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Dev\Scheduler\Schedule\backend\data\"/>
    </mc:Choice>
  </mc:AlternateContent>
  <xr:revisionPtr revIDLastSave="0" documentId="13_ncr:1_{DB5C995A-35C9-46E4-A08F-8F5867BAA581}" xr6:coauthVersionLast="47" xr6:coauthVersionMax="47" xr10:uidLastSave="{00000000-0000-0000-0000-000000000000}"/>
  <bookViews>
    <workbookView xWindow="-120" yWindow="-120" windowWidth="51840" windowHeight="21120" firstSheet="4" activeTab="4" xr2:uid="{98181CA7-04E1-4EFD-AB5A-CFBFEB1D8F35}"/>
  </bookViews>
  <sheets>
    <sheet name="PROG PRI" sheetId="5" r:id="rId1"/>
    <sheet name="UNREL" sheetId="3" r:id="rId2"/>
    <sheet name="SCHD" sheetId="2" r:id="rId3"/>
    <sheet name="NC LOG" sheetId="8" r:id="rId4"/>
    <sheet name="SHIPPED (AA)" sheetId="7" r:id="rId5"/>
    <sheet name="HISTORY 7.15.21 - 10.6.2023" sheetId="6" r:id="rId6"/>
    <sheet name="MS Hist" sheetId="1" r:id="rId7"/>
  </sheets>
  <definedNames>
    <definedName name="_xlnm._FilterDatabase" localSheetId="2" hidden="1">SCHD!$B$2:$AE$24</definedName>
    <definedName name="_xlnm._FilterDatabase" localSheetId="1" hidden="1">UNREL!$A$2:$AF$2</definedName>
    <definedName name="_xlnm.Print_Area" localSheetId="2">SCHD!$B$1:$U$42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3" i="3" l="1"/>
  <c r="AF4"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S64" i="3"/>
  <c r="P64" i="3"/>
  <c r="S63" i="3"/>
  <c r="P63" i="3"/>
  <c r="S62" i="3"/>
  <c r="P62" i="3"/>
  <c r="S61" i="3"/>
  <c r="P61" i="3"/>
  <c r="S60" i="3"/>
  <c r="P60" i="3"/>
  <c r="S59" i="3"/>
  <c r="P59" i="3"/>
  <c r="AI3" i="7"/>
  <c r="V3" i="7"/>
  <c r="AI2" i="7"/>
  <c r="V2" i="7"/>
  <c r="S13" i="2"/>
  <c r="P13" i="2"/>
  <c r="P56" i="3"/>
  <c r="S56" i="3"/>
  <c r="P57" i="3"/>
  <c r="S57" i="3"/>
  <c r="P58" i="3"/>
  <c r="S58" i="3"/>
  <c r="P53" i="3"/>
  <c r="S53" i="3"/>
  <c r="P54" i="3"/>
  <c r="S54" i="3"/>
  <c r="P55" i="3"/>
  <c r="S55" i="3"/>
  <c r="S16" i="2"/>
  <c r="P16" i="2"/>
  <c r="S19" i="2"/>
  <c r="P19" i="2"/>
  <c r="AI4" i="7"/>
  <c r="V4" i="7"/>
  <c r="P34" i="2"/>
  <c r="S34" i="2"/>
  <c r="P35" i="2"/>
  <c r="S35" i="2"/>
  <c r="AI6" i="7"/>
  <c r="V6" i="7"/>
  <c r="AI5" i="7"/>
  <c r="V5" i="7"/>
  <c r="AI10" i="7"/>
  <c r="V10" i="7"/>
  <c r="AI9" i="7"/>
  <c r="V9" i="7"/>
  <c r="AI8" i="7"/>
  <c r="V8" i="7"/>
  <c r="AI7" i="7"/>
  <c r="V7" i="7"/>
  <c r="S17" i="2"/>
  <c r="P17" i="2"/>
  <c r="S18" i="2"/>
  <c r="P18" i="2"/>
  <c r="S11" i="2"/>
  <c r="P11" i="2"/>
  <c r="AI12" i="7"/>
  <c r="V12" i="7"/>
  <c r="AI11" i="7"/>
  <c r="V11" i="7"/>
  <c r="Y20" i="2"/>
  <c r="S20" i="2"/>
  <c r="P20" i="2"/>
  <c r="S7" i="2"/>
  <c r="P7" i="2"/>
  <c r="S26" i="2"/>
  <c r="P26" i="2"/>
  <c r="P49" i="3"/>
  <c r="S49" i="3"/>
  <c r="P50" i="3"/>
  <c r="S50" i="3"/>
  <c r="P51" i="3"/>
  <c r="S51" i="3"/>
  <c r="P52" i="3"/>
  <c r="S52" i="3"/>
  <c r="P47" i="3"/>
  <c r="S47" i="3"/>
  <c r="P48" i="3"/>
  <c r="S48" i="3"/>
  <c r="AI13" i="7"/>
  <c r="V13" i="7"/>
  <c r="V14" i="7"/>
  <c r="AC14" i="7"/>
  <c r="AI14" i="7"/>
  <c r="V15" i="7"/>
  <c r="AI15" i="7"/>
  <c r="V16" i="7"/>
  <c r="AI16" i="7"/>
  <c r="V17" i="7"/>
  <c r="AI17" i="7"/>
  <c r="V18" i="7"/>
  <c r="AI18" i="7"/>
  <c r="V19" i="7"/>
  <c r="AI19" i="7"/>
  <c r="V20" i="7"/>
  <c r="AI20" i="7"/>
  <c r="V21" i="7"/>
  <c r="AI21" i="7"/>
  <c r="V22" i="7"/>
  <c r="AI22" i="7"/>
  <c r="V23" i="7"/>
  <c r="AI23" i="7"/>
  <c r="V24" i="7"/>
  <c r="AI24" i="7"/>
  <c r="V25" i="7"/>
  <c r="AI25" i="7"/>
  <c r="V26" i="7"/>
  <c r="AI26" i="7"/>
  <c r="V27" i="7"/>
  <c r="AI27" i="7"/>
  <c r="V28" i="7"/>
  <c r="AI28" i="7"/>
  <c r="V29" i="7"/>
  <c r="AI29" i="7"/>
  <c r="V30" i="7"/>
  <c r="AI30" i="7"/>
  <c r="S8" i="2"/>
  <c r="P8" i="2"/>
  <c r="S9" i="2"/>
  <c r="P9" i="2"/>
  <c r="Y41" i="2"/>
  <c r="S41" i="2"/>
  <c r="P41" i="2"/>
  <c r="S5" i="2"/>
  <c r="P5" i="2"/>
  <c r="S25" i="2"/>
  <c r="P25" i="2"/>
  <c r="S3" i="2"/>
  <c r="S36" i="2"/>
  <c r="P36" i="2"/>
  <c r="S14" i="2"/>
  <c r="P14" i="2"/>
  <c r="S46" i="3"/>
  <c r="P46" i="3"/>
  <c r="S45" i="3"/>
  <c r="P45" i="3"/>
  <c r="S44" i="3"/>
  <c r="P44" i="3"/>
  <c r="S43" i="3"/>
  <c r="P43" i="3"/>
  <c r="S42" i="3"/>
  <c r="P42" i="3"/>
  <c r="S12" i="2"/>
  <c r="P12" i="2"/>
  <c r="S4" i="2"/>
  <c r="P4" i="2"/>
  <c r="S40" i="2"/>
  <c r="P40" i="2"/>
  <c r="S41" i="3"/>
  <c r="P41" i="3"/>
  <c r="S40" i="3"/>
  <c r="P40" i="3"/>
  <c r="S39" i="3"/>
  <c r="P39" i="3"/>
  <c r="S10" i="2"/>
  <c r="P10" i="2"/>
  <c r="S6" i="2"/>
  <c r="P6" i="2"/>
  <c r="V37" i="7"/>
  <c r="V36" i="7"/>
  <c r="V35" i="7"/>
  <c r="V34" i="7"/>
  <c r="V33" i="7"/>
  <c r="V32" i="7"/>
  <c r="V31" i="7"/>
  <c r="S22" i="2"/>
  <c r="P22" i="2"/>
  <c r="S38" i="3"/>
  <c r="P38" i="3"/>
  <c r="S39" i="2"/>
  <c r="P39" i="2"/>
  <c r="S21" i="2"/>
  <c r="P21" i="2"/>
  <c r="S37" i="3"/>
  <c r="P37" i="3"/>
  <c r="V42" i="7"/>
  <c r="V41" i="7"/>
  <c r="V40" i="7"/>
  <c r="V39" i="7"/>
  <c r="V38" i="7"/>
  <c r="V43" i="7"/>
  <c r="V44" i="7"/>
  <c r="Y37" i="2"/>
  <c r="S37" i="2"/>
  <c r="P37" i="2"/>
  <c r="V47" i="7"/>
  <c r="V46" i="7"/>
  <c r="V45" i="7"/>
  <c r="V51" i="7"/>
  <c r="V50" i="7"/>
  <c r="V49" i="7"/>
  <c r="AC48" i="7"/>
  <c r="V48" i="7"/>
  <c r="P36" i="3"/>
  <c r="S36" i="3"/>
  <c r="V53" i="7"/>
  <c r="V52" i="7"/>
  <c r="V55" i="7"/>
  <c r="V54" i="7"/>
  <c r="V56" i="7"/>
  <c r="V57" i="7"/>
  <c r="S23" i="2"/>
  <c r="P23" i="2"/>
  <c r="V58" i="7"/>
  <c r="V59" i="7"/>
  <c r="J60" i="7"/>
  <c r="V61" i="7"/>
  <c r="V63" i="7"/>
  <c r="V62" i="7"/>
  <c r="S15" i="2"/>
  <c r="P15" i="2"/>
  <c r="S35" i="3"/>
  <c r="P35" i="3"/>
  <c r="V64" i="7"/>
  <c r="V66" i="7"/>
  <c r="V65" i="7"/>
  <c r="S34" i="3"/>
  <c r="P34" i="3"/>
  <c r="V71" i="7"/>
  <c r="V70" i="7"/>
  <c r="V69" i="7"/>
  <c r="V68" i="7"/>
  <c r="AC67" i="7"/>
  <c r="V67" i="7"/>
  <c r="S27" i="2"/>
  <c r="P27" i="2"/>
  <c r="V73" i="7"/>
  <c r="V72" i="7"/>
  <c r="V74" i="7"/>
  <c r="V78" i="7"/>
  <c r="V77" i="7"/>
  <c r="V76" i="7"/>
  <c r="V75" i="7"/>
  <c r="V79" i="7"/>
  <c r="V80" i="7"/>
  <c r="V81" i="7"/>
  <c r="V82" i="7"/>
  <c r="P33" i="3"/>
  <c r="S33" i="3"/>
  <c r="V84" i="7"/>
  <c r="V83" i="7"/>
  <c r="V88" i="7"/>
  <c r="V87" i="7"/>
  <c r="V86" i="7"/>
  <c r="V85" i="7"/>
  <c r="F33" i="2"/>
  <c r="S33" i="2"/>
  <c r="P33" i="2"/>
  <c r="V89" i="7"/>
  <c r="V93" i="7"/>
  <c r="V92" i="7"/>
  <c r="V91" i="7"/>
  <c r="V90" i="7"/>
  <c r="V95" i="7"/>
  <c r="V94" i="7"/>
  <c r="V99" i="7"/>
  <c r="V98" i="7"/>
  <c r="V97" i="7"/>
  <c r="V96" i="7"/>
  <c r="V100" i="7"/>
  <c r="V101" i="7"/>
  <c r="V103" i="7"/>
  <c r="V102" i="7"/>
  <c r="P32" i="3"/>
  <c r="S32" i="3"/>
  <c r="V104" i="7"/>
  <c r="V105" i="7"/>
  <c r="V106" i="7"/>
  <c r="V107" i="7"/>
  <c r="V108" i="7"/>
  <c r="V109" i="7"/>
  <c r="V113" i="7"/>
  <c r="V112" i="7"/>
  <c r="V111" i="7"/>
  <c r="V110" i="7"/>
  <c r="F24" i="3"/>
  <c r="V115" i="7"/>
  <c r="V114" i="7"/>
  <c r="V119" i="7"/>
  <c r="V118" i="7"/>
  <c r="V117" i="7"/>
  <c r="V116" i="7"/>
  <c r="V120" i="7"/>
  <c r="V121" i="7"/>
  <c r="V124" i="7"/>
  <c r="V122" i="7"/>
  <c r="V123" i="7"/>
  <c r="V125" i="7"/>
  <c r="V126" i="7"/>
  <c r="V127" i="7"/>
  <c r="S31" i="3"/>
  <c r="P31" i="3"/>
  <c r="S30" i="3"/>
  <c r="P30" i="3"/>
  <c r="V128" i="7"/>
  <c r="V129" i="7"/>
  <c r="V131" i="7"/>
  <c r="V130" i="7"/>
  <c r="V135" i="7"/>
  <c r="V134" i="7"/>
  <c r="V133" i="7"/>
  <c r="V132" i="7"/>
  <c r="V136" i="7"/>
  <c r="S29" i="3"/>
  <c r="P29" i="3"/>
  <c r="S28" i="3"/>
  <c r="P28" i="3"/>
  <c r="V137" i="7"/>
  <c r="V139" i="7"/>
  <c r="V138" i="7"/>
  <c r="V140" i="7"/>
  <c r="V141" i="7"/>
  <c r="V144" i="7"/>
  <c r="V143" i="7"/>
  <c r="V142" i="7"/>
  <c r="V148" i="7"/>
  <c r="V147" i="7"/>
  <c r="V146" i="7"/>
  <c r="V145" i="7"/>
  <c r="S27" i="3"/>
  <c r="P27" i="3"/>
  <c r="V151" i="7"/>
  <c r="V150" i="7"/>
  <c r="V149" i="7"/>
  <c r="P38" i="2"/>
  <c r="V154" i="7"/>
  <c r="V153" i="7"/>
  <c r="V152" i="7"/>
  <c r="V156" i="7"/>
  <c r="V155" i="7"/>
  <c r="V157" i="7"/>
  <c r="V161" i="7"/>
  <c r="AC160" i="7"/>
  <c r="V160" i="7"/>
  <c r="V159" i="7"/>
  <c r="V158" i="7"/>
  <c r="V165" i="7"/>
  <c r="V164" i="7"/>
  <c r="V163" i="7"/>
  <c r="V162" i="7"/>
  <c r="V166" i="7"/>
  <c r="V167" i="7"/>
  <c r="V168" i="7"/>
  <c r="V169" i="7"/>
  <c r="V170" i="7"/>
  <c r="V172" i="7"/>
  <c r="V171" i="7"/>
  <c r="V177" i="7"/>
  <c r="AC176" i="7"/>
  <c r="V176" i="7"/>
  <c r="V175" i="7"/>
  <c r="V174" i="7"/>
  <c r="V173" i="7"/>
  <c r="V190" i="7"/>
  <c r="V178" i="7"/>
  <c r="V180" i="7"/>
  <c r="V179" i="7"/>
  <c r="V181" i="7"/>
  <c r="V182" i="7"/>
  <c r="V183" i="7"/>
  <c r="V186" i="7"/>
  <c r="V185" i="7"/>
  <c r="V184" i="7"/>
  <c r="V187" i="7"/>
  <c r="AC188" i="7"/>
  <c r="V188" i="7"/>
  <c r="V189" i="7"/>
  <c r="V193" i="7"/>
  <c r="V192" i="7"/>
  <c r="V191" i="7"/>
  <c r="V201" i="7"/>
  <c r="V200" i="7"/>
  <c r="V199" i="7"/>
  <c r="V198" i="7"/>
  <c r="V197" i="7"/>
  <c r="V196" i="7"/>
  <c r="V195" i="7"/>
  <c r="V194" i="7"/>
  <c r="V202" i="7"/>
  <c r="V203" i="7"/>
  <c r="V205" i="7"/>
  <c r="V204" i="7"/>
  <c r="V206" i="7"/>
  <c r="V210" i="7"/>
  <c r="V209" i="7"/>
  <c r="V208" i="7"/>
  <c r="V207" i="7"/>
  <c r="V211" i="7"/>
  <c r="S26" i="3"/>
  <c r="P26" i="3"/>
  <c r="S25" i="3"/>
  <c r="P25" i="3"/>
  <c r="V212" i="7"/>
  <c r="V213" i="7"/>
  <c r="V214" i="7"/>
  <c r="V217" i="7"/>
  <c r="V216" i="7"/>
  <c r="V215" i="7"/>
  <c r="V218" i="7"/>
  <c r="P24" i="3"/>
  <c r="S24" i="3"/>
  <c r="V219" i="7"/>
  <c r="V220" i="7"/>
  <c r="V222" i="7"/>
  <c r="V221" i="7"/>
  <c r="V223" i="7"/>
  <c r="V224" i="7"/>
  <c r="V225" i="7"/>
  <c r="V226" i="7"/>
  <c r="V254" i="7"/>
  <c r="V228" i="7"/>
  <c r="V227" i="7"/>
  <c r="V229" i="7"/>
  <c r="V231" i="7"/>
  <c r="V230" i="7"/>
  <c r="V232" i="7"/>
  <c r="V233" i="7"/>
  <c r="AC234" i="7"/>
  <c r="V234" i="7"/>
  <c r="V235" i="7"/>
  <c r="V236" i="7"/>
  <c r="S23" i="3"/>
  <c r="P23" i="3"/>
  <c r="V237" i="7"/>
  <c r="V238" i="7"/>
  <c r="P22" i="3"/>
  <c r="S22" i="3"/>
  <c r="V247" i="7"/>
  <c r="V245" i="7"/>
  <c r="V239" i="7"/>
  <c r="V240" i="7"/>
  <c r="V241" i="7"/>
  <c r="V242" i="7"/>
  <c r="V243" i="7"/>
  <c r="V244" i="7"/>
  <c r="V246" i="7"/>
  <c r="V248" i="7"/>
  <c r="V249" i="7"/>
  <c r="V250" i="7"/>
  <c r="V251" i="7"/>
  <c r="V252" i="7"/>
  <c r="V253" i="7"/>
  <c r="S21" i="3"/>
  <c r="P21" i="3"/>
  <c r="V255" i="7"/>
  <c r="V256" i="7"/>
  <c r="V257" i="7"/>
  <c r="V260" i="7"/>
  <c r="V259" i="7"/>
  <c r="V258" i="7"/>
  <c r="V262" i="7"/>
  <c r="V261" i="7"/>
  <c r="AC263" i="7"/>
  <c r="V263" i="7"/>
  <c r="V264" i="7"/>
  <c r="V265" i="7"/>
  <c r="V269" i="7"/>
  <c r="V268" i="7"/>
  <c r="V267" i="7"/>
  <c r="V266" i="7"/>
  <c r="V272" i="7"/>
  <c r="V271" i="7"/>
  <c r="V270" i="7"/>
  <c r="S270" i="7"/>
  <c r="S24" i="2"/>
  <c r="V275" i="7"/>
  <c r="V274" i="7"/>
  <c r="V273" i="7"/>
  <c r="V276" i="7"/>
  <c r="V277" i="7"/>
  <c r="V278" i="7"/>
  <c r="V281" i="7"/>
  <c r="V280" i="7"/>
  <c r="V279" i="7"/>
  <c r="V283" i="7"/>
  <c r="V282" i="7"/>
  <c r="V287" i="7"/>
  <c r="V286" i="7"/>
  <c r="V285" i="7"/>
  <c r="V284" i="7"/>
  <c r="V288" i="7"/>
  <c r="V290" i="7"/>
  <c r="V289" i="7"/>
  <c r="V301" i="7"/>
  <c r="V300" i="7"/>
  <c r="V299" i="7"/>
  <c r="V298" i="7"/>
  <c r="V297" i="7"/>
  <c r="V296" i="7"/>
  <c r="V295" i="7"/>
  <c r="V294" i="7"/>
  <c r="V293" i="7"/>
  <c r="V292" i="7"/>
  <c r="V291" i="7"/>
  <c r="S20" i="3"/>
  <c r="P20" i="3"/>
  <c r="V303" i="7"/>
  <c r="V302" i="7"/>
  <c r="V304" i="7"/>
  <c r="V305" i="7"/>
  <c r="V308" i="7"/>
  <c r="V307" i="7"/>
  <c r="V306" i="7"/>
  <c r="V311" i="7"/>
  <c r="V310" i="7"/>
  <c r="V309" i="7"/>
  <c r="V313" i="7"/>
  <c r="V312" i="7"/>
  <c r="V315" i="7"/>
  <c r="V314" i="7"/>
  <c r="V318" i="7"/>
  <c r="V317" i="7"/>
  <c r="V316" i="7"/>
  <c r="V324" i="7"/>
  <c r="V323" i="7"/>
  <c r="V322" i="7"/>
  <c r="V321" i="7"/>
  <c r="V320" i="7"/>
  <c r="V319" i="7"/>
  <c r="V327" i="7"/>
  <c r="V326" i="7"/>
  <c r="V325" i="7"/>
  <c r="V328" i="7"/>
  <c r="V329" i="7"/>
  <c r="V330" i="7"/>
  <c r="V331" i="7"/>
  <c r="V334" i="7"/>
  <c r="V333" i="7"/>
  <c r="V332" i="7"/>
  <c r="V335" i="7"/>
  <c r="V336" i="7"/>
  <c r="V341" i="7"/>
  <c r="V340" i="7"/>
  <c r="V339" i="7"/>
  <c r="V338" i="7"/>
  <c r="V337" i="7"/>
  <c r="V344" i="7"/>
  <c r="V343" i="7"/>
  <c r="V342" i="7"/>
  <c r="V345" i="7"/>
  <c r="V348" i="7"/>
  <c r="V347" i="7"/>
  <c r="V346" i="7"/>
  <c r="V354" i="7"/>
  <c r="V353" i="7"/>
  <c r="V352" i="7"/>
  <c r="V351" i="7"/>
  <c r="V350" i="7"/>
  <c r="V349" i="7"/>
  <c r="V355" i="7"/>
  <c r="V357" i="7"/>
  <c r="V356" i="7"/>
  <c r="V358" i="7"/>
  <c r="V360" i="7"/>
  <c r="V359" i="7"/>
  <c r="V361" i="7"/>
  <c r="V362" i="7"/>
  <c r="V365" i="7"/>
  <c r="V364" i="7"/>
  <c r="V363" i="7"/>
  <c r="V367" i="7"/>
  <c r="V366" i="7"/>
  <c r="J368" i="7"/>
  <c r="P24" i="2"/>
  <c r="V375" i="7"/>
  <c r="V374" i="7"/>
  <c r="V373" i="7"/>
  <c r="V372" i="7"/>
  <c r="V371" i="7"/>
  <c r="V370" i="7"/>
  <c r="V369" i="7"/>
  <c r="V378" i="7"/>
  <c r="AC377" i="7"/>
  <c r="V377" i="7"/>
  <c r="V376" i="7"/>
  <c r="V379" i="7"/>
  <c r="V383" i="7"/>
  <c r="V382" i="7"/>
  <c r="V381" i="7"/>
  <c r="V380" i="7"/>
  <c r="V385" i="7"/>
  <c r="V384" i="7"/>
  <c r="V388" i="7"/>
  <c r="V387" i="7"/>
  <c r="V386" i="7"/>
  <c r="V390" i="7"/>
  <c r="V389" i="7"/>
  <c r="V395" i="7"/>
  <c r="V394" i="7"/>
  <c r="V393" i="7"/>
  <c r="AC392" i="7"/>
  <c r="V392" i="7"/>
  <c r="V391" i="7"/>
  <c r="V400" i="7"/>
  <c r="V399" i="7"/>
  <c r="V398" i="7"/>
  <c r="V397" i="7"/>
  <c r="V396" i="7"/>
  <c r="V404" i="7"/>
  <c r="V403" i="7"/>
  <c r="V402" i="7"/>
  <c r="V401" i="7"/>
  <c r="AC405" i="7"/>
  <c r="V405" i="7"/>
  <c r="V406" i="7"/>
  <c r="V408" i="7"/>
  <c r="V407" i="7"/>
  <c r="V409" i="7"/>
  <c r="V410" i="7"/>
  <c r="V411" i="7"/>
  <c r="V413" i="7"/>
  <c r="V412" i="7"/>
  <c r="V414" i="7"/>
  <c r="V415" i="7"/>
  <c r="V416" i="7"/>
  <c r="V418" i="7"/>
  <c r="V417" i="7"/>
  <c r="V419" i="7"/>
  <c r="V420" i="7"/>
  <c r="V421" i="7"/>
  <c r="V422" i="7"/>
  <c r="V423" i="7"/>
  <c r="V424" i="7"/>
  <c r="V426" i="7"/>
  <c r="V425" i="7"/>
  <c r="V427" i="7"/>
  <c r="V428" i="7"/>
  <c r="V429" i="7"/>
  <c r="V430" i="7"/>
  <c r="V432" i="7"/>
  <c r="V431" i="7"/>
  <c r="V434" i="7"/>
  <c r="V433" i="7"/>
  <c r="V437" i="7"/>
  <c r="V436" i="7"/>
  <c r="V435" i="7"/>
  <c r="V438" i="7"/>
  <c r="V439" i="7"/>
  <c r="V442" i="7"/>
  <c r="V441" i="7"/>
  <c r="V440" i="7"/>
  <c r="V443" i="7"/>
  <c r="V444" i="7"/>
  <c r="V446" i="7"/>
  <c r="V445" i="7"/>
  <c r="V447" i="7"/>
  <c r="V449" i="7"/>
  <c r="V448" i="7"/>
  <c r="J453" i="7"/>
  <c r="AC452" i="7"/>
  <c r="V452" i="7"/>
  <c r="V451" i="7"/>
  <c r="AC450" i="7"/>
  <c r="V450" i="7"/>
  <c r="V454" i="7"/>
  <c r="V455" i="7"/>
  <c r="V456" i="7"/>
  <c r="V457" i="7"/>
  <c r="AC458" i="7"/>
  <c r="V458" i="7"/>
  <c r="V459" i="7"/>
  <c r="V464" i="7"/>
  <c r="V463" i="7"/>
  <c r="V462" i="7"/>
  <c r="V461" i="7"/>
  <c r="V460" i="7"/>
  <c r="V465" i="7"/>
  <c r="V470" i="7"/>
  <c r="V469" i="7"/>
  <c r="V468" i="7"/>
  <c r="V467" i="7"/>
  <c r="AC466" i="7"/>
  <c r="V466" i="7"/>
  <c r="V472" i="7"/>
  <c r="V473" i="7"/>
  <c r="V471" i="7"/>
  <c r="V474" i="7"/>
  <c r="V475" i="7"/>
  <c r="V476" i="7"/>
  <c r="V477" i="7"/>
  <c r="V479" i="7"/>
  <c r="V478" i="7"/>
  <c r="V480" i="7"/>
  <c r="V481" i="7"/>
  <c r="AC484" i="7"/>
  <c r="V484" i="7"/>
  <c r="V483" i="7"/>
  <c r="V482" i="7"/>
  <c r="V485" i="7"/>
  <c r="AC486" i="7"/>
  <c r="V486" i="7"/>
  <c r="AC488" i="7"/>
  <c r="V488" i="7"/>
  <c r="AC487" i="7"/>
  <c r="V487" i="7"/>
  <c r="V489" i="7"/>
  <c r="V490" i="7"/>
  <c r="V497" i="7"/>
  <c r="V496" i="7"/>
  <c r="V495" i="7"/>
  <c r="V494" i="7"/>
  <c r="V493" i="7"/>
  <c r="AC492" i="7"/>
  <c r="V492" i="7"/>
  <c r="V491" i="7"/>
  <c r="AC498" i="7"/>
  <c r="V498" i="7"/>
  <c r="V499" i="7"/>
  <c r="V501" i="7"/>
  <c r="V500" i="7"/>
  <c r="V503" i="7"/>
  <c r="V502" i="7"/>
  <c r="V505" i="7"/>
  <c r="V504" i="7"/>
  <c r="V506" i="7"/>
  <c r="V507" i="7"/>
  <c r="V508" i="7"/>
  <c r="V509" i="7"/>
  <c r="V512" i="7"/>
  <c r="V511" i="7"/>
  <c r="V510" i="7"/>
  <c r="V515" i="7"/>
  <c r="V514" i="7"/>
  <c r="V513" i="7"/>
  <c r="V516" i="7"/>
  <c r="V517" i="7"/>
  <c r="V520" i="7"/>
  <c r="V519" i="7"/>
  <c r="V518" i="7"/>
  <c r="V521" i="7"/>
  <c r="V522" i="7"/>
  <c r="V523" i="7"/>
  <c r="V524" i="7"/>
  <c r="V525" i="7"/>
  <c r="V526" i="7"/>
  <c r="V527" i="7"/>
  <c r="S19" i="3"/>
  <c r="P19" i="3"/>
  <c r="S18" i="3"/>
  <c r="P18" i="3"/>
  <c r="V530" i="7"/>
  <c r="V529" i="7"/>
  <c r="V528" i="7"/>
  <c r="V535" i="7"/>
  <c r="V534" i="7"/>
  <c r="V532" i="7"/>
  <c r="V533" i="7"/>
  <c r="V531" i="7"/>
  <c r="V537" i="7"/>
  <c r="V536" i="7"/>
  <c r="V539" i="7"/>
  <c r="V538" i="7"/>
  <c r="J540" i="7"/>
  <c r="V541" i="7"/>
  <c r="V542" i="7"/>
  <c r="V543" i="7"/>
  <c r="V544" i="7"/>
  <c r="V545" i="7"/>
  <c r="V595" i="7"/>
  <c r="P17" i="3"/>
  <c r="S17" i="3"/>
  <c r="V546" i="7"/>
  <c r="V547" i="7"/>
  <c r="V549" i="7"/>
  <c r="AC550" i="7"/>
  <c r="V550" i="7"/>
  <c r="V551" i="7"/>
  <c r="V552" i="7"/>
  <c r="AC553" i="7"/>
  <c r="V553" i="7"/>
  <c r="V554" i="7"/>
  <c r="V556" i="7"/>
  <c r="V555" i="7"/>
  <c r="V557" i="7"/>
  <c r="V558" i="7"/>
  <c r="V559" i="7"/>
  <c r="V560" i="7"/>
  <c r="V561" i="7"/>
  <c r="AC562" i="7"/>
  <c r="V562" i="7"/>
  <c r="V567" i="7"/>
  <c r="V566" i="7"/>
  <c r="V565" i="7"/>
  <c r="V564" i="7"/>
  <c r="V563" i="7"/>
  <c r="AC569" i="7"/>
  <c r="V569" i="7"/>
  <c r="V568" i="7"/>
  <c r="V574" i="7"/>
  <c r="AC573" i="7"/>
  <c r="V573" i="7"/>
  <c r="AC572" i="7"/>
  <c r="V572" i="7"/>
  <c r="V571" i="7"/>
  <c r="V577" i="7"/>
  <c r="AC575" i="7"/>
  <c r="V575" i="7"/>
  <c r="V578" i="7"/>
  <c r="V579" i="7"/>
  <c r="V581" i="7"/>
  <c r="V580" i="7"/>
  <c r="V582" i="7"/>
  <c r="V583" i="7"/>
  <c r="V584" i="7"/>
  <c r="V585" i="7"/>
  <c r="V586" i="7"/>
  <c r="V587" i="7"/>
  <c r="AC588" i="7"/>
  <c r="V588" i="7"/>
  <c r="V589" i="7"/>
  <c r="V590" i="7"/>
  <c r="V591" i="7"/>
  <c r="V592" i="7"/>
  <c r="V593" i="7"/>
  <c r="V594" i="7"/>
  <c r="V596" i="7"/>
  <c r="V597" i="7"/>
  <c r="V599" i="7"/>
  <c r="AC598" i="7"/>
  <c r="V598" i="7"/>
  <c r="V600" i="7"/>
  <c r="V601" i="7"/>
  <c r="P16" i="3"/>
  <c r="S16" i="3"/>
  <c r="V602" i="7"/>
  <c r="AC603" i="7"/>
  <c r="V603" i="7"/>
  <c r="V604" i="7"/>
  <c r="AC605" i="7"/>
  <c r="V605" i="7"/>
  <c r="V606" i="7"/>
  <c r="V607" i="7"/>
  <c r="V608" i="7"/>
  <c r="AC609" i="7"/>
  <c r="V609" i="7"/>
  <c r="V612" i="7"/>
  <c r="V611" i="7"/>
  <c r="V610" i="7"/>
  <c r="V613" i="7"/>
  <c r="V614" i="7"/>
  <c r="V615" i="7"/>
  <c r="V616" i="7"/>
  <c r="V621" i="7"/>
  <c r="AC620" i="7"/>
  <c r="V620" i="7"/>
  <c r="V619" i="7"/>
  <c r="V618" i="7"/>
  <c r="V617" i="7"/>
  <c r="V622" i="7"/>
  <c r="V623" i="7"/>
  <c r="V624" i="7"/>
  <c r="V625" i="7"/>
  <c r="V626" i="7"/>
  <c r="AC628" i="7"/>
  <c r="V628" i="7"/>
  <c r="V627" i="7"/>
  <c r="V630" i="7"/>
  <c r="V629" i="7"/>
  <c r="V631" i="7"/>
  <c r="V633" i="7"/>
  <c r="V632" i="7"/>
  <c r="V635" i="7"/>
  <c r="V634" i="7"/>
  <c r="V636" i="7"/>
  <c r="V637" i="7"/>
  <c r="V638" i="7"/>
  <c r="V639" i="7"/>
  <c r="V641" i="7"/>
  <c r="V640" i="7"/>
  <c r="V642" i="7"/>
  <c r="V643" i="7"/>
  <c r="V645" i="7"/>
  <c r="AC644" i="7"/>
  <c r="V644" i="7"/>
  <c r="V646" i="7"/>
  <c r="V647" i="7"/>
  <c r="V649" i="7"/>
  <c r="V648" i="7"/>
  <c r="AC650" i="7"/>
  <c r="V650" i="7"/>
  <c r="AC652" i="7"/>
  <c r="V652" i="7"/>
  <c r="AC651" i="7"/>
  <c r="V651" i="7"/>
  <c r="V655" i="7"/>
  <c r="V654" i="7"/>
  <c r="AC653" i="7"/>
  <c r="V653" i="7"/>
  <c r="V656" i="7"/>
  <c r="V657" i="7"/>
  <c r="AC658" i="7"/>
  <c r="V658" i="7"/>
  <c r="AC659" i="7"/>
  <c r="V659" i="7"/>
  <c r="V660" i="7"/>
  <c r="AC661" i="7"/>
  <c r="V661" i="7"/>
  <c r="AC662" i="7"/>
  <c r="V662" i="7"/>
  <c r="V663" i="7"/>
  <c r="V664" i="7"/>
  <c r="V665" i="7"/>
  <c r="V666" i="7"/>
  <c r="V667" i="7"/>
  <c r="V668" i="7"/>
  <c r="V669" i="7"/>
  <c r="V670" i="7"/>
  <c r="V671" i="7"/>
  <c r="V672" i="7"/>
  <c r="V673" i="7"/>
  <c r="V675" i="7"/>
  <c r="V674" i="7"/>
  <c r="V676" i="7"/>
  <c r="V677" i="7"/>
  <c r="V678" i="7"/>
  <c r="V679" i="7"/>
  <c r="V680" i="7"/>
  <c r="V681" i="7"/>
  <c r="V682" i="7"/>
  <c r="V686" i="7"/>
  <c r="V685" i="7"/>
  <c r="V684" i="7"/>
  <c r="V683" i="7"/>
  <c r="S4" i="3"/>
  <c r="S5" i="3"/>
  <c r="S6" i="3"/>
  <c r="S7" i="3"/>
  <c r="S8" i="3"/>
  <c r="S9" i="3"/>
  <c r="S10" i="3"/>
  <c r="S11" i="3"/>
  <c r="S12" i="3"/>
  <c r="S13" i="3"/>
  <c r="S14" i="3"/>
  <c r="S15" i="3"/>
  <c r="S3" i="3"/>
  <c r="AC687" i="7"/>
  <c r="V687" i="7"/>
  <c r="V688" i="7"/>
  <c r="V689" i="7"/>
  <c r="V690" i="7"/>
  <c r="V691" i="7"/>
  <c r="V692" i="7"/>
  <c r="V694" i="7"/>
  <c r="V693" i="7"/>
  <c r="V696" i="7"/>
  <c r="V699" i="7"/>
  <c r="V698" i="7"/>
  <c r="V697" i="7"/>
  <c r="V700" i="7"/>
  <c r="AC701" i="7"/>
  <c r="V701" i="7"/>
  <c r="AC702" i="7"/>
  <c r="V702" i="7"/>
  <c r="AC703" i="7"/>
  <c r="V703" i="7"/>
  <c r="V706" i="7"/>
  <c r="V705" i="7"/>
  <c r="V704" i="7"/>
  <c r="V707" i="7"/>
  <c r="V708" i="7"/>
  <c r="V711" i="7"/>
  <c r="V710" i="7"/>
  <c r="V712" i="7"/>
  <c r="V714" i="7"/>
  <c r="V713" i="7"/>
  <c r="V715" i="7"/>
  <c r="V716" i="7"/>
  <c r="V717" i="7"/>
  <c r="V718" i="7"/>
  <c r="V719" i="7"/>
  <c r="V722" i="7"/>
  <c r="V721" i="7"/>
  <c r="AC720" i="7"/>
  <c r="V720" i="7"/>
  <c r="V723" i="7"/>
  <c r="AC727" i="7"/>
  <c r="V727" i="7"/>
  <c r="AC726" i="7"/>
  <c r="V726" i="7"/>
  <c r="AC725" i="7"/>
  <c r="V725" i="7"/>
  <c r="AC724" i="7"/>
  <c r="V724" i="7"/>
  <c r="V728" i="7"/>
  <c r="V729" i="7"/>
  <c r="V730" i="7"/>
  <c r="V734" i="7"/>
  <c r="V733" i="7"/>
  <c r="V732" i="7"/>
  <c r="V731" i="7"/>
  <c r="V735" i="7"/>
  <c r="V736" i="7"/>
  <c r="P15" i="3"/>
  <c r="AC737" i="7"/>
  <c r="V737" i="7"/>
  <c r="AC738" i="7"/>
  <c r="V738" i="7"/>
  <c r="V739" i="7"/>
  <c r="V740" i="7"/>
  <c r="V741" i="7"/>
  <c r="V742" i="7"/>
  <c r="V743" i="7"/>
  <c r="V744" i="7"/>
  <c r="AC745" i="7"/>
  <c r="V745" i="7"/>
  <c r="AC746" i="7"/>
  <c r="V746" i="7"/>
  <c r="AC747" i="7"/>
  <c r="V747" i="7"/>
  <c r="AC748" i="7"/>
  <c r="V748" i="7"/>
  <c r="V749" i="7"/>
  <c r="V750" i="7"/>
  <c r="V751" i="7"/>
  <c r="V752" i="7"/>
  <c r="V753" i="7"/>
  <c r="V754" i="7"/>
  <c r="V755" i="7"/>
  <c r="V756" i="7"/>
  <c r="V757" i="7"/>
  <c r="V758" i="7"/>
  <c r="V760" i="7"/>
  <c r="V759" i="7"/>
  <c r="V761" i="7"/>
  <c r="AC766" i="7"/>
  <c r="V766" i="7"/>
  <c r="AC765" i="7"/>
  <c r="V765" i="7"/>
  <c r="V764" i="7"/>
  <c r="V763" i="7"/>
  <c r="V762" i="7"/>
  <c r="E123" i="8"/>
  <c r="E124" i="8"/>
  <c r="E125" i="8"/>
  <c r="E126" i="8"/>
  <c r="E127" i="8"/>
  <c r="E128" i="8"/>
  <c r="E129" i="8"/>
  <c r="E130" i="8"/>
  <c r="V767" i="7"/>
  <c r="AC768" i="7"/>
  <c r="V768" i="7"/>
  <c r="V770" i="7"/>
  <c r="AC769" i="7"/>
  <c r="V769" i="7"/>
  <c r="V771" i="7"/>
  <c r="AC772" i="7"/>
  <c r="V772" i="7"/>
  <c r="AC773" i="7"/>
  <c r="V773" i="7"/>
  <c r="AC774" i="7"/>
  <c r="V774" i="7"/>
  <c r="AC775" i="7"/>
  <c r="V775" i="7"/>
  <c r="V776" i="7"/>
  <c r="AC778" i="7"/>
  <c r="V778" i="7"/>
  <c r="AC777" i="7"/>
  <c r="V777" i="7"/>
  <c r="V780" i="7"/>
  <c r="V782" i="7"/>
  <c r="V781" i="7"/>
  <c r="V783" i="7"/>
  <c r="V784" i="7"/>
  <c r="V786" i="7"/>
  <c r="V785" i="7"/>
  <c r="J787" i="7"/>
  <c r="P14" i="3"/>
  <c r="V788" i="7"/>
  <c r="V789" i="7"/>
  <c r="V790" i="7"/>
  <c r="V791" i="7"/>
  <c r="V792" i="7"/>
  <c r="E120" i="8"/>
  <c r="E121" i="8"/>
  <c r="E122" i="8"/>
  <c r="V794" i="7"/>
  <c r="V793" i="7"/>
  <c r="V795" i="7"/>
  <c r="V779" i="7"/>
  <c r="V797" i="7"/>
  <c r="V796" i="7"/>
  <c r="E118" i="8"/>
  <c r="E119" i="8"/>
  <c r="V799" i="7"/>
  <c r="E115" i="8"/>
  <c r="E116" i="8"/>
  <c r="E117" i="8"/>
  <c r="P13" i="3"/>
  <c r="V798" i="7"/>
  <c r="V800" i="7"/>
  <c r="V801" i="7"/>
  <c r="V802" i="7"/>
  <c r="V803" i="7"/>
  <c r="V804" i="7"/>
  <c r="V807" i="7"/>
  <c r="V806" i="7"/>
  <c r="V805" i="7"/>
  <c r="V809" i="7"/>
  <c r="V808" i="7"/>
  <c r="E113" i="8"/>
  <c r="E114" i="8"/>
  <c r="E112" i="8"/>
  <c r="E110" i="8"/>
  <c r="E111" i="8"/>
  <c r="E109" i="8"/>
  <c r="V811" i="7"/>
  <c r="V810" i="7"/>
  <c r="V812" i="7"/>
  <c r="V813" i="7"/>
  <c r="V814" i="7"/>
  <c r="V815" i="7"/>
  <c r="V816" i="7"/>
  <c r="V817" i="7"/>
  <c r="V818" i="7"/>
  <c r="E108" i="8"/>
  <c r="V821" i="7"/>
  <c r="V820" i="7"/>
  <c r="V819" i="7"/>
  <c r="V825" i="7"/>
  <c r="V824" i="7"/>
  <c r="V823" i="7"/>
  <c r="V822" i="7"/>
  <c r="V826" i="7"/>
  <c r="V827" i="7"/>
  <c r="E106" i="8"/>
  <c r="V828" i="7"/>
  <c r="Y11" i="3"/>
  <c r="V829" i="7"/>
  <c r="V830" i="7"/>
  <c r="V834" i="7"/>
  <c r="V833" i="7"/>
  <c r="V832" i="7"/>
  <c r="V831" i="7"/>
  <c r="E105" i="8"/>
  <c r="E103" i="8"/>
  <c r="E104" i="8"/>
  <c r="V835" i="7"/>
  <c r="V836" i="7"/>
  <c r="V837" i="7"/>
  <c r="P7" i="3"/>
  <c r="P12" i="3"/>
  <c r="P11" i="3"/>
  <c r="E102" i="8"/>
  <c r="V840" i="7"/>
  <c r="V839" i="7"/>
  <c r="V838" i="7"/>
  <c r="P4" i="3"/>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E3" i="8"/>
  <c r="AH841" i="7"/>
  <c r="V841" i="7"/>
  <c r="AH842" i="7"/>
  <c r="V842" i="7"/>
  <c r="AH847" i="7"/>
  <c r="V847" i="7"/>
  <c r="AH846" i="7"/>
  <c r="V846" i="7"/>
  <c r="AH845" i="7"/>
  <c r="V845" i="7"/>
  <c r="AH844" i="7"/>
  <c r="V844" i="7"/>
  <c r="AH843" i="7"/>
  <c r="V843" i="7"/>
  <c r="AH849" i="7"/>
  <c r="V849" i="7"/>
  <c r="AH848" i="7"/>
  <c r="V848" i="7"/>
  <c r="AH850" i="7"/>
  <c r="V850" i="7"/>
  <c r="AH853" i="7"/>
  <c r="V853" i="7"/>
  <c r="AH852" i="7"/>
  <c r="V852" i="7"/>
  <c r="AH851" i="7"/>
  <c r="V851" i="7"/>
  <c r="AH860" i="7"/>
  <c r="V860" i="7"/>
  <c r="AH859" i="7"/>
  <c r="V859" i="7"/>
  <c r="AH858" i="7"/>
  <c r="V858" i="7"/>
  <c r="AH857" i="7"/>
  <c r="V857" i="7"/>
  <c r="AH856" i="7"/>
  <c r="V856" i="7"/>
  <c r="AH855" i="7"/>
  <c r="V855" i="7"/>
  <c r="AH854" i="7"/>
  <c r="V854" i="7"/>
  <c r="I1" i="2"/>
  <c r="AH861" i="7"/>
  <c r="V861" i="7"/>
  <c r="AH862" i="7"/>
  <c r="V862" i="7"/>
  <c r="AH863" i="7"/>
  <c r="V863" i="7"/>
  <c r="AH864" i="7"/>
  <c r="V864" i="7"/>
  <c r="AH890" i="7"/>
  <c r="V890" i="7"/>
  <c r="AH889" i="7"/>
  <c r="V889" i="7"/>
  <c r="AH888" i="7"/>
  <c r="V888" i="7"/>
  <c r="AH887" i="7"/>
  <c r="V887" i="7"/>
  <c r="AH886" i="7"/>
  <c r="V886" i="7"/>
  <c r="AH885" i="7"/>
  <c r="V885" i="7"/>
  <c r="AH884" i="7"/>
  <c r="V884" i="7"/>
  <c r="AH883" i="7"/>
  <c r="V883" i="7"/>
  <c r="AH882" i="7"/>
  <c r="V882" i="7"/>
  <c r="AH881" i="7"/>
  <c r="V881" i="7"/>
  <c r="AH880" i="7"/>
  <c r="V880" i="7"/>
  <c r="AH879" i="7"/>
  <c r="V879" i="7"/>
  <c r="AH878" i="7"/>
  <c r="V878" i="7"/>
  <c r="AH877" i="7"/>
  <c r="V877" i="7"/>
  <c r="AH876" i="7"/>
  <c r="V876" i="7"/>
  <c r="AH875" i="7"/>
  <c r="V875" i="7"/>
  <c r="AH874" i="7"/>
  <c r="V874" i="7"/>
  <c r="AH873" i="7"/>
  <c r="V873" i="7"/>
  <c r="AH872" i="7"/>
  <c r="V872" i="7"/>
  <c r="AH871" i="7"/>
  <c r="V871" i="7"/>
  <c r="AH870" i="7"/>
  <c r="V870" i="7"/>
  <c r="AH869" i="7"/>
  <c r="V869" i="7"/>
  <c r="AH868" i="7"/>
  <c r="V868" i="7"/>
  <c r="AH867" i="7"/>
  <c r="V867" i="7"/>
  <c r="AH866" i="7"/>
  <c r="V866" i="7"/>
  <c r="AH865" i="7"/>
  <c r="V865" i="7"/>
  <c r="P5" i="3"/>
  <c r="P6" i="3"/>
  <c r="P8" i="3"/>
  <c r="P9" i="3"/>
  <c r="P10" i="3"/>
  <c r="A93" i="5"/>
  <c r="A92" i="5"/>
  <c r="A91" i="5"/>
  <c r="A88" i="5"/>
  <c r="A86" i="5"/>
  <c r="A85" i="5"/>
  <c r="A84" i="5"/>
  <c r="A82" i="5"/>
  <c r="A89" i="5" s="1"/>
  <c r="A83" i="5" s="1"/>
  <c r="A79" i="5"/>
  <c r="A80" i="5" s="1"/>
  <c r="A81" i="5" s="1"/>
  <c r="B2301" i="1"/>
  <c r="B2300" i="1"/>
  <c r="B882" i="1"/>
  <c r="B871" i="1"/>
  <c r="B870" i="1"/>
  <c r="B836" i="1"/>
  <c r="B813" i="1"/>
  <c r="B808" i="1"/>
  <c r="B772" i="1"/>
  <c r="B771" i="1"/>
  <c r="B766" i="1"/>
  <c r="B765" i="1"/>
  <c r="B760" i="1"/>
  <c r="B755" i="1"/>
  <c r="B741" i="1"/>
  <c r="B738" i="1"/>
  <c r="B737" i="1"/>
  <c r="B736" i="1"/>
  <c r="B686" i="1"/>
  <c r="C652" i="1"/>
  <c r="B652" i="1"/>
  <c r="B630" i="1"/>
  <c r="B626" i="1"/>
  <c r="C620" i="1"/>
  <c r="B620" i="1"/>
  <c r="B606" i="1"/>
  <c r="C605" i="1"/>
  <c r="B605" i="1"/>
  <c r="B592" i="1"/>
  <c r="B584" i="1"/>
  <c r="B581" i="1"/>
  <c r="B580" i="1"/>
  <c r="B579" i="1"/>
  <c r="B578" i="1"/>
  <c r="B574" i="1"/>
  <c r="B573" i="1"/>
  <c r="B569" i="1"/>
  <c r="B564" i="1"/>
  <c r="B557" i="1"/>
  <c r="B549" i="1"/>
  <c r="B546" i="1"/>
  <c r="B543" i="1"/>
  <c r="B541" i="1"/>
  <c r="B540" i="1"/>
  <c r="C534" i="1"/>
  <c r="B506" i="1"/>
  <c r="B504" i="1"/>
  <c r="B496" i="1"/>
  <c r="C492" i="1"/>
  <c r="B492" i="1"/>
  <c r="B491" i="1"/>
  <c r="B476" i="1"/>
  <c r="B474" i="1"/>
  <c r="B471" i="1"/>
  <c r="B468" i="1"/>
  <c r="B464" i="1"/>
  <c r="B458" i="1"/>
  <c r="B456" i="1"/>
  <c r="B454" i="1"/>
  <c r="B453" i="1"/>
  <c r="B452" i="1"/>
  <c r="B449" i="1"/>
  <c r="B445" i="1"/>
  <c r="B440" i="1"/>
  <c r="B435" i="1"/>
  <c r="B434" i="1"/>
  <c r="B433" i="1"/>
  <c r="B432" i="1"/>
  <c r="B428" i="1"/>
  <c r="B427" i="1"/>
  <c r="B423" i="1"/>
  <c r="B419" i="1"/>
  <c r="C414" i="1"/>
  <c r="B414" i="1"/>
  <c r="B411" i="1"/>
  <c r="B406" i="1"/>
  <c r="B405" i="1"/>
  <c r="B403" i="1"/>
  <c r="B393" i="1"/>
  <c r="B389" i="1"/>
  <c r="B385" i="1"/>
  <c r="B376" i="1"/>
  <c r="B372" i="1"/>
  <c r="B370" i="1"/>
  <c r="B368" i="1"/>
  <c r="B367" i="1"/>
  <c r="B366" i="1"/>
  <c r="B362" i="1"/>
  <c r="B356" i="1"/>
  <c r="B355" i="1"/>
  <c r="B352" i="1"/>
  <c r="B351" i="1"/>
  <c r="B335" i="1"/>
  <c r="B331" i="1"/>
  <c r="B328" i="1"/>
  <c r="B314" i="1"/>
  <c r="B311" i="1"/>
  <c r="B310" i="1"/>
  <c r="B308" i="1"/>
  <c r="B289" i="1"/>
  <c r="B288" i="1"/>
  <c r="B285" i="1"/>
  <c r="C279" i="1"/>
  <c r="B271" i="1"/>
  <c r="B269" i="1"/>
  <c r="B263" i="1"/>
  <c r="B243" i="1"/>
  <c r="B238" i="1"/>
  <c r="B233" i="1"/>
  <c r="B224" i="1"/>
  <c r="B220" i="1"/>
  <c r="B202" i="1"/>
  <c r="B200" i="1"/>
  <c r="B197" i="1"/>
  <c r="B192" i="1"/>
  <c r="B191" i="1"/>
  <c r="B188" i="1"/>
  <c r="B179" i="1"/>
  <c r="C174" i="1"/>
  <c r="B174" i="1"/>
  <c r="B168" i="1"/>
  <c r="B167" i="1"/>
  <c r="B166" i="1"/>
  <c r="B161" i="1"/>
  <c r="B160" i="1"/>
  <c r="C159" i="1"/>
  <c r="B159" i="1"/>
  <c r="B154" i="1"/>
  <c r="B151" i="1"/>
  <c r="B149" i="1"/>
  <c r="B141" i="1"/>
  <c r="B138" i="1"/>
  <c r="B130" i="1"/>
  <c r="B129" i="1"/>
  <c r="B127" i="1"/>
  <c r="B118" i="1"/>
  <c r="B117" i="1"/>
  <c r="B113" i="1"/>
  <c r="B111" i="1"/>
  <c r="B106" i="1"/>
  <c r="B97" i="1"/>
  <c r="B89" i="1"/>
  <c r="B65" i="1"/>
  <c r="C62" i="1"/>
  <c r="B62" i="1"/>
  <c r="B61" i="1"/>
  <c r="B58" i="1"/>
  <c r="B57" i="1"/>
  <c r="B49" i="1"/>
  <c r="B48" i="1"/>
  <c r="B44" i="1"/>
  <c r="B40" i="1"/>
  <c r="B39" i="1"/>
  <c r="B36" i="1"/>
  <c r="B35" i="1"/>
  <c r="B34" i="1"/>
  <c r="B33" i="1"/>
  <c r="C32" i="1"/>
  <c r="B32" i="1"/>
  <c r="B8" i="1"/>
  <c r="P3" i="3"/>
  <c r="P32" i="2"/>
  <c r="P31" i="2"/>
  <c r="P30" i="2"/>
  <c r="P29" i="2"/>
  <c r="P42" i="2"/>
  <c r="P3" i="2" l="1"/>
  <c r="V60" i="7"/>
  <c r="V368" i="7"/>
  <c r="V453" i="7"/>
  <c r="V540" i="7"/>
  <c r="V548" i="7"/>
  <c r="V787" i="7"/>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<sst xmlns="http://schemas.openxmlformats.org/spreadsheetml/2006/main" count="47816" uniqueCount="16967">
  <si>
    <t>#</t>
  </si>
  <si>
    <t>JOB</t>
  </si>
  <si>
    <t>DAY TURN</t>
  </si>
  <si>
    <t>LINES</t>
  </si>
  <si>
    <t>THT</t>
  </si>
  <si>
    <t>REQUEST DATE</t>
  </si>
  <si>
    <t>PROGRAMMER</t>
  </si>
  <si>
    <t>PROG STARTED</t>
  </si>
  <si>
    <t>NEED BY / PROG NOTES</t>
  </si>
  <si>
    <t>NOTES</t>
  </si>
  <si>
    <t>NEW / REPEAT</t>
  </si>
  <si>
    <t>STATUS</t>
  </si>
  <si>
    <t>DONE</t>
  </si>
  <si>
    <t>NEW</t>
  </si>
  <si>
    <t>NOT CLEAR</t>
  </si>
  <si>
    <t>KIT BOX/PCB HERE</t>
  </si>
  <si>
    <t>10/21 - KIT CLEAR</t>
  </si>
  <si>
    <t>10/24 - PCB DUE</t>
  </si>
  <si>
    <t>10/22 - KIT CLEAR</t>
  </si>
  <si>
    <t>Y</t>
  </si>
  <si>
    <t>10/30 - PCB DUE</t>
  </si>
  <si>
    <t>COMPLETED</t>
  </si>
  <si>
    <t>RAY</t>
  </si>
  <si>
    <t>SUBMITTING SETUP SHEETS 9/15@6 AM</t>
  </si>
  <si>
    <t>high THT count</t>
  </si>
  <si>
    <t xml:space="preserve"> 9/15 12:00 PM</t>
  </si>
  <si>
    <t>SMT CLEAR, but HAS SHIP DATE</t>
  </si>
  <si>
    <t>RONC</t>
  </si>
  <si>
    <t>SUBMITTING SETUP SHEETS 9/15@12 PM</t>
  </si>
  <si>
    <t xml:space="preserve"> 9/18 6:00 AM</t>
  </si>
  <si>
    <t>KIT CLEAR</t>
  </si>
  <si>
    <t xml:space="preserve"> 9/18 (ASAP)</t>
  </si>
  <si>
    <t>2ND ARTICLE</t>
  </si>
  <si>
    <t>DONE 9/20</t>
  </si>
  <si>
    <t xml:space="preserve"> 9/18 (EOD)</t>
  </si>
  <si>
    <t>ROWC</t>
  </si>
  <si>
    <t>NAM</t>
  </si>
  <si>
    <t>DONE 9/16</t>
  </si>
  <si>
    <t>DONE 9/17</t>
  </si>
  <si>
    <t>SHORT 1 SMT PART</t>
  </si>
  <si>
    <t xml:space="preserve"> 9/18</t>
  </si>
  <si>
    <t>DONE 9/18</t>
  </si>
  <si>
    <t>KIT CLEAR 9/18</t>
  </si>
  <si>
    <t>WILL CLEAR SOON</t>
  </si>
  <si>
    <t>SMT</t>
  </si>
  <si>
    <t>DONE 9/19</t>
  </si>
  <si>
    <t>PCB DUE 9/19</t>
  </si>
  <si>
    <t xml:space="preserve"> 9/19</t>
  </si>
  <si>
    <t xml:space="preserve"> 9/20</t>
  </si>
  <si>
    <t>PROGRAM ON SMT LINE</t>
  </si>
  <si>
    <t xml:space="preserve"> 9/19 (EOD)
9/20</t>
  </si>
  <si>
    <t>KIT CLEAR 9/19</t>
  </si>
  <si>
    <t xml:space="preserve">SUBMITTED </t>
  </si>
  <si>
    <t>KIT CLEAR 9/15</t>
  </si>
  <si>
    <t>DONE
9/21</t>
  </si>
  <si>
    <t>SUBMITTED</t>
  </si>
  <si>
    <t>WILL CLEAR 9/20</t>
  </si>
  <si>
    <t>ROWC 117480</t>
  </si>
  <si>
    <t>DONE 9/21</t>
  </si>
  <si>
    <t xml:space="preserve"> 9/21 6am</t>
  </si>
  <si>
    <t>DONE 9/22</t>
  </si>
  <si>
    <t>DONE
9/23</t>
  </si>
  <si>
    <t>DONE
9/24</t>
  </si>
  <si>
    <t>DONE
9/25</t>
  </si>
  <si>
    <t xml:space="preserve"> 9/21 6 am</t>
  </si>
  <si>
    <t xml:space="preserve"> 9/21</t>
  </si>
  <si>
    <t>DONE
9/26</t>
  </si>
  <si>
    <t xml:space="preserve"> 9/25</t>
  </si>
  <si>
    <t>119346-3</t>
  </si>
  <si>
    <t>RONC-DR</t>
  </si>
  <si>
    <t>118067-2</t>
  </si>
  <si>
    <t>NATION</t>
  </si>
  <si>
    <t>DONE 9/27</t>
  </si>
  <si>
    <t>Gerber changed/New program complete</t>
  </si>
  <si>
    <t>ROWC 2ND</t>
  </si>
  <si>
    <t xml:space="preserve"> 9/26</t>
  </si>
  <si>
    <t xml:space="preserve"> 9/25 6:00 AM</t>
  </si>
  <si>
    <t>119431-2</t>
  </si>
  <si>
    <t>ROBERT</t>
  </si>
  <si>
    <t>DONE 9/26</t>
  </si>
  <si>
    <t>ROWC-DR</t>
  </si>
  <si>
    <t>DONE 9/28</t>
  </si>
  <si>
    <t xml:space="preserve"> 10/2</t>
  </si>
  <si>
    <t>ROWC-DR
9/25</t>
  </si>
  <si>
    <t>ROWC-DR
9/13</t>
  </si>
  <si>
    <t xml:space="preserve"> 10/7</t>
  </si>
  <si>
    <t>DONE 9/29</t>
  </si>
  <si>
    <t xml:space="preserve"> 9/27</t>
  </si>
  <si>
    <r>
      <rPr>
        <sz val="11"/>
        <color rgb="FF000000"/>
        <rFont val="Calibri"/>
      </rPr>
      <t xml:space="preserve">9/29
</t>
    </r>
    <r>
      <rPr>
        <strike/>
        <sz val="11"/>
        <color rgb="FF000000"/>
        <rFont val="Calibri"/>
      </rPr>
      <t>9/26</t>
    </r>
  </si>
  <si>
    <t xml:space="preserve"> 9/29</t>
  </si>
  <si>
    <t>KIT CLEAR 10/2</t>
  </si>
  <si>
    <t>KIT CLEAR 10/3</t>
  </si>
  <si>
    <t>DONE
10/2</t>
  </si>
  <si>
    <t xml:space="preserve"> 9/28</t>
  </si>
  <si>
    <t>DONE
10/3</t>
  </si>
  <si>
    <t xml:space="preserve"> ASAP
 10/5</t>
  </si>
  <si>
    <t>DONE
10/4</t>
  </si>
  <si>
    <t xml:space="preserve"> 10/5</t>
  </si>
  <si>
    <t>NEW-DR
9/29</t>
  </si>
  <si>
    <t xml:space="preserve"> 10/3
 9/22</t>
  </si>
  <si>
    <t>PCB DUE 9/28</t>
  </si>
  <si>
    <t>DONE 10/4</t>
  </si>
  <si>
    <t>DONE 10/5</t>
  </si>
  <si>
    <t xml:space="preserve"> 10/3</t>
  </si>
  <si>
    <t>DONE 10/6</t>
  </si>
  <si>
    <t>DONE 10/9</t>
  </si>
  <si>
    <t>WILL CLEAR 10/10</t>
  </si>
  <si>
    <t>NEW-DR
9/26</t>
  </si>
  <si>
    <t>119432-1</t>
  </si>
  <si>
    <t>WILL CLEAR WEEK OF 10/9</t>
  </si>
  <si>
    <t>NO DOCS</t>
  </si>
  <si>
    <t>DONE
10/12</t>
  </si>
  <si>
    <t xml:space="preserve"> 10/11</t>
  </si>
  <si>
    <t>DONE 10/13</t>
  </si>
  <si>
    <t xml:space="preserve"> 10/12</t>
  </si>
  <si>
    <t>DONE
10/16</t>
  </si>
  <si>
    <t xml:space="preserve"> 10/13</t>
  </si>
  <si>
    <t>NEW-DR
10/2</t>
  </si>
  <si>
    <t xml:space="preserve"> 10/16</t>
  </si>
  <si>
    <t>NEW-DR
10/10</t>
  </si>
  <si>
    <t>SHARES PROGRAM W/ B121006</t>
  </si>
  <si>
    <t>NEW-DR</t>
  </si>
  <si>
    <t>10</t>
  </si>
  <si>
    <r>
      <rPr>
        <sz val="11"/>
        <color rgb="FF000000"/>
        <rFont val="Calibri"/>
      </rPr>
      <t xml:space="preserve">oct 19
</t>
    </r>
    <r>
      <rPr>
        <strike/>
        <sz val="11"/>
        <color rgb="FF000000"/>
        <rFont val="Calibri"/>
      </rPr>
      <t>10/23/2023</t>
    </r>
  </si>
  <si>
    <t>WILL CLEAR 10/19</t>
  </si>
  <si>
    <t>ETA ON LINE 10/23</t>
  </si>
  <si>
    <t>119482-2</t>
  </si>
  <si>
    <t>SMT CLEAR</t>
  </si>
  <si>
    <t>119480-2</t>
  </si>
  <si>
    <t>394 OF 395 CLEAR</t>
  </si>
  <si>
    <t>120130-1</t>
  </si>
  <si>
    <t>5</t>
  </si>
  <si>
    <t>DONE 10/23</t>
  </si>
  <si>
    <t>DONE 10/24</t>
  </si>
  <si>
    <t>ROBERT/NATION</t>
  </si>
  <si>
    <t>DONE 10/25</t>
  </si>
  <si>
    <t>RONC 1ST ARTICLE</t>
  </si>
  <si>
    <t>done 10/25</t>
  </si>
  <si>
    <r>
      <rPr>
        <sz val="11"/>
        <color rgb="FF000000"/>
        <rFont val="Calibri"/>
      </rPr>
      <t xml:space="preserve">OCT 25 8 am
</t>
    </r>
    <r>
      <rPr>
        <strike/>
        <sz val="11"/>
        <color rgb="FF000000"/>
        <rFont val="Calibri"/>
      </rPr>
      <t>10/23/2023</t>
    </r>
  </si>
  <si>
    <t>NATION / ROBERT</t>
  </si>
  <si>
    <t>DONE 10/26</t>
  </si>
  <si>
    <t>KIT CLEAR 10/24 - Feeder list in kit box</t>
  </si>
  <si>
    <t>Should clear 10/26 - Feeder list in kit box</t>
  </si>
  <si>
    <t>PCBS DUE 10/31</t>
  </si>
  <si>
    <t>DONE 10/27</t>
  </si>
  <si>
    <t>EXPECTED CLEAR DATES 10/26 OR 10/27
CUSTOMER ASKING FOR JOB</t>
  </si>
  <si>
    <t>kit clear</t>
  </si>
  <si>
    <r>
      <rPr>
        <sz val="11"/>
        <color rgb="FF000000"/>
        <rFont val="Calibri"/>
      </rPr>
      <t xml:space="preserve">oct 27
</t>
    </r>
    <r>
      <rPr>
        <strike/>
        <sz val="11"/>
        <color rgb="FF000000"/>
        <rFont val="Calibri"/>
      </rPr>
      <t>10/30/2023</t>
    </r>
  </si>
  <si>
    <t>KIT CLEAR - QTY 25 DUE 11/17</t>
  </si>
  <si>
    <t>PCBs DUE 11/2</t>
  </si>
  <si>
    <t>10/31/2023
noon</t>
  </si>
  <si>
    <r>
      <rPr>
        <sz val="11"/>
        <color rgb="FF000000"/>
        <rFont val="Calibri"/>
      </rPr>
      <t xml:space="preserve">KIT CLEAR: SHIP DATE 11/6 - Feeder list in kit box
</t>
    </r>
    <r>
      <rPr>
        <strike/>
        <sz val="11"/>
        <color rgb="FF000000"/>
        <rFont val="Calibri"/>
      </rPr>
      <t>AWT PART CONF THAN SMT CLEAR</t>
    </r>
  </si>
  <si>
    <t>11/1/2023
noon</t>
  </si>
  <si>
    <t>PCBS DUE 11/1 - Feeder setup list in Gerry's area.</t>
  </si>
  <si>
    <t>PCBS DUE 11/8</t>
  </si>
  <si>
    <t>120324-2ND</t>
  </si>
  <si>
    <r>
      <rPr>
        <sz val="11"/>
        <color rgb="FF000000"/>
        <rFont val="Calibri"/>
      </rPr>
      <t xml:space="preserve">NOV 1
</t>
    </r>
    <r>
      <rPr>
        <strike/>
        <sz val="11"/>
        <color rgb="FF000000"/>
        <rFont val="Calibri"/>
      </rPr>
      <t>10/31/2023</t>
    </r>
  </si>
  <si>
    <t>PCBS DUE 11/3 - Feeder list in kit box at stockroom.</t>
  </si>
  <si>
    <r>
      <rPr>
        <sz val="11"/>
        <color rgb="FF000000"/>
        <rFont val="Calibri"/>
      </rPr>
      <t xml:space="preserve">NOV 2
</t>
    </r>
    <r>
      <rPr>
        <strike/>
        <sz val="11"/>
        <color rgb="FF000000"/>
        <rFont val="Calibri"/>
      </rPr>
      <t>10/31/2023</t>
    </r>
  </si>
  <si>
    <t>PCBS DUE 11/3</t>
  </si>
  <si>
    <t>11/6 - Expected clear date</t>
  </si>
  <si>
    <t>11/10 - PCB DUE - Can't find B116860.  Did B116950 instead (a 6 Line 3 Day Turn job)</t>
  </si>
  <si>
    <t>11/7 - pcb due</t>
  </si>
  <si>
    <t>11/7 - Expected clear date</t>
  </si>
  <si>
    <t>THOMAS (11/1): CHANGED DUE DATE FROM NOV 1 TO NOV 2, BECAUSE OF OTHER JOBS CLEARING THAT WE NEED PROGRAMS FOR FIRST</t>
  </si>
  <si>
    <t>11/7 - Expected clear date - Feeder list in Gerry's</t>
  </si>
  <si>
    <r>
      <rPr>
        <sz val="11"/>
        <color rgb="FF000000"/>
        <rFont val="Calibri"/>
      </rPr>
      <t xml:space="preserve">11/6 - SHORT ATTRITION
</t>
    </r>
    <r>
      <rPr>
        <strike/>
        <sz val="11"/>
        <color rgb="FF000000"/>
        <rFont val="Calibri"/>
      </rPr>
      <t>11/3 - PCB DUE TODAY</t>
    </r>
  </si>
  <si>
    <t>11/6 - pcb due</t>
  </si>
  <si>
    <t>AWT 1 PART CONF</t>
  </si>
  <si>
    <t>11/9 - PCB DUE</t>
  </si>
  <si>
    <t>AWT PART CONF THAN SMT CLEAR</t>
  </si>
  <si>
    <t>11/10 - PCB DUE</t>
  </si>
  <si>
    <t>11/20 - PCB DUE</t>
  </si>
  <si>
    <t>11/13/2023
MORNING</t>
  </si>
  <si>
    <t>11/13 - PCB DUE</t>
  </si>
  <si>
    <t>nov 14 morning</t>
  </si>
  <si>
    <t>11/21 - PCB DUE</t>
  </si>
  <si>
    <r>
      <rPr>
        <sz val="11"/>
        <color rgb="FF000000"/>
        <rFont val="Calibri"/>
      </rPr>
      <t xml:space="preserve">NOV 14
</t>
    </r>
    <r>
      <rPr>
        <strike/>
        <sz val="11"/>
        <color rgb="FF000000"/>
        <rFont val="Calibri"/>
      </rPr>
      <t>11/13/2023</t>
    </r>
  </si>
  <si>
    <t>11/15 - PCB DUE</t>
  </si>
  <si>
    <t>11/17 - PCB DUE</t>
  </si>
  <si>
    <t>N/A</t>
  </si>
  <si>
    <t>POSSIBLY CLEAR TODAY</t>
  </si>
  <si>
    <t>ROWC B121155</t>
  </si>
  <si>
    <t>20*</t>
  </si>
  <si>
    <t>NATION/NAM</t>
  </si>
  <si>
    <t>Update done/Original Program Nam</t>
  </si>
  <si>
    <t>SCHEDULED SPLIT SHIPMENT - WAITING FOR PROGRAM FROM MACHINE</t>
  </si>
  <si>
    <t>ROWC 1st Article</t>
  </si>
  <si>
    <t>WILL CLEAR TODAY 12/22</t>
  </si>
  <si>
    <t>SMT CLEAR 12/22</t>
  </si>
  <si>
    <t>DAY 1 IS 1/3</t>
  </si>
  <si>
    <t>SHORTAGE DUE 1/4</t>
  </si>
  <si>
    <t xml:space="preserve"> NEW</t>
  </si>
  <si>
    <t>1/11 - PCB DUE</t>
  </si>
  <si>
    <t>1/8 - PCB DUE;
NO ETA ON BGA</t>
  </si>
  <si>
    <t>MAY NEED TO EXPEDITE</t>
  </si>
  <si>
    <t>1/16 - PCB DUE</t>
  </si>
  <si>
    <t>AWT PART CONF</t>
  </si>
  <si>
    <t>1/25 - PCB DUE</t>
  </si>
  <si>
    <t>PRE-EMPTIVE FOR DAY OFFS</t>
  </si>
  <si>
    <t>KIT NOT RELEASED</t>
  </si>
  <si>
    <t>MOSTLY CLEAR</t>
  </si>
  <si>
    <t>Feeder list at Gerry's</t>
  </si>
  <si>
    <t>NO ETA FOR PCB</t>
  </si>
  <si>
    <t>SHORT J12 - Setup Sheet at Gerry's</t>
  </si>
  <si>
    <t>SHORT PARTS DUE 2/23- Setup Sheet at Gerry's</t>
  </si>
  <si>
    <t>SHORT PCB- Setup Sheet at Gerry's</t>
  </si>
  <si>
    <t>EXPECT CLEAR 2/29</t>
  </si>
  <si>
    <t>EXPECT CLEAR NEXT WEEK</t>
  </si>
  <si>
    <t>EXPECT CLEAR 3/4</t>
  </si>
  <si>
    <t>ALMOST CLEAR</t>
  </si>
  <si>
    <t>PCB DUE 3/5 - Feeder list at Gerry's</t>
  </si>
  <si>
    <t>ALMOST CLEAR - Feeder list at Gerry's</t>
  </si>
  <si>
    <t>PCB DUE 3/7 - Feeder list at Gerry's</t>
  </si>
  <si>
    <t>Y2 DUE 3/5 OR 3/6 - Feeder list at Gerry's</t>
  </si>
  <si>
    <t>PCB DUE 3/11 - Feeder list at Gerry's</t>
  </si>
  <si>
    <t>PCB DUE 3/14</t>
  </si>
  <si>
    <t>PCB DUE 3/11</t>
  </si>
  <si>
    <t>3/12 - PCB DUE</t>
  </si>
  <si>
    <t>3/11 - PCB DUE</t>
  </si>
  <si>
    <t>3/20 - shortages due</t>
  </si>
  <si>
    <t>3/14 - PCB DUE</t>
  </si>
  <si>
    <t>3/19 - PCB DUE</t>
  </si>
  <si>
    <t>122618-2</t>
  </si>
  <si>
    <t>SETUP JOB SOON (TAD)</t>
  </si>
  <si>
    <t>PCB DUE 3/25</t>
  </si>
  <si>
    <r>
      <rPr>
        <sz val="11"/>
        <color rgb="FF000000"/>
        <rFont val="Calibri"/>
      </rPr>
      <t xml:space="preserve">3/26/2024
</t>
    </r>
    <r>
      <rPr>
        <strike/>
        <sz val="11"/>
        <color rgb="FF000000"/>
        <rFont val="Calibri"/>
      </rPr>
      <t>3/28/2024</t>
    </r>
  </si>
  <si>
    <r>
      <rPr>
        <sz val="11"/>
        <color rgb="FF000000"/>
        <rFont val="Calibri"/>
      </rPr>
      <t xml:space="preserve">KIT CLEAR - Feeder list at Gerry's
</t>
    </r>
    <r>
      <rPr>
        <strike/>
        <sz val="11"/>
        <color rgb="FF000000"/>
        <rFont val="Calibri"/>
      </rPr>
      <t>3/29 - PCB DUE</t>
    </r>
  </si>
  <si>
    <t>3/26 (IF POSSIBLE)</t>
  </si>
  <si>
    <t>SHORT 1 SKIPPABLE SMT PART - Feeder list at Gerry's</t>
  </si>
  <si>
    <r>
      <rPr>
        <sz val="11"/>
        <color rgb="FF000000"/>
        <rFont val="Calibri"/>
      </rPr>
      <t xml:space="preserve">SHORT PCB - Feeder list at Gerry's
</t>
    </r>
    <r>
      <rPr>
        <strike/>
        <sz val="11"/>
        <color rgb="FF000000"/>
        <rFont val="Calibri"/>
      </rPr>
      <t>3/26 - PCB DUE</t>
    </r>
  </si>
  <si>
    <t>we want to run this ASAP - Feeder list in kitbox</t>
  </si>
  <si>
    <r>
      <rPr>
        <sz val="11"/>
        <color rgb="FF000000"/>
        <rFont val="Calibri"/>
      </rPr>
      <t xml:space="preserve">4/1 - PCB DUE - Feeder list at Gerry's
</t>
    </r>
    <r>
      <rPr>
        <strike/>
        <sz val="11"/>
        <color rgb="FF000000"/>
        <rFont val="Calibri"/>
      </rPr>
      <t>COULD CLEAR THIS WEEK</t>
    </r>
  </si>
  <si>
    <t>SHORT PCB - Feeder list at Gerry's</t>
  </si>
  <si>
    <t>4/1 - PCB DUE - Feeder list at Gerry's</t>
  </si>
  <si>
    <t>ASAP</t>
  </si>
  <si>
    <t>PCB/KIT HERE</t>
  </si>
  <si>
    <r>
      <rPr>
        <sz val="11"/>
        <color rgb="FF000000"/>
        <rFont val="Calibri"/>
      </rPr>
      <t xml:space="preserve">4/3/2024
</t>
    </r>
    <r>
      <rPr>
        <strike/>
        <sz val="11"/>
        <color rgb="FF000000"/>
        <rFont val="Calibri"/>
      </rPr>
      <t>4/4/2024</t>
    </r>
  </si>
  <si>
    <r>
      <rPr>
        <sz val="11"/>
        <color rgb="FF000000"/>
        <rFont val="Calibri"/>
      </rPr>
      <t xml:space="preserve">4/3 - WILL CLEAR DATE - Feeder list at Gerry's
</t>
    </r>
    <r>
      <rPr>
        <strike/>
        <sz val="11"/>
        <color rgb="FF000000"/>
        <rFont val="Calibri"/>
      </rPr>
      <t>4/5 PCB DUE</t>
    </r>
  </si>
  <si>
    <r>
      <rPr>
        <sz val="11"/>
        <color rgb="FF000000"/>
        <rFont val="Calibri"/>
      </rPr>
      <t xml:space="preserve">AWT PART CONF
</t>
    </r>
    <r>
      <rPr>
        <strike/>
        <sz val="11"/>
        <color rgb="FF000000"/>
        <rFont val="Calibri"/>
      </rPr>
      <t>SHORT PARTS</t>
    </r>
  </si>
  <si>
    <r>
      <rPr>
        <sz val="11"/>
        <color rgb="FF000000"/>
        <rFont val="Calibri"/>
      </rPr>
      <t xml:space="preserve">4/4/2024
</t>
    </r>
    <r>
      <rPr>
        <strike/>
        <sz val="11"/>
        <color rgb="FF000000"/>
        <rFont val="Calibri"/>
      </rPr>
      <t>4/8/2024</t>
    </r>
  </si>
  <si>
    <r>
      <rPr>
        <sz val="11"/>
        <color rgb="FF000000"/>
        <rFont val="Calibri"/>
      </rPr>
      <t xml:space="preserve">4/3 - KIT CLEAR - Feeder list at Gerry's
</t>
    </r>
    <r>
      <rPr>
        <strike/>
        <sz val="11"/>
        <color rgb="FF000000"/>
        <rFont val="Calibri"/>
      </rPr>
      <t>4/8 - PCB DUE</t>
    </r>
  </si>
  <si>
    <r>
      <rPr>
        <sz val="11"/>
        <color rgb="FF000000"/>
        <rFont val="Calibri"/>
      </rPr>
      <t xml:space="preserve">4/4/2024
</t>
    </r>
    <r>
      <rPr>
        <strike/>
        <sz val="11"/>
        <color rgb="FF000000"/>
        <rFont val="Calibri"/>
      </rPr>
      <t>4/10/2024</t>
    </r>
  </si>
  <si>
    <r>
      <rPr>
        <sz val="11"/>
        <color rgb="FF000000"/>
        <rFont val="Calibri"/>
      </rPr>
      <t xml:space="preserve">4/3 - KIT CLEAR - Feeder list at Gerry's
</t>
    </r>
    <r>
      <rPr>
        <strike/>
        <sz val="11"/>
        <color rgb="FF000000"/>
        <rFont val="Calibri"/>
      </rPr>
      <t>4/10 - PCB DUE</t>
    </r>
  </si>
  <si>
    <r>
      <rPr>
        <sz val="11"/>
        <color rgb="FF000000"/>
        <rFont val="Calibri"/>
      </rPr>
      <t xml:space="preserve">4/3/2024
</t>
    </r>
    <r>
      <rPr>
        <strike/>
        <sz val="11"/>
        <color rgb="FF000000"/>
        <rFont val="Calibri"/>
      </rPr>
      <t>3/29/2024
3/25/2024</t>
    </r>
  </si>
  <si>
    <r>
      <rPr>
        <sz val="11"/>
        <color rgb="FF000000"/>
        <rFont val="Calibri"/>
      </rPr>
      <t xml:space="preserve">4/4 - PCB DUE
</t>
    </r>
    <r>
      <rPr>
        <strike/>
        <sz val="11"/>
        <color rgb="FF000000"/>
        <rFont val="Calibri"/>
      </rPr>
      <t>SHORTAGES DUE 3/25</t>
    </r>
  </si>
  <si>
    <t>SMT CLEAR - Feeder list at Gerry's</t>
  </si>
  <si>
    <t>4/9 - MAY CLEAR DATE</t>
  </si>
  <si>
    <t>121964 (HF)</t>
  </si>
  <si>
    <r>
      <rPr>
        <sz val="11"/>
        <color rgb="FF000000"/>
        <rFont val="Calibri"/>
      </rPr>
      <t xml:space="preserve">APR 12
</t>
    </r>
    <r>
      <rPr>
        <strike/>
        <sz val="11"/>
        <color rgb="FF000000"/>
        <rFont val="Calibri"/>
      </rPr>
      <t>4/10/2024</t>
    </r>
  </si>
  <si>
    <t>KIT CLEAR 4/10</t>
  </si>
  <si>
    <t>121980 (HF)</t>
  </si>
  <si>
    <t>SHORT PCB</t>
  </si>
  <si>
    <t>121968 (HF)</t>
  </si>
  <si>
    <t>121973 (HF)</t>
  </si>
  <si>
    <t>121978 (HF)</t>
  </si>
  <si>
    <t>124126 (HF)</t>
  </si>
  <si>
    <t>121966 (HF)</t>
  </si>
  <si>
    <t>4/10 - MAY CLEAR TODAY - Feeder list at Gerry's</t>
  </si>
  <si>
    <t>NATION/ROBERT</t>
  </si>
  <si>
    <t>4/11 - SMT CLEAR - Feeder list at Gerry's
4/5 - SHORTAGES MAYBE DUE</t>
  </si>
  <si>
    <t>ROWC 120730</t>
  </si>
  <si>
    <t>PART SHORTAGES - Feeder list at Gerry's</t>
  </si>
  <si>
    <t>124494
(HF)</t>
  </si>
  <si>
    <r>
      <rPr>
        <sz val="11"/>
        <color rgb="FF000000"/>
        <rFont val="Calibri"/>
      </rPr>
      <t xml:space="preserve">4/12 - KIT CLEAR - Feeder list at Gerry's
</t>
    </r>
    <r>
      <rPr>
        <strike/>
        <sz val="11"/>
        <color rgb="FF000000"/>
        <rFont val="Calibri"/>
      </rPr>
      <t>4/17 - PCB DUE</t>
    </r>
  </si>
  <si>
    <t>121960(HF)</t>
  </si>
  <si>
    <t>4/11 - KIT CLEAR - Feeder list at Gerry's</t>
  </si>
  <si>
    <t>125010(HF)</t>
  </si>
  <si>
    <t>124498(HF)</t>
  </si>
  <si>
    <t>121961
(HF)</t>
  </si>
  <si>
    <t>121969
(HF)</t>
  </si>
  <si>
    <t>121979
(HF)</t>
  </si>
  <si>
    <r>
      <rPr>
        <sz val="11"/>
        <color rgb="FF000000"/>
        <rFont val="Calibri"/>
      </rPr>
      <t xml:space="preserve">SHORT 1 PART - Feeder list at Gerry's
</t>
    </r>
    <r>
      <rPr>
        <strike/>
        <sz val="11"/>
        <color rgb="FF000000"/>
        <rFont val="Calibri"/>
      </rPr>
      <t>PART SHORTAGES</t>
    </r>
  </si>
  <si>
    <t>SHORT 1 PART - Feeder list at Gerry's</t>
  </si>
  <si>
    <t>4/16 - PCB DUE - Feeder list at Gerry's</t>
  </si>
  <si>
    <t>4/15 - PCB/KIT BOX HERE</t>
  </si>
  <si>
    <t>124492
(HF)</t>
  </si>
  <si>
    <t>4/16 - PCB DUE</t>
  </si>
  <si>
    <t>4/15 - KIT CLEAR - Feeder list in kit box</t>
  </si>
  <si>
    <t>4/25 - EXPECT CLEAR DATE</t>
  </si>
  <si>
    <t>4/22 - EXPECT CLEAR DATE</t>
  </si>
  <si>
    <t>121972
(HF)</t>
  </si>
  <si>
    <r>
      <rPr>
        <sz val="11"/>
        <color rgb="FF000000"/>
        <rFont val="Calibri"/>
      </rPr>
      <t xml:space="preserve">4/16 - KIT CLEAR
</t>
    </r>
    <r>
      <rPr>
        <strike/>
        <sz val="11"/>
        <color rgb="FF000000"/>
        <rFont val="Calibri"/>
      </rPr>
      <t>4/23 - PCB DUE</t>
    </r>
  </si>
  <si>
    <t>121965(HF)</t>
  </si>
  <si>
    <t>124129
(HF)</t>
  </si>
  <si>
    <t>4/16 - SHORTAGES DUE - Feeder list at Gerry's</t>
  </si>
  <si>
    <t>4/17 - PCB DUE - Feeder list at Gerry's</t>
  </si>
  <si>
    <t>121971(HF)</t>
  </si>
  <si>
    <t>4/18 - PCB DUE - Feeder list at Gerry's</t>
  </si>
  <si>
    <t>121977
(HF)</t>
  </si>
  <si>
    <r>
      <rPr>
        <sz val="11"/>
        <color rgb="FF000000"/>
        <rFont val="Calibri"/>
      </rPr>
      <t xml:space="preserve">4/17 - KIT CLEAR - Feeder list at Gerry's
</t>
    </r>
    <r>
      <rPr>
        <strike/>
        <sz val="11"/>
        <color rgb="FF000000"/>
        <rFont val="Calibri"/>
      </rPr>
      <t>4/18 - PCB DUE</t>
    </r>
  </si>
  <si>
    <t>124128
(HF)</t>
  </si>
  <si>
    <r>
      <rPr>
        <sz val="11"/>
        <color rgb="FF000000"/>
        <rFont val="Calibri"/>
      </rPr>
      <t xml:space="preserve">4/17 - SMT CLEAR - Feeder list at Gerry's
</t>
    </r>
    <r>
      <rPr>
        <strike/>
        <sz val="11"/>
        <color rgb="FF000000"/>
        <rFont val="Calibri"/>
      </rPr>
      <t>4/18 - PCB DUE</t>
    </r>
  </si>
  <si>
    <t>121981
(HF)</t>
  </si>
  <si>
    <t>121984
(HF)</t>
  </si>
  <si>
    <t>124493(HF)</t>
  </si>
  <si>
    <r>
      <rPr>
        <sz val="11"/>
        <color rgb="FF000000"/>
        <rFont val="Calibri"/>
      </rPr>
      <t xml:space="preserve">4/18 - KIT CLEAR - Feeder list at Gerry's
</t>
    </r>
    <r>
      <rPr>
        <strike/>
        <sz val="11"/>
        <color rgb="FF000000"/>
        <rFont val="Calibri"/>
      </rPr>
      <t>4/23 - PCB DUE</t>
    </r>
  </si>
  <si>
    <t>4/22 - PCB DUE - Feeder list at Gerry's</t>
  </si>
  <si>
    <t>done</t>
  </si>
  <si>
    <t xml:space="preserve">
4/18 - KIT CLEAR
long ref numbers</t>
  </si>
  <si>
    <r>
      <rPr>
        <sz val="11"/>
        <color rgb="FF000000"/>
        <rFont val="Calibri"/>
      </rPr>
      <t xml:space="preserve">4/19 - SHORT 1 ITEM (ETA 4/20) - Feeder list at Gerry's
</t>
    </r>
    <r>
      <rPr>
        <strike/>
        <sz val="11"/>
        <color rgb="FF000000"/>
        <rFont val="Calibri"/>
      </rPr>
      <t>4/18 - KIT BOX/PCB IN STOCKROOM</t>
    </r>
  </si>
  <si>
    <t>121967(HF)</t>
  </si>
  <si>
    <r>
      <rPr>
        <sz val="11"/>
        <color rgb="FF000000"/>
        <rFont val="Calibri"/>
      </rPr>
      <t xml:space="preserve">4/19 - KIT CLEAR - Feeder list at Gerry's
</t>
    </r>
    <r>
      <rPr>
        <strike/>
        <sz val="11"/>
        <color rgb="FF000000"/>
        <rFont val="Calibri"/>
      </rPr>
      <t>4/23 - PCB DUE</t>
    </r>
  </si>
  <si>
    <t>HII (CUI) DIGITAL TRAVELER</t>
  </si>
  <si>
    <t>124496
(HF)</t>
  </si>
  <si>
    <r>
      <rPr>
        <sz val="11"/>
        <color rgb="FF000000"/>
        <rFont val="Calibri"/>
      </rPr>
      <t xml:space="preserve">4/29 - PCB DUE - Feeder list at Gerry's
</t>
    </r>
    <r>
      <rPr>
        <strike/>
        <sz val="11"/>
        <color rgb="FF000000"/>
        <rFont val="Calibri"/>
      </rPr>
      <t>4/17 - PCB DUE</t>
    </r>
  </si>
  <si>
    <t>124497
(HF)</t>
  </si>
  <si>
    <r>
      <rPr>
        <sz val="11"/>
        <color rgb="FF000000"/>
        <rFont val="Calibri"/>
      </rPr>
      <t xml:space="preserve">4/18 - PCB RECEIVED - Feeder list at Gerry's
</t>
    </r>
    <r>
      <rPr>
        <strike/>
        <sz val="11"/>
        <color rgb="FF000000"/>
        <rFont val="Calibri"/>
      </rPr>
      <t>4/11 - SHORT PCB + 1 ITEM</t>
    </r>
  </si>
  <si>
    <t>4/25 - KIT BOX/PCB HERE</t>
  </si>
  <si>
    <t>RONC 118965</t>
  </si>
  <si>
    <t>skipping short #28(U2_5) - Feeder list at Gerry's</t>
  </si>
  <si>
    <t>124495(HF)</t>
  </si>
  <si>
    <r>
      <rPr>
        <sz val="11"/>
        <color rgb="FF000000"/>
        <rFont val="Calibri"/>
      </rPr>
      <t xml:space="preserve">4/25 - KIT CLEAR
</t>
    </r>
    <r>
      <rPr>
        <strike/>
        <sz val="11"/>
        <color rgb="FF000000"/>
        <rFont val="Calibri"/>
      </rPr>
      <t>4/25 - PCB DUE</t>
    </r>
  </si>
  <si>
    <t>4/25 - KIT CLEAR</t>
  </si>
  <si>
    <t>4/29 - PCB DUE</t>
  </si>
  <si>
    <t>4/26 - KIT BOX HERE - PCB ETA 4/29 6:30 AM</t>
  </si>
  <si>
    <t>4/26 - KIT CLEAR - Feeder list at Gerry's</t>
  </si>
  <si>
    <t>124125(HF)</t>
  </si>
  <si>
    <r>
      <rPr>
        <sz val="11"/>
        <color rgb="FF000000"/>
        <rFont val="Calibri"/>
      </rPr>
      <t xml:space="preserve">4/26 - KIT CLEAR - Feeder list at Gerry's
</t>
    </r>
    <r>
      <rPr>
        <strike/>
        <sz val="11"/>
        <color rgb="FF000000"/>
        <rFont val="Calibri"/>
      </rPr>
      <t>4/25 - PCB DUE</t>
    </r>
  </si>
  <si>
    <r>
      <rPr>
        <sz val="11"/>
        <color rgb="FF000000"/>
        <rFont val="Calibri"/>
      </rPr>
      <t xml:space="preserve">4/29 - KIT CLEAR - Feeder list at Gerrys'
</t>
    </r>
    <r>
      <rPr>
        <strike/>
        <sz val="11"/>
        <color rgb="FF000000"/>
        <rFont val="Calibri"/>
      </rPr>
      <t>5/1 - PCB DUE</t>
    </r>
  </si>
  <si>
    <r>
      <rPr>
        <sz val="11"/>
        <color rgb="FF000000"/>
        <rFont val="Calibri"/>
      </rPr>
      <t xml:space="preserve">4/29 - kit clear - Feeder list at Gerrys'
</t>
    </r>
    <r>
      <rPr>
        <strike/>
        <sz val="11"/>
        <color rgb="FF000000"/>
        <rFont val="Calibri"/>
      </rPr>
      <t>4/29 - AWT PART CONF #10 (T1)
4/26 - SHORTAGES DUE</t>
    </r>
  </si>
  <si>
    <r>
      <rPr>
        <sz val="11"/>
        <color rgb="FF000000"/>
        <rFont val="Calibri"/>
      </rPr>
      <t xml:space="preserve">4/29 - KIT CLEAR - Feeder list at Gerry's
</t>
    </r>
    <r>
      <rPr>
        <strike/>
        <sz val="11"/>
        <color rgb="FF000000"/>
        <rFont val="Calibri"/>
      </rPr>
      <t>4/29 - SHORTAGES DUE DATE</t>
    </r>
  </si>
  <si>
    <r>
      <rPr>
        <sz val="11"/>
        <color rgb="FF000000"/>
        <rFont val="Calibri"/>
      </rPr>
      <t xml:space="preserve">5/1 KIT CLEAR
Tad wants to run this job immediately once it clears
</t>
    </r>
    <r>
      <rPr>
        <strike/>
        <sz val="11"/>
        <color rgb="FF000000"/>
        <rFont val="Calibri"/>
      </rPr>
      <t>4/30 - PCB DUE</t>
    </r>
  </si>
  <si>
    <t>5/2 - KIT CLEAR - Feeder list at Gerry's</t>
  </si>
  <si>
    <t>124127(HF)</t>
  </si>
  <si>
    <t>apr 29
4/25</t>
  </si>
  <si>
    <r>
      <rPr>
        <sz val="11"/>
        <color rgb="FF000000"/>
        <rFont val="Calibri"/>
      </rPr>
      <t xml:space="preserve">5/2 - KIT CLEAR - Feeder list at Gerry's
</t>
    </r>
    <r>
      <rPr>
        <strike/>
        <sz val="11"/>
        <color rgb="FF000000"/>
        <rFont val="Calibri"/>
      </rPr>
      <t>5/1 - Updated BOM - Short 1 part
4/29 - KIT CLEAR
4/30 - PCB DUE
4/25 - PCB DUE</t>
    </r>
  </si>
  <si>
    <t>5/10 - PCB DUE - Feeder list at Gerry's</t>
  </si>
  <si>
    <t>5/15 - PCB DUE</t>
  </si>
  <si>
    <t>5/8 - may clear date</t>
  </si>
  <si>
    <t>5/10 - PCB DUE</t>
  </si>
  <si>
    <t>ROBERT/RAY</t>
  </si>
  <si>
    <t>5/10 - EXPECT CLEAR DATE</t>
  </si>
  <si>
    <r>
      <rPr>
        <sz val="11"/>
        <color rgb="FF000000"/>
        <rFont val="Calibri"/>
      </rPr>
      <t xml:space="preserve">5/9 - KIT CLEAR (may expedite job)
</t>
    </r>
    <r>
      <rPr>
        <strike/>
        <sz val="11"/>
        <color rgb="FF000000"/>
        <rFont val="Calibri"/>
      </rPr>
      <t>5/10 - PCB DUE</t>
    </r>
  </si>
  <si>
    <t>5/9 - KIT CLEAR</t>
  </si>
  <si>
    <t>may clear soon</t>
  </si>
  <si>
    <t>5/13 - KIT CLEAR</t>
  </si>
  <si>
    <r>
      <rPr>
        <sz val="11"/>
        <color rgb="FF000000"/>
        <rFont val="Calibri"/>
      </rPr>
      <t xml:space="preserve">5/14 - SHORT PARTS
</t>
    </r>
    <r>
      <rPr>
        <strike/>
        <sz val="11"/>
        <color rgb="FF000000"/>
        <rFont val="Calibri"/>
      </rPr>
      <t>5/16 - pcb due</t>
    </r>
  </si>
  <si>
    <t>5/17 - CLEAR BY DATE</t>
  </si>
  <si>
    <r>
      <rPr>
        <sz val="11"/>
        <color rgb="FF000000"/>
        <rFont val="Calibri"/>
      </rPr>
      <t xml:space="preserve">5/16 - KIT CLEAR - </t>
    </r>
    <r>
      <rPr>
        <strike/>
        <sz val="11"/>
        <color rgb="FF000000"/>
        <rFont val="Calibri"/>
      </rPr>
      <t>XY missing angle column - requesting new XY</t>
    </r>
    <r>
      <rPr>
        <sz val="11"/>
        <color rgb="FF000000"/>
        <rFont val="Calibri"/>
      </rPr>
      <t xml:space="preserve"> - New XY received
</t>
    </r>
    <r>
      <rPr>
        <strike/>
        <sz val="11"/>
        <color rgb="FF000000"/>
        <rFont val="Calibri"/>
      </rPr>
      <t>5/13 - PCB DUE</t>
    </r>
  </si>
  <si>
    <r>
      <rPr>
        <sz val="11"/>
        <color rgb="FF000000"/>
        <rFont val="Calibri"/>
      </rPr>
      <t xml:space="preserve">5/15 - PCB DUE &amp; 4-DAY TURN
</t>
    </r>
    <r>
      <rPr>
        <strike/>
        <sz val="11"/>
        <color rgb="FF000000"/>
        <rFont val="Calibri"/>
      </rPr>
      <t>5/16 - pcb due</t>
    </r>
  </si>
  <si>
    <r>
      <rPr>
        <strike/>
        <sz val="11"/>
        <color rgb="FF000000"/>
        <rFont val="Calibri"/>
      </rPr>
      <t>Requesting XY</t>
    </r>
    <r>
      <rPr>
        <sz val="11"/>
        <color rgb="FF000000"/>
        <rFont val="Calibri"/>
      </rPr>
      <t xml:space="preserve"> XY RECEIVED</t>
    </r>
  </si>
  <si>
    <t>SMT CLEAR - "U35" OK TO SKIP</t>
  </si>
  <si>
    <t>5/16 - KIT CLEAR</t>
  </si>
  <si>
    <t>5/17 - PCB DUE</t>
  </si>
  <si>
    <t>5/21 - EXPECT CLEAR DATE</t>
  </si>
  <si>
    <t>5/22 - PCB DUE</t>
  </si>
  <si>
    <r>
      <rPr>
        <sz val="11"/>
        <color rgb="FF000000"/>
        <rFont val="Calibri"/>
      </rPr>
      <t xml:space="preserve">MAY 17
</t>
    </r>
    <r>
      <rPr>
        <strike/>
        <sz val="11"/>
        <color rgb="FF000000"/>
        <rFont val="Calibri"/>
      </rPr>
      <t>5/13/2024</t>
    </r>
  </si>
  <si>
    <t>1-DAY TURN</t>
  </si>
  <si>
    <t>3-DAY TURN</t>
  </si>
  <si>
    <t>1-DAY</t>
  </si>
  <si>
    <t>EMAIL ROBERT - B125727</t>
  </si>
  <si>
    <t>URGENT</t>
  </si>
  <si>
    <t>2-DAY TURN</t>
  </si>
  <si>
    <t>3-DAY</t>
  </si>
  <si>
    <t>2-DAY (KIT CLEAR)</t>
  </si>
  <si>
    <t>CUI - DOD</t>
  </si>
  <si>
    <t>6/3 - kit clear</t>
  </si>
  <si>
    <t>126194-2</t>
  </si>
  <si>
    <t>ON FEEDERS || WILL SKIP PARTS SHORT - Feeder list at Gerry's</t>
  </si>
  <si>
    <t>7/8 - Potentially 1 change - Feeder list in kit box at stockroom</t>
  </si>
  <si>
    <t>7/12 - PCB DUE | OTHER SHORT SKIPPABLE - Feeder list at Gerry's</t>
  </si>
  <si>
    <t>7/12 - SHORTAGES DUE - Feeder list in kitbox</t>
  </si>
  <si>
    <t>7/15 - PCB DUE - Feeder list at Gerry's</t>
  </si>
  <si>
    <t>7/12 - PCB DUE DATE - Feeder list at Gerry's</t>
  </si>
  <si>
    <t>7/17 - PCB DUE</t>
  </si>
  <si>
    <t>7/19 - PCB DUE</t>
  </si>
  <si>
    <r>
      <rPr>
        <sz val="11"/>
        <color rgb="FF000000"/>
        <rFont val="Calibri"/>
      </rPr>
      <t xml:space="preserve">KIT CLEAR - Feeder list at Gerry's
</t>
    </r>
    <r>
      <rPr>
        <strike/>
        <sz val="11"/>
        <color rgb="FF000000"/>
        <rFont val="Calibri"/>
      </rPr>
      <t>7/16 - PCB DUE</t>
    </r>
  </si>
  <si>
    <r>
      <rPr>
        <sz val="11"/>
        <color rgb="FF000000"/>
        <rFont val="Calibri"/>
      </rPr>
      <t xml:space="preserve">7/15 - KIT CLEAR - Feeder list at Gerry's
</t>
    </r>
    <r>
      <rPr>
        <strike/>
        <sz val="11"/>
        <color rgb="FF000000"/>
        <rFont val="Calibri"/>
      </rPr>
      <t>7/18 - PCB DUE</t>
    </r>
  </si>
  <si>
    <r>
      <rPr>
        <sz val="11"/>
        <color rgb="FF000000"/>
        <rFont val="Calibri"/>
      </rPr>
      <t xml:space="preserve">7/16
</t>
    </r>
    <r>
      <rPr>
        <strike/>
        <sz val="11"/>
        <color rgb="FF000000"/>
        <rFont val="Calibri"/>
      </rPr>
      <t>7/17/2024</t>
    </r>
  </si>
  <si>
    <r>
      <rPr>
        <sz val="11"/>
        <color rgb="FF000000"/>
        <rFont val="Calibri"/>
      </rPr>
      <t xml:space="preserve">7/16 - EXPECTED TO CLEAR
7/15 - SMT CLEAR
</t>
    </r>
    <r>
      <rPr>
        <strike/>
        <sz val="11"/>
        <color rgb="FF000000"/>
        <rFont val="Calibri"/>
      </rPr>
      <t>7/17 - PCB DUE</t>
    </r>
  </si>
  <si>
    <r>
      <rPr>
        <sz val="11"/>
        <color rgb="FF000000"/>
        <rFont val="Calibri"/>
      </rPr>
      <t xml:space="preserve">7/16 - KIT CLEAR - Feeder list at Gerry's
</t>
    </r>
    <r>
      <rPr>
        <strike/>
        <sz val="11"/>
        <color rgb="FF000000"/>
        <rFont val="Calibri"/>
      </rPr>
      <t>7/15 - SMT CLEAR
7/15 - EXPECTED SMT CLEAR DATE</t>
    </r>
  </si>
  <si>
    <t>7/17 - PCB DUE - Feeder list at Gerry's</t>
  </si>
  <si>
    <t>7/23 (OR SOONER) - PCB DUE - Feeder list at Gerry's</t>
  </si>
  <si>
    <t>7/25 - PCB DUE - Feeder list at Gerry's</t>
  </si>
  <si>
    <t>7/22 - PCB DUE - Feeder list in Kit box</t>
  </si>
  <si>
    <t>SHORT PCB -- NO ETA - Feeder list at Gerry's</t>
  </si>
  <si>
    <t>7/23 - J4 &amp; ATTRITION DUE - Feeder list in kit box
SHORT PCB (NO ETA)</t>
  </si>
  <si>
    <r>
      <rPr>
        <sz val="11"/>
        <color rgb="FF000000"/>
        <rFont val="Calibri"/>
      </rPr>
      <t xml:space="preserve">KIT CLEAR - Feeder list at Gerry's
</t>
    </r>
    <r>
      <rPr>
        <strike/>
        <sz val="11"/>
        <color rgb="FF000000"/>
        <rFont val="Calibri"/>
      </rPr>
      <t>SHORT 1 SMT PART -- NO ETA</t>
    </r>
  </si>
  <si>
    <t>NEED TO START 1-2 DAYS BEFORE CLEAR - Feeder list in kit box
7/29 - PCB DUE</t>
  </si>
  <si>
    <t>SAME DAY TURN
7/31 - PCB DUE &amp; SHIP SAME DAY</t>
  </si>
  <si>
    <t>ETA START BUILD 7/29</t>
  </si>
  <si>
    <t>ETA START BUILD 7/30</t>
  </si>
  <si>
    <t>KIT CLEAR - Feeder list at Gerrys</t>
  </si>
  <si>
    <t>RBE-SYNC1.2.C.X</t>
  </si>
  <si>
    <t>8/1 - pcb due date - Feeder list at Gerry's</t>
  </si>
  <si>
    <t>KIT CLEAR - Feeder list in kit box</t>
  </si>
  <si>
    <t>PREV BUILD ON LINE 3</t>
  </si>
  <si>
    <t>NO PCB - NO ETA</t>
  </si>
  <si>
    <t>8/7 - PCB ETA (BUT RONC B127450) - Can use same program/setup as B127450</t>
  </si>
  <si>
    <t>8/6 - PCB DUE</t>
  </si>
  <si>
    <t>TAD WANTS THIS SETUP BY EOD 8/7
8/8 - PCB DUE</t>
  </si>
  <si>
    <r>
      <rPr>
        <sz val="11"/>
        <color rgb="FF000000"/>
        <rFont val="Calibri"/>
      </rPr>
      <t xml:space="preserve">8/5 - PCB DUE
</t>
    </r>
    <r>
      <rPr>
        <strike/>
        <sz val="11"/>
        <color rgb="FF000000"/>
        <rFont val="Calibri"/>
      </rPr>
      <t>NO PCB - NO ETA</t>
    </r>
  </si>
  <si>
    <t>8/5 - PCB DUE</t>
  </si>
  <si>
    <t>AWT PART CONF THEN CLEAR</t>
  </si>
  <si>
    <t>8/8 - PCB DUE</t>
  </si>
  <si>
    <t>line 3</t>
  </si>
  <si>
    <r>
      <rPr>
        <sz val="11"/>
        <color rgb="FF000000"/>
        <rFont val="Calibri"/>
      </rPr>
      <t xml:space="preserve">LINE 1
</t>
    </r>
    <r>
      <rPr>
        <strike/>
        <sz val="11"/>
        <color rgb="FF000000"/>
        <rFont val="Calibri"/>
      </rPr>
      <t>Waiting for B127470 to finish</t>
    </r>
  </si>
  <si>
    <r>
      <rPr>
        <sz val="11"/>
        <color rgb="FF000000"/>
        <rFont val="Calibri"/>
      </rPr>
      <t xml:space="preserve">KIT CLEAR
</t>
    </r>
    <r>
      <rPr>
        <strike/>
        <sz val="11"/>
        <color rgb="FF000000"/>
        <rFont val="Calibri"/>
      </rPr>
      <t>8/12 - PCB DUE</t>
    </r>
  </si>
  <si>
    <t>SHORT PCB WITH NO ETA</t>
  </si>
  <si>
    <t>SHORT 4 SMT PARTS - ETA 8/13</t>
  </si>
  <si>
    <t>8/15 - PCB DUE</t>
  </si>
  <si>
    <t>8/19 - PCB DUE</t>
  </si>
  <si>
    <t xml:space="preserve"> NATION</t>
  </si>
  <si>
    <t>3 Machine Job
Priority Rating: DO-A7</t>
  </si>
  <si>
    <t>9/3 - PCB DUE</t>
  </si>
  <si>
    <r>
      <rPr>
        <sz val="11"/>
        <color rgb="FF000000"/>
        <rFont val="Calibri"/>
      </rPr>
      <t xml:space="preserve">8/26 - CONFIRM PART THAN CLEAR
</t>
    </r>
    <r>
      <rPr>
        <strike/>
        <sz val="11"/>
        <color rgb="FF000000"/>
        <rFont val="Calibri"/>
      </rPr>
      <t>SHORT PCB + 6 ITEMS (8/30 - PCB DUE)</t>
    </r>
  </si>
  <si>
    <t>SUPER-CTL1-3.C.X</t>
  </si>
  <si>
    <t>SHORT #54 (EQ1 &amp; EQ2) (TOP SIDE)
want to start bottom side 9/3</t>
  </si>
  <si>
    <r>
      <rPr>
        <sz val="11"/>
        <color rgb="FF000000"/>
        <rFont val="Calibri"/>
      </rPr>
      <t xml:space="preserve">SEP 3
</t>
    </r>
    <r>
      <rPr>
        <strike/>
        <sz val="11"/>
        <color rgb="FF000000"/>
        <rFont val="Calibri"/>
      </rPr>
      <t>9/5/2024</t>
    </r>
  </si>
  <si>
    <r>
      <rPr>
        <sz val="11"/>
        <color rgb="FF000000"/>
        <rFont val="Calibri"/>
      </rPr>
      <t xml:space="preserve">KIT CLEAR
</t>
    </r>
    <r>
      <rPr>
        <strike/>
        <sz val="11"/>
        <color rgb="FF000000"/>
        <rFont val="Calibri"/>
      </rPr>
      <t>9/6 - PCB DUE
may skip C64 if PCB arrives before part</t>
    </r>
  </si>
  <si>
    <r>
      <rPr>
        <sz val="11"/>
        <color rgb="FF000000"/>
        <rFont val="Calibri"/>
      </rPr>
      <t xml:space="preserve">KIT CLEAR
</t>
    </r>
    <r>
      <rPr>
        <strike/>
        <sz val="11"/>
        <color rgb="FF000000"/>
        <rFont val="Calibri"/>
      </rPr>
      <t>8/28 - SHOULD CLEAR TODAY</t>
    </r>
  </si>
  <si>
    <t>9/6 - PCB DUE OR SOONER</t>
  </si>
  <si>
    <t>9/3 OR 9/4 - LAST PART #37 (BL1) DUE</t>
  </si>
  <si>
    <t>9/5 - PCB DUE</t>
  </si>
  <si>
    <r>
      <rPr>
        <sz val="11"/>
        <color rgb="FF000000"/>
        <rFont val="Calibri"/>
      </rPr>
      <t xml:space="preserve">KIT CLEAR
</t>
    </r>
    <r>
      <rPr>
        <strike/>
        <sz val="11"/>
        <color rgb="FF000000"/>
        <rFont val="Calibri"/>
      </rPr>
      <t>9/4 - PCB DUE</t>
    </r>
  </si>
  <si>
    <t>9/11 - SHIP DATE</t>
  </si>
  <si>
    <r>
      <rPr>
        <sz val="11"/>
        <color rgb="FF000000"/>
        <rFont val="Calibri"/>
      </rPr>
      <t xml:space="preserve">KIT CLEAR
</t>
    </r>
    <r>
      <rPr>
        <strike/>
        <sz val="11"/>
        <color rgb="FF000000"/>
        <rFont val="Calibri"/>
      </rPr>
      <t>WILL CLEAR SOON</t>
    </r>
  </si>
  <si>
    <r>
      <rPr>
        <sz val="11"/>
        <color rgb="FF000000"/>
        <rFont val="Calibri"/>
      </rPr>
      <t xml:space="preserve">KIT CLEAR
</t>
    </r>
    <r>
      <rPr>
        <strike/>
        <sz val="11"/>
        <color rgb="FF000000"/>
        <rFont val="Calibri"/>
      </rPr>
      <t>9/6 - LAST PART DUE TO ARRIVE DATE
SHOULD CLEAR SOON</t>
    </r>
  </si>
  <si>
    <r>
      <rPr>
        <sz val="11"/>
        <color rgb="FF000000"/>
        <rFont val="Calibri"/>
      </rPr>
      <t xml:space="preserve">9/9
</t>
    </r>
    <r>
      <rPr>
        <strike/>
        <sz val="11"/>
        <color rgb="FF000000"/>
        <rFont val="Calibri"/>
      </rPr>
      <t>9/10</t>
    </r>
  </si>
  <si>
    <r>
      <rPr>
        <sz val="11"/>
        <color rgb="FF000000"/>
        <rFont val="Calibri"/>
      </rPr>
      <t xml:space="preserve">KIT CLEAR
</t>
    </r>
    <r>
      <rPr>
        <strike/>
        <sz val="11"/>
        <color rgb="FF000000"/>
        <rFont val="Calibri"/>
      </rPr>
      <t>9/11 - PCB DUE</t>
    </r>
  </si>
  <si>
    <t>9/10 - pcb due</t>
  </si>
  <si>
    <t>9/12 - PCB DUE</t>
  </si>
  <si>
    <t>9/11 - PCB DUE</t>
  </si>
  <si>
    <t>QUAD-H1-TEST3</t>
  </si>
  <si>
    <r>
      <rPr>
        <sz val="11"/>
        <color rgb="FF000000"/>
        <rFont val="Calibri"/>
      </rPr>
      <t xml:space="preserve">11-SEP
</t>
    </r>
    <r>
      <rPr>
        <strike/>
        <sz val="11"/>
        <color rgb="FF000000"/>
        <rFont val="Calibri"/>
      </rPr>
      <t>9/9/2024</t>
    </r>
  </si>
  <si>
    <t>9/6 - PCB DUE</t>
  </si>
  <si>
    <t>9/19 - PCB DUE</t>
  </si>
  <si>
    <t>9/13 - PCB DUE</t>
  </si>
  <si>
    <t>9/16 - PCB DUE</t>
  </si>
  <si>
    <t>9/17 - PCB DUE</t>
  </si>
  <si>
    <r>
      <rPr>
        <sz val="11"/>
        <color rgb="FF000000"/>
        <rFont val="Calibri"/>
      </rPr>
      <t xml:space="preserve">KIT CLEAR
</t>
    </r>
    <r>
      <rPr>
        <strike/>
        <sz val="11"/>
        <color rgb="FF000000"/>
        <rFont val="Calibri"/>
      </rPr>
      <t>9/18 - PCB DUE</t>
    </r>
  </si>
  <si>
    <t>9/20 - KIT CLEAR</t>
  </si>
  <si>
    <t>9/20 - SMT CLEAR</t>
  </si>
  <si>
    <t>9/20 - SHORT PCB + 1 ITEM</t>
  </si>
  <si>
    <t>332-0034 revC</t>
  </si>
  <si>
    <r>
      <rPr>
        <sz val="11"/>
        <color rgb="FF000000"/>
        <rFont val="Calibri"/>
      </rPr>
      <t xml:space="preserve"> SEP 23
</t>
    </r>
    <r>
      <rPr>
        <strike/>
        <sz val="11"/>
        <color rgb="FF000000"/>
        <rFont val="Calibri"/>
      </rPr>
      <t>9/19/2024</t>
    </r>
  </si>
  <si>
    <t>9/24 - PCB DUE</t>
  </si>
  <si>
    <t>9/24 - SHORT 2 ITEMS ETA TODAY 9/24</t>
  </si>
  <si>
    <r>
      <rPr>
        <sz val="11"/>
        <color rgb="FF000000"/>
        <rFont val="Calibri"/>
      </rPr>
      <t xml:space="preserve">SEP 24
</t>
    </r>
    <r>
      <rPr>
        <strike/>
        <sz val="11"/>
        <color rgb="FF000000"/>
        <rFont val="Calibri"/>
      </rPr>
      <t>9/23/2024</t>
    </r>
  </si>
  <si>
    <t>9/24 - KIT CLEAR</t>
  </si>
  <si>
    <t>9/25 - PCB DUE</t>
  </si>
  <si>
    <t>9/26 - PCB DUE</t>
  </si>
  <si>
    <t>9/30 - PCB DUE</t>
  </si>
  <si>
    <t>KIT BOX HERE</t>
  </si>
  <si>
    <t xml:space="preserve">OCTO-FPGA-A1-3.C.1 </t>
  </si>
  <si>
    <t>9/27 - PCB DUE</t>
  </si>
  <si>
    <t xml:space="preserve">OCTO-QUAD-D2-1.B.1 </t>
  </si>
  <si>
    <r>
      <rPr>
        <sz val="11"/>
        <color rgb="FF000000"/>
        <rFont val="Calibri"/>
      </rPr>
      <t xml:space="preserve">9/26 - KIT CLEAR
</t>
    </r>
    <r>
      <rPr>
        <strike/>
        <sz val="11"/>
        <color rgb="FF000000"/>
        <rFont val="Calibri"/>
      </rPr>
      <t>10/3 - PCB DUE</t>
    </r>
  </si>
  <si>
    <t>9/26 - KIT CLEAR</t>
  </si>
  <si>
    <t>9/30 - PC DUE</t>
  </si>
  <si>
    <t>10/3 - PCB DUE</t>
  </si>
  <si>
    <r>
      <rPr>
        <sz val="11"/>
        <color rgb="FF000000"/>
        <rFont val="Calibri"/>
      </rPr>
      <t xml:space="preserve">10/1
</t>
    </r>
    <r>
      <rPr>
        <strike/>
        <sz val="11"/>
        <color rgb="FF000000"/>
        <rFont val="Calibri"/>
      </rPr>
      <t>9/30</t>
    </r>
  </si>
  <si>
    <t>KIT CLEAR
10/1 - PCB DUE</t>
  </si>
  <si>
    <r>
      <rPr>
        <sz val="11"/>
        <color rgb="FF000000"/>
        <rFont val="Calibri"/>
      </rPr>
      <t xml:space="preserve">10/2 - KIT CLEAR
</t>
    </r>
    <r>
      <rPr>
        <strike/>
        <sz val="11"/>
        <color rgb="FF000000"/>
        <rFont val="Calibri"/>
      </rPr>
      <t>10/2 - PCB DUE</t>
    </r>
  </si>
  <si>
    <r>
      <rPr>
        <sz val="11"/>
        <color rgb="FF000000"/>
        <rFont val="Calibri"/>
      </rPr>
      <t xml:space="preserve">1-OCT
</t>
    </r>
    <r>
      <rPr>
        <strike/>
        <sz val="11"/>
        <color rgb="FF000000"/>
        <rFont val="Calibri"/>
      </rPr>
      <t>10/9/2024</t>
    </r>
  </si>
  <si>
    <t>10/11 - PCB DUE</t>
  </si>
  <si>
    <r>
      <rPr>
        <sz val="11"/>
        <color rgb="FF000000"/>
        <rFont val="Calibri"/>
      </rPr>
      <t xml:space="preserve">10/2 - KIT CLEAR
</t>
    </r>
    <r>
      <rPr>
        <strike/>
        <sz val="11"/>
        <color rgb="FF000000"/>
        <rFont val="Calibri"/>
      </rPr>
      <t>10/3 - PCB DUE</t>
    </r>
  </si>
  <si>
    <t>10/1 - KIT CLEAR</t>
  </si>
  <si>
    <r>
      <rPr>
        <sz val="11"/>
        <color rgb="FF000000"/>
        <rFont val="Calibri"/>
      </rPr>
      <t xml:space="preserve">10/2 - KIT CLEAR
</t>
    </r>
    <r>
      <rPr>
        <strike/>
        <sz val="11"/>
        <color rgb="FF000000"/>
        <rFont val="Calibri"/>
      </rPr>
      <t>SMT CLEAR
9/30 - SHORTAGES DUE</t>
    </r>
  </si>
  <si>
    <r>
      <rPr>
        <sz val="11"/>
        <color rgb="FF000000"/>
        <rFont val="Calibri"/>
      </rPr>
      <t xml:space="preserve">10/4 - KIT CLEAR
</t>
    </r>
    <r>
      <rPr>
        <strike/>
        <sz val="11"/>
        <color rgb="FF000000"/>
        <rFont val="Calibri"/>
      </rPr>
      <t>10/9 - PCB DUE</t>
    </r>
  </si>
  <si>
    <t>10/7 - PCB POSSIBLE CLEAR DATE (TAD)</t>
  </si>
  <si>
    <t>10/10 - PCB DUE</t>
  </si>
  <si>
    <t>10/7 - KIT CLEAR</t>
  </si>
  <si>
    <t>10/8 -  PCB DUE</t>
  </si>
  <si>
    <t>10/8 - PCB DUE</t>
  </si>
  <si>
    <t>10/8 - last part due (CAN'T FIND PROGRAM FOR 1ST RUN)</t>
  </si>
  <si>
    <t>SHORT PCB + 1 ITEM</t>
  </si>
  <si>
    <t>10/10 - pcb due</t>
  </si>
  <si>
    <t>10/23 - PCB DUE</t>
  </si>
  <si>
    <t>SHORT PCB - NO ETA</t>
  </si>
  <si>
    <t>ESTIMATE TIME</t>
  </si>
  <si>
    <t>SHIPPED</t>
  </si>
  <si>
    <t>LINE 1</t>
  </si>
  <si>
    <t>LINE 2</t>
  </si>
  <si>
    <t>LINE 3</t>
  </si>
  <si>
    <t>QTY</t>
  </si>
  <si>
    <t>LT</t>
  </si>
  <si>
    <t>MFG NOTES</t>
  </si>
  <si>
    <t>TYPE</t>
  </si>
  <si>
    <t>PROG</t>
  </si>
  <si>
    <t>SMT LINES</t>
  </si>
  <si>
    <t>SMT PLCMNTS</t>
  </si>
  <si>
    <t>MACH</t>
  </si>
  <si>
    <t>T/H</t>
  </si>
  <si>
    <t>T/H EXT</t>
  </si>
  <si>
    <t>STENCIL</t>
  </si>
  <si>
    <t>KIT NOTES</t>
  </si>
  <si>
    <t>SMT COMP DATE</t>
  </si>
  <si>
    <t>SHIP METHOD</t>
  </si>
  <si>
    <t>CUST</t>
  </si>
  <si>
    <t>HISTORY</t>
  </si>
  <si>
    <t>DOC REL</t>
  </si>
  <si>
    <t>KIT REL</t>
  </si>
  <si>
    <t>CODE</t>
  </si>
  <si>
    <t>RELEASE NOTES</t>
  </si>
  <si>
    <t>SHIP DATE</t>
  </si>
  <si>
    <t>MACH SIDES</t>
  </si>
  <si>
    <t>DATE SMT START</t>
  </si>
  <si>
    <t>ACTUAL SMT TIME</t>
  </si>
  <si>
    <t>SETUP TIME (HRS)</t>
  </si>
  <si>
    <t>FSU</t>
  </si>
  <si>
    <r>
      <rPr>
        <b/>
        <sz val="11"/>
        <color rgb="FFFF0000"/>
        <rFont val="Calibri"/>
        <scheme val="minor"/>
      </rPr>
      <t xml:space="preserve">*** 1 DAY TURN ***
</t>
    </r>
    <r>
      <rPr>
        <b/>
        <sz val="11"/>
        <color rgb="FF000000"/>
        <rFont val="Calibri"/>
        <scheme val="minor"/>
      </rPr>
      <t>ICs &amp; PCBs REQ BAKING BEFORE RUN</t>
    </r>
  </si>
  <si>
    <t>RONC 113426</t>
  </si>
  <si>
    <t>NL</t>
  </si>
  <si>
    <t>1B 1T</t>
  </si>
  <si>
    <t>FEDEX P</t>
  </si>
  <si>
    <t>SHORT PCB + 2 ITEMS</t>
  </si>
  <si>
    <t>1-DAY TURN; L3 ALREADY PROG; BOT 1ST; LF</t>
  </si>
  <si>
    <t>3</t>
  </si>
  <si>
    <t>REWORK 118749</t>
  </si>
  <si>
    <t>X</t>
  </si>
  <si>
    <t>FEDEX GRD</t>
  </si>
  <si>
    <t xml:space="preserve">Thermon Heating Systems, Inc
</t>
  </si>
  <si>
    <t>NO DOC.</t>
  </si>
  <si>
    <t>114124-3</t>
  </si>
  <si>
    <t>-</t>
  </si>
  <si>
    <t>114307-3</t>
  </si>
  <si>
    <t>118993-2</t>
  </si>
  <si>
    <t>JOB CLOSED (10/17)
PARTS MOVE TO B121521</t>
  </si>
  <si>
    <t>UPS RED</t>
  </si>
  <si>
    <t>119432-3</t>
  </si>
  <si>
    <t>Phoenix Contact, Inc.</t>
  </si>
  <si>
    <t>119788-2</t>
  </si>
  <si>
    <t>Industrialex Manufacturing</t>
  </si>
  <si>
    <t>120465-2</t>
  </si>
  <si>
    <t>120633-1</t>
  </si>
  <si>
    <t>REWORK 116048</t>
  </si>
  <si>
    <t xml:space="preserve">HRL Laboratories
</t>
  </si>
  <si>
    <t>Already completed per PCMRP SO#013511</t>
  </si>
  <si>
    <t>120633-2</t>
  </si>
  <si>
    <t>???
10D</t>
  </si>
  <si>
    <t xml:space="preserve">THT Assembly Only
DEPANEL
MECH ASSY REQ - SEE DWG NOTES 13 &amp; 14
LABEL PER ECO #5
TRIM LEADS 0.030 MAX PER ECO #6
INCLUDE S/N'S ON CofC </t>
  </si>
  <si>
    <t>Boeing - Argon ST</t>
  </si>
  <si>
    <t>DOC REL 11/30</t>
  </si>
  <si>
    <t>THT ONLY</t>
  </si>
  <si>
    <t>REWORK 118686</t>
  </si>
  <si>
    <t>UPS 2ND DAY</t>
  </si>
  <si>
    <t xml:space="preserve">Graph-Tech USA, LLC
</t>
  </si>
  <si>
    <t>REWORK 111657</t>
  </si>
  <si>
    <t>UPS 3DAY</t>
  </si>
  <si>
    <t xml:space="preserve">Coastal Designs, LLC
</t>
  </si>
  <si>
    <t>123871-2</t>
  </si>
  <si>
    <t xml:space="preserve">Design Solutions Inc.
</t>
  </si>
  <si>
    <t>Component lead extension to be 0.140" max PER ECO #2
SPECIAL LABEL FORMAT REQ PER ECO #6
*READ - DEPANEL PER ECO #1</t>
  </si>
  <si>
    <t>1T</t>
  </si>
  <si>
    <t xml:space="preserve">Friedrich Air Conditioning LLC
</t>
  </si>
  <si>
    <t>DOC REL 3/27</t>
  </si>
  <si>
    <t>121281-2</t>
  </si>
  <si>
    <t xml:space="preserve">Nottingham Spirk Design Associates, Inc.
</t>
  </si>
  <si>
    <t>121282-2</t>
  </si>
  <si>
    <t>122789-2ND</t>
  </si>
  <si>
    <t xml:space="preserve">Duotech Services Inc
</t>
  </si>
  <si>
    <t xml:space="preserve">RBE-SYNC1-2.C.X-2   </t>
  </si>
  <si>
    <t>*** (CUI) ***
CLASS 3
SEE BUILD NOTES
SEE READ ME PRIOR TO RUNNING</t>
  </si>
  <si>
    <t xml:space="preserve"> Vendor's
Standard
Shipping</t>
  </si>
  <si>
    <t>"OK-UNO"</t>
  </si>
  <si>
    <t>2</t>
  </si>
  <si>
    <t>Plexus Engineering Solutions</t>
  </si>
  <si>
    <t>DOC REL 7/9</t>
  </si>
  <si>
    <t>*** DoD DO-C9 RATING ***
on hold</t>
  </si>
  <si>
    <t xml:space="preserve">Scientific Research Corporation
</t>
  </si>
  <si>
    <t>DOC REL 7/17</t>
  </si>
  <si>
    <t>127250-2ND</t>
  </si>
  <si>
    <t>15</t>
  </si>
  <si>
    <t>TRUE NO CLEAN BUILD
DEPANEL</t>
  </si>
  <si>
    <t xml:space="preserve">Hip Science, LLC
</t>
  </si>
  <si>
    <t>DOC REL 7/29</t>
  </si>
  <si>
    <t xml:space="preserve">Biomeme, Inc.
</t>
  </si>
  <si>
    <t>127321-2ND</t>
  </si>
  <si>
    <t xml:space="preserve">LMA Technologies LLC
</t>
  </si>
  <si>
    <t>Cancelled 08-22-2024</t>
  </si>
  <si>
    <t xml:space="preserve">TEST COACH 
</t>
  </si>
  <si>
    <t>REWORK 126223</t>
  </si>
  <si>
    <t>L3</t>
  </si>
  <si>
    <t>SNA BUILD - DISREGARD</t>
  </si>
  <si>
    <t>FEDE 2 DAY</t>
  </si>
  <si>
    <t xml:space="preserve">Honeywell International Inc
</t>
  </si>
  <si>
    <r>
      <rPr>
        <b/>
        <sz val="11"/>
        <color rgb="FF000000"/>
        <rFont val="Calibri"/>
        <scheme val="minor"/>
      </rPr>
      <t xml:space="preserve">T/H ONLY
NO ECO
SPACERS, WASHERS, NUTS &amp; RED THREAD SEALANT REQUIRED...
</t>
    </r>
    <r>
      <rPr>
        <b/>
        <sz val="14"/>
        <color rgb="FFFF0000"/>
        <rFont val="Calibri"/>
        <scheme val="minor"/>
      </rPr>
      <t>*** PLEASE READ THE "S&amp;B Supplemental Work Instructions" PDF FROM CUSTOMER</t>
    </r>
  </si>
  <si>
    <t xml:space="preserve">GatesAir, Inc.
</t>
  </si>
  <si>
    <t>DOC REL 8/29</t>
  </si>
  <si>
    <t xml:space="preserve">Innerspec Technologies, Inc
</t>
  </si>
  <si>
    <t>128297-2</t>
  </si>
  <si>
    <t>UPS GRD</t>
  </si>
  <si>
    <t xml:space="preserve">Science &amp; Engineering Services
</t>
  </si>
  <si>
    <t>128669-2</t>
  </si>
  <si>
    <t>CLASS 3</t>
  </si>
  <si>
    <t>2B 1T</t>
  </si>
  <si>
    <t xml:space="preserve">Industrialex Manufacturing
</t>
  </si>
  <si>
    <t>DOC REL 10/1</t>
  </si>
  <si>
    <t>20</t>
  </si>
  <si>
    <t>"LS1, LS2' U13" AFTER WASH
DEPANEL &amp; SAND PER ECO - BURRS NOT TO EXCEED 0.015"</t>
  </si>
  <si>
    <t xml:space="preserve">Nextern Inc.
</t>
  </si>
  <si>
    <t>DOC REL 10/14</t>
  </si>
  <si>
    <t>"J2 &amp; J10" MISSING PIN, PLACE PER ECO</t>
  </si>
  <si>
    <t xml:space="preserve">Integrated Consultants
</t>
  </si>
  <si>
    <t>DOC REL 10/16</t>
  </si>
  <si>
    <t xml:space="preserve">Cogmedix, Inc.
</t>
  </si>
  <si>
    <t>LEAD FREE PROCESS
ALPHA WS820 SOLDER PASTE REQ
BOARDS TO BE FREE &amp; CLEAN OF DEBRIS</t>
  </si>
  <si>
    <t xml:space="preserve">Ultracomm, Inc.
</t>
  </si>
  <si>
    <t>DOC REL 10/17</t>
  </si>
  <si>
    <t>"LS1, IC1, SW_1" AFTER WASH
LED'S W/ WIRES REQ SOLDERING PER ECO
DEPANEL</t>
  </si>
  <si>
    <t>RONC 107492</t>
  </si>
  <si>
    <t xml:space="preserve">ILC Dover
</t>
  </si>
  <si>
    <t>***START ON DAY 1 OR SOONER</t>
  </si>
  <si>
    <t>128821-2</t>
  </si>
  <si>
    <t xml:space="preserve">Reprieve Cardiovascular, Inc.
</t>
  </si>
  <si>
    <t xml:space="preserve">Sea Land Aire
</t>
  </si>
  <si>
    <t>FEDEX 2DAY</t>
  </si>
  <si>
    <t xml:space="preserve">Ideas-Tek
</t>
  </si>
  <si>
    <t xml:space="preserve">Advanced Acoustic Concepts, LLC
</t>
  </si>
  <si>
    <t xml:space="preserve">Hoverfly Technologies Inc
</t>
  </si>
  <si>
    <t>"T1" DO NOT WASH PER ECO
DEPANEL</t>
  </si>
  <si>
    <t xml:space="preserve">Plexus Engineering Solutions
</t>
  </si>
  <si>
    <t xml:space="preserve">Augustus Aero
</t>
  </si>
  <si>
    <t xml:space="preserve">Nordson Corporation
</t>
  </si>
  <si>
    <t xml:space="preserve">Technical Marine Service, Inc.
</t>
  </si>
  <si>
    <t xml:space="preserve">IonQ, Inc.
</t>
  </si>
  <si>
    <t>*** SHIP EARLY ***</t>
  </si>
  <si>
    <t xml:space="preserve"> X-Microwave - A Quantic Company
</t>
  </si>
  <si>
    <t xml:space="preserve"> Diligent Robotics
</t>
  </si>
  <si>
    <t>UPS RED - EARLY AM 830</t>
  </si>
  <si>
    <t xml:space="preserve"> Blur Product Development
</t>
  </si>
  <si>
    <t>S C H E D U L E</t>
  </si>
  <si>
    <t>SMT EST COMP DATE</t>
  </si>
  <si>
    <t>127621-2
PAR</t>
  </si>
  <si>
    <r>
      <rPr>
        <b/>
        <sz val="11"/>
        <color rgb="FF000000"/>
        <rFont val="Calibri"/>
        <scheme val="minor"/>
      </rPr>
      <t xml:space="preserve">10/30
10D
</t>
    </r>
    <r>
      <rPr>
        <b/>
        <strike/>
        <sz val="11"/>
        <color rgb="FF000000"/>
        <rFont val="Calibri"/>
        <scheme val="minor"/>
      </rPr>
      <t>15D</t>
    </r>
  </si>
  <si>
    <t>RTR</t>
  </si>
  <si>
    <r>
      <rPr>
        <b/>
        <sz val="11"/>
        <color rgb="FF000000"/>
        <rFont val="Calibri"/>
        <scheme val="minor"/>
      </rPr>
      <t xml:space="preserve">CLASS 3
</t>
    </r>
    <r>
      <rPr>
        <b/>
        <sz val="14"/>
        <color rgb="FFFF0000"/>
        <rFont val="Calibri"/>
        <scheme val="minor"/>
      </rPr>
      <t xml:space="preserve">*** DEPANEL - CHECK W/ TAD BEFORE DEPANELING - MOUSE BITES WILL CAUSE DAMAGE ***
</t>
    </r>
    <r>
      <rPr>
        <b/>
        <sz val="11"/>
        <color rgb="FF000000"/>
        <rFont val="Calibri"/>
        <scheme val="minor"/>
      </rPr>
      <t>MAKE SURE BOARDS ARE CLEAN</t>
    </r>
  </si>
  <si>
    <t>1B 2T</t>
  </si>
  <si>
    <r>
      <rPr>
        <b/>
        <strike/>
        <sz val="11"/>
        <color rgb="FF000000"/>
        <rFont val="Calibri"/>
        <scheme val="minor"/>
      </rPr>
      <t xml:space="preserve">9/27 - PCB DUE DATE
</t>
    </r>
    <r>
      <rPr>
        <b/>
        <sz val="11"/>
        <color rgb="FF000000"/>
        <rFont val="Calibri"/>
        <scheme val="minor"/>
      </rPr>
      <t>10/15 - PARTIAL CLEAR QTY 120</t>
    </r>
  </si>
  <si>
    <t xml:space="preserve">Integra Life Sciences
</t>
  </si>
  <si>
    <t>FLEX BOARD</t>
  </si>
  <si>
    <t>DOC REL 8/13</t>
  </si>
  <si>
    <t>8/19</t>
  </si>
  <si>
    <t>BOT 1ST</t>
  </si>
  <si>
    <t>10/30
10D</t>
  </si>
  <si>
    <t>10/21 - TOP 1:00 QTY 30 DONE
10/22 - QTY 142 10:00
10/22 - QTY 315 2:00</t>
  </si>
  <si>
    <t>LEAD PROCESS</t>
  </si>
  <si>
    <t>RONC 124151</t>
  </si>
  <si>
    <t>2T</t>
  </si>
  <si>
    <r>
      <rPr>
        <b/>
        <strike/>
        <sz val="11"/>
        <color rgb="FF000000"/>
        <rFont val="Calibri"/>
        <scheme val="minor"/>
      </rPr>
      <t>10/11 -</t>
    </r>
    <r>
      <rPr>
        <b/>
        <sz val="11"/>
        <color rgb="FF000000"/>
        <rFont val="Calibri"/>
        <scheme val="minor"/>
      </rPr>
      <t xml:space="preserve"> </t>
    </r>
    <r>
      <rPr>
        <b/>
        <strike/>
        <sz val="11"/>
        <color rgb="FF000000"/>
        <rFont val="Calibri"/>
        <scheme val="minor"/>
      </rPr>
      <t xml:space="preserve">U5 ETA BETWEEN 10/17 AND 10/21
SHORT 1 PCB - DUE 10/16
</t>
    </r>
    <r>
      <rPr>
        <b/>
        <sz val="11"/>
        <color rgb="FF000000"/>
        <rFont val="Calibri"/>
        <scheme val="minor"/>
      </rPr>
      <t>10/16 - KIT CLEAR</t>
    </r>
  </si>
  <si>
    <t xml:space="preserve">Technical Maintenance &amp; Electronics Inc.
</t>
  </si>
  <si>
    <t>DOC REL 10/10</t>
  </si>
  <si>
    <t>10/11</t>
  </si>
  <si>
    <r>
      <rPr>
        <b/>
        <strike/>
        <sz val="11"/>
        <color rgb="FF000000"/>
        <rFont val="Calibri"/>
        <scheme val="minor"/>
      </rPr>
      <t xml:space="preserve">10/22 - BOT 10:00
</t>
    </r>
    <r>
      <rPr>
        <b/>
        <sz val="11"/>
        <color rgb="FF4472C4"/>
        <rFont val="Calibri"/>
        <scheme val="minor"/>
      </rPr>
      <t>10/22 - TOP 12:00</t>
    </r>
  </si>
  <si>
    <t>LEAD PROCESS
TRUE NO CLEAN
DEPANEL</t>
  </si>
  <si>
    <t>10/16 - KIT CLEAR</t>
  </si>
  <si>
    <t xml:space="preserve">Urban Sky Theory LLC
</t>
  </si>
  <si>
    <t>DOC REL 10/11</t>
  </si>
  <si>
    <t>10/16</t>
  </si>
  <si>
    <t>10/22 - BOT 1:30</t>
  </si>
  <si>
    <t>LEAD PROCESS
"C38" AFTER WASH
DEPANEL</t>
  </si>
  <si>
    <r>
      <rPr>
        <b/>
        <strike/>
        <sz val="11"/>
        <color rgb="FF000000"/>
        <rFont val="Calibri"/>
        <scheme val="minor"/>
      </rPr>
      <t xml:space="preserve">10/9 - SHORT PCB, MP3, and U14, WAITING FOR TR#
</t>
    </r>
    <r>
      <rPr>
        <b/>
        <sz val="11"/>
        <color rgb="FF000000"/>
        <rFont val="Calibri"/>
        <scheme val="minor"/>
      </rPr>
      <t>10/16 - KIT CLEAR</t>
    </r>
  </si>
  <si>
    <t>DOC REL 10/8</t>
  </si>
  <si>
    <t>10/9</t>
  </si>
  <si>
    <t>129008
SMT CLEAR</t>
  </si>
  <si>
    <t>10/30
5D</t>
  </si>
  <si>
    <t>"U2, U4, U6, U8" MASK OFF PADS PER ECO
*** KEEP GRIS HOLES FREE OF SOLDER PER ECO #3
FINAL QA BEFORE INSTALLING "S1" SHIELD
INSTALL SHIELD COVERS PRIOR TO SHIPPING
DEPANEL</t>
  </si>
  <si>
    <t>RONC 127540</t>
  </si>
  <si>
    <r>
      <rPr>
        <b/>
        <strike/>
        <sz val="11"/>
        <color rgb="FF000000"/>
        <rFont val="Calibri"/>
        <scheme val="minor"/>
      </rPr>
      <t xml:space="preserve">10/29 - PCB DUE DATE I SHORT S1 COVER (T/H) WITH NO ETA.
</t>
    </r>
    <r>
      <rPr>
        <b/>
        <sz val="11"/>
        <color rgb="FF000000"/>
        <rFont val="Calibri"/>
        <scheme val="minor"/>
      </rPr>
      <t>10/18 - SMT CLEAR
10/23 - KIT CLEAR</t>
    </r>
  </si>
  <si>
    <t xml:space="preserve">TMC / Technical Manufacturing Corp.
</t>
  </si>
  <si>
    <t>10/18</t>
  </si>
  <si>
    <t>10/31
10D</t>
  </si>
  <si>
    <r>
      <rPr>
        <b/>
        <sz val="11"/>
        <color rgb="FFFF0000"/>
        <rFont val="Calibri"/>
        <scheme val="minor"/>
      </rPr>
      <t xml:space="preserve">*** RUN ON LINE 3 ONLY (ALL LED'S)***
</t>
    </r>
    <r>
      <rPr>
        <b/>
        <sz val="11"/>
        <color rgb="FF000000"/>
        <rFont val="Calibri"/>
        <scheme val="minor"/>
      </rPr>
      <t>DEPANEL</t>
    </r>
  </si>
  <si>
    <r>
      <t xml:space="preserve">10/17 - </t>
    </r>
    <r>
      <rPr>
        <b/>
        <strike/>
        <sz val="11"/>
        <color rgb="FF000000"/>
        <rFont val="Calibri"/>
        <scheme val="minor"/>
      </rPr>
      <t xml:space="preserve">WAITING FOR 1 ITEM (DC1_1..) TO CONFIRM
</t>
    </r>
    <r>
      <rPr>
        <b/>
        <sz val="11"/>
        <color rgb="FF000000"/>
        <rFont val="Calibri"/>
        <scheme val="minor"/>
      </rPr>
      <t>KIT CLEAR</t>
    </r>
  </si>
  <si>
    <t xml:space="preserve">MPR Associates, Inc.
</t>
  </si>
  <si>
    <t>DOC REL 10/15</t>
  </si>
  <si>
    <t>11/17</t>
  </si>
  <si>
    <t>11/4
10D</t>
  </si>
  <si>
    <t>FSU 1</t>
  </si>
  <si>
    <t>NO CLEAN PROCESS
DEPANEL</t>
  </si>
  <si>
    <r>
      <rPr>
        <b/>
        <strike/>
        <sz val="11"/>
        <color rgb="FF000000"/>
        <rFont val="Calibri"/>
        <scheme val="minor"/>
      </rPr>
      <t xml:space="preserve">10/17 -  PCB &amp; C4 ETA 10/26
</t>
    </r>
    <r>
      <rPr>
        <b/>
        <sz val="11"/>
        <color rgb="FF000000"/>
        <rFont val="Calibri"/>
        <scheme val="minor"/>
      </rPr>
      <t>10/21 - KIT CLEAR</t>
    </r>
  </si>
  <si>
    <t xml:space="preserve">HunterLab
</t>
  </si>
  <si>
    <t>10/17</t>
  </si>
  <si>
    <t>127440-2</t>
  </si>
  <si>
    <t>11/4
15D</t>
  </si>
  <si>
    <t>FSU 3</t>
  </si>
  <si>
    <t>TRUE NO CLEAN
ALL COMPONENTS FLUSH TO BOARD
DEPANEL</t>
  </si>
  <si>
    <t>RONC 1st Article</t>
  </si>
  <si>
    <r>
      <rPr>
        <b/>
        <sz val="11"/>
        <color rgb="FF000000"/>
        <rFont val="Calibri"/>
        <scheme val="minor"/>
      </rPr>
      <t xml:space="preserve">10/14 - </t>
    </r>
    <r>
      <rPr>
        <b/>
        <strike/>
        <sz val="11"/>
        <color rgb="FF000000"/>
        <rFont val="Calibri"/>
        <scheme val="minor"/>
      </rPr>
      <t xml:space="preserve">PCB DUE </t>
    </r>
    <r>
      <rPr>
        <b/>
        <sz val="11"/>
        <color rgb="FF000000"/>
        <rFont val="Calibri"/>
        <scheme val="minor"/>
      </rPr>
      <t xml:space="preserve"> KIT CLEAR
</t>
    </r>
  </si>
  <si>
    <t xml:space="preserve">United Mesh Solutions, LLC
</t>
  </si>
  <si>
    <t>9/30 - U6 PLACEMENT ISSUE PREVIOUSLY (NOT FLAT) ROBERT IS AWARE AND HAS ADJUSTED STENCIL</t>
  </si>
  <si>
    <t>DOC REL 10/9</t>
  </si>
  <si>
    <t>10/10</t>
  </si>
  <si>
    <t>129014
*NEED ITEM 34 TO START BOT SIDE
10/22 - RECV QTY 150 (75 BOARDS)</t>
  </si>
  <si>
    <r>
      <rPr>
        <b/>
        <sz val="11"/>
        <color rgb="FF4472C4"/>
        <rFont val="Calibri"/>
        <scheme val="minor"/>
      </rPr>
      <t xml:space="preserve">???
</t>
    </r>
    <r>
      <rPr>
        <b/>
        <sz val="11"/>
        <color rgb="FFFF0000"/>
        <rFont val="Calibri"/>
        <scheme val="minor"/>
      </rPr>
      <t>2D</t>
    </r>
  </si>
  <si>
    <t>FSU 2</t>
  </si>
  <si>
    <r>
      <rPr>
        <b/>
        <u/>
        <sz val="14"/>
        <color rgb="FFFF0000"/>
        <rFont val="Calibri"/>
        <scheme val="minor"/>
      </rPr>
      <t xml:space="preserve">*** 2 DAY TURN ***
</t>
    </r>
    <r>
      <rPr>
        <b/>
        <sz val="11"/>
        <color rgb="FF4472C4"/>
        <rFont val="Calibri"/>
        <scheme val="minor"/>
      </rPr>
      <t>LEAD PROCESS
DEPANEL &amp; SAND TO REMOVE ALL BURRS 0.015" MAX PER ECO #1
MAKE SURE BOARDS ARE FREE OF DEBRIS</t>
    </r>
  </si>
  <si>
    <t>10/21 - SHORT 4 ITEMS (D100, P206, R200 =SMT) &amp; (P102 = T/H)</t>
  </si>
  <si>
    <t xml:space="preserve">Atlas Devices
</t>
  </si>
  <si>
    <t>DOC REL 10/21</t>
  </si>
  <si>
    <t>10/21</t>
  </si>
  <si>
    <t>11/05
10D</t>
  </si>
  <si>
    <t>FSU 4</t>
  </si>
  <si>
    <t>DEPANEL &amp; SAND</t>
  </si>
  <si>
    <r>
      <t xml:space="preserve">10/22- </t>
    </r>
    <r>
      <rPr>
        <b/>
        <strike/>
        <sz val="11"/>
        <color rgb="FF000000"/>
        <rFont val="Calibri"/>
        <scheme val="minor"/>
      </rPr>
      <t xml:space="preserve">PCB DUE  </t>
    </r>
    <r>
      <rPr>
        <b/>
        <sz val="11"/>
        <color rgb="FF000000"/>
        <rFont val="Calibri"/>
        <scheme val="minor"/>
      </rPr>
      <t xml:space="preserve">/ KIT CLEAR
</t>
    </r>
  </si>
  <si>
    <t xml:space="preserve">Fast Enterprises, LLC
</t>
  </si>
  <si>
    <t>10/14</t>
  </si>
  <si>
    <t>???
5D</t>
  </si>
  <si>
    <t>FSU 5</t>
  </si>
  <si>
    <t>LEAD PROCESS
DEPANEL</t>
  </si>
  <si>
    <t xml:space="preserve">Atomic Semiconductor
</t>
  </si>
  <si>
    <t>10/22</t>
  </si>
  <si>
    <t>128997
SMT CLEAR</t>
  </si>
  <si>
    <r>
      <rPr>
        <b/>
        <sz val="14"/>
        <color rgb="FFFF0000"/>
        <rFont val="Calibri"/>
        <scheme val="minor"/>
      </rPr>
      <t xml:space="preserve">*** READ ECO #12 &amp; 13 BEFORE RELEASING/RUNNING ***
</t>
    </r>
    <r>
      <rPr>
        <b/>
        <sz val="11"/>
        <color rgb="FF000000"/>
        <rFont val="Calibri"/>
        <scheme val="minor"/>
      </rPr>
      <t xml:space="preserve">LEAD PROCESS - DISREGARD ROHS NOTE ON DWG
"L1" AFTER WASH
</t>
    </r>
    <r>
      <rPr>
        <b/>
        <sz val="11"/>
        <color rgb="FFFF0000"/>
        <rFont val="Calibri"/>
        <scheme val="minor"/>
      </rPr>
      <t xml:space="preserve">10/17 - CUST MOVED C40 TO ITEM #18
</t>
    </r>
    <r>
      <rPr>
        <b/>
        <sz val="11"/>
        <color rgb="FF000000"/>
        <rFont val="Calibri"/>
        <scheme val="minor"/>
      </rPr>
      <t xml:space="preserve">INSTALL FUSES PRIOR TO SHIPPING
***
***TRIM LEADS TO 0.140" MAX HEIGHT***
</t>
    </r>
    <r>
      <rPr>
        <b/>
        <sz val="14"/>
        <color rgb="FFFF0000"/>
        <rFont val="Calibri"/>
        <scheme val="minor"/>
      </rPr>
      <t xml:space="preserve">*** "U1 &amp; U2" HAVE MOUNTING TORERANCES - READ ECO  #12 &amp; #13 BEFORE INSTALING
</t>
    </r>
    <r>
      <rPr>
        <b/>
        <sz val="11"/>
        <color rgb="FF000000"/>
        <rFont val="Calibri"/>
        <scheme val="minor"/>
      </rPr>
      <t>SHIPPING BOXES REQUIRE LABELS PER ECO #15
DEPANEL &amp; SAND</t>
    </r>
  </si>
  <si>
    <t>2B</t>
  </si>
  <si>
    <r>
      <rPr>
        <b/>
        <strike/>
        <sz val="11"/>
        <color rgb="FF4472C4"/>
        <rFont val="Calibri"/>
        <scheme val="minor"/>
      </rPr>
      <t xml:space="preserve">10/18 - 10/21 PCB DUE 
10/15 - SHORT 4 SMT ITEMS &amp; 5 THT ITEMS PENDING ON ETA
10/18 - SHORT L2, J6, and T1 &amp; CONFIRM K1 (ALL T/H PARTS) 
</t>
    </r>
    <r>
      <rPr>
        <b/>
        <sz val="11"/>
        <color rgb="FF4472C4"/>
        <rFont val="Calibri"/>
        <scheme val="minor"/>
      </rPr>
      <t>10/21 - SMT CLEAR, SHORT L2 &amp; T1 (THT PARTS) - POSSIBLE NEXT WEEK</t>
    </r>
  </si>
  <si>
    <t>10/15</t>
  </si>
  <si>
    <t>127752
*ORD NEW STENCIL</t>
  </si>
  <si>
    <r>
      <t xml:space="preserve">11/05
</t>
    </r>
    <r>
      <rPr>
        <b/>
        <strike/>
        <sz val="11"/>
        <color rgb="FF000000"/>
        <rFont val="Calibri"/>
        <scheme val="minor"/>
      </rPr>
      <t xml:space="preserve">10/14
</t>
    </r>
    <r>
      <rPr>
        <b/>
        <sz val="11"/>
        <color rgb="FF000000"/>
        <rFont val="Calibri"/>
        <scheme val="minor"/>
      </rPr>
      <t xml:space="preserve">10D
</t>
    </r>
    <r>
      <rPr>
        <b/>
        <strike/>
        <sz val="11"/>
        <color rgb="FF000000"/>
        <rFont val="Calibri"/>
        <scheme val="minor"/>
      </rPr>
      <t>5D</t>
    </r>
  </si>
  <si>
    <t>ON HOLD DUE TO TOO MANY VIA HOLES
LEAD PROCESS
DEPANEL</t>
  </si>
  <si>
    <r>
      <rPr>
        <b/>
        <strike/>
        <sz val="11"/>
        <color rgb="FF000000"/>
        <rFont val="Calibri"/>
        <scheme val="minor"/>
      </rPr>
      <t xml:space="preserve">9/30 - PCB DUE
9/30 - KIT CLEAR
9/30 - RECEIVED PCB'S WITH VIAS CONNECTED TO PADS (16 LOCATIONS)
10/8 - CUSTOMER WILL RE-MAKE PCB'S
10/21 - NEW PCB DUE -RECEVIED BOARDS BUT NEED INSPECT &amp; NEED NEW </t>
    </r>
    <r>
      <rPr>
        <b/>
        <sz val="11"/>
        <color rgb="FF000000"/>
        <rFont val="Calibri"/>
        <scheme val="minor"/>
      </rPr>
      <t>STENCIL RECEIVED 10/22
10/22 - KIT CLEAR</t>
    </r>
  </si>
  <si>
    <t xml:space="preserve">Cardinal Peak, LLC
</t>
  </si>
  <si>
    <t>DOC REL 9/23</t>
  </si>
  <si>
    <t>9/25</t>
  </si>
  <si>
    <t>126651
*HABD SOLDER SMT PARTS</t>
  </si>
  <si>
    <t>CLASS 3
"XA1, XA2" HANDLE W/ CARE - HAND TIGHTEN ONLY "DO NOT USE ANY TOOLS"
REMOVE ANY HARDWARE PRIOR TO SOLDERING AND WASHING - RE-INSTALL PRIOR TO SHIPPING
***
*** DO NOT MIX HARDWARE PER ECO #6
TAG BOARDS W/ ANY BTD/DNI PARTS &amp; NOTE ON PAPERWORK PER ECO</t>
  </si>
  <si>
    <r>
      <rPr>
        <b/>
        <sz val="11"/>
        <color rgb="FF000000"/>
        <rFont val="Calibri"/>
        <scheme val="minor"/>
      </rPr>
      <t xml:space="preserve">10/22 - KIT CLEAR </t>
    </r>
    <r>
      <rPr>
        <b/>
        <strike/>
        <sz val="11"/>
        <color rgb="FF000000"/>
        <rFont val="Calibri"/>
        <scheme val="minor"/>
      </rPr>
      <t xml:space="preserve">BUT PENDING ON PCB REV.C TO BE CONFIRMED.
</t>
    </r>
    <r>
      <rPr>
        <b/>
        <sz val="11"/>
        <color rgb="FF000000"/>
        <rFont val="Calibri"/>
        <scheme val="minor"/>
      </rPr>
      <t>PCB REV.C OK TO USED.</t>
    </r>
  </si>
  <si>
    <t>11/06
10D</t>
  </si>
  <si>
    <t>CLASS 3
DEPANEL</t>
  </si>
  <si>
    <r>
      <rPr>
        <b/>
        <strike/>
        <sz val="11"/>
        <color rgb="FF000000"/>
        <rFont val="Calibri"/>
        <scheme val="minor"/>
      </rPr>
      <t xml:space="preserve">10/30 - PCB DUE 
</t>
    </r>
    <r>
      <rPr>
        <b/>
        <sz val="11"/>
        <color rgb="FF000000"/>
        <rFont val="Calibri"/>
        <scheme val="minor"/>
      </rPr>
      <t>10/23 - KIT CLEAR</t>
    </r>
  </si>
  <si>
    <t>11/18
20D</t>
  </si>
  <si>
    <r>
      <rPr>
        <b/>
        <sz val="11"/>
        <color rgb="FF000000"/>
        <rFont val="Calibri"/>
        <scheme val="minor"/>
      </rPr>
      <t xml:space="preserve">DEPANEL &amp; SAND PER ECO - BURRS NOT TO EXCEED 0.015"
</t>
    </r>
    <r>
      <rPr>
        <b/>
        <sz val="14"/>
        <color rgb="FFFF0000"/>
        <rFont val="Calibri"/>
        <scheme val="minor"/>
      </rPr>
      <t>"R47 &amp; RELATED x10" TRIM LEADS TO 0.045" MAX</t>
    </r>
  </si>
  <si>
    <t>???</t>
  </si>
  <si>
    <t xml:space="preserve">128688
</t>
  </si>
  <si>
    <t>*** RUN ON LINE 3 ONLY (ALL LED'S)</t>
  </si>
  <si>
    <t>10/22 - SHORT LED105 WITH ETA 10/31</t>
  </si>
  <si>
    <t>128821-1
*SET UPP BOT ONLY</t>
  </si>
  <si>
    <t>"LED1, 9, 10, 11, 12, 14" CHECK ECO FOR PLACEMENT
"SW1, SW2, U5, L1" AFTER WASH
"J41, J42, J43" MECH REQ PER ECO
DEPANEL</t>
  </si>
  <si>
    <t>2B 2T</t>
  </si>
  <si>
    <t xml:space="preserve">10/18 - SHORT PCB WTIH NO ETA.
SHORT U29 (SMT) and A1 (T/H) ETA 10/22
</t>
  </si>
  <si>
    <t>20D</t>
  </si>
  <si>
    <r>
      <rPr>
        <b/>
        <sz val="11"/>
        <color rgb="FF4472C4"/>
        <rFont val="Calibri"/>
        <scheme val="minor"/>
      </rPr>
      <t xml:space="preserve">UPON DOC RELEASE CHECK EMAIL FOR ADDITIONAL FILES PROVIDED BY CUST
</t>
    </r>
    <r>
      <rPr>
        <b/>
        <sz val="11"/>
        <color rgb="FFFF0000"/>
        <rFont val="Calibri"/>
        <scheme val="minor"/>
      </rPr>
      <t xml:space="preserve">*** DO NOT DEPANEL UNTIL ASSY'S COME BACK FROM TEST COACH ***
</t>
    </r>
    <r>
      <rPr>
        <b/>
        <sz val="11"/>
        <color rgb="FF4472C4"/>
        <rFont val="Calibri"/>
        <scheme val="minor"/>
      </rPr>
      <t>"SW11000" AFTER WASH
"P22000" PRESS FIT
INSTALL SHIELD FENCE PRIOR TO SHIPPING TO TEST COACH</t>
    </r>
  </si>
  <si>
    <t>RONC 125336</t>
  </si>
  <si>
    <r>
      <rPr>
        <b/>
        <strike/>
        <sz val="11"/>
        <color rgb="FF4472C4"/>
        <rFont val="Calibri"/>
        <scheme val="minor"/>
      </rPr>
      <t>10/9 - PCB DUE  |  SHORT FL3002 &amp; FL3003 WITH NO ETA.
10/11</t>
    </r>
    <r>
      <rPr>
        <b/>
        <sz val="11"/>
        <color rgb="FF4472C4"/>
        <rFont val="Calibri"/>
        <scheme val="minor"/>
      </rPr>
      <t xml:space="preserve">, 10/17 OR LATER - SHORT PCB - NO ETA
</t>
    </r>
  </si>
  <si>
    <t>DOC REL 8/8</t>
  </si>
  <si>
    <t>10/8</t>
  </si>
  <si>
    <t>10D</t>
  </si>
  <si>
    <t>T/H ONLY
INSTALL FUSES PER ECO
DEPANEL</t>
  </si>
  <si>
    <t>10/9 - SHORT PCB WITH NO ETA</t>
  </si>
  <si>
    <t xml:space="preserve">Bruker Nano, RMR (FKA RAVE LLC)
</t>
  </si>
  <si>
    <t>127321-1ST</t>
  </si>
  <si>
    <r>
      <t xml:space="preserve">???
</t>
    </r>
    <r>
      <rPr>
        <b/>
        <strike/>
        <sz val="11"/>
        <color theme="4"/>
        <rFont val="Calibri"/>
        <scheme val="minor"/>
      </rPr>
      <t xml:space="preserve">10/10
</t>
    </r>
    <r>
      <rPr>
        <b/>
        <sz val="11"/>
        <color theme="4"/>
        <rFont val="Calibri"/>
        <scheme val="minor"/>
      </rPr>
      <t>10D</t>
    </r>
  </si>
  <si>
    <t>ON HOLD - TOO MANY VIA HOLES
LEAD PROCESS
"S1" AFTER WASH
DEPANEL</t>
  </si>
  <si>
    <r>
      <rPr>
        <b/>
        <strike/>
        <sz val="11"/>
        <color rgb="FF4472C4"/>
        <rFont val="Calibri"/>
        <scheme val="minor"/>
      </rPr>
      <t xml:space="preserve">9/26- KIT CLEAR
</t>
    </r>
    <r>
      <rPr>
        <b/>
        <sz val="11"/>
        <color rgb="FF4472C4"/>
        <rFont val="Calibri"/>
        <scheme val="minor"/>
      </rPr>
      <t>9/27 - NOT CLEAR</t>
    </r>
  </si>
  <si>
    <t>9/26</t>
  </si>
  <si>
    <t>ROSE TESTING
MECH ASSY REQUIRED
NO SPACER UNDER J1 (ECO)
PCA CLEANING REQUIRED
DEPANEL USING ROUTER METHOD ONLY
LABEL @ LOC ON DRAWING</t>
  </si>
  <si>
    <t>5/16 - SHORT PCB THAN SMT CLEAR</t>
  </si>
  <si>
    <t xml:space="preserve">SUMMIT HOLLISTER </t>
  </si>
  <si>
    <t>DOC REL 5/13</t>
  </si>
  <si>
    <t>5/16</t>
  </si>
  <si>
    <t>TOP 1ST</t>
  </si>
  <si>
    <t>???
3D</t>
  </si>
  <si>
    <r>
      <rPr>
        <b/>
        <sz val="11"/>
        <color rgb="FFFF0000"/>
        <rFont val="Calibri"/>
        <scheme val="minor"/>
      </rPr>
      <t xml:space="preserve">***3 DAY TURN***
</t>
    </r>
    <r>
      <rPr>
        <b/>
        <sz val="11"/>
        <color rgb="FF4472C4"/>
        <rFont val="Calibri"/>
        <scheme val="minor"/>
      </rPr>
      <t>DEPANEL &amp; SAND - SEE ECO FOR SPECIFIC CALLOUT TOLERANCE</t>
    </r>
  </si>
  <si>
    <t>10/16 - SHORT PCB and J20A WITH NO ETA YET.</t>
  </si>
  <si>
    <t>Anduril</t>
  </si>
  <si>
    <r>
      <rPr>
        <b/>
        <sz val="11"/>
        <color rgb="FF000000"/>
        <rFont val="Calibri"/>
        <scheme val="minor"/>
      </rPr>
      <t xml:space="preserve">TRIM LEADS 0.130" MAX
</t>
    </r>
    <r>
      <rPr>
        <b/>
        <sz val="14"/>
        <color rgb="FFFF0000"/>
        <rFont val="Calibri"/>
        <scheme val="minor"/>
      </rPr>
      <t xml:space="preserve">*** PACKAGE AND BOX TO PREVENT ANY DAMAGE - USE HEAVY BUBBLE AND MULTIPLE BOXES
</t>
    </r>
    <r>
      <rPr>
        <b/>
        <sz val="11"/>
        <color rgb="FF000000"/>
        <rFont val="Calibri"/>
        <scheme val="minor"/>
      </rPr>
      <t>DEPANEL</t>
    </r>
  </si>
  <si>
    <t>10/30 - PCB DUE DATE</t>
  </si>
  <si>
    <t xml:space="preserve">Engenious Design
</t>
  </si>
  <si>
    <t>127621-3
BAL</t>
  </si>
  <si>
    <t>???
15D</t>
  </si>
  <si>
    <t>9/27 - PCB DUE DATE</t>
  </si>
  <si>
    <t>JOB/REL</t>
  </si>
  <si>
    <t>107703-1</t>
  </si>
  <si>
    <t>*SHORT PARTS - OK TO SKIP</t>
  </si>
  <si>
    <t>CROW ENG</t>
  </si>
  <si>
    <t>2/24</t>
  </si>
  <si>
    <r>
      <t xml:space="preserve">5/15 - TOP
</t>
    </r>
    <r>
      <rPr>
        <b/>
        <sz val="11"/>
        <color rgb="FF000000"/>
        <rFont val="Calibri"/>
        <family val="2"/>
        <scheme val="minor"/>
      </rPr>
      <t>5/16 - BACK</t>
    </r>
  </si>
  <si>
    <t>DEPANEL
THIS BOARD IS DAUGHTER BOARD TO B110198 *DO NOT SHIP THIS BOARD WITHOUT B110198*</t>
  </si>
  <si>
    <t>6/8 - SMT CLEAR</t>
  </si>
  <si>
    <t>OTHER</t>
  </si>
  <si>
    <t>WALKMED</t>
  </si>
  <si>
    <t>6/8</t>
  </si>
  <si>
    <t>114334-4</t>
  </si>
  <si>
    <t>R&amp;R 2 LOCATIONS</t>
  </si>
  <si>
    <t>PAID RWK</t>
  </si>
  <si>
    <t>PARTICLE MEASURING SYSTEMS</t>
  </si>
  <si>
    <t>11/21</t>
  </si>
  <si>
    <t>114618-2
BAL</t>
  </si>
  <si>
    <t>5/15 - BOT 5:00
5/15 - TOP 9:00</t>
  </si>
  <si>
    <t>5/9 - OK TO SKIP #78 "T1-T6"</t>
  </si>
  <si>
    <t>FEDEX GND</t>
  </si>
  <si>
    <t>MAGNIX</t>
  </si>
  <si>
    <t>7/26 - SMT CLEAR</t>
  </si>
  <si>
    <t>5/9</t>
  </si>
  <si>
    <t>128090-2 
BAL</t>
  </si>
  <si>
    <r>
      <rPr>
        <b/>
        <strike/>
        <sz val="11"/>
        <color rgb="FF000000"/>
        <rFont val="Calibri"/>
        <scheme val="minor"/>
      </rPr>
      <t xml:space="preserve">9/13 - BOT 7:00
9/13 - PAUSE 1:00
9/16 - TOP 8:30
</t>
    </r>
    <r>
      <rPr>
        <b/>
        <sz val="11"/>
        <color rgb="FF000000"/>
        <rFont val="Calibri"/>
        <scheme val="minor"/>
      </rPr>
      <t>9/16 - AOI 10:30</t>
    </r>
  </si>
  <si>
    <t>J7, J8, J2, J1, J3 ORIENTATION (ECO)
CofC REQUIRES S/N
FOR SMT, ASSEMBLE ALL BOARDS THAN
PARTIAL SHIPMENT 51 OF 80 UNTIL BAL OF #19 (J3) ARRIVES</t>
  </si>
  <si>
    <t>RONC 126369</t>
  </si>
  <si>
    <r>
      <rPr>
        <b/>
        <strike/>
        <sz val="11"/>
        <color theme="4"/>
        <rFont val="Calibri"/>
        <scheme val="minor"/>
      </rPr>
      <t xml:space="preserve">9/11 - PCB DUE THAN CLEAR FOR 51 | RUN ALL BOARDS IN SMT
</t>
    </r>
    <r>
      <rPr>
        <b/>
        <sz val="11"/>
        <color theme="4"/>
        <rFont val="Calibri"/>
        <scheme val="minor"/>
      </rPr>
      <t>9/12 - SMT CLEAR TO RUN ALL | KIT CLEARED FOR 51 OF 80 BOARDS</t>
    </r>
  </si>
  <si>
    <t xml:space="preserve">Churchill Navigation dba Shotover Systems, Inc.
</t>
  </si>
  <si>
    <t>DOC REL 9/4</t>
  </si>
  <si>
    <t>9/5</t>
  </si>
  <si>
    <t>127138-3
BAL</t>
  </si>
  <si>
    <t>1/4
10D</t>
  </si>
  <si>
    <r>
      <rPr>
        <b/>
        <strike/>
        <sz val="11"/>
        <color rgb="FF000000"/>
        <rFont val="Calibri"/>
        <scheme val="minor"/>
      </rPr>
      <t xml:space="preserve">10/17 - BOT 6:00
</t>
    </r>
    <r>
      <rPr>
        <b/>
        <sz val="11"/>
        <color rgb="FF4472C4"/>
        <rFont val="Calibri"/>
        <scheme val="minor"/>
      </rPr>
      <t>10/18 - AOI 6:00</t>
    </r>
  </si>
  <si>
    <r>
      <rPr>
        <b/>
        <strike/>
        <sz val="11"/>
        <color rgb="FF000000"/>
        <rFont val="Calibri"/>
        <scheme val="minor"/>
      </rPr>
      <t xml:space="preserve">30 10/22/2024
30 12/2/2024
</t>
    </r>
    <r>
      <rPr>
        <b/>
        <sz val="11"/>
        <color rgb="FF000000"/>
        <rFont val="Calibri"/>
        <scheme val="minor"/>
      </rPr>
      <t>40 1/4/2024
NO CLEAN PROCESS - DO NOT WASH
DEPANEL</t>
    </r>
  </si>
  <si>
    <t>1B</t>
  </si>
  <si>
    <r>
      <rPr>
        <b/>
        <strike/>
        <sz val="11"/>
        <color rgb="FF000000"/>
        <rFont val="Calibri"/>
        <scheme val="minor"/>
      </rPr>
      <t xml:space="preserve">10/3 - PCB DUE | SHORT #19 (U4) NO ETA
</t>
    </r>
    <r>
      <rPr>
        <b/>
        <sz val="11"/>
        <color rgb="FF000000"/>
        <rFont val="Calibri"/>
        <scheme val="minor"/>
      </rPr>
      <t>10/1 - KIT CLEAR</t>
    </r>
  </si>
  <si>
    <t>McQ</t>
  </si>
  <si>
    <t>top 1st</t>
  </si>
  <si>
    <t>127138-2
PAR</t>
  </si>
  <si>
    <t>12/2
10D</t>
  </si>
  <si>
    <r>
      <rPr>
        <b/>
        <strike/>
        <sz val="11"/>
        <color rgb="FF000000"/>
        <rFont val="Calibri"/>
        <scheme val="minor"/>
      </rPr>
      <t xml:space="preserve">30 10/22/2024
</t>
    </r>
    <r>
      <rPr>
        <b/>
        <sz val="11"/>
        <color rgb="FF000000"/>
        <rFont val="Calibri"/>
        <scheme val="minor"/>
      </rPr>
      <t>30 12/2/2024
40 1/4/2024
NO CLEAN PROCESS - DO NOT WASH
DEPANEL</t>
    </r>
  </si>
  <si>
    <r>
      <rPr>
        <b/>
        <sz val="11"/>
        <color rgb="FF000000"/>
        <rFont val="Calibri"/>
        <scheme val="minor"/>
      </rPr>
      <t xml:space="preserve">T/H ONLY
</t>
    </r>
    <r>
      <rPr>
        <b/>
        <sz val="12"/>
        <color rgb="FFFF0000"/>
        <rFont val="Calibri"/>
        <scheme val="minor"/>
      </rPr>
      <t xml:space="preserve">"IC3" COMPONENT REQUIRES LABEL W/ MFG DATE PER ECO
</t>
    </r>
    <r>
      <rPr>
        <b/>
        <sz val="11"/>
        <color rgb="FF000000"/>
        <rFont val="Calibri"/>
        <scheme val="minor"/>
      </rPr>
      <t>*** "IC3 &amp; C1" ARE BTD ***</t>
    </r>
  </si>
  <si>
    <t>PCB &amp; parts ETA 10/16
10/16 - KIT CLEAR</t>
  </si>
  <si>
    <t>*IF THERE IS SHORTAGE OF IC3 and C1 , PLEASE BUILD TO DEPLETION ON on IC3 and C1.</t>
  </si>
  <si>
    <t>128669-1st</t>
  </si>
  <si>
    <t>10/28
5D</t>
  </si>
  <si>
    <r>
      <rPr>
        <b/>
        <strike/>
        <sz val="11"/>
        <color rgb="FF000000"/>
        <rFont val="Calibri"/>
        <scheme val="minor"/>
      </rPr>
      <t xml:space="preserve">10/22 - BOT 10:00
10/22 - TOP 12:30
</t>
    </r>
    <r>
      <rPr>
        <b/>
        <sz val="11"/>
        <color rgb="FF4472C4"/>
        <rFont val="Calibri"/>
        <scheme val="minor"/>
      </rPr>
      <t>10/22 - AOI 1:30</t>
    </r>
  </si>
  <si>
    <t>CUI
"U41" MANDATORY NO CLEAN PER ECO
"FX1, FX2" DNI - SHIP pARTS WITH 1ST ARTICLE PCBA'S</t>
  </si>
  <si>
    <r>
      <rPr>
        <b/>
        <strike/>
        <sz val="11"/>
        <color rgb="FF000000"/>
        <rFont val="Calibri"/>
        <scheme val="minor"/>
      </rPr>
      <t xml:space="preserve">10/16 - 10/23 PCB DUE
</t>
    </r>
    <r>
      <rPr>
        <b/>
        <sz val="11"/>
        <color rgb="FF000000"/>
        <rFont val="Calibri"/>
        <scheme val="minor"/>
      </rPr>
      <t>10/21 - KIT CLEAR</t>
    </r>
  </si>
  <si>
    <t>DOC REL 9/27</t>
  </si>
  <si>
    <t>10/3</t>
  </si>
  <si>
    <t>10/25
20D</t>
  </si>
  <si>
    <r>
      <rPr>
        <b/>
        <strike/>
        <sz val="11"/>
        <color rgb="FF000000"/>
        <rFont val="Calibri"/>
        <scheme val="minor"/>
      </rPr>
      <t xml:space="preserve">9/24 - BOT 8:30
9/25 - PAUSE 6:00
9/25 - BOT 12:00
9/26 - </t>
    </r>
    <r>
      <rPr>
        <b/>
        <strike/>
        <sz val="10"/>
        <color rgb="FF000000"/>
        <rFont val="Calibri"/>
        <scheme val="minor"/>
      </rPr>
      <t xml:space="preserve">PAUSE 11:00
</t>
    </r>
    <r>
      <rPr>
        <b/>
        <strike/>
        <sz val="11"/>
        <color rgb="FF000000"/>
        <rFont val="Calibri"/>
        <scheme val="minor"/>
      </rPr>
      <t xml:space="preserve">9/27 - BOT 6:00
9/27 - TOP 12:00
9/28 - PAUSE 2:30
10/8 - TOP 9:00
10/10 - PAUSE
10/15 - TOP 2:00
</t>
    </r>
    <r>
      <rPr>
        <b/>
        <sz val="11"/>
        <color rgb="FF4472C4"/>
        <rFont val="Calibri"/>
        <scheme val="minor"/>
      </rPr>
      <t>10/16 - AOI 11:00</t>
    </r>
  </si>
  <si>
    <t>CLASS 3
*PLEASE IDENTIFY ANY "DNI" LOCATIONS WITH YELLOW ARROWS. SEGREGATE AND IDENTIFY ESD BAGS (DNI) PRIOR TO SHIPPING</t>
  </si>
  <si>
    <t>RONC 120828</t>
  </si>
  <si>
    <r>
      <rPr>
        <b/>
        <strike/>
        <sz val="11"/>
        <color rgb="FF000000"/>
        <rFont val="Calibri"/>
        <scheme val="minor"/>
      </rPr>
      <t xml:space="preserve">8/30 - PCB DUE
9/23 - EXPECTED CLEAR BY DATE
</t>
    </r>
    <r>
      <rPr>
        <b/>
        <sz val="11"/>
        <color rgb="FF000000"/>
        <rFont val="Calibri"/>
        <scheme val="minor"/>
      </rPr>
      <t>9/27 - KIT CLEAR</t>
    </r>
  </si>
  <si>
    <t>9/25 - 100 BOARDS BOT COMP (6 AM)
9/27 - BOT COMP (19.5 HRS)
9/28 - 109 BOARDS TOP COMP (2PM)</t>
  </si>
  <si>
    <t>DOC REL 7/10</t>
  </si>
  <si>
    <t>8/15</t>
  </si>
  <si>
    <t>10/25
10D</t>
  </si>
  <si>
    <r>
      <rPr>
        <b/>
        <strike/>
        <sz val="11"/>
        <color rgb="FF000000"/>
        <rFont val="Calibri"/>
        <scheme val="minor"/>
      </rPr>
      <t xml:space="preserve">10/15 - BOT 6:00
10/15 - TOP 10:00
</t>
    </r>
    <r>
      <rPr>
        <b/>
        <sz val="11"/>
        <color rgb="FF4472C4"/>
        <rFont val="Calibri"/>
        <scheme val="minor"/>
      </rPr>
      <t>10/18 - AOI 1:30</t>
    </r>
  </si>
  <si>
    <r>
      <rPr>
        <b/>
        <sz val="14"/>
        <color rgb="FFFF0000"/>
        <rFont val="Calibri"/>
        <scheme val="minor"/>
      </rPr>
      <t>***QUALITY ALERT</t>
    </r>
    <r>
      <rPr>
        <b/>
        <sz val="11"/>
        <color rgb="FF000000"/>
        <rFont val="Calibri"/>
        <scheme val="minor"/>
      </rPr>
      <t xml:space="preserve"> - PREVIOUS BUILD B96858 - "J21 J11 J15 J22 J20 J18 J12 J25 J9 J6 J2 J8" WERE INSTALLED BACKWARDS</t>
    </r>
    <r>
      <rPr>
        <b/>
        <sz val="11"/>
        <color rgb="FF4472C4"/>
        <rFont val="Calibri"/>
        <scheme val="minor"/>
      </rPr>
      <t>.</t>
    </r>
    <r>
      <rPr>
        <b/>
        <sz val="11"/>
        <color rgb="FF000000"/>
        <rFont val="Calibri"/>
        <scheme val="minor"/>
      </rPr>
      <t xml:space="preserve"> </t>
    </r>
    <r>
      <rPr>
        <b/>
        <sz val="14"/>
        <color rgb="FFFF0000"/>
        <rFont val="Calibri"/>
        <scheme val="minor"/>
      </rPr>
      <t xml:space="preserve">*** SEE "ARC_BOARD_CONNECTOR_ORIENTATION.PDF FOR REFERENCE
</t>
    </r>
    <r>
      <rPr>
        <b/>
        <sz val="11"/>
        <color rgb="FF000000"/>
        <rFont val="Calibri"/>
        <scheme val="minor"/>
      </rPr>
      <t>"BUZ1, LCD1" AFTER WASH
INSTALL MATING PARTS TO THE "J" CONNECTORS</t>
    </r>
  </si>
  <si>
    <t>ROWC 96858</t>
  </si>
  <si>
    <r>
      <rPr>
        <b/>
        <strike/>
        <sz val="11"/>
        <color rgb="FF000000"/>
        <rFont val="Calibri"/>
        <scheme val="minor"/>
      </rPr>
      <t xml:space="preserve">10/9 - SHORT PCB WITH NO ETA
10/17 - PCB DUE
</t>
    </r>
    <r>
      <rPr>
        <b/>
        <sz val="11"/>
        <color rgb="FF000000"/>
        <rFont val="Calibri"/>
        <scheme val="minor"/>
      </rPr>
      <t>10/11 - KIT CLEAR</t>
    </r>
  </si>
  <si>
    <t>Rheem Manufacturing Company</t>
  </si>
  <si>
    <t>10/24
5D</t>
  </si>
  <si>
    <r>
      <rPr>
        <b/>
        <sz val="11"/>
        <color rgb="FF000000"/>
        <rFont val="Calibri"/>
        <scheme val="minor"/>
      </rPr>
      <t xml:space="preserve">10/21 - BOT 1:00
10/22 - TOP 6:00
</t>
    </r>
    <r>
      <rPr>
        <b/>
        <sz val="11"/>
        <color rgb="FF4472C4"/>
        <rFont val="Calibri"/>
        <scheme val="minor"/>
      </rPr>
      <t>10/22 - AOI 9:00</t>
    </r>
  </si>
  <si>
    <r>
      <rPr>
        <b/>
        <sz val="14"/>
        <color rgb="FFFF0000"/>
        <rFont val="Calibri"/>
        <scheme val="minor"/>
      </rPr>
      <t xml:space="preserve">***(CUI) DPAS RATING DO-A7***
</t>
    </r>
    <r>
      <rPr>
        <b/>
        <sz val="11"/>
        <color rgb="FF000000"/>
        <rFont val="Calibri"/>
        <scheme val="minor"/>
      </rPr>
      <t xml:space="preserve">LEAD FREE PROCESS
NO ADDITIONAL VENDOR MARKS ALLLWED
</t>
    </r>
    <r>
      <rPr>
        <b/>
        <sz val="11"/>
        <color rgb="FFFF0000"/>
        <rFont val="Calibri"/>
        <scheme val="minor"/>
      </rPr>
      <t xml:space="preserve">"U30" USE MARKING AED/BAC+ 
"U29" IS BTD
</t>
    </r>
    <r>
      <rPr>
        <b/>
        <sz val="11"/>
        <color rgb="FF000000"/>
        <rFont val="Calibri"/>
        <scheme val="minor"/>
      </rPr>
      <t>DEPANEL &amp; SAND</t>
    </r>
  </si>
  <si>
    <r>
      <rPr>
        <b/>
        <strike/>
        <sz val="11"/>
        <color rgb="FF000000"/>
        <rFont val="Calibri"/>
        <scheme val="minor"/>
      </rPr>
      <t xml:space="preserve">10/11 - SHORT C3, U7, U29 WITH NO  ETA | CONFIRM IF U30 OKAY TO USE.
</t>
    </r>
    <r>
      <rPr>
        <b/>
        <sz val="11"/>
        <color rgb="FF000000"/>
        <rFont val="Calibri"/>
        <scheme val="minor"/>
      </rPr>
      <t xml:space="preserve">10/17 - KIT CLEAR </t>
    </r>
    <r>
      <rPr>
        <b/>
        <strike/>
        <sz val="11"/>
        <color rgb="FF000000"/>
        <rFont val="Calibri"/>
        <scheme val="minor"/>
      </rPr>
      <t xml:space="preserve">WITH PENDING ON U30 TO BE CONFIRM. 
</t>
    </r>
    <r>
      <rPr>
        <b/>
        <sz val="11"/>
        <color rgb="FF000000"/>
        <rFont val="Calibri"/>
        <scheme val="minor"/>
      </rPr>
      <t>*BUILD TO DEPLETION ON U29</t>
    </r>
    <r>
      <rPr>
        <b/>
        <strike/>
        <sz val="11"/>
        <color rgb="FF000000"/>
        <rFont val="Calibri"/>
        <scheme val="minor"/>
      </rPr>
      <t>.</t>
    </r>
  </si>
  <si>
    <t xml:space="preserve">John Hopkins University Applied Physics Lab
</t>
  </si>
  <si>
    <t>122789-1ST</t>
  </si>
  <si>
    <r>
      <rPr>
        <b/>
        <strike/>
        <sz val="11"/>
        <color rgb="FF000000"/>
        <rFont val="Calibri"/>
        <scheme val="minor"/>
      </rPr>
      <t xml:space="preserve">10/23
</t>
    </r>
    <r>
      <rPr>
        <b/>
        <sz val="11"/>
        <color rgb="FF000000"/>
        <rFont val="Calibri"/>
        <scheme val="minor"/>
      </rPr>
      <t>3D</t>
    </r>
  </si>
  <si>
    <r>
      <rPr>
        <b/>
        <strike/>
        <sz val="11"/>
        <color rgb="FF000000"/>
        <rFont val="Calibri"/>
        <scheme val="minor"/>
      </rPr>
      <t xml:space="preserve">10/18 - BOT 1:00
10/18 - TOP 1:30
</t>
    </r>
    <r>
      <rPr>
        <b/>
        <sz val="11"/>
        <color rgb="FF4472C4"/>
        <rFont val="Calibri"/>
        <scheme val="minor"/>
      </rPr>
      <t>10/18 - AOI 2:30</t>
    </r>
  </si>
  <si>
    <t>*** 3 DAY TURN ***
CLASS 3
CUI
***NO SOLDER SPLASH ON PLATED EDGE CONTACTS PER ECO #3
MAX COMPONENT HEIGHT PER ECO #5
"XU1A, XU1B, XU2A, XU2B" REQUIRES FIXTURE TO INSTALL PER ECO #6
DEPANEL</t>
  </si>
  <si>
    <t>10/17 - 1 ITEM (F5,F6) WAITING FOR CONFIRM. WE MAY START THIS JOB 10/21
10/23 - SHORT PARTS</t>
  </si>
  <si>
    <t>114812-7</t>
  </si>
  <si>
    <r>
      <rPr>
        <b/>
        <sz val="11"/>
        <color rgb="FFFF0000"/>
        <rFont val="Calibri"/>
        <scheme val="minor"/>
      </rPr>
      <t xml:space="preserve">BAKE BOARDS BEFORE SHIPPING
</t>
    </r>
    <r>
      <rPr>
        <b/>
        <sz val="11"/>
        <color rgb="FF000000"/>
        <rFont val="Calibri"/>
        <scheme val="minor"/>
      </rPr>
      <t>CLASS 3
DEPANEL</t>
    </r>
  </si>
  <si>
    <t>RONC 1ST</t>
  </si>
  <si>
    <t>Precision Graphics Inc</t>
  </si>
  <si>
    <t xml:space="preserve"> </t>
  </si>
  <si>
    <t>SHIPPING NON-CONFORMANCE LOG</t>
  </si>
  <si>
    <t>B NUMBER</t>
  </si>
  <si>
    <t>DATE</t>
  </si>
  <si>
    <t>TOT QTY</t>
  </si>
  <si>
    <t>QTY REJ</t>
  </si>
  <si>
    <t>NON CONFORMANCE</t>
  </si>
  <si>
    <t>REF</t>
  </si>
  <si>
    <t>QA INSP</t>
  </si>
  <si>
    <t>PHOTO</t>
  </si>
  <si>
    <t>note</t>
  </si>
  <si>
    <t>NO FINDINGS</t>
  </si>
  <si>
    <t>BENT LEADS</t>
  </si>
  <si>
    <t>J1</t>
  </si>
  <si>
    <t>NOT TRIMMED LOW ENOUGH</t>
  </si>
  <si>
    <t>1 DAMAGED CAP, 4 IMPROPER TRIMMING</t>
  </si>
  <si>
    <t>C2, U1, U4</t>
  </si>
  <si>
    <t>JP</t>
  </si>
  <si>
    <t>NO AOI</t>
  </si>
  <si>
    <t>XRAY</t>
  </si>
  <si>
    <t>CUST IS ABB - J66 &amp; RELATED - ECO SHOWS CONFLICTING PIN 1 DIAGRAMS</t>
  </si>
  <si>
    <t>TILT @ Y2 - CONNECTION IS OK</t>
  </si>
  <si>
    <t>DEPANEL ISSUE - THICK BOARD - CANNOT DEPANEL DUE TO DESIGN</t>
  </si>
  <si>
    <t>SOLDER BALL</t>
  </si>
  <si>
    <t>C9, C10, C13</t>
  </si>
  <si>
    <t>MISSING HARDWARE</t>
  </si>
  <si>
    <t>DAMAGED INDUCTOR</t>
  </si>
  <si>
    <t>L22</t>
  </si>
  <si>
    <t>*SEVERAL INDUCTORS TILTED/MISALIGNED - TOO MUCH SOLDER</t>
  </si>
  <si>
    <t>*SEVERAL DIODESS TILTED/MISALIGNED - TOO MUCH SOLDER</t>
  </si>
  <si>
    <t>BENT TABS, 1 RED ARROW &amp; TOMBSTONES, MP</t>
  </si>
  <si>
    <t>RJ1, RJ159, R44, D15</t>
  </si>
  <si>
    <t>INSUFICIENT SOLDER</t>
  </si>
  <si>
    <t>J5, J9, J12, 13</t>
  </si>
  <si>
    <t>CAPS TOUCHING/BRIDGE</t>
  </si>
  <si>
    <t>C10, C93</t>
  </si>
  <si>
    <t>CONN MISALIGNED</t>
  </si>
  <si>
    <t>J1, J2</t>
  </si>
  <si>
    <t>ICC MED</t>
  </si>
  <si>
    <t>DAMAGED LED &amp; MISSING LED</t>
  </si>
  <si>
    <t>IMPROPER TRIMMING, 3 DAMAGED FROM DEPANEL</t>
  </si>
  <si>
    <t>BURNED CONN &amp; RED ARROW (MISSING PART)</t>
  </si>
  <si>
    <t>POSS INSUF. SOLDER @ U17</t>
  </si>
  <si>
    <t>POSS INSUF. SOLDER @ U17 - SOME TOUCHED UP, SOME NOT</t>
  </si>
  <si>
    <t>EXPOSED COPPER</t>
  </si>
  <si>
    <t>QA LET GO - TAD REJECTED</t>
  </si>
  <si>
    <t>OPEN SOLDER</t>
  </si>
  <si>
    <t>Y1, Y2</t>
  </si>
  <si>
    <t>N</t>
  </si>
  <si>
    <t>J2 PIN NOT SOLDERED PER ECO/CUSTOMER ALERT</t>
  </si>
  <si>
    <t>J2</t>
  </si>
  <si>
    <t>QA12</t>
  </si>
  <si>
    <t>QA13</t>
  </si>
  <si>
    <t>POSS INSUF. SOLDER @J2 - TRINH SAID OK, 50%MIN SOLDER FILL REQ</t>
  </si>
  <si>
    <t>NOTE: RECOMMEND DOING AWAY WITH MOUSE BITE @ "LED1"</t>
  </si>
  <si>
    <t>MISSING QA STAMP</t>
  </si>
  <si>
    <t>SENT BACK TO QA</t>
  </si>
  <si>
    <t>QA DONE - NO STAMP  REQ</t>
  </si>
  <si>
    <t>QA8</t>
  </si>
  <si>
    <t>NOTE: DEPANEL/SAND NOT GOOD</t>
  </si>
  <si>
    <t>NOTE: SAND NOT GOOD. Qty 2 u17 btd</t>
  </si>
  <si>
    <t>TAD</t>
  </si>
  <si>
    <t>QTY 4 BRIDGING/FLUX &amp; QTY 2 NO SOLDER ON T/H CONN</t>
  </si>
  <si>
    <t>QTY 1 W/ RED ARROW - NEEDED TOUCH UP</t>
  </si>
  <si>
    <t>QTY 1 D33 SIDEWAYS - ANDERSON</t>
  </si>
  <si>
    <t>QTY 1 - CN4 INSUF. SOLDER, QTY 1 X1 NO SOLDER, QTY 1 X2 BRIDGE, QTY 1 X2 BENT LEAD</t>
  </si>
  <si>
    <t>INSP BY HAI</t>
  </si>
  <si>
    <t>QTY 6 HAD FLUX FROM T/U, QTY 2 SLIGHT BURN ON LOCK13 &amp; LOCK14 - LET GO</t>
  </si>
  <si>
    <t>DID NOT SAND - PHOTOS IN FILE SHOWED NO SANDING</t>
  </si>
  <si>
    <t>REWORK</t>
  </si>
  <si>
    <t>QTY 3 - SOME LOCATIONS NOT TRIMMED</t>
  </si>
  <si>
    <t>INCONSISTANT TRIMMING, 1 WITH LEADS TOUCHING</t>
  </si>
  <si>
    <t>L4, L5</t>
  </si>
  <si>
    <t>QA8, QA12, QA13</t>
  </si>
  <si>
    <t>QTY 5 DAMAGED, QTY 48 MISSING LABELS, QTY8 NOT SANDED</t>
  </si>
  <si>
    <t>SPLIT SHIPMENT</t>
  </si>
  <si>
    <t>QTY 10 NOT TRIMMED @ "PS1"</t>
  </si>
  <si>
    <t>INSP BY THOMAS; SOME SOLDER NEEDED TO BE CHIPPED OFF LEAD (TOO MUCH SOLDER)</t>
  </si>
  <si>
    <t>RWK</t>
  </si>
  <si>
    <t>no stamps allowed - P1-P6 DNI due to press fit too loose &amp; RXlocations btd</t>
  </si>
  <si>
    <t>missed trim leads</t>
  </si>
  <si>
    <t>QTY 33 MISSED TRIM LEADS</t>
  </si>
  <si>
    <t>SPLIT SHIPMENT - QTY 17 TO AA, BAL TO CUST</t>
  </si>
  <si>
    <t>QTY MISSING HARDWARE, QTY 1 EDGE NOT SANDED</t>
  </si>
  <si>
    <t>QTY 2 MISSING HARDWARE</t>
  </si>
  <si>
    <t>QTY 3 MISSING HARDWARE</t>
  </si>
  <si>
    <t>"J10" BENT LEADS</t>
  </si>
  <si>
    <t>MISSING JUMPERS, MISSED TRIM LEADS, MISSING "JP" CONN</t>
  </si>
  <si>
    <t>10/23
3D</t>
  </si>
  <si>
    <r>
      <rPr>
        <b/>
        <strike/>
        <sz val="11"/>
        <color rgb="FF000000"/>
        <rFont val="Calibri"/>
        <scheme val="minor"/>
      </rPr>
      <t xml:space="preserve">10/21 - BOT 1:00
10/22 - TOP 6:00
</t>
    </r>
    <r>
      <rPr>
        <b/>
        <sz val="11"/>
        <color rgb="FF4472C4"/>
        <rFont val="Calibri"/>
        <scheme val="minor"/>
      </rPr>
      <t>10/22 - AOI 10:00</t>
    </r>
  </si>
  <si>
    <r>
      <rPr>
        <b/>
        <sz val="11"/>
        <color rgb="FFFF0000"/>
        <rFont val="Calibri"/>
        <scheme val="minor"/>
      </rPr>
      <t xml:space="preserve">*** 3 DAY TURN ***
</t>
    </r>
    <r>
      <rPr>
        <b/>
        <sz val="11"/>
        <color rgb="FF000000"/>
        <rFont val="Calibri"/>
        <scheme val="minor"/>
      </rPr>
      <t>DoD (CUI)
MAKE SURE BOARDS ARE PRE-BAKED
CLASS 3
NO ECO</t>
    </r>
  </si>
  <si>
    <r>
      <rPr>
        <b/>
        <strike/>
        <sz val="11"/>
        <color rgb="FF000000"/>
        <rFont val="Calibri"/>
        <scheme val="minor"/>
      </rPr>
      <t xml:space="preserve">10/10 - PCB DUE </t>
    </r>
    <r>
      <rPr>
        <b/>
        <sz val="11"/>
        <color rgb="FF000000"/>
        <rFont val="Calibri"/>
        <scheme val="minor"/>
      </rPr>
      <t xml:space="preserve">| MANY TAPE &amp; REEL REQUIRED
</t>
    </r>
    <r>
      <rPr>
        <b/>
        <strike/>
        <sz val="11"/>
        <color rgb="FF000000"/>
        <rFont val="Calibri"/>
        <scheme val="minor"/>
      </rPr>
      <t xml:space="preserve">10-24 - PCB DUE
</t>
    </r>
    <r>
      <rPr>
        <b/>
        <sz val="11"/>
        <color rgb="FF000000"/>
        <rFont val="Calibri"/>
        <scheme val="minor"/>
      </rPr>
      <t>10/18 - KIT CLEAR</t>
    </r>
  </si>
  <si>
    <t xml:space="preserve">Moog Space &amp; Defense
</t>
  </si>
  <si>
    <t>9/30</t>
  </si>
  <si>
    <t>10/23
10D</t>
  </si>
  <si>
    <r>
      <rPr>
        <b/>
        <strike/>
        <sz val="11"/>
        <color rgb="FF000000"/>
        <rFont val="Calibri"/>
        <scheme val="minor"/>
      </rPr>
      <t xml:space="preserve">10/17 - TOP 1:45
</t>
    </r>
    <r>
      <rPr>
        <b/>
        <sz val="11"/>
        <color rgb="FF4472C4"/>
        <rFont val="Calibri"/>
        <scheme val="minor"/>
      </rPr>
      <t>10/21 - AOI 12:00</t>
    </r>
  </si>
  <si>
    <r>
      <rPr>
        <b/>
        <sz val="16"/>
        <color rgb="FFFF0000"/>
        <rFont val="Calibri"/>
        <scheme val="minor"/>
      </rPr>
      <t xml:space="preserve">*** DO NOT DEPANEL ***
</t>
    </r>
    <r>
      <rPr>
        <b/>
        <sz val="11"/>
        <color rgb="FF000000"/>
        <rFont val="Calibri"/>
        <scheme val="minor"/>
      </rPr>
      <t>NO CLEAN PROCESS</t>
    </r>
  </si>
  <si>
    <r>
      <rPr>
        <b/>
        <strike/>
        <sz val="11"/>
        <color rgb="FF000000"/>
        <rFont val="Calibri"/>
        <scheme val="minor"/>
      </rPr>
      <t xml:space="preserve">10/10 - PCB DUE | SHORT MANY PARTS WITH NO CURRENT ETA
</t>
    </r>
    <r>
      <rPr>
        <b/>
        <sz val="11"/>
        <color rgb="FF000000"/>
        <rFont val="Calibri"/>
        <scheme val="minor"/>
      </rPr>
      <t>10/10 - KIT CLEAR
10/18 - PCB ISSUE - NOT MATCHING STENCIL (WILL REMOVE "Q2" MASKING)</t>
    </r>
  </si>
  <si>
    <t xml:space="preserve">Gentex Corporation (MI)
</t>
  </si>
  <si>
    <t>10/7</t>
  </si>
  <si>
    <r>
      <rPr>
        <b/>
        <sz val="11"/>
        <color rgb="FF000000"/>
        <rFont val="Calibri"/>
        <scheme val="minor"/>
      </rPr>
      <t xml:space="preserve">10/22
</t>
    </r>
    <r>
      <rPr>
        <b/>
        <strike/>
        <sz val="11"/>
        <color rgb="FF000000"/>
        <rFont val="Calibri"/>
        <scheme val="minor"/>
      </rPr>
      <t xml:space="preserve">10/15
</t>
    </r>
    <r>
      <rPr>
        <b/>
        <sz val="11"/>
        <color rgb="FF000000"/>
        <rFont val="Calibri"/>
        <scheme val="minor"/>
      </rPr>
      <t>10D</t>
    </r>
  </si>
  <si>
    <t>30 10/22/2024
30 12/2/2024
40 1/4/2024
NO CLEAN PROCESS - DO NOT WASH
DEPANEL</t>
  </si>
  <si>
    <t>10/22
2D</t>
  </si>
  <si>
    <r>
      <rPr>
        <b/>
        <strike/>
        <sz val="11"/>
        <color rgb="FF000000"/>
        <rFont val="Calibri"/>
        <scheme val="minor"/>
      </rPr>
      <t xml:space="preserve">10/18 - BOT 10:00
10/21 - TOP 6:00
</t>
    </r>
    <r>
      <rPr>
        <b/>
        <sz val="11"/>
        <color rgb="FF4472C4"/>
        <rFont val="Calibri"/>
        <scheme val="minor"/>
      </rPr>
      <t>12/21 - AOI 11:30</t>
    </r>
  </si>
  <si>
    <r>
      <rPr>
        <b/>
        <sz val="14"/>
        <color rgb="FFFF0000"/>
        <rFont val="Calibri"/>
        <scheme val="minor"/>
      </rPr>
      <t xml:space="preserve">*** 2 DAY TURN ***
</t>
    </r>
    <r>
      <rPr>
        <b/>
        <sz val="11"/>
        <color rgb="FF000000"/>
        <rFont val="Calibri"/>
        <scheme val="minor"/>
      </rPr>
      <t>"PZ1, U28" AFTER WASH
SPLIT SHIPMENT: QTY TO  ERGOTRON 1181 TRAPP RD &amp; QTY 2 TO ENOVATE 1152 PARK AVE</t>
    </r>
  </si>
  <si>
    <r>
      <rPr>
        <b/>
        <strike/>
        <sz val="11"/>
        <color rgb="FF000000"/>
        <rFont val="Calibri"/>
        <scheme val="minor"/>
      </rPr>
      <t xml:space="preserve">10/11 - SHORT PCB WITH NO ETA
PCB DUE 10/18
</t>
    </r>
    <r>
      <rPr>
        <b/>
        <sz val="11"/>
        <color rgb="FF000000"/>
        <rFont val="Calibri"/>
        <scheme val="minor"/>
      </rPr>
      <t>10/18 - KIT CLEAR</t>
    </r>
  </si>
  <si>
    <t xml:space="preserve">Ergotron, Inc.
</t>
  </si>
  <si>
    <t>10/22
3D</t>
  </si>
  <si>
    <r>
      <rPr>
        <b/>
        <strike/>
        <sz val="11"/>
        <color rgb="FF000000"/>
        <rFont val="Calibri"/>
        <scheme val="minor"/>
      </rPr>
      <t xml:space="preserve">10/17 - BOT 1:30
10/18 - TOP 9:30
10/18 - 20 LEFT 2:30
</t>
    </r>
    <r>
      <rPr>
        <b/>
        <sz val="11"/>
        <color rgb="FF4472C4"/>
        <rFont val="Calibri"/>
        <scheme val="minor"/>
      </rPr>
      <t>10/21 - AOI 9:30</t>
    </r>
  </si>
  <si>
    <r>
      <rPr>
        <b/>
        <sz val="11"/>
        <color rgb="FFFF0000"/>
        <rFont val="Calibri"/>
        <scheme val="minor"/>
      </rPr>
      <t xml:space="preserve">*** 3 DAY TURN ***
***10/3 - PCB REV LEVEL UPDATED TO REV 002 FROM 001 - PLEASE MAKE SURE WE RECEIVE REV 002 PCB'S
</t>
    </r>
    <r>
      <rPr>
        <b/>
        <sz val="11"/>
        <color rgb="FF000000"/>
        <rFont val="Calibri"/>
        <scheme val="minor"/>
      </rPr>
      <t>NO CLEAN PROCESS
"C159, C192, C173" REQUIRES EPOXY DOW 3145 (1 HR WORK TIME | 48 HR CURE)
9/23 - customer provide epoxy</t>
    </r>
  </si>
  <si>
    <r>
      <rPr>
        <b/>
        <strike/>
        <sz val="11"/>
        <color rgb="FF000000"/>
        <rFont val="Calibri"/>
        <scheme val="minor"/>
      </rPr>
      <t>10/11 - PCB DUE</t>
    </r>
    <r>
      <rPr>
        <b/>
        <sz val="11"/>
        <color rgb="FF000000"/>
        <rFont val="Calibri"/>
        <scheme val="minor"/>
      </rPr>
      <t xml:space="preserve"> </t>
    </r>
    <r>
      <rPr>
        <b/>
        <strike/>
        <sz val="11"/>
        <color rgb="FF000000"/>
        <rFont val="Calibri"/>
        <scheme val="minor"/>
      </rPr>
      <t xml:space="preserve">| AWT PART CONF #26 (CR42..)
10/17 - PCB DUE
</t>
    </r>
    <r>
      <rPr>
        <b/>
        <sz val="11"/>
        <color rgb="FF000000"/>
        <rFont val="Calibri"/>
        <scheme val="minor"/>
      </rPr>
      <t>10/17 KIT CLEAR</t>
    </r>
  </si>
  <si>
    <t xml:space="preserve">Saronic Technologies
</t>
  </si>
  <si>
    <t>9/24</t>
  </si>
  <si>
    <t>bot 1st</t>
  </si>
  <si>
    <t>10/21
5D</t>
  </si>
  <si>
    <r>
      <rPr>
        <b/>
        <strike/>
        <sz val="11"/>
        <color rgb="FF000000"/>
        <rFont val="Calibri"/>
        <scheme val="minor"/>
      </rPr>
      <t xml:space="preserve">10/16 - BOT 12:00
10/17 - TOP 8:30
</t>
    </r>
    <r>
      <rPr>
        <b/>
        <sz val="11"/>
        <color rgb="FF4472C4"/>
        <rFont val="Calibri"/>
        <scheme val="minor"/>
      </rPr>
      <t>10/17 - AOI 1:30</t>
    </r>
  </si>
  <si>
    <t>TRUE NO CLEAN
XRAY &amp; SAVE IMAGES
ALL COMPONENTS FLUSH TO BOARD
DEPANEL</t>
  </si>
  <si>
    <r>
      <rPr>
        <b/>
        <strike/>
        <sz val="11"/>
        <color rgb="FF000000"/>
        <rFont val="Calibri"/>
        <scheme val="minor"/>
      </rPr>
      <t xml:space="preserve">10/9 - SHORT #17 (U1..) QTY.55, ETA 10/11.
</t>
    </r>
    <r>
      <rPr>
        <b/>
        <sz val="11"/>
        <color rgb="FF000000"/>
        <rFont val="Calibri"/>
        <scheme val="minor"/>
      </rPr>
      <t>11/14 - KIT CLEAR</t>
    </r>
  </si>
  <si>
    <r>
      <rPr>
        <b/>
        <strike/>
        <sz val="11"/>
        <color rgb="FF000000"/>
        <rFont val="Calibri"/>
        <scheme val="minor"/>
      </rPr>
      <t xml:space="preserve">10/16 - BOT 12:00
10/17 - TOP 8:30
</t>
    </r>
    <r>
      <rPr>
        <b/>
        <sz val="11"/>
        <color rgb="FF4472C4"/>
        <rFont val="Calibri"/>
        <scheme val="minor"/>
      </rPr>
      <t>10/17 - AOI 11:00</t>
    </r>
  </si>
  <si>
    <t>"S1-4" AFTER WASH
DEPANEL</t>
  </si>
  <si>
    <r>
      <rPr>
        <b/>
        <strike/>
        <sz val="11"/>
        <color rgb="FF000000"/>
        <rFont val="Calibri"/>
        <scheme val="minor"/>
      </rPr>
      <t xml:space="preserve">10/8 - short pcb &amp; #37 (U1) no ETA
10/15 - PCB DUE
</t>
    </r>
    <r>
      <rPr>
        <b/>
        <sz val="11"/>
        <color rgb="FF000000"/>
        <rFont val="Calibri"/>
        <scheme val="minor"/>
      </rPr>
      <t>10/14 - KIT CLEAR</t>
    </r>
  </si>
  <si>
    <t>DOC REL 10/7</t>
  </si>
  <si>
    <t>10/21
10D</t>
  </si>
  <si>
    <r>
      <rPr>
        <b/>
        <strike/>
        <sz val="11"/>
        <color rgb="FF000000"/>
        <rFont val="Calibri"/>
        <scheme val="minor"/>
      </rPr>
      <t xml:space="preserve">10/15 - BOT 6:00
10/15 - TOP 1:30
</t>
    </r>
    <r>
      <rPr>
        <b/>
        <sz val="11"/>
        <color rgb="FF4472C4"/>
        <rFont val="Calibri"/>
        <scheme val="minor"/>
      </rPr>
      <t>10/16 - AOI 11:30</t>
    </r>
  </si>
  <si>
    <r>
      <rPr>
        <b/>
        <sz val="11"/>
        <color rgb="FF000000"/>
        <rFont val="Calibri"/>
        <scheme val="minor"/>
      </rPr>
      <t xml:space="preserve">*** PRE=PCB INSPECTION FOR INK &amp; COPPER STAMPS - IF FOUND NOTIFY CUSTOMER - NO MARKINGS ALLOWED
WATER COLUABLE PASTE &amp; FLUX REQ
</t>
    </r>
    <r>
      <rPr>
        <b/>
        <sz val="14"/>
        <color rgb="FFFF0000"/>
        <rFont val="Calibri"/>
        <scheme val="minor"/>
      </rPr>
      <t>*** REMOVE ALL FLUX RESIDUE
DEPANEL</t>
    </r>
  </si>
  <si>
    <t>UPS GRND</t>
  </si>
  <si>
    <t>Moxtek</t>
  </si>
  <si>
    <t>DOC REL 10/4</t>
  </si>
  <si>
    <r>
      <rPr>
        <b/>
        <sz val="11"/>
        <color rgb="FF000000"/>
        <rFont val="Calibri"/>
        <scheme val="minor"/>
      </rPr>
      <t xml:space="preserve">10/21
</t>
    </r>
    <r>
      <rPr>
        <b/>
        <strike/>
        <sz val="11"/>
        <color rgb="FF000000"/>
        <rFont val="Calibri"/>
        <scheme val="minor"/>
      </rPr>
      <t xml:space="preserve">10/18
</t>
    </r>
    <r>
      <rPr>
        <b/>
        <sz val="11"/>
        <color rgb="FF000000"/>
        <rFont val="Calibri"/>
        <scheme val="minor"/>
      </rPr>
      <t>3D</t>
    </r>
  </si>
  <si>
    <r>
      <rPr>
        <b/>
        <strike/>
        <sz val="11"/>
        <color rgb="FF000000"/>
        <rFont val="Calibri"/>
        <scheme val="minor"/>
      </rPr>
      <t xml:space="preserve">10/15 - FSU-HOLD
10/17 - IS DAY ONE
10/16 - BOT 12:30
10/17 - TOP 6:00
</t>
    </r>
    <r>
      <rPr>
        <b/>
        <sz val="11"/>
        <color rgb="FF4472C4"/>
        <rFont val="Calibri"/>
        <scheme val="minor"/>
      </rPr>
      <t>10/17 - AOI 9:30</t>
    </r>
  </si>
  <si>
    <r>
      <rPr>
        <b/>
        <sz val="11"/>
        <color rgb="FFFF0000"/>
        <rFont val="Calibri"/>
        <scheme val="minor"/>
      </rPr>
      <t xml:space="preserve">*** 3 DAY TURN ***
</t>
    </r>
    <r>
      <rPr>
        <b/>
        <sz val="14"/>
        <color rgb="FFFF0000"/>
        <rFont val="Calibri"/>
        <scheme val="minor"/>
      </rPr>
      <t xml:space="preserve">*** 10/15 KIT CLEAR BUT NOW NEED FIXTURE TO PRINT FLEX END
</t>
    </r>
    <r>
      <rPr>
        <b/>
        <sz val="11"/>
        <color rgb="FF000000"/>
        <rFont val="Calibri"/>
        <scheme val="minor"/>
      </rPr>
      <t>DEPANEL &amp; SAND
PACKAGE WITH EXTRA CARE</t>
    </r>
  </si>
  <si>
    <r>
      <rPr>
        <b/>
        <strike/>
        <sz val="11"/>
        <color rgb="FF000000"/>
        <rFont val="Calibri"/>
        <scheme val="minor"/>
      </rPr>
      <t xml:space="preserve">9/10 – PCB due date | AWT PART CONF: #18 (D19) &amp; #31 (U6)
10/14 - PCB DUE 
</t>
    </r>
    <r>
      <rPr>
        <b/>
        <sz val="11"/>
        <color rgb="FF000000"/>
        <rFont val="Calibri"/>
        <scheme val="minor"/>
      </rPr>
      <t xml:space="preserve">10/15 - </t>
    </r>
    <r>
      <rPr>
        <b/>
        <strike/>
        <sz val="11"/>
        <color rgb="FF000000"/>
        <rFont val="Calibri"/>
        <scheme val="minor"/>
      </rPr>
      <t>KIT CLEAR</t>
    </r>
    <r>
      <rPr>
        <b/>
        <sz val="11"/>
        <color rgb="FF000000"/>
        <rFont val="Calibri"/>
        <scheme val="minor"/>
      </rPr>
      <t xml:space="preserve"> (HOLD - FAB ISSUE)</t>
    </r>
  </si>
  <si>
    <t xml:space="preserve">National Geographic
</t>
  </si>
  <si>
    <t>DOC REL 8/22</t>
  </si>
  <si>
    <t>9/6</t>
  </si>
  <si>
    <t>10/18
10D</t>
  </si>
  <si>
    <r>
      <rPr>
        <b/>
        <strike/>
        <sz val="11"/>
        <color rgb="FF000000"/>
        <rFont val="Calibri"/>
        <scheme val="minor"/>
      </rPr>
      <t xml:space="preserve">10/15 - BOT 6:00
10/16 TOP 7:30
</t>
    </r>
    <r>
      <rPr>
        <b/>
        <sz val="11"/>
        <color rgb="FF4472C4"/>
        <rFont val="Calibri"/>
        <scheme val="minor"/>
      </rPr>
      <t>10/16 - AOI 10:00</t>
    </r>
  </si>
  <si>
    <t>DEPANEL &amp; SAND - REMOVE ALL BURRS/SHARP EDGES 0.15 MAX
"J1, J4" SPECIFIC HEIGHT REQUIREMENTS PER ECO #3</t>
  </si>
  <si>
    <r>
      <rPr>
        <b/>
        <strike/>
        <sz val="11"/>
        <color rgb="FF000000"/>
        <rFont val="Calibri"/>
        <scheme val="minor"/>
      </rPr>
      <t xml:space="preserve">9/30 - SHORT PCB WITH NO ETA
10/9 - PCB DUE
</t>
    </r>
    <r>
      <rPr>
        <b/>
        <sz val="11"/>
        <color rgb="FF000000"/>
        <rFont val="Calibri"/>
        <scheme val="minor"/>
      </rPr>
      <t>10/4 - KIT CLEAR</t>
    </r>
  </si>
  <si>
    <t xml:space="preserve">Nor-Cal Products dba Pfeiffer Vacuum, Inc.
</t>
  </si>
  <si>
    <t>DOC REL 9/24</t>
  </si>
  <si>
    <t>T/H ONLY
JUMPERS REQ PER ECO</t>
  </si>
  <si>
    <t>10/4 - KIT CLEAR</t>
  </si>
  <si>
    <t>BACK</t>
  </si>
  <si>
    <t>8/28</t>
  </si>
  <si>
    <t>10/17
5D</t>
  </si>
  <si>
    <r>
      <rPr>
        <b/>
        <strike/>
        <sz val="11"/>
        <color rgb="FF000000"/>
        <rFont val="Calibri"/>
        <scheme val="minor"/>
      </rPr>
      <t xml:space="preserve">10/15 - BOT 9:00
10/15 - TOP 11:00
</t>
    </r>
    <r>
      <rPr>
        <b/>
        <sz val="11"/>
        <color rgb="FF4472C4"/>
        <rFont val="Calibri"/>
        <scheme val="minor"/>
      </rPr>
      <t>10/15 - AOI 1:30</t>
    </r>
  </si>
  <si>
    <t xml:space="preserve">XRAY &amp; SAVE IMAGES
ALL COMPONENTS FLUSH TO BOARD
DEPANEL
</t>
  </si>
  <si>
    <t>10/9 - KIT CLEAR (USE 10/11 AS DAY 1)</t>
  </si>
  <si>
    <t>10/16
5D</t>
  </si>
  <si>
    <r>
      <rPr>
        <b/>
        <strike/>
        <sz val="11"/>
        <color rgb="FF000000"/>
        <rFont val="Calibri"/>
        <scheme val="minor"/>
      </rPr>
      <t xml:space="preserve">10/11 - BOT 12:00
10/14 - TOP 6:00
</t>
    </r>
    <r>
      <rPr>
        <b/>
        <sz val="11"/>
        <color rgb="FF4472C4"/>
        <rFont val="Calibri"/>
        <scheme val="minor"/>
      </rPr>
      <t>10/14 - AOI 10:30</t>
    </r>
  </si>
  <si>
    <t>"C1,C2,C23,D5" STAKING REQ PER ECO (DOW CORNING 3140 IS APPROVED TO USE)
T/H TEST POINTS TO BE POPULATED IN ORIENTATIONS SHOWN +/- 30 DEG (SEE DWG SHEET 3 OF 7)
DEPANEL &amp; SAND</t>
  </si>
  <si>
    <r>
      <rPr>
        <b/>
        <strike/>
        <sz val="11"/>
        <color rgb="FF000000"/>
        <rFont val="Calibri"/>
        <scheme val="minor"/>
      </rPr>
      <t xml:space="preserve">10/8 - PCB DUE
</t>
    </r>
    <r>
      <rPr>
        <b/>
        <sz val="11"/>
        <color rgb="FF000000"/>
        <rFont val="Calibri"/>
        <scheme val="minor"/>
      </rPr>
      <t>10/9 - KIT CLEAR</t>
    </r>
  </si>
  <si>
    <t>10/4</t>
  </si>
  <si>
    <t>10/16
10D</t>
  </si>
  <si>
    <r>
      <rPr>
        <b/>
        <strike/>
        <sz val="11"/>
        <color rgb="FF000000"/>
        <rFont val="Calibri"/>
        <scheme val="minor"/>
      </rPr>
      <t xml:space="preserve">10/14 - TOP 6:00
</t>
    </r>
    <r>
      <rPr>
        <b/>
        <sz val="11"/>
        <color rgb="FF4472C4"/>
        <rFont val="Calibri"/>
        <scheme val="minor"/>
      </rPr>
      <t>10/14 - AOI</t>
    </r>
  </si>
  <si>
    <r>
      <rPr>
        <b/>
        <sz val="14"/>
        <color rgb="FFFF0000"/>
        <rFont val="Calibri"/>
        <scheme val="minor"/>
      </rPr>
      <t xml:space="preserve">*** PRE=PCB INSPECTION FOR INK &amp; COPPER STAMPS - IF FOUND NOTIFY CUSTOMER - NO MARKINGS ALLOWED
</t>
    </r>
    <r>
      <rPr>
        <b/>
        <sz val="14"/>
        <color rgb="FF305496"/>
        <rFont val="Calibri"/>
        <scheme val="minor"/>
      </rPr>
      <t xml:space="preserve">REMOVE ALL FLUX RESIDUE!!!
</t>
    </r>
    <r>
      <rPr>
        <b/>
        <sz val="14"/>
        <color rgb="FFFF0000"/>
        <rFont val="Calibri"/>
        <scheme val="minor"/>
      </rPr>
      <t xml:space="preserve">*** "J2 &amp; J3" PROTECT WITH FOAM BLOCK TO PREVENT SHIPPING DAMAGE
</t>
    </r>
    <r>
      <rPr>
        <b/>
        <sz val="11"/>
        <color rgb="FF000000"/>
        <rFont val="Calibri"/>
        <scheme val="minor"/>
      </rPr>
      <t>"J7" TRIM WELD TABS PRIOR TO SOLDERING PER ECO
DEPANEL &amp; SAND</t>
    </r>
  </si>
  <si>
    <r>
      <rPr>
        <b/>
        <strike/>
        <sz val="11"/>
        <color rgb="FF000000"/>
        <rFont val="Calibri"/>
        <scheme val="minor"/>
      </rPr>
      <t xml:space="preserve">9/30 - SMT CLEAR
</t>
    </r>
    <r>
      <rPr>
        <b/>
        <sz val="11"/>
        <color rgb="FF000000"/>
        <rFont val="Calibri"/>
        <scheme val="minor"/>
      </rPr>
      <t>10-2 - KIT CLEAR</t>
    </r>
  </si>
  <si>
    <t>DOC REL 9/18</t>
  </si>
  <si>
    <t>TOP ONLY</t>
  </si>
  <si>
    <r>
      <rPr>
        <b/>
        <strike/>
        <sz val="11"/>
        <color rgb="FF000000"/>
        <rFont val="Calibri"/>
        <scheme val="minor"/>
      </rPr>
      <t xml:space="preserve">10/11 - BOT 12:00
10/14 - TOP 6:00
</t>
    </r>
    <r>
      <rPr>
        <b/>
        <sz val="11"/>
        <color rgb="FF4472C4"/>
        <rFont val="Calibri"/>
        <scheme val="minor"/>
      </rPr>
      <t>10/14 - AOI 12:00</t>
    </r>
  </si>
  <si>
    <t>LEAD PROCESS
MOUNT ALL T/H FLUSH
DEPANEL</t>
  </si>
  <si>
    <r>
      <rPr>
        <b/>
        <strike/>
        <sz val="11"/>
        <color rgb="FF000000"/>
        <rFont val="Calibri"/>
        <scheme val="minor"/>
      </rPr>
      <t xml:space="preserve">9/30 - SHORT PCB THEN SMT CLEAR
10/8 - PCB DUE
</t>
    </r>
    <r>
      <rPr>
        <b/>
        <sz val="11"/>
        <color rgb="FF000000"/>
        <rFont val="Calibri"/>
        <scheme val="minor"/>
      </rPr>
      <t>10/9 - KIT CLEAR</t>
    </r>
  </si>
  <si>
    <t xml:space="preserve">Flock Safety
</t>
  </si>
  <si>
    <t>BOT 1ST
U1000 REQUIRE DEPANEL BEFORE SMT?</t>
  </si>
  <si>
    <r>
      <rPr>
        <b/>
        <sz val="11"/>
        <color rgb="FF000000"/>
        <rFont val="Calibri"/>
        <scheme val="minor"/>
      </rPr>
      <t xml:space="preserve">10/16
</t>
    </r>
    <r>
      <rPr>
        <b/>
        <sz val="11"/>
        <color rgb="FFFF0000"/>
        <rFont val="Calibri"/>
        <scheme val="minor"/>
      </rPr>
      <t>3D</t>
    </r>
  </si>
  <si>
    <r>
      <rPr>
        <b/>
        <strike/>
        <sz val="11"/>
        <color rgb="FF000000"/>
        <rFont val="Calibri"/>
        <scheme val="minor"/>
      </rPr>
      <t xml:space="preserve">10/11 - BOT 8:00
</t>
    </r>
    <r>
      <rPr>
        <b/>
        <sz val="11"/>
        <color rgb="FF000000"/>
        <rFont val="Calibri"/>
        <scheme val="minor"/>
      </rPr>
      <t>1</t>
    </r>
    <r>
      <rPr>
        <b/>
        <strike/>
        <sz val="11"/>
        <color rgb="FF000000"/>
        <rFont val="Calibri"/>
        <scheme val="minor"/>
      </rPr>
      <t xml:space="preserve">0/11 - TOP 10:00
</t>
    </r>
    <r>
      <rPr>
        <b/>
        <sz val="11"/>
        <color rgb="FF4472C4"/>
        <rFont val="Calibri"/>
        <scheme val="minor"/>
      </rPr>
      <t>10/11 - AOI 12:00</t>
    </r>
  </si>
  <si>
    <t>*** 3 DAY TURN ***
LEAD PROCESS
"J10" REMOVE SOLDER PASTE PER ECO #2
"U14, Y2" AFTER WASH
10/10 - OK TO USE PCB QTY 5 REV OO1 &amp; QTY 5 REV 002</t>
  </si>
  <si>
    <r>
      <rPr>
        <b/>
        <strike/>
        <sz val="11"/>
        <color rgb="FF000000"/>
        <rFont val="Calibri"/>
        <scheme val="minor"/>
      </rPr>
      <t xml:space="preserve">10/10 - KIT CLEAR
10/10 - RECVD REV 1 &amp; 2 PCBS - CHECKING W/ CUST - ADD ONE DAY
10/11 - KIT CLEAR
10/11 - BOT SIDE 8:00
</t>
    </r>
    <r>
      <rPr>
        <b/>
        <sz val="11"/>
        <color rgb="FF000000"/>
        <rFont val="Calibri"/>
        <scheme val="minor"/>
      </rPr>
      <t>10/11 - TOP 10:00</t>
    </r>
  </si>
  <si>
    <t xml:space="preserve">Avtron Power Solutions
</t>
  </si>
  <si>
    <t>10/16
15D</t>
  </si>
  <si>
    <r>
      <rPr>
        <b/>
        <strike/>
        <sz val="11"/>
        <color rgb="FF000000"/>
        <rFont val="Calibri"/>
        <scheme val="minor"/>
      </rPr>
      <t xml:space="preserve">10/3 - BOT 11:30
10/3 - PAUSE 2:00
10/7 - BOT 11:00
</t>
    </r>
    <r>
      <rPr>
        <b/>
        <strike/>
        <sz val="11"/>
        <color rgb="FF4472C4"/>
        <rFont val="Calibri"/>
        <scheme val="minor"/>
      </rPr>
      <t xml:space="preserve">10/9 - TOP
</t>
    </r>
    <r>
      <rPr>
        <b/>
        <strike/>
        <sz val="11"/>
        <color rgb="FF000000"/>
        <rFont val="Calibri"/>
        <scheme val="minor"/>
      </rPr>
      <t xml:space="preserve">10/10 - TOP 12:00 - 150 PANELS LEFT
10/11 - TOP LINE 3
</t>
    </r>
    <r>
      <rPr>
        <b/>
        <sz val="11"/>
        <color rgb="FF4472C4"/>
        <rFont val="Calibri"/>
        <scheme val="minor"/>
      </rPr>
      <t>10/11 - AOI</t>
    </r>
  </si>
  <si>
    <t>"J1" T/H - REMOVE MIDDLE PIN"
DEPANEL</t>
  </si>
  <si>
    <r>
      <rPr>
        <b/>
        <strike/>
        <sz val="11"/>
        <color rgb="FF000000"/>
        <rFont val="Calibri"/>
        <scheme val="minor"/>
      </rPr>
      <t xml:space="preserve">10/3 - PCB DUE
</t>
    </r>
    <r>
      <rPr>
        <b/>
        <sz val="11"/>
        <color rgb="FF000000"/>
        <rFont val="Calibri"/>
        <scheme val="minor"/>
      </rPr>
      <t>9/25 - KIT CLEAR</t>
    </r>
  </si>
  <si>
    <t xml:space="preserve">Radiation Detection Technologies, Inc.
</t>
  </si>
  <si>
    <t>9/23 - J1 = T/H PART</t>
  </si>
  <si>
    <t>DOC REL 9/17</t>
  </si>
  <si>
    <t>9/23</t>
  </si>
  <si>
    <t>9/20</t>
  </si>
  <si>
    <r>
      <rPr>
        <b/>
        <strike/>
        <sz val="11"/>
        <color rgb="FF000000"/>
        <rFont val="Calibri"/>
        <scheme val="minor"/>
      </rPr>
      <t xml:space="preserve">10/1 - BOT 8:00
10/2 - PAUSE 9:00
</t>
    </r>
    <r>
      <rPr>
        <b/>
        <sz val="11"/>
        <color rgb="FF000000"/>
        <rFont val="Calibri"/>
        <scheme val="minor"/>
      </rPr>
      <t>10/14 - DONE 10:00</t>
    </r>
  </si>
  <si>
    <r>
      <rPr>
        <b/>
        <strike/>
        <sz val="11"/>
        <color rgb="FF000000"/>
        <rFont val="Calibri"/>
        <scheme val="minor"/>
      </rPr>
      <t xml:space="preserve">8/19 - SHORT PCB WITH NO ETA
9/10 - PCB DUE
9/23 - AWT FIXTURE THEN CLEAR
</t>
    </r>
    <r>
      <rPr>
        <b/>
        <sz val="11"/>
        <color rgb="FF000000"/>
        <rFont val="Calibri"/>
        <scheme val="minor"/>
      </rPr>
      <t>9/25 - KIT CLEAR</t>
    </r>
  </si>
  <si>
    <t>FLEX BOARD
9/23 - robert borrowed a bare FAB to make a fixture
10/1 - BOARD / FIXTURE ISSUE</t>
  </si>
  <si>
    <t>10/15
5D</t>
  </si>
  <si>
    <r>
      <rPr>
        <b/>
        <strike/>
        <sz val="11"/>
        <color rgb="FF000000"/>
        <rFont val="Calibri"/>
        <scheme val="minor"/>
      </rPr>
      <t xml:space="preserve">10/14 - TOP 12:30
</t>
    </r>
    <r>
      <rPr>
        <b/>
        <sz val="11"/>
        <color rgb="FF4472C4"/>
        <rFont val="Calibri"/>
        <scheme val="minor"/>
      </rPr>
      <t>10/14 - AOI 2:00</t>
    </r>
  </si>
  <si>
    <t>ORDER IS FOR APPLE - PLEASE ENSURE GOOD QUALITY THROUGHOUT
JUMPERS REQUIRED PER ECO
DEPANEL &amp; SAND</t>
  </si>
  <si>
    <r>
      <rPr>
        <b/>
        <strike/>
        <sz val="11"/>
        <color rgb="FF000000"/>
        <rFont val="Calibri"/>
        <scheme val="minor"/>
      </rPr>
      <t xml:space="preserve">10/8 - #3 (J2) DUE DATE
</t>
    </r>
    <r>
      <rPr>
        <b/>
        <sz val="11"/>
        <color rgb="FF000000"/>
        <rFont val="Calibri"/>
        <scheme val="minor"/>
      </rPr>
      <t>10/8 - KIT CLEAR</t>
    </r>
  </si>
  <si>
    <t xml:space="preserve">Summit Santa Clara-Streamline Circuits
</t>
  </si>
  <si>
    <t>10/15
10D</t>
  </si>
  <si>
    <r>
      <rPr>
        <b/>
        <strike/>
        <sz val="11"/>
        <color rgb="FF000000"/>
        <rFont val="Calibri"/>
        <scheme val="minor"/>
      </rPr>
      <t xml:space="preserve">10/10 - BOT 12:00
10/11 - TOP 6:00
</t>
    </r>
    <r>
      <rPr>
        <b/>
        <sz val="11"/>
        <color rgb="FF4472C4"/>
        <rFont val="Calibri"/>
        <scheme val="minor"/>
      </rPr>
      <t>10/11 - AOI 7:30</t>
    </r>
  </si>
  <si>
    <r>
      <rPr>
        <b/>
        <sz val="12"/>
        <color rgb="FF000000"/>
        <rFont val="Calibri"/>
        <scheme val="minor"/>
      </rPr>
      <t xml:space="preserve">LEAD-FREE WASH
</t>
    </r>
    <r>
      <rPr>
        <b/>
        <sz val="14"/>
        <color rgb="FFFF0000"/>
        <rFont val="Calibri"/>
        <scheme val="minor"/>
      </rPr>
      <t xml:space="preserve">*** PRE=PCB INSPECTION FOR INK &amp; COPPER STAMPS - IF FOUND NOTIFY CUSTOMER - NO MARKINGS </t>
    </r>
    <r>
      <rPr>
        <b/>
        <sz val="14"/>
        <color rgb="FF000000"/>
        <rFont val="Calibri"/>
        <scheme val="minor"/>
      </rPr>
      <t xml:space="preserve">ALLOWED
REMOVE ALL FLUX RESIDUE!!!
</t>
    </r>
    <r>
      <rPr>
        <b/>
        <sz val="14"/>
        <color rgb="FFFF0000"/>
        <rFont val="Calibri"/>
        <scheme val="minor"/>
      </rPr>
      <t xml:space="preserve">*** "J2 &amp; J3" PROTECT WITH FOAM BLOCK TO PREVENT SHIPPING DAMAGE
</t>
    </r>
    <r>
      <rPr>
        <b/>
        <sz val="11"/>
        <color rgb="FF000000"/>
        <rFont val="Calibri"/>
        <scheme val="minor"/>
      </rPr>
      <t>"J7" TRIM WELD TABS PRIOR TO SOLDERING PER ECO
DEPANEL &amp; SAND</t>
    </r>
  </si>
  <si>
    <r>
      <rPr>
        <b/>
        <strike/>
        <sz val="11"/>
        <color rgb="FF000000"/>
        <rFont val="Calibri"/>
        <scheme val="minor"/>
      </rPr>
      <t xml:space="preserve">9/30 - PCB DUE
</t>
    </r>
    <r>
      <rPr>
        <b/>
        <sz val="11"/>
        <color rgb="FF000000"/>
        <rFont val="Calibri"/>
        <scheme val="minor"/>
      </rPr>
      <t>10/1 - KIT CLEAR</t>
    </r>
  </si>
  <si>
    <t>T/H ONLY
DEPANEL</t>
  </si>
  <si>
    <r>
      <rPr>
        <b/>
        <strike/>
        <sz val="11"/>
        <color rgb="FF000000"/>
        <rFont val="Calibri"/>
        <scheme val="minor"/>
      </rPr>
      <t xml:space="preserve">10/8 - PCB DUE
</t>
    </r>
    <r>
      <rPr>
        <b/>
        <sz val="11"/>
        <color rgb="FF000000"/>
        <rFont val="Calibri"/>
        <scheme val="minor"/>
      </rPr>
      <t>10/1 - KIT CLEAR</t>
    </r>
  </si>
  <si>
    <t>10/14
10D
5D</t>
  </si>
  <si>
    <r>
      <rPr>
        <b/>
        <strike/>
        <sz val="11"/>
        <color rgb="FF000000"/>
        <rFont val="Calibri"/>
        <scheme val="minor"/>
      </rPr>
      <t xml:space="preserve">10/11 - TOP SIDE 6:00
</t>
    </r>
    <r>
      <rPr>
        <b/>
        <sz val="11"/>
        <color rgb="FF4472C4"/>
        <rFont val="Calibri"/>
        <scheme val="minor"/>
      </rPr>
      <t>10/11 - AOI</t>
    </r>
  </si>
  <si>
    <t>DEPANEL</t>
  </si>
  <si>
    <r>
      <rPr>
        <b/>
        <strike/>
        <sz val="11"/>
        <color rgb="FF000000"/>
        <rFont val="Calibri"/>
        <scheme val="minor"/>
      </rPr>
      <t xml:space="preserve">9/25 - SHORT ATTRITION
</t>
    </r>
    <r>
      <rPr>
        <b/>
        <sz val="11"/>
        <color rgb="FF000000"/>
        <rFont val="Calibri"/>
        <scheme val="minor"/>
      </rPr>
      <t>9/30 - KIT CLEAR</t>
    </r>
  </si>
  <si>
    <r>
      <rPr>
        <b/>
        <sz val="11"/>
        <color rgb="FF000000"/>
        <rFont val="Calibri"/>
        <scheme val="minor"/>
      </rPr>
      <t xml:space="preserve">10/14
</t>
    </r>
    <r>
      <rPr>
        <b/>
        <sz val="11"/>
        <color rgb="FFFF0000"/>
        <rFont val="Calibri"/>
        <scheme val="minor"/>
      </rPr>
      <t>2D</t>
    </r>
  </si>
  <si>
    <r>
      <rPr>
        <b/>
        <strike/>
        <sz val="11"/>
        <color rgb="FF000000"/>
        <rFont val="Calibri"/>
        <scheme val="minor"/>
      </rPr>
      <t xml:space="preserve">10/10 - BOT 12:00
10/10 - TOP 2:30
</t>
    </r>
    <r>
      <rPr>
        <b/>
        <sz val="11"/>
        <color rgb="FF000000"/>
        <rFont val="Calibri"/>
        <scheme val="minor"/>
      </rPr>
      <t>10/10 - AOI</t>
    </r>
  </si>
  <si>
    <r>
      <rPr>
        <b/>
        <sz val="11"/>
        <color rgb="FFFF0000"/>
        <rFont val="Calibri"/>
        <scheme val="minor"/>
      </rPr>
      <t xml:space="preserve">CLASS 3
*** 2 DAY TURN ***
</t>
    </r>
    <r>
      <rPr>
        <b/>
        <sz val="11"/>
        <color rgb="FF000000"/>
        <rFont val="Calibri"/>
        <scheme val="minor"/>
      </rPr>
      <t>FAIR REQUIRED
"J1" MECH REQ BEFORE SOLDERING PER ECO
STAKING REQ X13</t>
    </r>
  </si>
  <si>
    <t>10/10 - KIT CLEAR</t>
  </si>
  <si>
    <t xml:space="preserve">QinetiQ
</t>
  </si>
  <si>
    <t>DOC REL 10/2</t>
  </si>
  <si>
    <r>
      <rPr>
        <b/>
        <sz val="11"/>
        <color rgb="FF000000"/>
        <rFont val="Calibri"/>
        <scheme val="minor"/>
      </rPr>
      <t xml:space="preserve">10/14
10D
</t>
    </r>
    <r>
      <rPr>
        <b/>
        <strike/>
        <sz val="11"/>
        <color rgb="FF000000"/>
        <rFont val="Calibri"/>
        <scheme val="minor"/>
      </rPr>
      <t>5D</t>
    </r>
  </si>
  <si>
    <r>
      <rPr>
        <b/>
        <strike/>
        <sz val="11"/>
        <color rgb="FF000000"/>
        <rFont val="Calibri"/>
        <scheme val="minor"/>
      </rPr>
      <t xml:space="preserve">10/9 - BOT
10/10 - TOP
</t>
    </r>
    <r>
      <rPr>
        <b/>
        <sz val="11"/>
        <color rgb="FF000000"/>
        <rFont val="Calibri"/>
        <scheme val="minor"/>
      </rPr>
      <t>10/10 - AOI</t>
    </r>
  </si>
  <si>
    <t>CLASS 3
NO CLEAN PROCESS
ECO NOTE 4: With the clients parts kit they will provide ESD bags that they want us to use for the boards to be individually packed and shipped in</t>
  </si>
  <si>
    <r>
      <rPr>
        <b/>
        <strike/>
        <sz val="11"/>
        <color rgb="FF000000"/>
        <rFont val="Calibri"/>
        <scheme val="minor"/>
      </rPr>
      <t xml:space="preserve">10/2 - PCB DUE | SHORT #14 (D1..) NO ETA
</t>
    </r>
    <r>
      <rPr>
        <b/>
        <sz val="11"/>
        <color rgb="FF000000"/>
        <rFont val="Calibri"/>
        <scheme val="minor"/>
      </rPr>
      <t>9/30 - KIT CLEAR</t>
    </r>
  </si>
  <si>
    <t xml:space="preserve">Ultra Motion LLC
</t>
  </si>
  <si>
    <t>9/24 - USE CUSTOMER SUPPLIED ESD BAGS</t>
  </si>
  <si>
    <t>DOC REL 9/20</t>
  </si>
  <si>
    <t>BOT 1ST
Pat has a special note :
with the customers parts are ESD bags that they want us to use when packaging and shipping back the populated boards.</t>
  </si>
  <si>
    <t>10/14
10D</t>
  </si>
  <si>
    <t>T/H ONLY
CLASS 3
"KA2" AFTER WASH
"LED1-6" MOUNT FLUSH</t>
  </si>
  <si>
    <t>9/30 - KIT CLEAR</t>
  </si>
  <si>
    <t>DOC REL 9/26</t>
  </si>
  <si>
    <t>10/10
3D</t>
  </si>
  <si>
    <r>
      <rPr>
        <b/>
        <strike/>
        <sz val="11"/>
        <color rgb="FF000000"/>
        <rFont val="Calibri"/>
        <scheme val="minor"/>
      </rPr>
      <t xml:space="preserve">10/8 - TOP 7:30
</t>
    </r>
    <r>
      <rPr>
        <b/>
        <sz val="11"/>
        <color rgb="FF000000"/>
        <rFont val="Calibri"/>
        <scheme val="minor"/>
      </rPr>
      <t>10/8 - AOI 9:00</t>
    </r>
  </si>
  <si>
    <r>
      <rPr>
        <b/>
        <sz val="11"/>
        <color rgb="FFFF0000"/>
        <rFont val="Calibri"/>
        <scheme val="minor"/>
      </rPr>
      <t xml:space="preserve">*** 3 DAY TURN ***
</t>
    </r>
    <r>
      <rPr>
        <b/>
        <sz val="11"/>
        <color rgb="FF000000"/>
        <rFont val="Calibri"/>
        <scheme val="minor"/>
      </rPr>
      <t>DEPANEL</t>
    </r>
  </si>
  <si>
    <r>
      <rPr>
        <b/>
        <strike/>
        <sz val="11"/>
        <color rgb="FF000000"/>
        <rFont val="Calibri"/>
        <scheme val="minor"/>
      </rPr>
      <t xml:space="preserve">9/30 - SHORT PCB WITH NO ETA
10/8 - PCB DUE
</t>
    </r>
    <r>
      <rPr>
        <b/>
        <sz val="11"/>
        <color rgb="FF000000"/>
        <rFont val="Calibri"/>
        <scheme val="minor"/>
      </rPr>
      <t>10/7 - KIT CLEAR</t>
    </r>
  </si>
  <si>
    <t xml:space="preserve">MIT Lincoln Laboratory
</t>
  </si>
  <si>
    <r>
      <rPr>
        <b/>
        <strike/>
        <sz val="11"/>
        <color rgb="FF000000"/>
        <rFont val="Calibri"/>
        <scheme val="minor"/>
      </rPr>
      <t xml:space="preserve">10/7 - BOT 11:00
10/7 - </t>
    </r>
    <r>
      <rPr>
        <b/>
        <strike/>
        <sz val="10"/>
        <color rgb="FF000000"/>
        <rFont val="Calibri"/>
        <scheme val="minor"/>
      </rPr>
      <t xml:space="preserve">PAUSE 12:00
</t>
    </r>
    <r>
      <rPr>
        <b/>
        <strike/>
        <sz val="11"/>
        <color rgb="FF000000"/>
        <rFont val="Calibri"/>
        <scheme val="minor"/>
      </rPr>
      <t xml:space="preserve">10/8 - BOT 6:00
10/8 - TOP 9:00
</t>
    </r>
    <r>
      <rPr>
        <b/>
        <sz val="11"/>
        <color rgb="FF000000"/>
        <rFont val="Calibri"/>
        <scheme val="minor"/>
      </rPr>
      <t>10/8 - AOI 12:00</t>
    </r>
  </si>
  <si>
    <r>
      <rPr>
        <b/>
        <sz val="12"/>
        <color rgb="FFFF0000"/>
        <rFont val="Calibri"/>
        <scheme val="minor"/>
      </rPr>
      <t xml:space="preserve">*** 3 DAY TURN ***
DoD (CUI) DO-A7 RATING
</t>
    </r>
    <r>
      <rPr>
        <b/>
        <sz val="14"/>
        <color rgb="FFFF0000"/>
        <rFont val="Calibri"/>
        <scheme val="minor"/>
      </rPr>
      <t xml:space="preserve">*** NO ADDITIONAL VENDOR MARKS ALLOWED
</t>
    </r>
    <r>
      <rPr>
        <b/>
        <sz val="12"/>
        <color rgb="FFFF0000"/>
        <rFont val="Calibri"/>
        <scheme val="minor"/>
      </rPr>
      <t>*** COMPLETE REMOVAL OF FLUX RESIDUE REQUIRED ***</t>
    </r>
  </si>
  <si>
    <r>
      <rPr>
        <b/>
        <strike/>
        <sz val="11"/>
        <color rgb="FF000000"/>
        <rFont val="Calibri"/>
        <scheme val="minor"/>
      </rPr>
      <t xml:space="preserve">10/7 - MAY CLEAR DATE
</t>
    </r>
    <r>
      <rPr>
        <b/>
        <sz val="11"/>
        <color rgb="FF000000"/>
        <rFont val="Calibri"/>
        <scheme val="minor"/>
      </rPr>
      <t>10/7 - KIT CLEAR</t>
    </r>
  </si>
  <si>
    <t>10/10
10D</t>
  </si>
  <si>
    <t>2B 3T</t>
  </si>
  <si>
    <r>
      <rPr>
        <b/>
        <strike/>
        <sz val="11"/>
        <color rgb="FF000000"/>
        <rFont val="Calibri"/>
        <scheme val="minor"/>
      </rPr>
      <t xml:space="preserve">10/7 - BOT 10:30
10/7 - TOP 12:00
</t>
    </r>
    <r>
      <rPr>
        <b/>
        <sz val="11"/>
        <color rgb="FF000000"/>
        <rFont val="Calibri"/>
        <scheme val="minor"/>
      </rPr>
      <t>10/8 - AOI 8:00</t>
    </r>
  </si>
  <si>
    <t>"SP1, D5" AFTER WASH
DEPANEL</t>
  </si>
  <si>
    <r>
      <rPr>
        <b/>
        <strike/>
        <sz val="11"/>
        <color rgb="FF000000"/>
        <rFont val="Calibri"/>
        <scheme val="minor"/>
      </rPr>
      <t xml:space="preserve">10/3 - PCB DUE
</t>
    </r>
    <r>
      <rPr>
        <b/>
        <sz val="11"/>
        <color rgb="FF000000"/>
        <rFont val="Calibri"/>
        <scheme val="minor"/>
      </rPr>
      <t>9/26 - KIT CLEAR</t>
    </r>
  </si>
  <si>
    <t xml:space="preserve">Applied Radar, Inc.
</t>
  </si>
  <si>
    <t>10/10
5D</t>
  </si>
  <si>
    <r>
      <rPr>
        <b/>
        <strike/>
        <sz val="11"/>
        <color rgb="FF000000"/>
        <rFont val="Calibri"/>
        <scheme val="minor"/>
      </rPr>
      <t xml:space="preserve">9/21 - BOT
9/24 - PAUSE 8:30
10/3 - TOP 3:30
</t>
    </r>
    <r>
      <rPr>
        <b/>
        <sz val="11"/>
        <color rgb="FF000000"/>
        <rFont val="Calibri"/>
        <scheme val="minor"/>
      </rPr>
      <t>10/7 - AOI 10:30</t>
    </r>
  </si>
  <si>
    <r>
      <rPr>
        <b/>
        <sz val="11"/>
        <color rgb="FFFF0000"/>
        <rFont val="Calibri"/>
        <scheme val="minor"/>
      </rPr>
      <t xml:space="preserve">EXTRA TIME NEEDED TO RUN THIS JOB - RUN BOT SIDE AHEAD IF POSSIBLE 
</t>
    </r>
    <r>
      <rPr>
        <b/>
        <sz val="11"/>
        <color rgb="FF000000"/>
        <rFont val="Calibri"/>
        <scheme val="minor"/>
      </rPr>
      <t>2ND ARTICLE HAS 36 BOM CHANGES - SEE EMAIL/BOM COMPARE
"L49, 50, 51" AFTER WASH
DEPANEL</t>
    </r>
  </si>
  <si>
    <r>
      <rPr>
        <b/>
        <strike/>
        <sz val="11"/>
        <color rgb="FF000000"/>
        <rFont val="Calibri"/>
        <scheme val="minor"/>
      </rPr>
      <t xml:space="preserve">9/19 - RUN BOT COMP (TAD)
9/24 - BOT COMPLETE
</t>
    </r>
    <r>
      <rPr>
        <b/>
        <sz val="11"/>
        <color rgb="FF000000"/>
        <rFont val="Calibri"/>
        <scheme val="minor"/>
      </rPr>
      <t>10/3 - KIT CLEAR</t>
    </r>
  </si>
  <si>
    <t xml:space="preserve">Alpheus Medical, Inc.
</t>
  </si>
  <si>
    <t>9/24 - BOT COMP (10+ HRS)
10/4 - ETA TOP TIME = 15.5 HRS</t>
  </si>
  <si>
    <t>DOC REL 9/16</t>
  </si>
  <si>
    <t>9/19</t>
  </si>
  <si>
    <t>10/8
5D</t>
  </si>
  <si>
    <r>
      <rPr>
        <b/>
        <strike/>
        <sz val="11"/>
        <color rgb="FF000000"/>
        <rFont val="Calibri"/>
        <scheme val="minor"/>
      </rPr>
      <t xml:space="preserve">10/4 - BOT 8:00
10/4 - TOP
</t>
    </r>
    <r>
      <rPr>
        <b/>
        <sz val="11"/>
        <color rgb="FF000000"/>
        <rFont val="Calibri"/>
        <scheme val="minor"/>
      </rPr>
      <t>10/7 - AOI 11:30</t>
    </r>
  </si>
  <si>
    <t>XRAY ^ SAVE IMAGES PER ECO
DEPANEL</t>
  </si>
  <si>
    <r>
      <rPr>
        <b/>
        <strike/>
        <sz val="11"/>
        <color rgb="FF000000"/>
        <rFont val="Calibri"/>
        <scheme val="minor"/>
      </rPr>
      <t xml:space="preserve">10/3 - PCB DUE
</t>
    </r>
    <r>
      <rPr>
        <b/>
        <sz val="11"/>
        <color rgb="FF000000"/>
        <rFont val="Calibri"/>
        <scheme val="minor"/>
      </rPr>
      <t>10/1 - KIT CLEAR
10/8 - ITEM 11, QTY 2 FELL OFF IN REFLOW</t>
    </r>
  </si>
  <si>
    <t xml:space="preserve">Medtronic Inc.
</t>
  </si>
  <si>
    <t>10/8
10D</t>
  </si>
  <si>
    <r>
      <rPr>
        <b/>
        <strike/>
        <sz val="11"/>
        <color rgb="FF000000"/>
        <rFont val="Calibri"/>
        <scheme val="minor"/>
      </rPr>
      <t xml:space="preserve">10/2 - TOP 8:30
10/2 - BOT
</t>
    </r>
    <r>
      <rPr>
        <b/>
        <sz val="11"/>
        <color rgb="FF000000"/>
        <rFont val="Calibri"/>
        <scheme val="minor"/>
      </rPr>
      <t>10/2 - AOI 2:30</t>
    </r>
  </si>
  <si>
    <t>"C10" Do not populate C10, package separately and send w/ assembled boards. Note: C10 has the same P/N as C9</t>
  </si>
  <si>
    <r>
      <rPr>
        <b/>
        <strike/>
        <sz val="11"/>
        <color rgb="FF000000"/>
        <rFont val="Calibri"/>
        <scheme val="minor"/>
      </rPr>
      <t xml:space="preserve">9/10 - SHORT PCB WITH NO ETA
9/25 - PCB DUE
</t>
    </r>
    <r>
      <rPr>
        <b/>
        <sz val="11"/>
        <color rgb="FF000000"/>
        <rFont val="Calibri"/>
        <scheme val="minor"/>
      </rPr>
      <t>9/24 - KIT CLEAR</t>
    </r>
  </si>
  <si>
    <t>DOC REL 9/9</t>
  </si>
  <si>
    <t>9/10</t>
  </si>
  <si>
    <t>10/8
15D</t>
  </si>
  <si>
    <r>
      <rPr>
        <b/>
        <strike/>
        <sz val="11"/>
        <color rgb="FF000000"/>
        <rFont val="Calibri"/>
        <scheme val="minor"/>
      </rPr>
      <t xml:space="preserve">10/1 - BOT 6:00
10/1 - TOP 9:00
</t>
    </r>
    <r>
      <rPr>
        <b/>
        <sz val="11"/>
        <color rgb="FF000000"/>
        <rFont val="Calibri"/>
        <scheme val="minor"/>
      </rPr>
      <t>10/2 - AOI 9:00</t>
    </r>
  </si>
  <si>
    <t>"J3, J4" REQUIRE SOLDER ON THRU HOLE MOUNTING PADS PER ECO</t>
  </si>
  <si>
    <r>
      <rPr>
        <b/>
        <strike/>
        <sz val="11"/>
        <color rgb="FF000000"/>
        <rFont val="Calibri"/>
        <scheme val="minor"/>
      </rPr>
      <t xml:space="preserve">9/17 - AWT PART CONF: #1 (C6...) &amp; #15 (D6, D7)
</t>
    </r>
    <r>
      <rPr>
        <b/>
        <sz val="11"/>
        <color rgb="FF000000"/>
        <rFont val="Calibri"/>
        <scheme val="minor"/>
      </rPr>
      <t>9/17 - KIT CLEAR</t>
    </r>
  </si>
  <si>
    <t xml:space="preserve">Protocol Insight, LLC
</t>
  </si>
  <si>
    <t>9/17</t>
  </si>
  <si>
    <r>
      <rPr>
        <b/>
        <strike/>
        <sz val="11"/>
        <color rgb="FF000000"/>
        <rFont val="Calibri"/>
        <scheme val="minor"/>
      </rPr>
      <t xml:space="preserve">9/27 - BOT 5:00
9/27 - TOP 8:30
</t>
    </r>
    <r>
      <rPr>
        <b/>
        <sz val="11"/>
        <color rgb="FF000000"/>
        <rFont val="Calibri"/>
        <scheme val="minor"/>
      </rPr>
      <t>9/27 - AOI 11:00</t>
    </r>
  </si>
  <si>
    <t>CLASS 3
"SW1, SW6, IC57, IC671, IC672" AFTER WASH
TRIM LEADS TO 1.5MM MAX PER CLASS 3
"CN2, CN3" PLACE PER EMAIL (NATION)</t>
  </si>
  <si>
    <t>1B 3T</t>
  </si>
  <si>
    <r>
      <rPr>
        <b/>
        <strike/>
        <sz val="11"/>
        <color rgb="FF000000"/>
        <rFont val="Calibri"/>
        <scheme val="minor"/>
      </rPr>
      <t xml:space="preserve">9/24 - SHORT MANY | EXPECTED CLEAR DATE
</t>
    </r>
    <r>
      <rPr>
        <b/>
        <sz val="11"/>
        <color rgb="FF000000"/>
        <rFont val="Calibri"/>
        <scheme val="minor"/>
      </rPr>
      <t>9/24 - KIT CLEAR</t>
    </r>
  </si>
  <si>
    <t xml:space="preserve">Toshiba International Corp.
</t>
  </si>
  <si>
    <t>3-machine</t>
  </si>
  <si>
    <r>
      <rPr>
        <b/>
        <strike/>
        <sz val="11"/>
        <color rgb="FF000000"/>
        <rFont val="Calibri"/>
        <scheme val="minor"/>
      </rPr>
      <t xml:space="preserve">10/3 - BOT 12:30
10/3 - TOP 1:30
</t>
    </r>
    <r>
      <rPr>
        <b/>
        <sz val="11"/>
        <color rgb="FF000000"/>
        <rFont val="Calibri"/>
        <scheme val="minor"/>
      </rPr>
      <t>10/3 - AOI 4:00</t>
    </r>
  </si>
  <si>
    <r>
      <rPr>
        <b/>
        <sz val="11"/>
        <color rgb="FF000000"/>
        <rFont val="Calibri"/>
        <scheme val="minor"/>
      </rPr>
      <t xml:space="preserve">"L5" AFTER WASH
</t>
    </r>
    <r>
      <rPr>
        <b/>
        <sz val="14"/>
        <color rgb="FFFF0000"/>
        <rFont val="Calibri"/>
        <scheme val="minor"/>
      </rPr>
      <t xml:space="preserve">"T1, T2" DO NOT TRIM LEADS
</t>
    </r>
    <r>
      <rPr>
        <b/>
        <sz val="11"/>
        <color rgb="FF000000"/>
        <rFont val="Calibri"/>
        <scheme val="minor"/>
      </rPr>
      <t>"U56" HEATSINK &amp; HARDWARE REQ
"L20" INDUCTOR HARDWARE REQ
DEPANEL
BARCODE LABEL REQ
*** EXTRA PACKING AND USE MULTIPLE BOXES TO PREVENT DAMAGE</t>
    </r>
  </si>
  <si>
    <r>
      <rPr>
        <b/>
        <strike/>
        <sz val="11"/>
        <color rgb="FF000000"/>
        <rFont val="Calibri"/>
        <scheme val="minor"/>
      </rPr>
      <t xml:space="preserve">10/2 - PCB DUE | SHORT #59 (U22..) WITH NO ETA
</t>
    </r>
    <r>
      <rPr>
        <b/>
        <sz val="11"/>
        <color rgb="FF000000"/>
        <rFont val="Calibri"/>
        <scheme val="minor"/>
      </rPr>
      <t>10/1 - KIT CLEAR</t>
    </r>
  </si>
  <si>
    <t xml:space="preserve">Bausch &amp; Lomb
</t>
  </si>
  <si>
    <r>
      <rPr>
        <b/>
        <strike/>
        <sz val="11"/>
        <color rgb="FF000000"/>
        <rFont val="Calibri"/>
        <scheme val="minor"/>
      </rPr>
      <t xml:space="preserve">10/2 - BOT 2:00
10/2 - TOP 7:00
</t>
    </r>
    <r>
      <rPr>
        <b/>
        <sz val="11"/>
        <color rgb="FF000000"/>
        <rFont val="Calibri"/>
        <scheme val="minor"/>
      </rPr>
      <t>10/2 - AOI 1:30</t>
    </r>
  </si>
  <si>
    <t xml:space="preserve">"SW1, SW2, U38, U50" AFTER WASH
</t>
  </si>
  <si>
    <r>
      <rPr>
        <b/>
        <strike/>
        <sz val="11"/>
        <color rgb="FF000000"/>
        <rFont val="Calibri"/>
        <scheme val="minor"/>
      </rPr>
      <t xml:space="preserve">10/1 - PCB DUE
</t>
    </r>
    <r>
      <rPr>
        <b/>
        <sz val="11"/>
        <color rgb="FF000000"/>
        <rFont val="Calibri"/>
        <scheme val="minor"/>
      </rPr>
      <t>10/1 - KIT CLEAR</t>
    </r>
  </si>
  <si>
    <t xml:space="preserve">IEQmax
</t>
  </si>
  <si>
    <r>
      <rPr>
        <b/>
        <strike/>
        <sz val="11"/>
        <color rgb="FF000000"/>
        <rFont val="Calibri"/>
        <scheme val="minor"/>
      </rPr>
      <t xml:space="preserve">10/1 - BOT 8:00
10/1 - TOP 10:30
</t>
    </r>
    <r>
      <rPr>
        <b/>
        <sz val="11"/>
        <color rgb="FF000000"/>
        <rFont val="Calibri"/>
        <scheme val="minor"/>
      </rPr>
      <t>10/1 - AOI 2:00</t>
    </r>
  </si>
  <si>
    <t>DEPANEL
9/24 - CHANGED ITEM #6 TO SMT</t>
  </si>
  <si>
    <t>10/7
15D</t>
  </si>
  <si>
    <r>
      <rPr>
        <b/>
        <strike/>
        <sz val="11"/>
        <color rgb="FF000000"/>
        <rFont val="Calibri"/>
        <scheme val="minor"/>
      </rPr>
      <t xml:space="preserve">9/18 - BOT 11:00
9/24 - </t>
    </r>
    <r>
      <rPr>
        <b/>
        <strike/>
        <sz val="10"/>
        <color rgb="FF000000"/>
        <rFont val="Calibri"/>
        <scheme val="minor"/>
      </rPr>
      <t xml:space="preserve">PAUSE 10:00
</t>
    </r>
    <r>
      <rPr>
        <b/>
        <strike/>
        <sz val="11"/>
        <color rgb="FF000000"/>
        <rFont val="Calibri"/>
        <scheme val="minor"/>
      </rPr>
      <t xml:space="preserve">9/24 - BOT 1:00
</t>
    </r>
    <r>
      <rPr>
        <b/>
        <strike/>
        <sz val="10"/>
        <color rgb="FF000000"/>
        <rFont val="Calibri"/>
        <scheme val="minor"/>
      </rPr>
      <t xml:space="preserve">9/24 - PAUSE 2:00 
</t>
    </r>
    <r>
      <rPr>
        <b/>
        <strike/>
        <sz val="11"/>
        <color rgb="FF000000"/>
        <rFont val="Calibri"/>
        <scheme val="minor"/>
      </rPr>
      <t xml:space="preserve">9/25 - BOT 11:00
9/25 - TOP 1:00
9/27 - PAUSE 8:00
9/28 - TOP 8:00
</t>
    </r>
    <r>
      <rPr>
        <b/>
        <sz val="11"/>
        <color rgb="FF000000"/>
        <rFont val="Calibri"/>
        <scheme val="minor"/>
      </rPr>
      <t>9/30 - AOI 2:00</t>
    </r>
  </si>
  <si>
    <t>*** MULTIPLE CUT STRIPS, WILL TAKE LONGER TO RUN - START EARLY ***
LEAD PROCESS
DEPANEL</t>
  </si>
  <si>
    <r>
      <rPr>
        <b/>
        <strike/>
        <sz val="11"/>
        <color rgb="FF000000"/>
        <rFont val="Calibri"/>
        <scheme val="minor"/>
      </rPr>
      <t xml:space="preserve">9/16 - PCB DUE
</t>
    </r>
    <r>
      <rPr>
        <b/>
        <sz val="11"/>
        <color rgb="FF000000"/>
        <rFont val="Calibri"/>
        <scheme val="minor"/>
      </rPr>
      <t>9/16 - KIT CLEAR</t>
    </r>
  </si>
  <si>
    <t xml:space="preserve">Kustom Komponents
</t>
  </si>
  <si>
    <t>9/25 - 26 HOURS TO COMP BOT
9/30 - 19 HOURS TO COMP TOP</t>
  </si>
  <si>
    <t>9/16</t>
  </si>
  <si>
    <t>10/7
5D</t>
  </si>
  <si>
    <r>
      <rPr>
        <b/>
        <strike/>
        <sz val="11"/>
        <color rgb="FF000000"/>
        <rFont val="Calibri"/>
        <scheme val="minor"/>
      </rPr>
      <t>10/1 - BOT 2:00
10/2 - TOP 1:0</t>
    </r>
    <r>
      <rPr>
        <b/>
        <sz val="11"/>
        <color rgb="FF000000"/>
        <rFont val="Calibri"/>
        <scheme val="minor"/>
      </rPr>
      <t>0
10/3 - AOI 11:00</t>
    </r>
  </si>
  <si>
    <r>
      <rPr>
        <b/>
        <sz val="11"/>
        <color rgb="FFFF0000"/>
        <rFont val="Calibri"/>
        <scheme val="minor"/>
      </rPr>
      <t xml:space="preserve">"U11" - HANDLE W/ CARE!!! - DO NOT LOSE OR DAMAGE PARTS
</t>
    </r>
    <r>
      <rPr>
        <b/>
        <sz val="11"/>
        <color rgb="FF000000"/>
        <rFont val="Calibri"/>
        <scheme val="minor"/>
      </rPr>
      <t xml:space="preserve">"BT1" LEAVE PASTE ON CENTER PADS
</t>
    </r>
    <r>
      <rPr>
        <b/>
        <strike/>
        <sz val="11"/>
        <color rgb="FF000000"/>
        <rFont val="Calibri"/>
        <scheme val="minor"/>
      </rPr>
      <t xml:space="preserve">"U22, SW2" AFTER WASH
</t>
    </r>
    <r>
      <rPr>
        <b/>
        <sz val="11"/>
        <color rgb="FF000000"/>
        <rFont val="Calibri"/>
        <scheme val="minor"/>
      </rPr>
      <t>DEPANEL
DO NOT SHIP EXCESS MATL</t>
    </r>
  </si>
  <si>
    <r>
      <rPr>
        <b/>
        <strike/>
        <sz val="11"/>
        <color rgb="FF000000"/>
        <rFont val="Calibri"/>
        <scheme val="minor"/>
      </rPr>
      <t xml:space="preserve">9/3 - PCB DUE
9/11 - PCB DUE &amp; SHRT 4 PCS OF U11
9/20 - PCB'S DUE &amp; "U11" IS BTD
</t>
    </r>
    <r>
      <rPr>
        <b/>
        <sz val="11"/>
        <color rgb="FF000000"/>
        <rFont val="Calibri"/>
        <scheme val="minor"/>
      </rPr>
      <t>9/30 - KIT CLEAR</t>
    </r>
  </si>
  <si>
    <t xml:space="preserve">Nextern, Inc.
</t>
  </si>
  <si>
    <t>DOC REL 8/12</t>
  </si>
  <si>
    <t>8/20</t>
  </si>
  <si>
    <t>10/7
10D</t>
  </si>
  <si>
    <r>
      <rPr>
        <b/>
        <strike/>
        <sz val="11"/>
        <color rgb="FF000000"/>
        <rFont val="Calibri"/>
        <scheme val="minor"/>
      </rPr>
      <t xml:space="preserve">9/30 - BOT 8:00
9/30 - TOP 10:30
9/30 - pause 12:00
10/1 - TOP 5:00
</t>
    </r>
    <r>
      <rPr>
        <b/>
        <sz val="11"/>
        <color rgb="FF000000"/>
        <rFont val="Calibri"/>
        <scheme val="minor"/>
      </rPr>
      <t>10/1 - AOI 8:00</t>
    </r>
  </si>
  <si>
    <t>"J1" LEAVE PASTE ON CENTER PAD
"S1-3, BZ1, J43, U45, U22" AFTER WASH
DEPANEL</t>
  </si>
  <si>
    <r>
      <rPr>
        <b/>
        <strike/>
        <sz val="11"/>
        <color rgb="FF000000"/>
        <rFont val="Calibri"/>
        <scheme val="minor"/>
      </rPr>
      <t xml:space="preserve">9/23 - PCB &amp; SHORTAGES DUE
9/24 - KIT CLEAR
</t>
    </r>
    <r>
      <rPr>
        <b/>
        <sz val="11"/>
        <color rgb="FF000000"/>
        <rFont val="Calibri"/>
        <scheme val="minor"/>
      </rPr>
      <t>9/24 - DAY 1 (PHUONG)</t>
    </r>
  </si>
  <si>
    <t xml:space="preserve">MPR Associates Inc
</t>
  </si>
  <si>
    <t>10/7
3D</t>
  </si>
  <si>
    <r>
      <rPr>
        <b/>
        <strike/>
        <sz val="11"/>
        <color rgb="FF000000"/>
        <rFont val="Calibri"/>
        <scheme val="minor"/>
      </rPr>
      <t xml:space="preserve">10/3 - BOT 9:00
10/3 - TOP 1:30
</t>
    </r>
    <r>
      <rPr>
        <b/>
        <sz val="11"/>
        <color rgb="FF000000"/>
        <rFont val="Calibri"/>
        <scheme val="minor"/>
      </rPr>
      <t>10/4 - AOI 11:30</t>
    </r>
  </si>
  <si>
    <r>
      <rPr>
        <b/>
        <sz val="11"/>
        <color rgb="FFFF0000"/>
        <rFont val="Calibri"/>
        <scheme val="minor"/>
      </rPr>
      <t xml:space="preserve">*** 3 DAY TURN ***
</t>
    </r>
    <r>
      <rPr>
        <b/>
        <sz val="11"/>
        <color rgb="FF000000"/>
        <rFont val="Calibri"/>
        <scheme val="minor"/>
      </rPr>
      <t>CLASS 3
"K1, K2, K3, RL4, U3, L2" AFTER WASH
XRAY &amp; SAVE IMAGES
ALL T/H MOUNT FLUSH TO PCB
LIST S/Ns ON THE CofC</t>
    </r>
  </si>
  <si>
    <r>
      <t xml:space="preserve">10/2 - PCB DUE OR SOONER
</t>
    </r>
    <r>
      <rPr>
        <b/>
        <sz val="11"/>
        <color rgb="FF000000"/>
        <rFont val="Calibri"/>
        <scheme val="minor"/>
      </rPr>
      <t>10/2 - KIT COMPLETED</t>
    </r>
  </si>
  <si>
    <r>
      <rPr>
        <b/>
        <strike/>
        <sz val="11"/>
        <color rgb="FF000000"/>
        <rFont val="Calibri"/>
        <scheme val="minor"/>
      </rPr>
      <t xml:space="preserve">9/25 - TOP 1:00
9/25 - PAUSE 2:30
9/27 - TOP 11:30
</t>
    </r>
    <r>
      <rPr>
        <b/>
        <sz val="11"/>
        <color rgb="FF000000"/>
        <rFont val="Calibri"/>
        <scheme val="minor"/>
      </rPr>
      <t>9/27 - AOI 2:30</t>
    </r>
  </si>
  <si>
    <t>DNI MP1 - MP4
"L3" AFTER WASH
SOLDER BUILD UP ON GND PADS NOT TO EXCEED 0.006" IN HEIGHT
***TRIM LEADS TO 0.140" MAX
"J33" JUMPER AND "J33" FUSE INSTALL PRIOR TO SHIPPING
SCREW TERMINALS MUST BE SHIPPED W/ CAGES FULLY OPENED</t>
  </si>
  <si>
    <r>
      <rPr>
        <b/>
        <strike/>
        <sz val="11"/>
        <color rgb="FF000000"/>
        <rFont val="Calibri"/>
        <scheme val="minor"/>
      </rPr>
      <t xml:space="preserve">9/20 - SMT CLEAR
</t>
    </r>
    <r>
      <rPr>
        <b/>
        <sz val="11"/>
        <color rgb="FF000000"/>
        <rFont val="Calibri"/>
        <scheme val="minor"/>
      </rPr>
      <t>9/23 - KIT CLEAR</t>
    </r>
  </si>
  <si>
    <t xml:space="preserve">Rheem Manufacturing Company
</t>
  </si>
  <si>
    <t>T/H ONLY
DEPANEL
AS9100 FAIR REQ
MAKE SURE BOARDS ARE CLEAN - NO DUST ETC
SHIPPING INSPECTION - MAKE SURE HEADER PINS ARE NOT BENT PRIOR TO SHIPPING
EXTRA CARE WHEN PACKAGING - PREVENT DAMAGE</t>
  </si>
  <si>
    <r>
      <rPr>
        <b/>
        <strike/>
        <sz val="11"/>
        <color rgb="FF000000"/>
        <rFont val="Calibri"/>
        <scheme val="minor"/>
      </rPr>
      <t xml:space="preserve">9/24 - PCB DUE
</t>
    </r>
    <r>
      <rPr>
        <b/>
        <sz val="11"/>
        <color rgb="FF000000"/>
        <rFont val="Calibri"/>
        <scheme val="minor"/>
      </rPr>
      <t>9/30 - KIT CLEAR</t>
    </r>
  </si>
  <si>
    <t xml:space="preserve">Aptiv Services 3 US, LLC
</t>
  </si>
  <si>
    <t>DOC REL 8/15</t>
  </si>
  <si>
    <t>T/H ONLY</t>
  </si>
  <si>
    <t>10/4
10D</t>
  </si>
  <si>
    <r>
      <rPr>
        <b/>
        <strike/>
        <sz val="11"/>
        <color rgb="FF000000"/>
        <rFont val="Calibri"/>
        <scheme val="minor"/>
      </rPr>
      <t xml:space="preserve">9/25 - BOT 11:00
9/25 - PAUSE 1:00
9/26 - BOT 6:00
9/26 - PAUSE 7:00
9/26 - TOP 10:00
</t>
    </r>
    <r>
      <rPr>
        <b/>
        <sz val="11"/>
        <color rgb="FF000000"/>
        <rFont val="Calibri"/>
        <scheme val="minor"/>
      </rPr>
      <t>9/26 - AOI 2:00</t>
    </r>
  </si>
  <si>
    <t>LEAD-FREE, NO CLEAN
"U1" SEE ECO
DEPANEL</t>
  </si>
  <si>
    <r>
      <rPr>
        <b/>
        <strike/>
        <sz val="11"/>
        <color rgb="FF000000"/>
        <rFont val="Calibri"/>
        <scheme val="minor"/>
      </rPr>
      <t xml:space="preserve">9/24 - PCB DUE
</t>
    </r>
    <r>
      <rPr>
        <b/>
        <sz val="11"/>
        <color rgb="FF000000"/>
        <rFont val="Calibri"/>
        <scheme val="minor"/>
      </rPr>
      <t>9/20 - KIT CLEAR</t>
    </r>
  </si>
  <si>
    <t>9/25 - AWT FIXTURE</t>
  </si>
  <si>
    <t>DOC REL 9/12</t>
  </si>
  <si>
    <r>
      <rPr>
        <b/>
        <strike/>
        <sz val="11"/>
        <color rgb="FF000000"/>
        <rFont val="Calibri"/>
        <scheme val="minor"/>
      </rPr>
      <t xml:space="preserve">9/24 - TOP 12:00
9/24 - PAUSE 1:00
9/25 - TOP 8:00
</t>
    </r>
    <r>
      <rPr>
        <b/>
        <sz val="11"/>
        <color rgb="FF000000"/>
        <rFont val="Calibri"/>
        <scheme val="minor"/>
      </rPr>
      <t>9/25 - AOI 11:00</t>
    </r>
  </si>
  <si>
    <r>
      <rPr>
        <b/>
        <strike/>
        <sz val="11"/>
        <color rgb="FF000000"/>
        <rFont val="Calibri"/>
        <scheme val="minor"/>
      </rPr>
      <t xml:space="preserve">9/20 - PCB DUE
9/23 - PCB DUE
</t>
    </r>
    <r>
      <rPr>
        <b/>
        <sz val="11"/>
        <color rgb="FF000000"/>
        <rFont val="Calibri"/>
        <scheme val="minor"/>
      </rPr>
      <t>9/20 - KIT CLEAR</t>
    </r>
  </si>
  <si>
    <t xml:space="preserve">Hose Monster
</t>
  </si>
  <si>
    <t>9/12</t>
  </si>
  <si>
    <t>10/4
20D</t>
  </si>
  <si>
    <r>
      <rPr>
        <b/>
        <strike/>
        <sz val="11"/>
        <color rgb="FF000000"/>
        <rFont val="Calibri"/>
        <scheme val="minor"/>
      </rPr>
      <t xml:space="preserve">9/9 - BOT 10:00
</t>
    </r>
    <r>
      <rPr>
        <b/>
        <sz val="11"/>
        <color rgb="FF000000"/>
        <rFont val="Calibri"/>
        <scheme val="minor"/>
      </rPr>
      <t>9/10 - AOI 11:00</t>
    </r>
  </si>
  <si>
    <t>NO ECO</t>
  </si>
  <si>
    <r>
      <rPr>
        <b/>
        <strike/>
        <sz val="11"/>
        <color rgb="FF000000"/>
        <rFont val="Calibri"/>
        <scheme val="minor"/>
      </rPr>
      <t xml:space="preserve">8/30 - PCB DUE DATE
</t>
    </r>
    <r>
      <rPr>
        <b/>
        <sz val="11"/>
        <color rgb="FF000000"/>
        <rFont val="Calibri"/>
        <scheme val="minor"/>
      </rPr>
      <t>9/6 - KIT CLEAR</t>
    </r>
  </si>
  <si>
    <t xml:space="preserve">Respond Systems, Inc.
</t>
  </si>
  <si>
    <t>DOC REL 8/23</t>
  </si>
  <si>
    <t>8/26</t>
  </si>
  <si>
    <t>BOT ONLY</t>
  </si>
  <si>
    <t>10/3
9D</t>
  </si>
  <si>
    <r>
      <rPr>
        <b/>
        <strike/>
        <sz val="11"/>
        <color rgb="FF000000"/>
        <rFont val="Calibri"/>
        <scheme val="minor"/>
      </rPr>
      <t xml:space="preserve">9/25 - TOP 6:00
</t>
    </r>
    <r>
      <rPr>
        <b/>
        <sz val="11"/>
        <color rgb="FF000000"/>
        <rFont val="Calibri"/>
        <scheme val="minor"/>
      </rPr>
      <t>9/25 - AOI 12:00</t>
    </r>
  </si>
  <si>
    <r>
      <rPr>
        <b/>
        <sz val="11"/>
        <color rgb="FFFF0000"/>
        <rFont val="Calibri"/>
        <scheme val="minor"/>
      </rPr>
      <t xml:space="preserve">*** (CUI) ***
</t>
    </r>
    <r>
      <rPr>
        <b/>
        <sz val="11"/>
        <color rgb="FF000000"/>
        <rFont val="Calibri"/>
        <scheme val="minor"/>
      </rPr>
      <t>9/17 - J3A, J3B, J3C  (PN R161419020) – IS NOW DNI AND
U16 (PN LT5570IDD#TRPBF) – Use part LTC5582IDD#TRPBF instead
DEPANEL AND SAND</t>
    </r>
  </si>
  <si>
    <t xml:space="preserve">Jefferson Labs
</t>
  </si>
  <si>
    <t>top only</t>
  </si>
  <si>
    <t>10/2
5D</t>
  </si>
  <si>
    <r>
      <rPr>
        <b/>
        <strike/>
        <sz val="11"/>
        <color rgb="FF000000"/>
        <rFont val="Calibri"/>
        <scheme val="minor"/>
      </rPr>
      <t xml:space="preserve">9/26 - BOT 12:00
9/26 - PAUSE 2:30
9/30 - BOT 6:00
9/30 - TOP 7:00
</t>
    </r>
    <r>
      <rPr>
        <b/>
        <sz val="11"/>
        <color rgb="FF000000"/>
        <rFont val="Calibri"/>
        <scheme val="minor"/>
      </rPr>
      <t>9/30 - AOI 10:00</t>
    </r>
  </si>
  <si>
    <r>
      <rPr>
        <b/>
        <strike/>
        <sz val="11"/>
        <color rgb="FF000000"/>
        <rFont val="Calibri"/>
        <scheme val="minor"/>
      </rPr>
      <t xml:space="preserve">SHIP BY 9/30 (PHUONG)
</t>
    </r>
    <r>
      <rPr>
        <b/>
        <sz val="11"/>
        <color rgb="FF000000"/>
        <rFont val="Calibri"/>
        <scheme val="minor"/>
      </rPr>
      <t>TRUE NO CLEAN
ALL COMPONENTS FLUSH TO BOARD
DEPANEL</t>
    </r>
  </si>
  <si>
    <r>
      <rPr>
        <b/>
        <strike/>
        <sz val="11"/>
        <color rgb="FF000000"/>
        <rFont val="Calibri"/>
        <scheme val="minor"/>
      </rPr>
      <t xml:space="preserve">9/24 - PCB DUE
</t>
    </r>
    <r>
      <rPr>
        <b/>
        <sz val="11"/>
        <color rgb="FF000000"/>
        <rFont val="Calibri"/>
        <scheme val="minor"/>
      </rPr>
      <t>9/25 - KIT CLEAR</t>
    </r>
  </si>
  <si>
    <t>9/30 - U6 TILTED</t>
  </si>
  <si>
    <t>DOC REL 9/11</t>
  </si>
  <si>
    <t>10/2
15D</t>
  </si>
  <si>
    <r>
      <rPr>
        <b/>
        <strike/>
        <sz val="11"/>
        <color rgb="FF000000"/>
        <rFont val="Calibri"/>
        <scheme val="minor"/>
      </rPr>
      <t xml:space="preserve">9/19 - TOP 9:30
</t>
    </r>
    <r>
      <rPr>
        <b/>
        <strike/>
        <sz val="10"/>
        <color rgb="FF000000"/>
        <rFont val="Calibri"/>
        <scheme val="minor"/>
      </rPr>
      <t xml:space="preserve">9/19 - PAUSE 12:00
</t>
    </r>
    <r>
      <rPr>
        <b/>
        <strike/>
        <sz val="11"/>
        <color rgb="FF000000"/>
        <rFont val="Calibri"/>
        <scheme val="minor"/>
      </rPr>
      <t xml:space="preserve">9/20 - TOP 10:30
</t>
    </r>
    <r>
      <rPr>
        <b/>
        <sz val="11"/>
        <color rgb="FF000000"/>
        <rFont val="Calibri"/>
        <scheme val="minor"/>
      </rPr>
      <t>9/21 - AOI</t>
    </r>
  </si>
  <si>
    <t>NO CLEAN PROCESS
"D1" INSTALL PER ECO
"J3" READ ECO PRIOR TO INSTALLATION</t>
  </si>
  <si>
    <r>
      <rPr>
        <b/>
        <strike/>
        <sz val="11"/>
        <color rgb="FF000000"/>
        <rFont val="Calibri"/>
        <scheme val="minor"/>
      </rPr>
      <t xml:space="preserve">9/6 - SHORT #32 (U7..), #71 (H5) &amp; #89 (R8..)
9/11 - EXPECT CLEAR DATE
</t>
    </r>
    <r>
      <rPr>
        <b/>
        <sz val="11"/>
        <color rgb="FF000000"/>
        <rFont val="Calibri"/>
        <scheme val="minor"/>
      </rPr>
      <t>9/11 - KIT CLEAR</t>
    </r>
  </si>
  <si>
    <t xml:space="preserve">Marshall Radio Telemetry Inc
</t>
  </si>
  <si>
    <t>10/2
2D</t>
  </si>
  <si>
    <r>
      <rPr>
        <b/>
        <strike/>
        <sz val="11"/>
        <color rgb="FF000000"/>
        <rFont val="Calibri"/>
        <scheme val="minor"/>
      </rPr>
      <t xml:space="preserve">9/30 - TOP 12:00
</t>
    </r>
    <r>
      <rPr>
        <b/>
        <sz val="11"/>
        <color rgb="FF000000"/>
        <rFont val="Calibri"/>
        <scheme val="minor"/>
      </rPr>
      <t>9/30 - AOI 2:30</t>
    </r>
  </si>
  <si>
    <r>
      <rPr>
        <b/>
        <sz val="11"/>
        <color rgb="FFFF0000"/>
        <rFont val="Calibri"/>
        <scheme val="minor"/>
      </rPr>
      <t xml:space="preserve">*** 2 DAY TURN ***
</t>
    </r>
    <r>
      <rPr>
        <b/>
        <sz val="11"/>
        <color rgb="FF000000"/>
        <rFont val="Calibri"/>
        <scheme val="minor"/>
      </rPr>
      <t>DEPANEL &amp; SAND</t>
    </r>
  </si>
  <si>
    <r>
      <rPr>
        <b/>
        <strike/>
        <sz val="11"/>
        <color rgb="FF000000"/>
        <rFont val="Calibri"/>
        <scheme val="minor"/>
      </rPr>
      <t xml:space="preserve">9/26 - SHORT PCB WITH ETA 9/30
</t>
    </r>
    <r>
      <rPr>
        <b/>
        <sz val="11"/>
        <color rgb="FF000000"/>
        <rFont val="Calibri"/>
        <scheme val="minor"/>
      </rPr>
      <t>9/30 - KIT CLEAR</t>
    </r>
  </si>
  <si>
    <r>
      <rPr>
        <b/>
        <sz val="11"/>
        <color rgb="FF000000"/>
        <rFont val="Calibri"/>
        <scheme val="minor"/>
      </rPr>
      <t xml:space="preserve">10/2
</t>
    </r>
    <r>
      <rPr>
        <b/>
        <strike/>
        <sz val="11"/>
        <color rgb="FF000000"/>
        <rFont val="Calibri"/>
        <scheme val="minor"/>
      </rPr>
      <t xml:space="preserve">9/27
</t>
    </r>
    <r>
      <rPr>
        <b/>
        <sz val="11"/>
        <color rgb="FF000000"/>
        <rFont val="Calibri"/>
        <scheme val="minor"/>
      </rPr>
      <t>5D</t>
    </r>
  </si>
  <si>
    <r>
      <rPr>
        <b/>
        <strike/>
        <sz val="11"/>
        <color rgb="FF000000"/>
        <rFont val="Calibri"/>
        <scheme val="minor"/>
      </rPr>
      <t xml:space="preserve">9/23 - TOP 10:00
</t>
    </r>
    <r>
      <rPr>
        <b/>
        <sz val="11"/>
        <color rgb="FF000000"/>
        <rFont val="Calibri"/>
        <scheme val="minor"/>
      </rPr>
      <t>9/24 - AOI 12:00</t>
    </r>
  </si>
  <si>
    <r>
      <rPr>
        <b/>
        <sz val="11"/>
        <color rgb="FF000000"/>
        <rFont val="Calibri"/>
        <scheme val="minor"/>
      </rPr>
      <t xml:space="preserve">rtv LOCTITE SI 5699 REQ
</t>
    </r>
    <r>
      <rPr>
        <b/>
        <sz val="14"/>
        <color rgb="FFFF0000"/>
        <rFont val="Calibri"/>
        <scheme val="minor"/>
      </rPr>
      <t xml:space="preserve">SPECIFIC ECO INSTRUCTIONS FOR RTV ON "C2, C3, L1, L2, L3, R8"
</t>
    </r>
    <r>
      <rPr>
        <b/>
        <sz val="11"/>
        <color rgb="FF000000"/>
        <rFont val="Calibri"/>
        <scheme val="minor"/>
      </rPr>
      <t>TRIM LEADS TO 0.140" MAX
READ ECO NOTE #1 FOR DEPANELING
SCREW TERMINALS MUST SHIP W/ ALL CAGES FULLY OPEN
LABEL EACH BOX WITH DATE CODE &amp; QTY IN BOX ON TOP AND SIDE PANEL</t>
    </r>
  </si>
  <si>
    <r>
      <rPr>
        <b/>
        <strike/>
        <sz val="11"/>
        <color rgb="FF000000"/>
        <rFont val="Calibri"/>
        <scheme val="minor"/>
      </rPr>
      <t xml:space="preserve">9/23 - PCB DUE
9/20 - KIT CLEAR
</t>
    </r>
    <r>
      <rPr>
        <b/>
        <sz val="11"/>
        <color rgb="FF000000"/>
        <rFont val="Calibri"/>
        <scheme val="minor"/>
      </rPr>
      <t>9/26 - DAY 1 (ANNE)</t>
    </r>
  </si>
  <si>
    <t>9/23 - skip #40 (U3, U5)</t>
  </si>
  <si>
    <t>9/18</t>
  </si>
  <si>
    <t>10/1
1D</t>
  </si>
  <si>
    <r>
      <rPr>
        <b/>
        <strike/>
        <sz val="11"/>
        <color rgb="FF000000"/>
        <rFont val="Calibri"/>
        <scheme val="minor"/>
      </rPr>
      <t xml:space="preserve">9/30 - BOT 10:00
9/30 - TOP 12:00
</t>
    </r>
    <r>
      <rPr>
        <b/>
        <sz val="11"/>
        <color rgb="FF000000"/>
        <rFont val="Calibri"/>
        <scheme val="minor"/>
      </rPr>
      <t>9/30 - AOI 2:30</t>
    </r>
  </si>
  <si>
    <r>
      <rPr>
        <b/>
        <sz val="11"/>
        <color rgb="FFFF0000"/>
        <rFont val="Calibri"/>
        <scheme val="minor"/>
      </rPr>
      <t xml:space="preserve">*** 1 DAY TURN ***
</t>
    </r>
    <r>
      <rPr>
        <b/>
        <sz val="11"/>
        <color rgb="FF000000"/>
        <rFont val="Calibri"/>
        <scheme val="minor"/>
      </rPr>
      <t>DEPANEL &amp; SAND</t>
    </r>
  </si>
  <si>
    <r>
      <rPr>
        <b/>
        <strike/>
        <sz val="11"/>
        <color rgb="FF000000"/>
        <rFont val="Calibri"/>
        <scheme val="minor"/>
      </rPr>
      <t xml:space="preserve">9/26 - PCB DUE
9/27 - PCB DUE
</t>
    </r>
    <r>
      <rPr>
        <b/>
        <sz val="11"/>
        <color rgb="FF000000"/>
        <rFont val="Calibri"/>
        <scheme val="minor"/>
      </rPr>
      <t>9/30 - KIT CLEAR</t>
    </r>
  </si>
  <si>
    <t>10/1
3D</t>
  </si>
  <si>
    <r>
      <rPr>
        <b/>
        <strike/>
        <sz val="11"/>
        <color rgb="FF000000"/>
        <rFont val="Calibri"/>
        <scheme val="minor"/>
      </rPr>
      <t xml:space="preserve">9/27 - BOT 8:00
9/27 - TOP 10:00
</t>
    </r>
    <r>
      <rPr>
        <b/>
        <sz val="11"/>
        <color rgb="FF000000"/>
        <rFont val="Calibri"/>
        <scheme val="minor"/>
      </rPr>
      <t>9/27 - AOI 12:00</t>
    </r>
  </si>
  <si>
    <r>
      <rPr>
        <b/>
        <sz val="11"/>
        <color rgb="FFFF0000"/>
        <rFont val="Calibri"/>
        <scheme val="minor"/>
      </rPr>
      <t xml:space="preserve">*** 3 DAY TURN ***
</t>
    </r>
    <r>
      <rPr>
        <b/>
        <sz val="11"/>
        <color rgb="FF000000"/>
        <rFont val="Calibri"/>
        <scheme val="minor"/>
      </rPr>
      <t>ok to skip &amp; ship with boards #17 (TP1...)
"U1, U10, K1 x10" AFTER WASH
DEPANEL
SHIP #17 (TP1...) WITH BOARDS</t>
    </r>
  </si>
  <si>
    <r>
      <rPr>
        <b/>
        <strike/>
        <sz val="11"/>
        <color rgb="FF000000"/>
        <rFont val="Calibri"/>
        <scheme val="minor"/>
      </rPr>
      <t xml:space="preserve">9/30 - PCB DUE
</t>
    </r>
    <r>
      <rPr>
        <b/>
        <sz val="11"/>
        <color rgb="FF000000"/>
        <rFont val="Calibri"/>
        <scheme val="minor"/>
      </rPr>
      <t>09/26 - KIT CLEAR</t>
    </r>
  </si>
  <si>
    <t>Hermeus</t>
  </si>
  <si>
    <t>9/30
3D</t>
  </si>
  <si>
    <r>
      <rPr>
        <b/>
        <strike/>
        <sz val="11"/>
        <color rgb="FF000000"/>
        <rFont val="Calibri"/>
        <scheme val="minor"/>
      </rPr>
      <t xml:space="preserve">9/26 - TOP 7:00
9/26 - BOT 8:30
</t>
    </r>
    <r>
      <rPr>
        <b/>
        <sz val="11"/>
        <color rgb="FF000000"/>
        <rFont val="Calibri"/>
        <scheme val="minor"/>
      </rPr>
      <t>9/26 - AOI 10:00</t>
    </r>
  </si>
  <si>
    <r>
      <rPr>
        <b/>
        <sz val="11"/>
        <color rgb="FFFF0000"/>
        <rFont val="Calibri"/>
        <scheme val="minor"/>
      </rPr>
      <t xml:space="preserve">*** 3 DAY TURN ***
</t>
    </r>
    <r>
      <rPr>
        <b/>
        <sz val="11"/>
        <color rgb="FF000000"/>
        <rFont val="Calibri"/>
        <scheme val="minor"/>
      </rPr>
      <t>DEPANEL
SHIP #18 (TP1...) WITH BOARDS</t>
    </r>
  </si>
  <si>
    <r>
      <rPr>
        <b/>
        <strike/>
        <sz val="11"/>
        <color rgb="FF000000"/>
        <rFont val="Calibri"/>
        <scheme val="minor"/>
      </rPr>
      <t xml:space="preserve">9/27 - EXPECT CLEAR BY DATE
</t>
    </r>
    <r>
      <rPr>
        <b/>
        <sz val="11"/>
        <color rgb="FF000000"/>
        <rFont val="Calibri"/>
        <scheme val="minor"/>
      </rPr>
      <t>9/25 - KIT CLEAR</t>
    </r>
  </si>
  <si>
    <t>9/30
5D</t>
  </si>
  <si>
    <r>
      <rPr>
        <b/>
        <strike/>
        <sz val="11"/>
        <color rgb="FF000000"/>
        <rFont val="Calibri"/>
        <scheme val="minor"/>
      </rPr>
      <t xml:space="preserve">9/24 - BOT 1:00
</t>
    </r>
    <r>
      <rPr>
        <b/>
        <sz val="11"/>
        <color rgb="FF000000"/>
        <rFont val="Calibri"/>
        <scheme val="minor"/>
      </rPr>
      <t>9/25 - AOI 8:30</t>
    </r>
  </si>
  <si>
    <r>
      <rPr>
        <b/>
        <sz val="16"/>
        <color rgb="FFFF0000"/>
        <rFont val="Calibri"/>
      </rPr>
      <t xml:space="preserve">*** CANNOT BE LATE ***
</t>
    </r>
    <r>
      <rPr>
        <b/>
        <sz val="11"/>
        <color rgb="FF000000"/>
        <rFont val="Calibri"/>
      </rPr>
      <t>"L1" AFTER WASH
SOLDER BUILD UP ON GND PADS NOT TO EXCEED 0.006" IN HEIGHT
***TRIM LEADS TO 0.140" MAX
INSTALL FUSES PRIOR TO SHIPPING
SCREW TERMINALS MUST BE SHIPPING W/ CAGES FULLY OPENED</t>
    </r>
  </si>
  <si>
    <t>9/23 - KIT CLEAR</t>
  </si>
  <si>
    <t>DOC REL 7/2</t>
  </si>
  <si>
    <t>7/29</t>
  </si>
  <si>
    <t>10/3
20D</t>
  </si>
  <si>
    <r>
      <rPr>
        <b/>
        <strike/>
        <sz val="11"/>
        <color rgb="FF000000"/>
        <rFont val="Calibri"/>
        <scheme val="minor"/>
      </rPr>
      <t xml:space="preserve">9/18 - BOT 6:00
9/18 - TOP 8:00
</t>
    </r>
    <r>
      <rPr>
        <b/>
        <sz val="11"/>
        <color rgb="FF000000"/>
        <rFont val="Calibri"/>
        <scheme val="minor"/>
      </rPr>
      <t>9/18 - AOI 12:00</t>
    </r>
  </si>
  <si>
    <r>
      <rPr>
        <b/>
        <sz val="11"/>
        <color rgb="FF000000"/>
        <rFont val="Calibri"/>
        <scheme val="minor"/>
      </rPr>
      <t xml:space="preserve">LEAD PROCESS
TP701- TP704, TP706- TP716  SEE ECO FOR INSTALLATION
</t>
    </r>
    <r>
      <rPr>
        <b/>
        <sz val="14"/>
        <color rgb="FFFF0000"/>
        <rFont val="Calibri"/>
        <scheme val="minor"/>
      </rPr>
      <t xml:space="preserve">*** </t>
    </r>
    <r>
      <rPr>
        <b/>
        <u/>
        <sz val="14"/>
        <color rgb="FFFF0000"/>
        <rFont val="Calibri"/>
        <scheme val="minor"/>
      </rPr>
      <t>"J701" DO NOT CUT PINS/TRIM LEADS</t>
    </r>
    <r>
      <rPr>
        <b/>
        <sz val="14"/>
        <color rgb="FFFF0000"/>
        <rFont val="Calibri"/>
        <scheme val="minor"/>
      </rPr>
      <t xml:space="preserve"> ***</t>
    </r>
  </si>
  <si>
    <t>9/5 - KIT CLEAR</t>
  </si>
  <si>
    <t xml:space="preserve">Case Western APT
</t>
  </si>
  <si>
    <t>DOC REL 8/28</t>
  </si>
  <si>
    <t>9/27
5D</t>
  </si>
  <si>
    <t>SEE PDF
Add SH1, SH2, SH3, J71, J72 (qty.5)
Remove and rotate 180 deg - U22, U39.1-U39.4, U39.9, U39.10-U39.12 (qty.9)</t>
  </si>
  <si>
    <r>
      <rPr>
        <b/>
        <strike/>
        <sz val="11"/>
        <color rgb="FF000000"/>
        <rFont val="Calibri"/>
        <scheme val="minor"/>
      </rPr>
      <t xml:space="preserve">9/16 - SHORT PCB &amp; PARTS
</t>
    </r>
    <r>
      <rPr>
        <b/>
        <sz val="11"/>
        <color rgb="FF000000"/>
        <rFont val="Calibri"/>
        <scheme val="minor"/>
      </rPr>
      <t>9/20 - KIT CLEAR</t>
    </r>
  </si>
  <si>
    <t>John Hopkins</t>
  </si>
  <si>
    <t>9/27
1D</t>
  </si>
  <si>
    <r>
      <rPr>
        <b/>
        <strike/>
        <sz val="11"/>
        <color rgb="FF000000"/>
        <rFont val="Calibri"/>
        <scheme val="minor"/>
      </rPr>
      <t xml:space="preserve">9/26 - TOP 10:30
</t>
    </r>
    <r>
      <rPr>
        <b/>
        <sz val="11"/>
        <color rgb="FF000000"/>
        <rFont val="Calibri"/>
        <scheme val="minor"/>
      </rPr>
      <t>9/26 - AOI 12:00</t>
    </r>
  </si>
  <si>
    <r>
      <rPr>
        <b/>
        <sz val="11"/>
        <color rgb="FFFF0000"/>
        <rFont val="Calibri"/>
        <scheme val="minor"/>
      </rPr>
      <t xml:space="preserve">*** 1 DAY TURN ***
</t>
    </r>
    <r>
      <rPr>
        <b/>
        <sz val="11"/>
        <color rgb="FF000000"/>
        <rFont val="Calibri"/>
        <scheme val="minor"/>
      </rPr>
      <t xml:space="preserve">SPLIT QTY SHIPMENT - QTY 8 W/ CONN MATES &amp;  FUSES TO 1181 TRAP RD / QTY 2 TO  1152 PARK AVE (SEE EMAIL)
</t>
    </r>
  </si>
  <si>
    <r>
      <rPr>
        <b/>
        <strike/>
        <sz val="11"/>
        <color rgb="FF000000"/>
        <rFont val="Calibri"/>
        <scheme val="minor"/>
      </rPr>
      <t xml:space="preserve">9/25 - PCB &amp; SHORTAGES DUE
</t>
    </r>
    <r>
      <rPr>
        <b/>
        <sz val="11"/>
        <color rgb="FF000000"/>
        <rFont val="Calibri"/>
        <scheme val="minor"/>
      </rPr>
      <t>9/26 - KIT CLEAR</t>
    </r>
  </si>
  <si>
    <t>9/30
10D</t>
  </si>
  <si>
    <r>
      <rPr>
        <b/>
        <strike/>
        <sz val="11"/>
        <color rgb="FF000000"/>
        <rFont val="Calibri"/>
        <scheme val="minor"/>
      </rPr>
      <t xml:space="preserve">9/23 - BOT 10:00
9/23 - TOP
</t>
    </r>
    <r>
      <rPr>
        <b/>
        <sz val="11"/>
        <color rgb="FF000000"/>
        <rFont val="Calibri"/>
        <scheme val="minor"/>
      </rPr>
      <t>9/23 - AOI 2:30</t>
    </r>
  </si>
  <si>
    <r>
      <rPr>
        <b/>
        <strike/>
        <sz val="11"/>
        <color rgb="FF000000"/>
        <rFont val="Calibri"/>
        <scheme val="minor"/>
      </rPr>
      <t xml:space="preserve">9/19 - PCB DUE
</t>
    </r>
    <r>
      <rPr>
        <b/>
        <sz val="11"/>
        <color rgb="FF000000"/>
        <rFont val="Calibri"/>
        <scheme val="minor"/>
      </rPr>
      <t>9/16 - KIT CLEAR</t>
    </r>
  </si>
  <si>
    <t xml:space="preserve">Rocky Research
</t>
  </si>
  <si>
    <t>9/26
5D</t>
  </si>
  <si>
    <r>
      <rPr>
        <b/>
        <strike/>
        <sz val="11"/>
        <color rgb="FF000000"/>
        <rFont val="Calibri"/>
        <scheme val="minor"/>
      </rPr>
      <t xml:space="preserve">9/20 - BOT 8:30
</t>
    </r>
    <r>
      <rPr>
        <b/>
        <sz val="11"/>
        <color rgb="FF000000"/>
        <rFont val="Calibri"/>
        <scheme val="minor"/>
      </rPr>
      <t>9/21 - TOP 7:00
9/21 - AOI</t>
    </r>
  </si>
  <si>
    <t>"L17, 18, 19, 22" AFTER WASH
DEPANEL</t>
  </si>
  <si>
    <r>
      <rPr>
        <b/>
        <strike/>
        <sz val="11"/>
        <color rgb="FF000000"/>
        <rFont val="Calibri"/>
        <scheme val="minor"/>
      </rPr>
      <t xml:space="preserve">8/19 - short #20 (c122), #42 (u22..) and #56 (j2) WITH NO ETA
9/11 - NOT RELEASED
</t>
    </r>
    <r>
      <rPr>
        <b/>
        <sz val="11"/>
        <color rgb="FF000000"/>
        <rFont val="Calibri"/>
        <scheme val="minor"/>
      </rPr>
      <t>9/19 - KIT CLEAR</t>
    </r>
  </si>
  <si>
    <t>VERIFY SIDE TO RUN</t>
  </si>
  <si>
    <r>
      <rPr>
        <b/>
        <strike/>
        <sz val="11"/>
        <color rgb="FF000000"/>
        <rFont val="Calibri"/>
        <scheme val="minor"/>
      </rPr>
      <t xml:space="preserve">9/23 - BOT
9/23 - TOP
</t>
    </r>
    <r>
      <rPr>
        <b/>
        <sz val="11"/>
        <color rgb="FF000000"/>
        <rFont val="Calibri"/>
        <scheme val="minor"/>
      </rPr>
      <t>9/23 - AOI</t>
    </r>
  </si>
  <si>
    <r>
      <rPr>
        <b/>
        <strike/>
        <sz val="11"/>
        <color rgb="FF000000"/>
        <rFont val="Calibri"/>
        <scheme val="minor"/>
      </rPr>
      <t xml:space="preserve">9/23 - PCB DUE
</t>
    </r>
    <r>
      <rPr>
        <b/>
        <sz val="11"/>
        <color rgb="FF000000"/>
        <rFont val="Calibri"/>
        <scheme val="minor"/>
      </rPr>
      <t>9/19 - KIT CLEAR</t>
    </r>
  </si>
  <si>
    <t>9/25
15D</t>
  </si>
  <si>
    <r>
      <rPr>
        <b/>
        <strike/>
        <sz val="11"/>
        <color rgb="FF000000"/>
        <rFont val="Calibri"/>
        <scheme val="minor"/>
      </rPr>
      <t xml:space="preserve">9/19 - BOT 12:00
9/20 - TOP
</t>
    </r>
    <r>
      <rPr>
        <b/>
        <sz val="11"/>
        <color rgb="FF000000"/>
        <rFont val="Calibri"/>
        <scheme val="minor"/>
      </rPr>
      <t>9/20 - AOI 12:00</t>
    </r>
  </si>
  <si>
    <t>Please tag the boards with BTD or DNI’ed parts and note these on the paperwork.</t>
  </si>
  <si>
    <t>9/4 - KIT CLEAR</t>
  </si>
  <si>
    <t>DOC REL 8/26</t>
  </si>
  <si>
    <t>9/4</t>
  </si>
  <si>
    <t>9/25
5D</t>
  </si>
  <si>
    <r>
      <rPr>
        <b/>
        <strike/>
        <sz val="11"/>
        <color rgb="FF000000"/>
        <rFont val="Calibri"/>
        <scheme val="minor"/>
      </rPr>
      <t xml:space="preserve">9/19 - BOT 8:00
9/19 - TOP
</t>
    </r>
    <r>
      <rPr>
        <b/>
        <sz val="11"/>
        <color rgb="FF000000"/>
        <rFont val="Calibri"/>
        <scheme val="minor"/>
      </rPr>
      <t>9/19 - AOI 11:30</t>
    </r>
  </si>
  <si>
    <t>HEAVY THRU HOLE</t>
  </si>
  <si>
    <r>
      <rPr>
        <b/>
        <strike/>
        <sz val="11"/>
        <color rgb="FF000000"/>
        <rFont val="Calibri"/>
        <scheme val="minor"/>
      </rPr>
      <t xml:space="preserve">9/18 - PCB DUE THN SMT CLEAR
</t>
    </r>
    <r>
      <rPr>
        <b/>
        <sz val="11"/>
        <color rgb="FF000000"/>
        <rFont val="Calibri"/>
        <scheme val="minor"/>
      </rPr>
      <t>9/18 - KIT CLEAR</t>
    </r>
  </si>
  <si>
    <t>9/23 - AOI</t>
  </si>
  <si>
    <t>CLASS 3
DEPANEL &amp; SAND</t>
  </si>
  <si>
    <t>ECLARO International Inc</t>
  </si>
  <si>
    <t>9/24
5D</t>
  </si>
  <si>
    <r>
      <rPr>
        <b/>
        <strike/>
        <sz val="11"/>
        <color rgb="FF000000"/>
        <rFont val="Calibri"/>
        <scheme val="minor"/>
      </rPr>
      <t xml:space="preserve">9/19 - BOT 12:30
9/19 - TOP 2:30
</t>
    </r>
    <r>
      <rPr>
        <b/>
        <sz val="11"/>
        <color rgb="FF000000"/>
        <rFont val="Calibri"/>
        <scheme val="minor"/>
      </rPr>
      <t>9/20 - AOI 12:00</t>
    </r>
  </si>
  <si>
    <t>"H1 H2 H3 H4 " Per Customer, these parts are solder on nuts. Customer cannot if the paste added to the paste file. Please do what is needed at your shop to solder these standoffs. Either modify the paste file or hand solder.
“The nuts should be placed on the "TOP" side of the board (side with the majority of the components.”</t>
  </si>
  <si>
    <t>9/17 - KIT CLEAR</t>
  </si>
  <si>
    <t>H3D, Inc.</t>
  </si>
  <si>
    <t>9/24
15D</t>
  </si>
  <si>
    <r>
      <rPr>
        <b/>
        <strike/>
        <sz val="11"/>
        <color rgb="FF000000"/>
        <rFont val="Calibri"/>
        <scheme val="minor"/>
      </rPr>
      <t xml:space="preserve">9/9 - BOT 1:00
9/10 - TOP
</t>
    </r>
    <r>
      <rPr>
        <b/>
        <sz val="11"/>
        <color rgb="FF000000"/>
        <rFont val="Calibri"/>
        <scheme val="minor"/>
      </rPr>
      <t>9/10 - AOI 9:30</t>
    </r>
  </si>
  <si>
    <r>
      <rPr>
        <b/>
        <strike/>
        <sz val="11"/>
        <color rgb="FF000000"/>
        <rFont val="Calibri"/>
        <scheme val="minor"/>
      </rPr>
      <t xml:space="preserve">8/29 - AWT PART CONF THEN CLEAR
</t>
    </r>
    <r>
      <rPr>
        <b/>
        <sz val="11"/>
        <color rgb="FF000000"/>
        <rFont val="Calibri"/>
        <scheme val="minor"/>
      </rPr>
      <t>9/3 - KIT CLEAR</t>
    </r>
  </si>
  <si>
    <t>8/29</t>
  </si>
  <si>
    <t>9/23
5D</t>
  </si>
  <si>
    <r>
      <rPr>
        <b/>
        <strike/>
        <sz val="11"/>
        <color rgb="FF000000"/>
        <rFont val="Calibri"/>
        <scheme val="minor"/>
      </rPr>
      <t xml:space="preserve">9/18 - BOT 11:00
9/18 - TOP
</t>
    </r>
    <r>
      <rPr>
        <b/>
        <sz val="11"/>
        <color rgb="FF000000"/>
        <rFont val="Calibri"/>
        <scheme val="minor"/>
      </rPr>
      <t>9/18 - AOI 2:30</t>
    </r>
  </si>
  <si>
    <r>
      <rPr>
        <b/>
        <strike/>
        <sz val="10"/>
        <color rgb="FF000000"/>
        <rFont val="Calibri"/>
        <scheme val="minor"/>
      </rPr>
      <t xml:space="preserve">9/23 - PCB DUE | NO ETA FOR #3(U1)
</t>
    </r>
    <r>
      <rPr>
        <b/>
        <strike/>
        <sz val="11"/>
        <color rgb="FF000000"/>
        <rFont val="Calibri"/>
        <scheme val="minor"/>
      </rPr>
      <t xml:space="preserve">9/18 - #3 (U1) DUE DATE
</t>
    </r>
    <r>
      <rPr>
        <b/>
        <sz val="11"/>
        <color rgb="FF000000"/>
        <rFont val="Calibri"/>
        <scheme val="minor"/>
      </rPr>
      <t>9/16 - KIT CLEAR</t>
    </r>
  </si>
  <si>
    <r>
      <rPr>
        <b/>
        <strike/>
        <sz val="11"/>
        <color rgb="FF000000"/>
        <rFont val="Calibri"/>
        <scheme val="minor"/>
      </rPr>
      <t xml:space="preserve">9/18 - BOT 11:00
9/18 - TOP 1:30
</t>
    </r>
    <r>
      <rPr>
        <b/>
        <sz val="11"/>
        <color rgb="FF000000"/>
        <rFont val="Calibri"/>
        <scheme val="minor"/>
      </rPr>
      <t>9/19 - AOI 7:00</t>
    </r>
  </si>
  <si>
    <r>
      <rPr>
        <b/>
        <sz val="14"/>
        <color rgb="FFFF0000"/>
        <rFont val="Calibri"/>
        <scheme val="minor"/>
      </rPr>
      <t xml:space="preserve">*** DO:A7 RATING ***
</t>
    </r>
    <r>
      <rPr>
        <b/>
        <sz val="11"/>
        <color rgb="FFFF0000"/>
        <rFont val="Calibri"/>
        <scheme val="minor"/>
      </rPr>
      <t>LEAD PROCESS
PER ECO - All repairs require customer approval in writing -Q42</t>
    </r>
  </si>
  <si>
    <r>
      <rPr>
        <b/>
        <strike/>
        <sz val="11"/>
        <color rgb="FF000000"/>
        <rFont val="Calibri"/>
        <scheme val="minor"/>
      </rPr>
      <t xml:space="preserve">9/13 - SMT CLEAR
</t>
    </r>
    <r>
      <rPr>
        <b/>
        <sz val="11"/>
        <color rgb="FF000000"/>
        <rFont val="Calibri"/>
        <scheme val="minor"/>
      </rPr>
      <t>9/16 - KIT CLEAR</t>
    </r>
  </si>
  <si>
    <t xml:space="preserve">Southwest Research Institute
</t>
  </si>
  <si>
    <t>9/19 - TOUCH UP OK W/O NOTIFY CUSTOMER (TAD)</t>
  </si>
  <si>
    <r>
      <rPr>
        <strike/>
        <sz val="11"/>
        <color rgb="FF000000"/>
        <rFont val="Calibri"/>
        <scheme val="minor"/>
      </rPr>
      <t xml:space="preserve">TOP 1ST?
</t>
    </r>
    <r>
      <rPr>
        <sz val="11"/>
        <color rgb="FF000000"/>
        <rFont val="Calibri"/>
        <scheme val="minor"/>
      </rPr>
      <t>BOT 1ST</t>
    </r>
  </si>
  <si>
    <r>
      <rPr>
        <b/>
        <strike/>
        <sz val="11"/>
        <color rgb="FF000000"/>
        <rFont val="Calibri"/>
        <scheme val="minor"/>
      </rPr>
      <t xml:space="preserve">9/9 - BOT 6:00
9/9 - TOP
</t>
    </r>
    <r>
      <rPr>
        <b/>
        <sz val="11"/>
        <color rgb="FF000000"/>
        <rFont val="Calibri"/>
        <scheme val="minor"/>
      </rPr>
      <t>9/9 - AOI 10:30</t>
    </r>
  </si>
  <si>
    <t>Please tag the boards with BTD or DNI’ed parts and note these on the paperwork</t>
  </si>
  <si>
    <r>
      <rPr>
        <b/>
        <strike/>
        <sz val="11"/>
        <color rgb="FF000000"/>
        <rFont val="Calibri"/>
        <scheme val="minor"/>
      </rPr>
      <t xml:space="preserve">8/28 - AWT PART CONF #63 (U128) &amp; #165 (Q1...)
</t>
    </r>
    <r>
      <rPr>
        <b/>
        <sz val="11"/>
        <color rgb="FF000000"/>
        <rFont val="Calibri"/>
        <scheme val="minor"/>
      </rPr>
      <t>8/29 - KIT CLEAR</t>
    </r>
  </si>
  <si>
    <t>9/23
3D</t>
  </si>
  <si>
    <r>
      <rPr>
        <b/>
        <strike/>
        <sz val="11"/>
        <color rgb="FF000000"/>
        <rFont val="Calibri"/>
        <scheme val="minor"/>
      </rPr>
      <t xml:space="preserve">9/19 - TOP 6:30
</t>
    </r>
    <r>
      <rPr>
        <b/>
        <sz val="11"/>
        <color rgb="FF000000"/>
        <rFont val="Calibri"/>
        <scheme val="minor"/>
      </rPr>
      <t>9/19 - AOI 10:30</t>
    </r>
  </si>
  <si>
    <r>
      <rPr>
        <b/>
        <sz val="11"/>
        <color rgb="FFFF0000"/>
        <rFont val="Calibri"/>
        <scheme val="minor"/>
      </rPr>
      <t xml:space="preserve">*** 3 DAY TURN ***
</t>
    </r>
    <r>
      <rPr>
        <b/>
        <sz val="11"/>
        <color rgb="FF000000"/>
        <rFont val="Calibri"/>
        <scheme val="minor"/>
      </rPr>
      <t xml:space="preserve">"LS1" AFTER WASH
</t>
    </r>
    <r>
      <rPr>
        <b/>
        <sz val="12"/>
        <color rgb="FFFF0000"/>
        <rFont val="Calibri"/>
        <scheme val="minor"/>
      </rPr>
      <t xml:space="preserve">*** TRIM LEADS 0.5MM MIN TO 1MM MAX ***
</t>
    </r>
    <r>
      <rPr>
        <b/>
        <sz val="11"/>
        <color rgb="FF000000"/>
        <rFont val="Calibri"/>
        <scheme val="minor"/>
      </rPr>
      <t>DEPANEL</t>
    </r>
  </si>
  <si>
    <r>
      <rPr>
        <b/>
        <strike/>
        <sz val="11"/>
        <color rgb="FF000000"/>
        <rFont val="Calibri"/>
        <scheme val="minor"/>
      </rPr>
      <t xml:space="preserve">9/18 - PCB DUE | AWT PART CONF #71 (R48...)
</t>
    </r>
    <r>
      <rPr>
        <b/>
        <sz val="11"/>
        <color rgb="FF000000"/>
        <rFont val="Calibri"/>
        <scheme val="minor"/>
      </rPr>
      <t>9/18 - KIT CLEAR</t>
    </r>
  </si>
  <si>
    <t>Veranex</t>
  </si>
  <si>
    <r>
      <rPr>
        <b/>
        <sz val="11"/>
        <color rgb="FF000000"/>
        <rFont val="Calibri"/>
        <scheme val="minor"/>
      </rPr>
      <t xml:space="preserve">9/23
</t>
    </r>
    <r>
      <rPr>
        <b/>
        <strike/>
        <sz val="11"/>
        <color rgb="FF000000"/>
        <rFont val="Calibri"/>
        <scheme val="minor"/>
      </rPr>
      <t xml:space="preserve">9/25
</t>
    </r>
    <r>
      <rPr>
        <b/>
        <sz val="11"/>
        <color rgb="FF000000"/>
        <rFont val="Calibri"/>
        <scheme val="minor"/>
      </rPr>
      <t>10D</t>
    </r>
  </si>
  <si>
    <r>
      <rPr>
        <b/>
        <strike/>
        <sz val="11"/>
        <color rgb="FF000000"/>
        <rFont val="Calibri"/>
        <scheme val="minor"/>
      </rPr>
      <t xml:space="preserve">9/16 - BOT 10:30
9/16 - TOP 1:00
</t>
    </r>
    <r>
      <rPr>
        <b/>
        <sz val="11"/>
        <color rgb="FF000000"/>
        <rFont val="Calibri"/>
        <scheme val="minor"/>
      </rPr>
      <t>9/17 - AOI 10:00</t>
    </r>
  </si>
  <si>
    <r>
      <rPr>
        <b/>
        <strike/>
        <sz val="11"/>
        <color rgb="FF000000"/>
        <rFont val="Calibri"/>
        <scheme val="minor"/>
      </rPr>
      <t xml:space="preserve">9/6 - PCB DUE
</t>
    </r>
    <r>
      <rPr>
        <b/>
        <sz val="11"/>
        <color rgb="FF000000"/>
        <rFont val="Calibri"/>
        <scheme val="minor"/>
      </rPr>
      <t>9/11 - KIT CLEAR</t>
    </r>
  </si>
  <si>
    <t xml:space="preserve">Beckman Coulter
</t>
  </si>
  <si>
    <t>8/23</t>
  </si>
  <si>
    <t>9/20
10D</t>
  </si>
  <si>
    <r>
      <rPr>
        <b/>
        <strike/>
        <sz val="11"/>
        <color rgb="FF000000"/>
        <rFont val="Calibri"/>
        <scheme val="minor"/>
      </rPr>
      <t xml:space="preserve">9/12 - TOP 9:00
</t>
    </r>
    <r>
      <rPr>
        <b/>
        <strike/>
        <sz val="10"/>
        <color rgb="FF000000"/>
        <rFont val="Calibri"/>
        <scheme val="minor"/>
      </rPr>
      <t xml:space="preserve">9/12 - PAUSE 10:00
</t>
    </r>
    <r>
      <rPr>
        <b/>
        <strike/>
        <sz val="11"/>
        <color rgb="FF000000"/>
        <rFont val="Calibri"/>
        <scheme val="minor"/>
      </rPr>
      <t xml:space="preserve">9/13 - TOP 8:00
</t>
    </r>
    <r>
      <rPr>
        <b/>
        <sz val="11"/>
        <color rgb="FF000000"/>
        <rFont val="Calibri"/>
        <scheme val="minor"/>
      </rPr>
      <t>9/16 - AOI 12:00</t>
    </r>
  </si>
  <si>
    <r>
      <rPr>
        <b/>
        <strike/>
        <sz val="11"/>
        <color rgb="FF000000"/>
        <rFont val="Calibri"/>
        <scheme val="minor"/>
      </rPr>
      <t xml:space="preserve">9/9 - PCB DUE
</t>
    </r>
    <r>
      <rPr>
        <b/>
        <sz val="11"/>
        <color rgb="FF000000"/>
        <rFont val="Calibri"/>
        <scheme val="minor"/>
      </rPr>
      <t>9/6 - KIT CLEAR</t>
    </r>
  </si>
  <si>
    <t xml:space="preserve">Sick, Inc.
</t>
  </si>
  <si>
    <t>9/3</t>
  </si>
  <si>
    <t>9/20
5D</t>
  </si>
  <si>
    <r>
      <rPr>
        <b/>
        <strike/>
        <sz val="11"/>
        <color rgb="FF000000"/>
        <rFont val="Calibri"/>
        <scheme val="minor"/>
      </rPr>
      <t xml:space="preserve">9/16 - BOT 11:30
9/17 - TOP 8:30
</t>
    </r>
    <r>
      <rPr>
        <b/>
        <sz val="11"/>
        <color rgb="FF000000"/>
        <rFont val="Calibri"/>
        <scheme val="minor"/>
      </rPr>
      <t>9/18 - AOI 11:00</t>
    </r>
  </si>
  <si>
    <r>
      <rPr>
        <b/>
        <sz val="11"/>
        <color rgb="FF000000"/>
        <rFont val="Calibri"/>
        <scheme val="minor"/>
      </rPr>
      <t xml:space="preserve">"U11" - HANDLE W/ CARE!!! - DO NOT LOSE OR DAMAGE PARTS
"BT1" LEAVE PASTE ON CENTER PADS
</t>
    </r>
    <r>
      <rPr>
        <b/>
        <strike/>
        <sz val="11"/>
        <color rgb="FF000000"/>
        <rFont val="Calibri"/>
        <scheme val="minor"/>
      </rPr>
      <t xml:space="preserve">"U22, SW2" AFTER WASH
</t>
    </r>
    <r>
      <rPr>
        <b/>
        <sz val="11"/>
        <color rgb="FF000000"/>
        <rFont val="Calibri"/>
        <scheme val="minor"/>
      </rPr>
      <t>DEPANEL</t>
    </r>
  </si>
  <si>
    <r>
      <rPr>
        <b/>
        <strike/>
        <sz val="11"/>
        <color rgb="FF000000"/>
        <rFont val="Calibri"/>
        <scheme val="minor"/>
      </rPr>
      <t xml:space="preserve">9/3 - PCB DUE
9/11 - PCB DUE &amp; SHRT 4 PCS OF U11
</t>
    </r>
    <r>
      <rPr>
        <b/>
        <sz val="11"/>
        <color rgb="FF000000"/>
        <rFont val="Calibri"/>
        <scheme val="minor"/>
      </rPr>
      <t>9/13 - KIT CLEAR</t>
    </r>
  </si>
  <si>
    <t>9/19
1D</t>
  </si>
  <si>
    <r>
      <rPr>
        <b/>
        <strike/>
        <sz val="11"/>
        <color rgb="FF000000"/>
        <rFont val="Calibri"/>
        <scheme val="minor"/>
      </rPr>
      <t xml:space="preserve">9/19 - BOT 6:00
</t>
    </r>
    <r>
      <rPr>
        <b/>
        <sz val="11"/>
        <color rgb="FF000000"/>
        <rFont val="Calibri"/>
        <scheme val="minor"/>
      </rPr>
      <t>9/19 - TOP 9:00
9/19 - AOI 11:30</t>
    </r>
  </si>
  <si>
    <r>
      <rPr>
        <b/>
        <sz val="11"/>
        <color rgb="FFFF0000"/>
        <rFont val="Calibri"/>
        <scheme val="minor"/>
      </rPr>
      <t xml:space="preserve">*** 1 DAY TURN ***
</t>
    </r>
    <r>
      <rPr>
        <b/>
        <sz val="11"/>
        <color rgb="FF000000"/>
        <rFont val="Calibri"/>
        <scheme val="minor"/>
      </rPr>
      <t>BOM/GERBERS/XY CHANGED - PLEASE MAKE SURE CORRECT DOCS ARE USED AND ALL CHANGES ARE CAPTURED
LEAD NO CLEAN PROCESS
"U801" MOISTURE SENSITIVE - READ ECO</t>
    </r>
  </si>
  <si>
    <r>
      <rPr>
        <b/>
        <strike/>
        <sz val="11"/>
        <color rgb="FF000000"/>
        <rFont val="Calibri"/>
        <scheme val="minor"/>
      </rPr>
      <t xml:space="preserve">9/17 - PCB DUE
</t>
    </r>
    <r>
      <rPr>
        <b/>
        <sz val="11"/>
        <color rgb="FF000000"/>
        <rFont val="Calibri"/>
        <scheme val="minor"/>
      </rPr>
      <t>9/18 - KIT CLEAR</t>
    </r>
  </si>
  <si>
    <t xml:space="preserve">Ocean Aero, Inc.
</t>
  </si>
  <si>
    <t>DOC REL 9/6</t>
  </si>
  <si>
    <t>9/19
5D</t>
  </si>
  <si>
    <t>9/19
3D</t>
  </si>
  <si>
    <r>
      <rPr>
        <b/>
        <strike/>
        <sz val="11"/>
        <color rgb="FF000000"/>
        <rFont val="Calibri"/>
        <scheme val="minor"/>
      </rPr>
      <t xml:space="preserve">9/17 - BOT 8:30
9/17 - TOP 12:00
</t>
    </r>
    <r>
      <rPr>
        <b/>
        <sz val="11"/>
        <color rgb="FF000000"/>
        <rFont val="Calibri"/>
        <scheme val="minor"/>
      </rPr>
      <t>9/17 - AOI 5:30</t>
    </r>
  </si>
  <si>
    <r>
      <rPr>
        <b/>
        <sz val="11"/>
        <color rgb="FFFF0000"/>
        <rFont val="Calibri"/>
        <scheme val="minor"/>
      </rPr>
      <t xml:space="preserve">*** 3 DAY TURN ***
RTV REQ C58 &amp; C59 AFTER SOLDERING - AROUND EDGES ONLY AND DO NOT GET RTV ON SURROUNDING PARTS
</t>
    </r>
    <r>
      <rPr>
        <b/>
        <sz val="11"/>
        <color rgb="FF000000"/>
        <rFont val="Calibri"/>
        <scheme val="minor"/>
      </rPr>
      <t>"THERE ARE .4MM PITCH DEVICES THAT MAY REQUIRE A SPECIAL PASTE STENCIL" (ECO)</t>
    </r>
  </si>
  <si>
    <r>
      <rPr>
        <b/>
        <strike/>
        <sz val="11"/>
        <color rgb="FF000000"/>
        <rFont val="Calibri"/>
        <scheme val="minor"/>
      </rPr>
      <t xml:space="preserve">9/17 - PCB DUE
</t>
    </r>
    <r>
      <rPr>
        <b/>
        <sz val="11"/>
        <color rgb="FF000000"/>
        <rFont val="Calibri"/>
        <scheme val="minor"/>
      </rPr>
      <t>9/16 - KIT CLEAR</t>
    </r>
  </si>
  <si>
    <t xml:space="preserve">L3
</t>
  </si>
  <si>
    <t>9/19
10D</t>
  </si>
  <si>
    <r>
      <rPr>
        <b/>
        <strike/>
        <sz val="11"/>
        <color rgb="FF000000"/>
        <rFont val="Calibri"/>
        <scheme val="minor"/>
      </rPr>
      <t xml:space="preserve">9/12 - BOT 10:30
9/12 - TOP 12:00
</t>
    </r>
    <r>
      <rPr>
        <b/>
        <sz val="11"/>
        <color rgb="FF000000"/>
        <rFont val="Calibri"/>
        <scheme val="minor"/>
      </rPr>
      <t>9/13 - AOI 8:00</t>
    </r>
  </si>
  <si>
    <t>XRAY &amp; SAVE
"M1-4" SWAGING REQ
DEPANEL</t>
  </si>
  <si>
    <t xml:space="preserve">Blur Product Development
</t>
  </si>
  <si>
    <r>
      <rPr>
        <b/>
        <strike/>
        <sz val="11"/>
        <color rgb="FF000000"/>
        <rFont val="Calibri"/>
        <scheme val="minor"/>
      </rPr>
      <t xml:space="preserve">9/18 - BOT 6:00
9/18 - TOP 8:30
</t>
    </r>
    <r>
      <rPr>
        <b/>
        <sz val="11"/>
        <color rgb="FF000000"/>
        <rFont val="Calibri"/>
        <scheme val="minor"/>
      </rPr>
      <t>9/18 - AOI 12:30</t>
    </r>
  </si>
  <si>
    <r>
      <rPr>
        <b/>
        <sz val="14"/>
        <color rgb="FFFF0000"/>
        <rFont val="Calibri"/>
        <scheme val="minor"/>
      </rPr>
      <t xml:space="preserve">*** SAC305 SOLDER ONLY ***
</t>
    </r>
    <r>
      <rPr>
        <b/>
        <sz val="11"/>
        <color rgb="FF000000"/>
        <rFont val="Calibri"/>
        <scheme val="minor"/>
      </rPr>
      <t>"U13, SW1" MOISTURE SENSITIVE/AFTER WASH</t>
    </r>
  </si>
  <si>
    <r>
      <rPr>
        <b/>
        <strike/>
        <sz val="11"/>
        <color rgb="FF000000"/>
        <rFont val="Calibri"/>
        <scheme val="minor"/>
      </rPr>
      <t xml:space="preserve">9/16 - PCB DUE (SHORT 1 PCB)
</t>
    </r>
    <r>
      <rPr>
        <b/>
        <sz val="11"/>
        <color rgb="FF000000"/>
        <rFont val="Calibri"/>
        <scheme val="minor"/>
      </rPr>
      <t>9/16 - KIT CLEAR</t>
    </r>
  </si>
  <si>
    <t>DOC REL 9/5</t>
  </si>
  <si>
    <r>
      <rPr>
        <b/>
        <strike/>
        <sz val="11"/>
        <color rgb="FF000000"/>
        <rFont val="Calibri"/>
        <scheme val="minor"/>
      </rPr>
      <t xml:space="preserve">9/11 - PCB DUE THAN CLEAR FOR 51 | RUN ALL BOARDS IN SMT
</t>
    </r>
    <r>
      <rPr>
        <b/>
        <sz val="11"/>
        <color rgb="FF000000"/>
        <rFont val="Calibri"/>
        <scheme val="minor"/>
      </rPr>
      <t>9/12 - SMT CLEAR TO RUN ALL | KIT CLEARED FOR 51 OF 80 BOARDS</t>
    </r>
  </si>
  <si>
    <t>cancelled</t>
  </si>
  <si>
    <t>Cancelled - Transfer to B124008.  Same BOM/GERBR/XY</t>
  </si>
  <si>
    <t>3B 2T</t>
  </si>
  <si>
    <t xml:space="preserve">ICUMedical
</t>
  </si>
  <si>
    <t>DOC REL 2/5</t>
  </si>
  <si>
    <t>TEMPURATURE QUESTIONS
TOP 1ST
SOME SIZE 201</t>
  </si>
  <si>
    <t>2nd Article Cancelled 4-25-2024</t>
  </si>
  <si>
    <t xml:space="preserve">Farsounder Inc
</t>
  </si>
  <si>
    <t>Cancelled 04-01-2024</t>
  </si>
  <si>
    <t xml:space="preserve">Open Source Instruments, Inc.
</t>
  </si>
  <si>
    <t>2nd Article Cancelled 9-16-2024</t>
  </si>
  <si>
    <t>9/18
10D</t>
  </si>
  <si>
    <r>
      <rPr>
        <b/>
        <strike/>
        <sz val="11"/>
        <color rgb="FF000000"/>
        <rFont val="Calibri"/>
        <scheme val="minor"/>
      </rPr>
      <t xml:space="preserve">9/10 - BOT 9:00
9/10 - TOP 2:30
</t>
    </r>
    <r>
      <rPr>
        <b/>
        <sz val="11"/>
        <color rgb="FF000000"/>
        <rFont val="Calibri"/>
        <scheme val="minor"/>
      </rPr>
      <t>9/11 - AOI 4:00</t>
    </r>
  </si>
  <si>
    <r>
      <rPr>
        <b/>
        <sz val="11"/>
        <color rgb="FF000000"/>
        <rFont val="Calibri"/>
        <scheme val="minor"/>
      </rPr>
      <t xml:space="preserve">"U38, U31" AFTER WASH
</t>
    </r>
    <r>
      <rPr>
        <b/>
        <sz val="12"/>
        <color rgb="FFFF0000"/>
        <rFont val="Calibri"/>
        <scheme val="minor"/>
      </rPr>
      <t xml:space="preserve">*** MAKE SURE BOARDS ARE CLEAN PER ECO NOTE 3 ***
</t>
    </r>
    <r>
      <rPr>
        <b/>
        <sz val="11"/>
        <color rgb="FF000000"/>
        <rFont val="Calibri"/>
        <scheme val="minor"/>
      </rPr>
      <t xml:space="preserve">DEPANEL
</t>
    </r>
    <r>
      <rPr>
        <b/>
        <strike/>
        <sz val="12"/>
        <color rgb="FFFF0000"/>
        <rFont val="Calibri"/>
        <scheme val="minor"/>
      </rPr>
      <t>***MAKE SURE RoHS IS STATED ON THE CofC ***</t>
    </r>
    <r>
      <rPr>
        <b/>
        <sz val="12"/>
        <color rgb="FFFF0000"/>
        <rFont val="Calibri"/>
        <scheme val="minor"/>
      </rPr>
      <t xml:space="preserve"> WAIVED PER JOE</t>
    </r>
  </si>
  <si>
    <r>
      <rPr>
        <b/>
        <strike/>
        <sz val="11"/>
        <color rgb="FF000000"/>
        <rFont val="Calibri"/>
        <scheme val="minor"/>
      </rPr>
      <t xml:space="preserve">9/4 - PCB DUE | AWT PART CONF
</t>
    </r>
    <r>
      <rPr>
        <b/>
        <sz val="11"/>
        <color rgb="FF000000"/>
        <rFont val="Calibri"/>
        <scheme val="minor"/>
      </rPr>
      <t>9/4 - KIT CLEAR</t>
    </r>
  </si>
  <si>
    <t>DOC REL 8/20</t>
  </si>
  <si>
    <r>
      <rPr>
        <b/>
        <strike/>
        <sz val="11"/>
        <color rgb="FF000000"/>
        <rFont val="Calibri"/>
        <scheme val="minor"/>
      </rPr>
      <t xml:space="preserve">8/29 - BOT 11:00
9/3 - PAUSE 11:00
9/4 - TOP 6:00
</t>
    </r>
    <r>
      <rPr>
        <b/>
        <sz val="11"/>
        <color rgb="FF000000"/>
        <rFont val="Calibri"/>
        <scheme val="minor"/>
      </rPr>
      <t>9/5 - AOI 11:00</t>
    </r>
  </si>
  <si>
    <t>XRAY &amp; SAVE IMAGES</t>
  </si>
  <si>
    <t>8/26 - KIT CLEAR</t>
  </si>
  <si>
    <t xml:space="preserve">GL Communications
</t>
  </si>
  <si>
    <t>8/29 - L2 RUNS BOT | L1 RUNS TOP</t>
  </si>
  <si>
    <t>9/17
5D</t>
  </si>
  <si>
    <r>
      <rPr>
        <b/>
        <strike/>
        <sz val="11"/>
        <color rgb="FF000000"/>
        <rFont val="Calibri"/>
        <scheme val="minor"/>
      </rPr>
      <t xml:space="preserve">9/12 - BOT 7:00
9/12 - TOP 8:30
</t>
    </r>
    <r>
      <rPr>
        <b/>
        <sz val="11"/>
        <color rgb="FF000000"/>
        <rFont val="Calibri"/>
        <scheme val="minor"/>
      </rPr>
      <t>9/12 - AOI 11:00</t>
    </r>
  </si>
  <si>
    <r>
      <rPr>
        <b/>
        <sz val="11"/>
        <color rgb="FF000000"/>
        <rFont val="Calibri"/>
        <scheme val="minor"/>
      </rPr>
      <t xml:space="preserve">"L1" ECO STATES AFTER WASH DUE TO PART MARKING COMMING OFF DURING WASH - </t>
    </r>
    <r>
      <rPr>
        <b/>
        <u/>
        <sz val="11"/>
        <color rgb="FFFF0000"/>
        <rFont val="Calibri"/>
        <scheme val="minor"/>
      </rPr>
      <t xml:space="preserve">PLEASE DISCUSS WITH TAD PRIOR TO RUNNING
</t>
    </r>
    <r>
      <rPr>
        <b/>
        <sz val="11"/>
        <color rgb="FF000000"/>
        <rFont val="Calibri"/>
        <scheme val="minor"/>
      </rPr>
      <t>"R89 ^ C39" SILKSCREEN ARE SWAPPED, PLEASE REFER TO ECO
DE[ANEL</t>
    </r>
  </si>
  <si>
    <r>
      <rPr>
        <b/>
        <strike/>
        <sz val="11"/>
        <color rgb="FF000000"/>
        <rFont val="Calibri"/>
        <scheme val="minor"/>
      </rPr>
      <t xml:space="preserve">9/12 - PCB DUE
</t>
    </r>
    <r>
      <rPr>
        <b/>
        <sz val="11"/>
        <color rgb="FF000000"/>
        <rFont val="Calibri"/>
        <scheme val="minor"/>
      </rPr>
      <t>9/10 - KIT CLEAR</t>
    </r>
  </si>
  <si>
    <t>9/17
2D</t>
  </si>
  <si>
    <r>
      <rPr>
        <b/>
        <strike/>
        <sz val="11"/>
        <color rgb="FF000000"/>
        <rFont val="Calibri"/>
        <scheme val="minor"/>
      </rPr>
      <t xml:space="preserve">9/13 - BOT 1:00
9/16 - TOP
</t>
    </r>
    <r>
      <rPr>
        <b/>
        <sz val="11"/>
        <color rgb="FF000000"/>
        <rFont val="Calibri"/>
        <scheme val="minor"/>
      </rPr>
      <t>9/16 - AOI 9:30</t>
    </r>
  </si>
  <si>
    <r>
      <rPr>
        <b/>
        <sz val="11"/>
        <color rgb="FFFF0000"/>
        <rFont val="Calibri"/>
        <scheme val="minor"/>
      </rPr>
      <t xml:space="preserve">*** 2 DAY TURN ***
</t>
    </r>
    <r>
      <rPr>
        <b/>
        <sz val="11"/>
        <color rgb="FF000000"/>
        <rFont val="Calibri"/>
        <scheme val="minor"/>
      </rPr>
      <t>"U13" Customer will provide Qty. 10 of P/N M2MSIM-HD-D. Please use P/N GL1-MFF2-250 for the remainder.
"LS1, U1" AFTER WASH</t>
    </r>
  </si>
  <si>
    <r>
      <rPr>
        <b/>
        <strike/>
        <sz val="11"/>
        <color rgb="FF000000"/>
        <rFont val="Calibri"/>
        <scheme val="minor"/>
      </rPr>
      <t xml:space="preserve">9/13 - PCB DUE
</t>
    </r>
    <r>
      <rPr>
        <b/>
        <sz val="11"/>
        <color rgb="FF000000"/>
        <rFont val="Calibri"/>
        <scheme val="minor"/>
      </rPr>
      <t>9/13 - KIT CLEAR</t>
    </r>
  </si>
  <si>
    <t xml:space="preserve">Aspinity
</t>
  </si>
  <si>
    <t>9/17
10D</t>
  </si>
  <si>
    <r>
      <rPr>
        <b/>
        <strike/>
        <sz val="11"/>
        <color rgb="FF000000"/>
        <rFont val="Calibri"/>
        <scheme val="minor"/>
      </rPr>
      <t xml:space="preserve">9/5 - BOT 10:30
9/5 - PAUSE 12:30
9/5 - TOP 1:00
</t>
    </r>
    <r>
      <rPr>
        <b/>
        <sz val="11"/>
        <color rgb="FF000000"/>
        <rFont val="Calibri"/>
        <scheme val="minor"/>
      </rPr>
      <t>9/6 - AOI 9:00</t>
    </r>
  </si>
  <si>
    <t>DEPANEL AND SAND</t>
  </si>
  <si>
    <r>
      <rPr>
        <b/>
        <strike/>
        <sz val="11"/>
        <color rgb="FF000000"/>
        <rFont val="Calibri"/>
        <scheme val="minor"/>
      </rPr>
      <t xml:space="preserve">8/30  - PCB DUE | many shortages with no ETA
8/27 - KIT SHORT ATTRITION
</t>
    </r>
    <r>
      <rPr>
        <b/>
        <sz val="11"/>
        <color rgb="FF000000"/>
        <rFont val="Calibri"/>
        <scheme val="minor"/>
      </rPr>
      <t>9/3 - KIT CLEAR</t>
    </r>
  </si>
  <si>
    <t xml:space="preserve">Droplet Measurement Technologies
</t>
  </si>
  <si>
    <t>DOC REL 8/21</t>
  </si>
  <si>
    <t>8/22</t>
  </si>
  <si>
    <r>
      <rPr>
        <b/>
        <strike/>
        <sz val="11"/>
        <color rgb="FF000000"/>
        <rFont val="Calibri"/>
        <scheme val="minor"/>
      </rPr>
      <t xml:space="preserve">9/11 - BOT 1:00
9/11 - TOP 2:30
</t>
    </r>
    <r>
      <rPr>
        <b/>
        <sz val="11"/>
        <color rgb="FF000000"/>
        <rFont val="Calibri"/>
        <scheme val="minor"/>
      </rPr>
      <t>9/12 - AOI 8:00</t>
    </r>
  </si>
  <si>
    <r>
      <rPr>
        <b/>
        <strike/>
        <sz val="11"/>
        <color rgb="FF000000"/>
        <rFont val="Calibri"/>
        <scheme val="minor"/>
      </rPr>
      <t xml:space="preserve">9/6 - SHORT PCB WITH NO ETA
</t>
    </r>
    <r>
      <rPr>
        <b/>
        <sz val="11"/>
        <color rgb="FF000000"/>
        <rFont val="Calibri"/>
        <scheme val="minor"/>
      </rPr>
      <t>9/10 - KIT CLEAR</t>
    </r>
  </si>
  <si>
    <t>Cognex</t>
  </si>
  <si>
    <r>
      <rPr>
        <b/>
        <strike/>
        <sz val="11"/>
        <color rgb="FF000000"/>
        <rFont val="Calibri"/>
        <scheme val="minor"/>
      </rPr>
      <t xml:space="preserve">9/5 - BOT 11:00
9/6 - PAUSE 2:30
9/6 - TOP 11:00
</t>
    </r>
    <r>
      <rPr>
        <b/>
        <sz val="11"/>
        <color rgb="FF000000"/>
        <rFont val="Calibri"/>
        <scheme val="minor"/>
      </rPr>
      <t>9/6 - AOI 2:00</t>
    </r>
  </si>
  <si>
    <r>
      <rPr>
        <b/>
        <u/>
        <sz val="18"/>
        <color rgb="FFFF0000"/>
        <rFont val="Calibri"/>
        <scheme val="minor"/>
      </rPr>
      <t xml:space="preserve">*** DO NOT DEPANEL!!! ***
</t>
    </r>
    <r>
      <rPr>
        <b/>
        <sz val="11"/>
        <color rgb="FF000000"/>
        <rFont val="Calibri"/>
        <scheme val="minor"/>
      </rPr>
      <t>LEADFREE NO CLEAN
XRAY AND SAVE IMAGES MUST BE TRACEABLE BY SERIAL NUMBER AND LOCATION
SEE ECO FOR PACKAGING</t>
    </r>
  </si>
  <si>
    <r>
      <rPr>
        <b/>
        <strike/>
        <sz val="11"/>
        <color rgb="FF000000"/>
        <rFont val="Calibri"/>
        <scheme val="minor"/>
      </rPr>
      <t xml:space="preserve">9/4 - EXPECTED CLEAR DATE
</t>
    </r>
    <r>
      <rPr>
        <b/>
        <sz val="11"/>
        <color rgb="FF000000"/>
        <rFont val="Calibri"/>
        <scheme val="minor"/>
      </rPr>
      <t>9/4 - KIT CLEAR</t>
    </r>
  </si>
  <si>
    <t>DHL</t>
  </si>
  <si>
    <t xml:space="preserve">Person-Aiz AS - fomerly Listen AS
</t>
  </si>
  <si>
    <t>9/13
5D</t>
  </si>
  <si>
    <r>
      <rPr>
        <b/>
        <strike/>
        <sz val="11"/>
        <color rgb="FF000000"/>
        <rFont val="Calibri"/>
        <scheme val="minor"/>
      </rPr>
      <t xml:space="preserve">9/10 - BOT 11:30
9/11 - TOP 10:00
</t>
    </r>
    <r>
      <rPr>
        <b/>
        <sz val="11"/>
        <color rgb="FF000000"/>
        <rFont val="Calibri"/>
        <scheme val="minor"/>
      </rPr>
      <t>9/12 - AOI 2:00</t>
    </r>
  </si>
  <si>
    <r>
      <rPr>
        <b/>
        <sz val="11"/>
        <color rgb="FFFF0000"/>
        <rFont val="Calibri"/>
        <scheme val="minor"/>
      </rPr>
      <t xml:space="preserve">SMT HAND-LOAD #2 (C269)
</t>
    </r>
    <r>
      <rPr>
        <b/>
        <sz val="11"/>
        <color rgb="FF000000"/>
        <rFont val="Calibri"/>
        <scheme val="minor"/>
      </rPr>
      <t>DEPANEL</t>
    </r>
  </si>
  <si>
    <r>
      <rPr>
        <b/>
        <strike/>
        <sz val="11"/>
        <color rgb="FF000000"/>
        <rFont val="Calibri"/>
        <scheme val="minor"/>
      </rPr>
      <t xml:space="preserve">9/4 - SHORT #28 (U5..) &amp; SHOULD CLEAR SOON
9/6 - AWT PART CONF #28 (U5)
</t>
    </r>
    <r>
      <rPr>
        <b/>
        <sz val="11"/>
        <color rgb="FF000000"/>
        <rFont val="Calibri"/>
        <scheme val="minor"/>
      </rPr>
      <t>9/6 - KIT CLEAR</t>
    </r>
  </si>
  <si>
    <t xml:space="preserve">AIRS - American Infrared Solutions
</t>
  </si>
  <si>
    <t>9/11 - J1 DOES NOT MATCH FOOTPRINT
9/12 - new J1 received</t>
  </si>
  <si>
    <r>
      <rPr>
        <b/>
        <strike/>
        <sz val="11"/>
        <color rgb="FF000000"/>
        <rFont val="Calibri"/>
        <scheme val="minor"/>
      </rPr>
      <t xml:space="preserve">9/10 - BOT 10:00
9/10 - TOP 1:30
</t>
    </r>
    <r>
      <rPr>
        <b/>
        <sz val="11"/>
        <color rgb="FF000000"/>
        <rFont val="Calibri"/>
        <scheme val="minor"/>
      </rPr>
      <t>9/10 - AOI 10:30</t>
    </r>
  </si>
  <si>
    <t>PLEASE SEE ECO #3 FOR SPECIFIC BAR CODE INSTRUCTIONS
PACKAGE WITH EXTRA CARE - USE MULTIPLE SHIPPING BOXES TO PREVENT DAMAGE PER ECO #4
DEPANEL
PACKAGING LABEL REQUIRED PER ECO #4</t>
  </si>
  <si>
    <r>
      <rPr>
        <b/>
        <strike/>
        <sz val="11"/>
        <color rgb="FF000000"/>
        <rFont val="Calibri"/>
        <scheme val="minor"/>
      </rPr>
      <t xml:space="preserve">9/11 - PCB DUE
</t>
    </r>
    <r>
      <rPr>
        <b/>
        <sz val="11"/>
        <color rgb="FF000000"/>
        <rFont val="Calibri"/>
        <scheme val="minor"/>
      </rPr>
      <t>9/6 - KIT CLEAR</t>
    </r>
  </si>
  <si>
    <t>9/13
2D</t>
  </si>
  <si>
    <r>
      <rPr>
        <b/>
        <strike/>
        <sz val="11"/>
        <color rgb="FF000000"/>
        <rFont val="Calibri"/>
        <scheme val="minor"/>
      </rPr>
      <t xml:space="preserve">9/12 - TOP 3:00
</t>
    </r>
    <r>
      <rPr>
        <b/>
        <sz val="11"/>
        <color rgb="FF000000"/>
        <rFont val="Calibri"/>
        <scheme val="minor"/>
      </rPr>
      <t>9/13 - AOI 10:00</t>
    </r>
  </si>
  <si>
    <t>3T</t>
  </si>
  <si>
    <r>
      <rPr>
        <b/>
        <strike/>
        <sz val="11"/>
        <color rgb="FF000000"/>
        <rFont val="Calibri"/>
        <scheme val="minor"/>
      </rPr>
      <t xml:space="preserve">9/11 - PCB DUE | AWT PART CONF
</t>
    </r>
    <r>
      <rPr>
        <b/>
        <sz val="11"/>
        <color rgb="FF000000"/>
        <rFont val="Calibri"/>
        <scheme val="minor"/>
      </rPr>
      <t>9/11 - KIT CLEAR</t>
    </r>
  </si>
  <si>
    <t>9/13
3D</t>
  </si>
  <si>
    <r>
      <rPr>
        <b/>
        <strike/>
        <sz val="11"/>
        <color rgb="FF000000"/>
        <rFont val="Calibri"/>
        <scheme val="minor"/>
      </rPr>
      <t xml:space="preserve">9/11 - BOT 7:00
9/11 - TOP 10:00
</t>
    </r>
    <r>
      <rPr>
        <b/>
        <sz val="11"/>
        <color rgb="FF000000"/>
        <rFont val="Calibri"/>
        <scheme val="minor"/>
      </rPr>
      <t>9/11 - AOI 12:00</t>
    </r>
  </si>
  <si>
    <r>
      <rPr>
        <b/>
        <sz val="11"/>
        <color rgb="FFFF0000"/>
        <rFont val="Calibri"/>
        <scheme val="minor"/>
      </rPr>
      <t xml:space="preserve">*** 3 DAY TURN ***
</t>
    </r>
    <r>
      <rPr>
        <b/>
        <sz val="11"/>
        <color rgb="FF000000"/>
        <rFont val="Calibri"/>
        <scheme val="minor"/>
      </rPr>
      <t>LEAD PROCESS
MECH REQ
*8/27 - UPDATED ECO NOTE 3 FOR "U4, U5" MECH ASSY REQ BEFORE SOLDERING
DEPANEL</t>
    </r>
  </si>
  <si>
    <r>
      <rPr>
        <b/>
        <strike/>
        <sz val="11"/>
        <color rgb="FF000000"/>
        <rFont val="Calibri"/>
        <scheme val="minor"/>
      </rPr>
      <t xml:space="preserve">8/20 - SHORT PCB WITH NO ETA
9/3 - PCB DUE
</t>
    </r>
    <r>
      <rPr>
        <b/>
        <sz val="11"/>
        <color rgb="FF000000"/>
        <rFont val="Calibri"/>
        <scheme val="minor"/>
      </rPr>
      <t>9/10 - KIT CLEAR</t>
    </r>
  </si>
  <si>
    <t>DOC REL 8/19</t>
  </si>
  <si>
    <t>9/9 - BACK</t>
  </si>
  <si>
    <t>DOC REL 7/1</t>
  </si>
  <si>
    <t>9/12
5D</t>
  </si>
  <si>
    <r>
      <rPr>
        <b/>
        <strike/>
        <sz val="11"/>
        <color rgb="FF000000"/>
        <rFont val="Calibri"/>
        <scheme val="minor"/>
      </rPr>
      <t xml:space="preserve">9/6 - BOT 9:00
9/6 - PAUSE 2:30
9/10 - TOP 6:00
</t>
    </r>
    <r>
      <rPr>
        <b/>
        <sz val="11"/>
        <color rgb="FF000000"/>
        <rFont val="Calibri"/>
        <scheme val="minor"/>
      </rPr>
      <t>9/10 - AOI 10:00</t>
    </r>
  </si>
  <si>
    <r>
      <rPr>
        <b/>
        <strike/>
        <sz val="11"/>
        <color rgb="FF000000"/>
        <rFont val="Calibri"/>
        <scheme val="minor"/>
      </rPr>
      <t xml:space="preserve">9/3 OR 9/4 - #37 (BL1) DUE
</t>
    </r>
    <r>
      <rPr>
        <b/>
        <sz val="11"/>
        <color rgb="FF000000"/>
        <rFont val="Calibri"/>
        <scheme val="minor"/>
      </rPr>
      <t>9/5 - KIT CLEAR</t>
    </r>
  </si>
  <si>
    <t>9/6 - REQ FIXTURE DUE TO HOW THIN THE BOARDS ARE</t>
  </si>
  <si>
    <t>9/12
1D</t>
  </si>
  <si>
    <r>
      <rPr>
        <b/>
        <strike/>
        <sz val="11"/>
        <color rgb="FF000000"/>
        <rFont val="Calibri"/>
        <scheme val="minor"/>
      </rPr>
      <t xml:space="preserve">9/11 - TOP 11:00
</t>
    </r>
    <r>
      <rPr>
        <b/>
        <sz val="11"/>
        <color rgb="FF000000"/>
        <rFont val="Calibri"/>
        <scheme val="minor"/>
      </rPr>
      <t>9/11 - AOI 2:30</t>
    </r>
  </si>
  <si>
    <r>
      <rPr>
        <b/>
        <sz val="11"/>
        <color rgb="FFFF0000"/>
        <rFont val="Calibri"/>
        <scheme val="minor"/>
      </rPr>
      <t xml:space="preserve">*** 1 DAY TURN ***
</t>
    </r>
    <r>
      <rPr>
        <b/>
        <sz val="11"/>
        <color rgb="FF000000"/>
        <rFont val="Calibri"/>
        <scheme val="minor"/>
      </rPr>
      <t>DEPANEL</t>
    </r>
  </si>
  <si>
    <r>
      <rPr>
        <b/>
        <strike/>
        <sz val="11"/>
        <color rgb="FF000000"/>
        <rFont val="Calibri"/>
        <scheme val="minor"/>
      </rPr>
      <t xml:space="preserve">9/11 - PCB DUE DATE
</t>
    </r>
    <r>
      <rPr>
        <b/>
        <sz val="11"/>
        <color rgb="FF000000"/>
        <rFont val="Calibri"/>
        <scheme val="minor"/>
      </rPr>
      <t>9/11 - KIT CLEAR</t>
    </r>
  </si>
  <si>
    <t>9/11
3D</t>
  </si>
  <si>
    <r>
      <rPr>
        <b/>
        <strike/>
        <sz val="11"/>
        <color rgb="FF000000"/>
        <rFont val="Calibri"/>
        <scheme val="minor"/>
      </rPr>
      <t xml:space="preserve">9/9 - BOT 8:00
9/9 - TOP 11:30
</t>
    </r>
    <r>
      <rPr>
        <b/>
        <sz val="11"/>
        <color rgb="FF000000"/>
        <rFont val="Calibri"/>
        <scheme val="minor"/>
      </rPr>
      <t>9/10 - AOI 1:00</t>
    </r>
  </si>
  <si>
    <r>
      <rPr>
        <b/>
        <sz val="11"/>
        <color rgb="FFFF0000"/>
        <rFont val="Calibri"/>
        <scheme val="minor"/>
      </rPr>
      <t xml:space="preserve">*** 3 DAY TURN ***
</t>
    </r>
    <r>
      <rPr>
        <b/>
        <sz val="11"/>
        <color rgb="FF000000"/>
        <rFont val="Calibri"/>
        <scheme val="minor"/>
      </rPr>
      <t>DEPANEL &amp; SAND
PACKAGE WITH EXTRA CARE</t>
    </r>
  </si>
  <si>
    <t>9/9 - DAY 1 (PHUONG)
9/6 - KIT CLEAR</t>
  </si>
  <si>
    <t xml:space="preserve">ERI Group
</t>
  </si>
  <si>
    <t>9/11
5D</t>
  </si>
  <si>
    <r>
      <rPr>
        <b/>
        <strike/>
        <sz val="11"/>
        <color rgb="FF000000"/>
        <rFont val="Calibri"/>
        <scheme val="minor"/>
      </rPr>
      <t xml:space="preserve">9/5 - TOP 1:00
</t>
    </r>
    <r>
      <rPr>
        <b/>
        <sz val="11"/>
        <color rgb="FF000000"/>
        <rFont val="Calibri"/>
        <scheme val="minor"/>
      </rPr>
      <t>9/6 - AOI 3:00</t>
    </r>
  </si>
  <si>
    <t>BOARDS TO BE FREE AND CLEAN OF DEBRIS</t>
  </si>
  <si>
    <t>Samtec</t>
  </si>
  <si>
    <t>9/6 - COAXIL PARTS TOO CLUSTERED CAUSING XTRA TIME NEEDED DURING H/L FOR SMT</t>
  </si>
  <si>
    <t>DOC REL 9/3</t>
  </si>
  <si>
    <r>
      <rPr>
        <b/>
        <strike/>
        <sz val="11"/>
        <color rgb="FF000000"/>
        <rFont val="Calibri"/>
        <scheme val="minor"/>
      </rPr>
      <t xml:space="preserve">9/5 - BOT 2:00
9/6 - TOP 8:00
</t>
    </r>
    <r>
      <rPr>
        <b/>
        <sz val="11"/>
        <color rgb="FF000000"/>
        <rFont val="Calibri"/>
        <scheme val="minor"/>
      </rPr>
      <t>9/6 - AOI 11:00</t>
    </r>
  </si>
  <si>
    <t>"SW1" AFTER WASH
DEPANEL</t>
  </si>
  <si>
    <r>
      <rPr>
        <b/>
        <strike/>
        <sz val="11"/>
        <color rgb="FF000000"/>
        <rFont val="Calibri"/>
        <scheme val="minor"/>
      </rPr>
      <t xml:space="preserve">8/26 - SHORT PCB WITH NO ETA
9/4 - PCB DUE
</t>
    </r>
    <r>
      <rPr>
        <b/>
        <sz val="11"/>
        <color rgb="FF000000"/>
        <rFont val="Calibri"/>
        <scheme val="minor"/>
      </rPr>
      <t>9/4 - KIT CLEAR</t>
    </r>
  </si>
  <si>
    <t xml:space="preserve">Monaco Enterprises, Inc.
</t>
  </si>
  <si>
    <r>
      <rPr>
        <b/>
        <strike/>
        <sz val="11"/>
        <color rgb="FF000000"/>
        <rFont val="Calibri"/>
        <scheme val="minor"/>
      </rPr>
      <t xml:space="preserve">9/5 - BOT 11:00
</t>
    </r>
    <r>
      <rPr>
        <b/>
        <sz val="11"/>
        <color rgb="FF000000"/>
        <rFont val="Calibri"/>
        <scheme val="minor"/>
      </rPr>
      <t>9/5 - AOI 2:30</t>
    </r>
  </si>
  <si>
    <r>
      <rPr>
        <b/>
        <strike/>
        <sz val="11"/>
        <color rgb="FF000000"/>
        <rFont val="Calibri"/>
        <scheme val="minor"/>
      </rPr>
      <t xml:space="preserve">9/5 - PCB DUE
</t>
    </r>
    <r>
      <rPr>
        <b/>
        <sz val="11"/>
        <color rgb="FF000000"/>
        <rFont val="Calibri"/>
        <scheme val="minor"/>
      </rPr>
      <t>9/4 - KIT CLEAR</t>
    </r>
  </si>
  <si>
    <t xml:space="preserve">Alpheus Medical Inc
</t>
  </si>
  <si>
    <t>9/10
2D</t>
  </si>
  <si>
    <r>
      <rPr>
        <b/>
        <strike/>
        <sz val="11"/>
        <color rgb="FF000000"/>
        <rFont val="Calibri"/>
        <scheme val="minor"/>
      </rPr>
      <t xml:space="preserve">9/6 - BOT 1:30
9/7 - TOP
</t>
    </r>
    <r>
      <rPr>
        <b/>
        <sz val="11"/>
        <color rgb="FF000000"/>
        <rFont val="Calibri"/>
        <scheme val="minor"/>
      </rPr>
      <t>9/7 - AOI</t>
    </r>
  </si>
  <si>
    <r>
      <rPr>
        <b/>
        <sz val="11"/>
        <color rgb="FFFF0000"/>
        <rFont val="Calibri"/>
        <scheme val="minor"/>
      </rPr>
      <t xml:space="preserve">*** 2 DAY TURN ***
</t>
    </r>
    <r>
      <rPr>
        <b/>
        <sz val="11"/>
        <color rgb="FF000000"/>
        <rFont val="Calibri"/>
        <scheme val="minor"/>
      </rPr>
      <t>"L3. L4" AFTER WASH
INSTALL "F1" BLADE FUSE PRIOR TO SHIPPING
DEPANEL &amp; SAND
SPLIT SHIPMENT - 
SHIP QTY 10 TO: Enovate Medical
SHIP QTY 15 TO: Ergotron, Inc. ADDRESS SPECIFIED ON ECO</t>
    </r>
  </si>
  <si>
    <r>
      <rPr>
        <b/>
        <strike/>
        <sz val="11"/>
        <color rgb="FF000000"/>
        <rFont val="Calibri"/>
        <scheme val="minor"/>
      </rPr>
      <t xml:space="preserve">9/6 - PCB DUE 
</t>
    </r>
    <r>
      <rPr>
        <b/>
        <sz val="11"/>
        <color rgb="FF000000"/>
        <rFont val="Calibri"/>
        <scheme val="minor"/>
      </rPr>
      <t>9/6 - KIT CLEAR</t>
    </r>
  </si>
  <si>
    <t xml:space="preserve">Enovate Medical
  /  Ergotron, Inc.
</t>
  </si>
  <si>
    <t>9/13H
10D</t>
  </si>
  <si>
    <r>
      <rPr>
        <b/>
        <strike/>
        <sz val="11"/>
        <color rgb="FF000000"/>
        <rFont val="Calibri"/>
        <scheme val="minor"/>
      </rPr>
      <t xml:space="preserve">9/3 - TOP 7:00
9/3 - TOP 9:00
</t>
    </r>
    <r>
      <rPr>
        <b/>
        <sz val="11"/>
        <color rgb="FF000000"/>
        <rFont val="Calibri"/>
        <scheme val="minor"/>
      </rPr>
      <t>9/3 - AOI 2:30</t>
    </r>
  </si>
  <si>
    <r>
      <rPr>
        <b/>
        <strike/>
        <sz val="11"/>
        <color rgb="FF000000"/>
        <rFont val="Calibri"/>
        <scheme val="minor"/>
      </rPr>
      <t xml:space="preserve">8/22 - SHORT 3 ITMS: #21 (C480..), #30 (U57..) AND #43 (U5)
8/29 - EXPECT CLEAR DATE
</t>
    </r>
    <r>
      <rPr>
        <b/>
        <sz val="11"/>
        <color rgb="FF000000"/>
        <rFont val="Calibri"/>
        <scheme val="minor"/>
      </rPr>
      <t>8/28 - KIT CLEAR</t>
    </r>
  </si>
  <si>
    <t>DOC REL 8/5</t>
  </si>
  <si>
    <r>
      <rPr>
        <b/>
        <strike/>
        <sz val="11"/>
        <color rgb="FF000000"/>
        <rFont val="Calibri"/>
        <scheme val="minor"/>
      </rPr>
      <t xml:space="preserve">9/3 - BOT 11:00
9/3 - TOP 2:00
9/3 - PAUSE 10:00
9/5 - TOP 8:00
</t>
    </r>
    <r>
      <rPr>
        <b/>
        <sz val="11"/>
        <color rgb="FF000000"/>
        <rFont val="Calibri"/>
        <scheme val="minor"/>
      </rPr>
      <t>9/5 - AOI 11:00</t>
    </r>
  </si>
  <si>
    <t>DEPANEL
SHIP IN MULTIPLE BOXES TO PREVENT SHIPPING DAMAGE - DO NOT OVERPACK BOXES</t>
  </si>
  <si>
    <r>
      <rPr>
        <b/>
        <strike/>
        <sz val="11"/>
        <color rgb="FF000000"/>
        <rFont val="Calibri"/>
        <scheme val="minor"/>
      </rPr>
      <t xml:space="preserve">9/6 - PCB DUE | C64 DUE NXT WEEK
</t>
    </r>
    <r>
      <rPr>
        <b/>
        <sz val="11"/>
        <color rgb="FF000000"/>
        <rFont val="Calibri"/>
        <scheme val="minor"/>
      </rPr>
      <t>8/29 - KIT CLEAR</t>
    </r>
  </si>
  <si>
    <t>9/4 - LINE 2 JUUKI ISSUES</t>
  </si>
  <si>
    <t>8/27</t>
  </si>
  <si>
    <r>
      <rPr>
        <b/>
        <strike/>
        <sz val="11"/>
        <color rgb="FF000000"/>
        <rFont val="Calibri"/>
        <scheme val="minor"/>
      </rPr>
      <t xml:space="preserve">8/28 - BOT 11:30
8/29 - TOP 9:00
</t>
    </r>
    <r>
      <rPr>
        <b/>
        <sz val="11"/>
        <color rgb="FF000000"/>
        <rFont val="Calibri"/>
        <scheme val="minor"/>
      </rPr>
      <t>9/3 - AOI 8:00</t>
    </r>
  </si>
  <si>
    <r>
      <rPr>
        <b/>
        <strike/>
        <sz val="11"/>
        <color rgb="FFFF0000"/>
        <rFont val="Calibri"/>
        <scheme val="minor"/>
      </rPr>
      <t xml:space="preserve">ON HOLD - FAB DOESN'T MATCH FILES
</t>
    </r>
    <r>
      <rPr>
        <b/>
        <sz val="11"/>
        <color rgb="FFFF0000"/>
        <rFont val="Calibri"/>
        <scheme val="minor"/>
      </rPr>
      <t xml:space="preserve">*** DO-A7 RATING ***
</t>
    </r>
    <r>
      <rPr>
        <b/>
        <sz val="11"/>
        <color rgb="FF000000"/>
        <rFont val="Calibri"/>
        <scheme val="minor"/>
      </rPr>
      <t xml:space="preserve">MAKE SURE FIL14-FIL17 IS INSTALLED
MOD1-MOD4, DEV2 ARE DNI
</t>
    </r>
    <r>
      <rPr>
        <b/>
        <sz val="11"/>
        <color rgb="FFFF0000"/>
        <rFont val="Calibri"/>
        <scheme val="minor"/>
      </rPr>
      <t xml:space="preserve">NO ALTA VENDOR MARKINGS/STAMPS
</t>
    </r>
    <r>
      <rPr>
        <b/>
        <sz val="11"/>
        <color rgb="FF000000"/>
        <rFont val="Calibri"/>
        <scheme val="minor"/>
      </rPr>
      <t>BOARDS MUST BE CLEAN - REMOVE ALL FLUX
PACKAGE WITH EXTRA CARE</t>
    </r>
  </si>
  <si>
    <r>
      <rPr>
        <b/>
        <strike/>
        <sz val="11"/>
        <color rgb="FF000000"/>
        <rFont val="Calibri"/>
        <scheme val="minor"/>
      </rPr>
      <t xml:space="preserve">8/21 - KIT CLEAR
</t>
    </r>
    <r>
      <rPr>
        <b/>
        <sz val="11"/>
        <color rgb="FF000000"/>
        <rFont val="Calibri"/>
        <scheme val="minor"/>
      </rPr>
      <t>8/23 - ON HOLD
8/27 - DAY 1 8/29 (TAD)</t>
    </r>
  </si>
  <si>
    <t xml:space="preserve">John Hopkins University Applied Physics La
</t>
  </si>
  <si>
    <t>8/21</t>
  </si>
  <si>
    <t>9/12H
10D</t>
  </si>
  <si>
    <r>
      <rPr>
        <b/>
        <strike/>
        <sz val="11"/>
        <color rgb="FF000000"/>
        <rFont val="Calibri"/>
        <scheme val="minor"/>
      </rPr>
      <t xml:space="preserve">8/28 - TOP 9:30
8/29 - BOT 8:30
</t>
    </r>
    <r>
      <rPr>
        <b/>
        <sz val="11"/>
        <color rgb="FF000000"/>
        <rFont val="Calibri"/>
        <scheme val="minor"/>
      </rPr>
      <t>8/29 - AOI 11:00</t>
    </r>
  </si>
  <si>
    <t>DEPANEL
MAKE SURE BOARDS ARE CLEAN</t>
  </si>
  <si>
    <r>
      <rPr>
        <b/>
        <strike/>
        <sz val="11"/>
        <color rgb="FF000000"/>
        <rFont val="Calibri"/>
        <scheme val="minor"/>
      </rPr>
      <t xml:space="preserve">8/19 - SHORT PCB WITH NO ETA
8/29 - PCB DUE
</t>
    </r>
    <r>
      <rPr>
        <b/>
        <sz val="11"/>
        <color rgb="FF000000"/>
        <rFont val="Calibri"/>
        <scheme val="minor"/>
      </rPr>
      <t>8/27 - KIT CLEAR</t>
    </r>
  </si>
  <si>
    <t>9/9
3D</t>
  </si>
  <si>
    <r>
      <rPr>
        <b/>
        <strike/>
        <sz val="11"/>
        <color rgb="FF000000"/>
        <rFont val="Calibri"/>
        <scheme val="minor"/>
      </rPr>
      <t xml:space="preserve">9/4 - BOT 10:00
9/4 - TOP 12:00
</t>
    </r>
    <r>
      <rPr>
        <b/>
        <sz val="11"/>
        <color rgb="FF000000"/>
        <rFont val="Calibri"/>
        <scheme val="minor"/>
      </rPr>
      <t>9/4 - AOI 3:30</t>
    </r>
  </si>
  <si>
    <r>
      <rPr>
        <b/>
        <sz val="11"/>
        <color rgb="FFFF0000"/>
        <rFont val="Calibri"/>
        <scheme val="minor"/>
      </rPr>
      <t xml:space="preserve">*** 3 DAY TURN ***
</t>
    </r>
    <r>
      <rPr>
        <b/>
        <sz val="11"/>
        <color rgb="FF000000"/>
        <rFont val="Calibri"/>
        <scheme val="minor"/>
      </rPr>
      <t>"L1" AFTER WASH
DEPANEL</t>
    </r>
  </si>
  <si>
    <r>
      <rPr>
        <b/>
        <strike/>
        <sz val="11"/>
        <color rgb="FF000000"/>
        <rFont val="Calibri"/>
        <scheme val="minor"/>
      </rPr>
      <t xml:space="preserve">9/3 - PCB DUE | short U11
</t>
    </r>
    <r>
      <rPr>
        <b/>
        <sz val="11"/>
        <color rgb="FF000000"/>
        <rFont val="Calibri"/>
        <scheme val="minor"/>
      </rPr>
      <t>9/4 - KIT CLEAR</t>
    </r>
  </si>
  <si>
    <t xml:space="preserve">Genuen, LLC
</t>
  </si>
  <si>
    <t>9/6H
10D</t>
  </si>
  <si>
    <r>
      <rPr>
        <b/>
        <strike/>
        <sz val="11"/>
        <color rgb="FF000000"/>
        <rFont val="Calibri"/>
        <scheme val="minor"/>
      </rPr>
      <t xml:space="preserve">8/27 - TOP 8:30
</t>
    </r>
    <r>
      <rPr>
        <b/>
        <sz val="11"/>
        <color rgb="FF000000"/>
        <rFont val="Calibri"/>
        <scheme val="minor"/>
      </rPr>
      <t>8/27 - AOI 2:30</t>
    </r>
  </si>
  <si>
    <t>U15 BTD
PRE-BAKE PCB'S 24 HRS
XRAY &amp; SAVE IMAGES
DEPANEL AND SAND</t>
  </si>
  <si>
    <t>8/21 - KIT CLEAR</t>
  </si>
  <si>
    <t>DOC REL 7/26</t>
  </si>
  <si>
    <r>
      <rPr>
        <b/>
        <strike/>
        <sz val="11"/>
        <color rgb="FF000000"/>
        <rFont val="Calibri"/>
        <scheme val="minor"/>
      </rPr>
      <t xml:space="preserve">7/17 - BOT 1:30
7/17 - PAUSE 2:30
7/18 - BOT 11:00
7/18 - TOP 2:00
</t>
    </r>
    <r>
      <rPr>
        <b/>
        <sz val="11"/>
        <color rgb="FF000000"/>
        <rFont val="Calibri"/>
        <scheme val="minor"/>
      </rPr>
      <t>7/19 - AOI 12:00</t>
    </r>
  </si>
  <si>
    <r>
      <rPr>
        <b/>
        <sz val="11"/>
        <color rgb="FF000000"/>
        <rFont val="Calibri"/>
        <scheme val="minor"/>
      </rPr>
      <t xml:space="preserve">#36 (C333) DNI
LEAD FREE PROCESS
RTV REQ PER ECO #3
</t>
    </r>
    <r>
      <rPr>
        <b/>
        <sz val="14"/>
        <color rgb="FFFF0000"/>
        <rFont val="Calibri"/>
        <scheme val="minor"/>
      </rPr>
      <t xml:space="preserve">*** TEST &amp; RTV PER ECO #5 WAIVED, DO NOT INSTALL SHIELDS
</t>
    </r>
    <r>
      <rPr>
        <b/>
        <sz val="14"/>
        <color rgb="FF000000"/>
        <rFont val="Calibri"/>
        <scheme val="minor"/>
      </rPr>
      <t xml:space="preserve">SHIP SHIELDS W/ ASSYS
</t>
    </r>
    <r>
      <rPr>
        <b/>
        <sz val="11"/>
        <color rgb="FF000000"/>
        <rFont val="Calibri"/>
        <scheme val="minor"/>
      </rPr>
      <t>DEPANEL AND SAND</t>
    </r>
  </si>
  <si>
    <r>
      <rPr>
        <b/>
        <strike/>
        <sz val="11"/>
        <color rgb="FF000000"/>
        <rFont val="Calibri"/>
        <scheme val="minor"/>
      </rPr>
      <t xml:space="preserve">7/12 - PCB DUE || SHORT #100 (U6) &amp; #36 (C333) BOTH TOP SIDE
7/15 - PCB DUE
7/16 - short #100 (U3) -- SKIP
</t>
    </r>
    <r>
      <rPr>
        <b/>
        <sz val="11"/>
        <color rgb="FF000000"/>
        <rFont val="Calibri"/>
        <scheme val="minor"/>
      </rPr>
      <t>8/22 - KIT CLEAR</t>
    </r>
  </si>
  <si>
    <t>7/17 - AWT ARRAY FILE</t>
  </si>
  <si>
    <t>DOC REL 7/8</t>
  </si>
  <si>
    <t>7/9</t>
  </si>
  <si>
    <t>9/5H
5D</t>
  </si>
  <si>
    <r>
      <rPr>
        <b/>
        <strike/>
        <sz val="11"/>
        <color rgb="FF000000"/>
        <rFont val="Calibri"/>
        <scheme val="minor"/>
      </rPr>
      <t xml:space="preserve">8/28 - BOT 6:00
8/29 - TOP 9:00
</t>
    </r>
    <r>
      <rPr>
        <b/>
        <sz val="11"/>
        <color rgb="FF000000"/>
        <rFont val="Calibri"/>
        <scheme val="minor"/>
      </rPr>
      <t>9/3 - AOI 10:00</t>
    </r>
  </si>
  <si>
    <r>
      <rPr>
        <b/>
        <strike/>
        <sz val="11"/>
        <color rgb="FF000000"/>
        <rFont val="Calibri"/>
        <scheme val="minor"/>
      </rPr>
      <t xml:space="preserve">8/19 - short #20 (c122), #42 (u22..) and #56 (j2) WITH NO ETA
</t>
    </r>
    <r>
      <rPr>
        <b/>
        <sz val="11"/>
        <color rgb="FF000000"/>
        <rFont val="Calibri"/>
        <scheme val="minor"/>
      </rPr>
      <t xml:space="preserve">8/27 - </t>
    </r>
    <r>
      <rPr>
        <b/>
        <sz val="10"/>
        <color rgb="FF000000"/>
        <rFont val="Calibri"/>
        <scheme val="minor"/>
      </rPr>
      <t>PARTIAL CLEAR (136 OF 250)</t>
    </r>
  </si>
  <si>
    <r>
      <rPr>
        <b/>
        <strike/>
        <sz val="11"/>
        <color rgb="FF000000"/>
        <rFont val="Calibri"/>
        <scheme val="minor"/>
      </rPr>
      <t xml:space="preserve">8/28
8/12
</t>
    </r>
    <r>
      <rPr>
        <b/>
        <sz val="11"/>
        <color rgb="FF000000"/>
        <rFont val="Calibri"/>
        <scheme val="minor"/>
      </rPr>
      <t>10D</t>
    </r>
  </si>
  <si>
    <r>
      <rPr>
        <b/>
        <strike/>
        <sz val="11"/>
        <color rgb="FF000000"/>
        <rFont val="Calibri"/>
        <scheme val="minor"/>
      </rPr>
      <t xml:space="preserve">8/23 - BOT 2:00
8/26 - TOP 11:00
</t>
    </r>
    <r>
      <rPr>
        <b/>
        <sz val="11"/>
        <color rgb="FF000000"/>
        <rFont val="Calibri"/>
        <scheme val="minor"/>
      </rPr>
      <t>8/27 - AOI 10:00</t>
    </r>
  </si>
  <si>
    <r>
      <rPr>
        <b/>
        <sz val="10"/>
        <color rgb="FFFF0000"/>
        <rFont val="Calibri"/>
        <scheme val="minor"/>
      </rPr>
      <t xml:space="preserve">***READ ECO BEFORE RUNNING***
</t>
    </r>
    <r>
      <rPr>
        <b/>
        <sz val="10"/>
        <color rgb="FF000000"/>
        <rFont val="Calibri"/>
        <scheme val="minor"/>
      </rPr>
      <t xml:space="preserve">***DO NOT DEPANEL - BOARDS NEED TO GET SENT TO TESTING BEFORE DEPANEL!!!
</t>
    </r>
    <r>
      <rPr>
        <b/>
        <sz val="11"/>
        <color rgb="FF000000"/>
        <rFont val="Calibri"/>
        <scheme val="minor"/>
      </rPr>
      <t>CLASS 3
"J3 &amp; J4" MAKE SURE CONNECTORS ARE ALIGNED AND MOUNTING HARDWARE IS ALIGNED AND WILL FIT
"L1A &amp; L1B" REQUIRE FIXTURES
MECH ASSY REQ
press fit</t>
    </r>
  </si>
  <si>
    <r>
      <rPr>
        <b/>
        <strike/>
        <sz val="11"/>
        <color rgb="FF000000"/>
        <rFont val="Calibri"/>
        <scheme val="minor"/>
      </rPr>
      <t xml:space="preserve">7/1 - SHORT PCB W/ NO ETA
7/29 - KIT CLEAR
8/14 - PCB due
</t>
    </r>
    <r>
      <rPr>
        <b/>
        <sz val="11"/>
        <color rgb="FF000000"/>
        <rFont val="Calibri"/>
        <scheme val="minor"/>
      </rPr>
      <t>8/14 - KIT CLEAR</t>
    </r>
  </si>
  <si>
    <t xml:space="preserve">Test Coach Company
</t>
  </si>
  <si>
    <t>7/2</t>
  </si>
  <si>
    <t>BOT 1ST
SCREW INSTALLATION REQUIRED AFTER TOP HAS GONE THROUGH REFLOW</t>
  </si>
  <si>
    <t>1, The correct placement of U10 we will need to remove and rotate the part 90 deg counterclockwise (SEE TRAVELER)
2, U34 remove MAX20360BEWZ and replace with MAX20360CEWZ.
QA Inspection: IPC –610 is used to check rework requirements</t>
  </si>
  <si>
    <r>
      <rPr>
        <b/>
        <strike/>
        <sz val="11"/>
        <color rgb="FF000000"/>
        <rFont val="Calibri"/>
        <scheme val="minor"/>
      </rPr>
      <t xml:space="preserve">8/28 - TOP 6:00
</t>
    </r>
    <r>
      <rPr>
        <b/>
        <sz val="11"/>
        <color rgb="FF000000"/>
        <rFont val="Calibri"/>
        <scheme val="minor"/>
      </rPr>
      <t>8/28 - AOI 12:00</t>
    </r>
  </si>
  <si>
    <t>LEAD PROCESS
"U59, L30" AFTER WASH
DEPANEL</t>
  </si>
  <si>
    <r>
      <rPr>
        <b/>
        <strike/>
        <sz val="11"/>
        <color rgb="FF000000"/>
        <rFont val="Calibri"/>
        <scheme val="minor"/>
      </rPr>
      <t xml:space="preserve">8/23 - PCB DUE | many shortages with no ETA
8/23 - short #63 (J3)
</t>
    </r>
    <r>
      <rPr>
        <b/>
        <sz val="11"/>
        <color rgb="FF000000"/>
        <rFont val="Calibri"/>
        <scheme val="minor"/>
      </rPr>
      <t>8/26 - KIT CLEAR</t>
    </r>
  </si>
  <si>
    <t xml:space="preserve">Oak Ridge National Labs
</t>
  </si>
  <si>
    <r>
      <rPr>
        <b/>
        <strike/>
        <sz val="11"/>
        <color rgb="FF000000"/>
        <rFont val="Calibri"/>
        <scheme val="minor"/>
      </rPr>
      <t xml:space="preserve">8/29 - PCB DUE
</t>
    </r>
    <r>
      <rPr>
        <b/>
        <sz val="11"/>
        <color rgb="FF000000"/>
        <rFont val="Calibri"/>
        <scheme val="minor"/>
      </rPr>
      <t>8/21 - KIT CLEAR</t>
    </r>
  </si>
  <si>
    <t xml:space="preserve">Prima Power Laserdyne LLC
</t>
  </si>
  <si>
    <r>
      <rPr>
        <b/>
        <strike/>
        <sz val="11"/>
        <color rgb="FF000000"/>
        <rFont val="Calibri"/>
        <scheme val="minor"/>
      </rPr>
      <t xml:space="preserve">8/27 - BOT 10:00
8/27 - PAUSE 11:00
8/27 - BOT 1:00
8/27 - TOP 2:00
</t>
    </r>
    <r>
      <rPr>
        <b/>
        <sz val="11"/>
        <color rgb="FF000000"/>
        <rFont val="Calibri"/>
        <scheme val="minor"/>
      </rPr>
      <t>8/28 - AOI 10:00</t>
    </r>
  </si>
  <si>
    <t>T1-T8 SPECIFIC INSTALL INSTRUCTIONS (SEE ECO)
E0-E12 FLUSH TO BOARD
CofC AND PACKING SLIP REQUIREMENTS
DEPANEL</t>
  </si>
  <si>
    <r>
      <rPr>
        <b/>
        <strike/>
        <sz val="11"/>
        <color rgb="FF000000"/>
        <rFont val="Calibri"/>
        <scheme val="minor"/>
      </rPr>
      <t xml:space="preserve">8/21 - PCB DUE
8/19 - OTHER SHORTAGES DUE
8/20 - SMT CLEAR
</t>
    </r>
    <r>
      <rPr>
        <b/>
        <sz val="11"/>
        <color rgb="FF000000"/>
        <rFont val="Calibri"/>
        <scheme val="minor"/>
      </rPr>
      <t>8/26 - KIT CLEAR</t>
    </r>
  </si>
  <si>
    <t xml:space="preserve">LKC Technologies
</t>
  </si>
  <si>
    <t>8/16</t>
  </si>
  <si>
    <r>
      <rPr>
        <b/>
        <strike/>
        <sz val="11"/>
        <color rgb="FF000000"/>
        <rFont val="Calibri"/>
        <scheme val="minor"/>
      </rPr>
      <t xml:space="preserve">8/27 - BOT 6:00
8/27 - TOP
</t>
    </r>
    <r>
      <rPr>
        <b/>
        <sz val="11"/>
        <color rgb="FF000000"/>
        <rFont val="Calibri"/>
        <scheme val="minor"/>
      </rPr>
      <t>8/27 - AOI 9:00</t>
    </r>
  </si>
  <si>
    <t>LEAD PROCESS
"C20_X1 x12" SEE ECO FOR SOLDERING
DEPANEL</t>
  </si>
  <si>
    <r>
      <rPr>
        <b/>
        <strike/>
        <sz val="11"/>
        <color rgb="FF000000"/>
        <rFont val="Calibri"/>
        <scheme val="minor"/>
      </rPr>
      <t xml:space="preserve">8/19 - SMT CLEAR
</t>
    </r>
    <r>
      <rPr>
        <b/>
        <sz val="11"/>
        <color rgb="FF000000"/>
        <rFont val="Calibri"/>
        <scheme val="minor"/>
      </rPr>
      <t>8/23 - KIT CLEAR</t>
    </r>
  </si>
  <si>
    <t xml:space="preserve">Naval Research Laboratory
</t>
  </si>
  <si>
    <t>DOC REL 8/16</t>
  </si>
  <si>
    <r>
      <rPr>
        <b/>
        <strike/>
        <sz val="11"/>
        <color rgb="FF000000"/>
        <rFont val="Calibri"/>
        <scheme val="minor"/>
      </rPr>
      <t xml:space="preserve">8/26 - TOP 12:00
8/27 - BOT 9:00
</t>
    </r>
    <r>
      <rPr>
        <b/>
        <sz val="11"/>
        <color rgb="FF000000"/>
        <rFont val="Calibri"/>
        <scheme val="minor"/>
      </rPr>
      <t>8/27 - AOI 2:00</t>
    </r>
  </si>
  <si>
    <t>NOTE – all PWB’s for PO 24-029 should have P/N “13068_ _ _ REV –“ etched in copper markings and REV – is acceptable.
TRIM LEADS PER ECO #2
DEPANEL</t>
  </si>
  <si>
    <r>
      <rPr>
        <b/>
        <strike/>
        <sz val="11"/>
        <color rgb="FF000000"/>
        <rFont val="Calibri"/>
        <scheme val="minor"/>
      </rPr>
      <t xml:space="preserve">8/8 OR 8/9 - PCB DUE
</t>
    </r>
    <r>
      <rPr>
        <b/>
        <sz val="11"/>
        <color rgb="FF000000"/>
        <rFont val="Calibri"/>
        <scheme val="minor"/>
      </rPr>
      <t>8/12 - KIT CLEAR</t>
    </r>
  </si>
  <si>
    <t xml:space="preserve">Plasma Ruggedized Solutions 
</t>
  </si>
  <si>
    <t>DOC REL 7/15</t>
  </si>
  <si>
    <t>8/5</t>
  </si>
  <si>
    <t>8/29
10D</t>
  </si>
  <si>
    <r>
      <rPr>
        <b/>
        <strike/>
        <sz val="11"/>
        <color rgb="FF000000"/>
        <rFont val="Calibri"/>
        <scheme val="minor"/>
      </rPr>
      <t>8/21 - TOP 6:00
8/21 -</t>
    </r>
    <r>
      <rPr>
        <b/>
        <strike/>
        <sz val="10"/>
        <color rgb="FF000000"/>
        <rFont val="Calibri"/>
        <scheme val="minor"/>
      </rPr>
      <t xml:space="preserve"> PAUSE 11:00
</t>
    </r>
    <r>
      <rPr>
        <b/>
        <sz val="11"/>
        <color rgb="FF000000"/>
        <rFont val="Calibri"/>
        <scheme val="minor"/>
      </rPr>
      <t>8/23 - BOT 1:30
8/24 - AOI</t>
    </r>
  </si>
  <si>
    <t>LEAD PROCESS
ORIENT "J24" PER ECO #5
RTV REQ PER ECO #2</t>
  </si>
  <si>
    <t>3B 3T</t>
  </si>
  <si>
    <r>
      <rPr>
        <b/>
        <strike/>
        <sz val="11"/>
        <color rgb="FF000000"/>
        <rFont val="Calibri"/>
        <scheme val="minor"/>
      </rPr>
      <t xml:space="preserve">7/19 - SHORT 4 SMT ITMS - NO ETA
8/13 - AWT PAT CONF #92 (U47)
8/14 - SMT CLEAR
</t>
    </r>
    <r>
      <rPr>
        <b/>
        <sz val="11"/>
        <color rgb="FF000000"/>
        <rFont val="Calibri"/>
        <scheme val="minor"/>
      </rPr>
      <t>8/15 - KIT CLEAR</t>
    </r>
  </si>
  <si>
    <t>DOC REL 7/12</t>
  </si>
  <si>
    <t>7/19</t>
  </si>
  <si>
    <r>
      <rPr>
        <b/>
        <sz val="11"/>
        <color rgb="FF000000"/>
        <rFont val="Calibri"/>
        <scheme val="minor"/>
      </rPr>
      <t xml:space="preserve">8/29
</t>
    </r>
    <r>
      <rPr>
        <b/>
        <strike/>
        <sz val="11"/>
        <color rgb="FF000000"/>
        <rFont val="Calibri"/>
        <scheme val="minor"/>
      </rPr>
      <t xml:space="preserve">8/21
</t>
    </r>
    <r>
      <rPr>
        <b/>
        <sz val="11"/>
        <color rgb="FF000000"/>
        <rFont val="Calibri"/>
        <scheme val="minor"/>
      </rPr>
      <t>10D</t>
    </r>
  </si>
  <si>
    <t>back</t>
  </si>
  <si>
    <r>
      <rPr>
        <b/>
        <strike/>
        <sz val="11"/>
        <color rgb="FF000000"/>
        <rFont val="Calibri"/>
        <scheme val="minor"/>
      </rPr>
      <t xml:space="preserve">PART SHORTAGES
</t>
    </r>
    <r>
      <rPr>
        <b/>
        <sz val="11"/>
        <color rgb="FF000000"/>
        <rFont val="Calibri"/>
        <scheme val="minor"/>
      </rPr>
      <t>T/H ONLY
DEPANEL</t>
    </r>
  </si>
  <si>
    <r>
      <rPr>
        <b/>
        <strike/>
        <sz val="11"/>
        <color rgb="FF000000"/>
        <rFont val="Calibri"/>
        <scheme val="minor"/>
      </rPr>
      <t xml:space="preserve">8/12 - PCB DUE DATE
</t>
    </r>
    <r>
      <rPr>
        <b/>
        <sz val="11"/>
        <color rgb="FF000000"/>
        <rFont val="Calibri"/>
        <scheme val="minor"/>
      </rPr>
      <t>8/27 - KIT CLEAR</t>
    </r>
  </si>
  <si>
    <t xml:space="preserve">United Therapeutics
</t>
  </si>
  <si>
    <r>
      <rPr>
        <b/>
        <sz val="11"/>
        <color rgb="FF000000"/>
        <rFont val="Calibri"/>
        <scheme val="minor"/>
      </rPr>
      <t xml:space="preserve">8/29
</t>
    </r>
    <r>
      <rPr>
        <b/>
        <strike/>
        <sz val="11"/>
        <color rgb="FF000000"/>
        <rFont val="Calibri"/>
        <scheme val="minor"/>
      </rPr>
      <t xml:space="preserve">8/26
</t>
    </r>
    <r>
      <rPr>
        <b/>
        <sz val="11"/>
        <color rgb="FF000000"/>
        <rFont val="Calibri"/>
        <scheme val="minor"/>
      </rPr>
      <t>5D</t>
    </r>
  </si>
  <si>
    <r>
      <rPr>
        <b/>
        <strike/>
        <sz val="11"/>
        <color rgb="FF000000"/>
        <rFont val="Calibri"/>
        <scheme val="minor"/>
      </rPr>
      <t xml:space="preserve">8/22 - BOT 8:30
8/22 - PAUSE 9:30
8/23 - BOT 7:00
8/23 - PAUSE 9:00
8/23 - TOP 11:30
</t>
    </r>
    <r>
      <rPr>
        <b/>
        <sz val="11"/>
        <color rgb="FF000000"/>
        <rFont val="Calibri"/>
        <scheme val="minor"/>
      </rPr>
      <t>8/23 - AOI 12:30</t>
    </r>
  </si>
  <si>
    <t>8/19 - KIT CLEAR</t>
  </si>
  <si>
    <t>Applied Radar, Inc.</t>
  </si>
  <si>
    <t>8/21 - SHORT U40 (TOP SIDE)</t>
  </si>
  <si>
    <t>8/26 - BOT 6:00
8/26 - PAUSE 8:00
8/26 - TOP 11:00
8/26 - AOI 2:30</t>
  </si>
  <si>
    <t>"S1" AFTER WASH
8/7 - CUST ADDED "J1012 &amp; J1013" TO BE INSTALLED - "J8, J12" DNI
MAKE SURE BOARDS ARE WASHED AND CLEAN
DEPANEL</t>
  </si>
  <si>
    <t>8/5 - SHORT #1 (C10_1..) &amp; #27 (Y3)
8/7 - AWT PART CONF
8/7 - KIT CLEAR</t>
  </si>
  <si>
    <t>PERATON</t>
  </si>
  <si>
    <t>F1 &amp; F2 MARKING DOESN'T MATCH</t>
  </si>
  <si>
    <t>DOC REL 8/1</t>
  </si>
  <si>
    <t>AUG 5</t>
  </si>
  <si>
    <r>
      <rPr>
        <b/>
        <strike/>
        <sz val="11"/>
        <color rgb="FF000000"/>
        <rFont val="Calibri"/>
        <scheme val="minor"/>
      </rPr>
      <t xml:space="preserve">8/28
</t>
    </r>
    <r>
      <rPr>
        <b/>
        <sz val="11"/>
        <color rgb="FF000000"/>
        <rFont val="Calibri"/>
        <scheme val="minor"/>
      </rPr>
      <t>5D</t>
    </r>
  </si>
  <si>
    <r>
      <rPr>
        <b/>
        <strike/>
        <sz val="11"/>
        <color rgb="FF000000"/>
        <rFont val="Calibri"/>
        <scheme val="minor"/>
      </rPr>
      <t>8/23 - BOT 10:30
8/23 -</t>
    </r>
    <r>
      <rPr>
        <b/>
        <strike/>
        <sz val="10"/>
        <color rgb="FF000000"/>
        <rFont val="Calibri"/>
        <scheme val="minor"/>
      </rPr>
      <t xml:space="preserve"> PAUSE 11:30
</t>
    </r>
    <r>
      <rPr>
        <b/>
        <sz val="11"/>
        <color rgb="FF000000"/>
        <rFont val="Calibri"/>
        <scheme val="minor"/>
      </rPr>
      <t>8/23 - BOT 1:30
8/24 - AOI</t>
    </r>
  </si>
  <si>
    <r>
      <rPr>
        <b/>
        <sz val="11"/>
        <color rgb="FFFF0000"/>
        <rFont val="Calibri"/>
        <scheme val="minor"/>
      </rPr>
      <t xml:space="preserve">***ALL DNI PADS MUST BE FREE OF SOLDER
ALPHA WS-820 PASTE REQ
</t>
    </r>
    <r>
      <rPr>
        <b/>
        <sz val="11"/>
        <color rgb="FF000000"/>
        <rFont val="Calibri"/>
        <scheme val="minor"/>
      </rPr>
      <t xml:space="preserve">"C266" MIX POP
- Qty 732 (TCJD477M004R0025) DigiKey
-	Qty 706 (T520D477M004ATE025) Mouser
- Qty 734 (T520D477M004ATE025) DigiKey
</t>
    </r>
    <r>
      <rPr>
        <b/>
        <strike/>
        <sz val="11"/>
        <color rgb="FF000000"/>
        <rFont val="Calibri"/>
        <scheme val="minor"/>
      </rPr>
      <t xml:space="preserve">AWT shortages from customer
</t>
    </r>
    <r>
      <rPr>
        <b/>
        <sz val="11"/>
        <color rgb="FF000000"/>
        <rFont val="Calibri"/>
        <scheme val="minor"/>
      </rPr>
      <t>DNI C527, C537, C547 and C577 
DEPANEL</t>
    </r>
  </si>
  <si>
    <r>
      <rPr>
        <b/>
        <strike/>
        <sz val="11"/>
        <color rgb="FF000000"/>
        <rFont val="Calibri"/>
        <scheme val="minor"/>
      </rPr>
      <t xml:space="preserve">8/19 - PCB DUE
</t>
    </r>
    <r>
      <rPr>
        <b/>
        <strike/>
        <sz val="10"/>
        <color rgb="FF000000"/>
        <rFont val="Calibri"/>
        <scheme val="minor"/>
      </rPr>
      <t xml:space="preserve">8/9 - SHORT PCB &amp; #1 (C1002) NO ETA
8/21 - PCB DUE
</t>
    </r>
    <r>
      <rPr>
        <b/>
        <sz val="10"/>
        <color rgb="FF000000"/>
        <rFont val="Calibri"/>
        <scheme val="minor"/>
      </rPr>
      <t>8/21 - KIT CLEAR</t>
    </r>
  </si>
  <si>
    <t>FEDEX INTL</t>
  </si>
  <si>
    <t xml:space="preserve">Alphawave IP Inc.
</t>
  </si>
  <si>
    <t>8/6</t>
  </si>
  <si>
    <r>
      <rPr>
        <b/>
        <strike/>
        <sz val="11"/>
        <color rgb="FF000000"/>
        <rFont val="Calibri"/>
        <scheme val="minor"/>
      </rPr>
      <t xml:space="preserve">8/27
</t>
    </r>
    <r>
      <rPr>
        <b/>
        <sz val="11"/>
        <color rgb="FF000000"/>
        <rFont val="Calibri"/>
        <scheme val="minor"/>
      </rPr>
      <t>3D</t>
    </r>
  </si>
  <si>
    <t>8/23 - BOT 6:00
8/23 - pause 11:00</t>
  </si>
  <si>
    <r>
      <rPr>
        <b/>
        <sz val="11"/>
        <color rgb="FFFF0000"/>
        <rFont val="Calibri"/>
        <scheme val="minor"/>
      </rPr>
      <t xml:space="preserve">ON HOLD - J2 DOESN'T FIT PROPERLY
*** 3 DAY TURN ***
</t>
    </r>
    <r>
      <rPr>
        <b/>
        <sz val="11"/>
        <color rgb="FF000000"/>
        <rFont val="Calibri"/>
        <scheme val="minor"/>
      </rPr>
      <t>DEPANEL AND SAND
EXTRA PACKAGING CARE REQ</t>
    </r>
  </si>
  <si>
    <r>
      <rPr>
        <b/>
        <strike/>
        <sz val="11"/>
        <color rgb="FF000000"/>
        <rFont val="Calibri"/>
        <scheme val="minor"/>
      </rPr>
      <t xml:space="preserve">8/8 - SHORT PCB WITH NO ETA
</t>
    </r>
    <r>
      <rPr>
        <b/>
        <sz val="11"/>
        <color rgb="FF000000"/>
        <rFont val="Calibri"/>
        <scheme val="minor"/>
      </rPr>
      <t>8/22 - KIT CLEAR</t>
    </r>
  </si>
  <si>
    <t>8/23 - J2 DOES NOT FIT PROPERLY</t>
  </si>
  <si>
    <t>DOC REL 8/7</t>
  </si>
  <si>
    <t>8/8</t>
  </si>
  <si>
    <t>8/28
5D</t>
  </si>
  <si>
    <r>
      <rPr>
        <b/>
        <strike/>
        <sz val="11"/>
        <color rgb="FF000000"/>
        <rFont val="Calibri"/>
        <scheme val="minor"/>
      </rPr>
      <t xml:space="preserve">8/24 - BOT 
8/26 - TOP 11:00
</t>
    </r>
    <r>
      <rPr>
        <b/>
        <sz val="11"/>
        <color rgb="FF000000"/>
        <rFont val="Calibri"/>
        <scheme val="minor"/>
      </rPr>
      <t>8/26 - AOI 1:00</t>
    </r>
  </si>
  <si>
    <r>
      <rPr>
        <b/>
        <sz val="12"/>
        <color rgb="FFFF0000"/>
        <rFont val="Calibri"/>
        <scheme val="minor"/>
      </rPr>
      <t xml:space="preserve">*** MASK OUTER PADS OF "SW1" PER ECO
</t>
    </r>
    <r>
      <rPr>
        <b/>
        <sz val="11"/>
        <color rgb="FF000000"/>
        <rFont val="Calibri"/>
        <scheme val="minor"/>
      </rPr>
      <t>"U31" AFER WASH
"J1" PRESS FIT
DEPANEL</t>
    </r>
  </si>
  <si>
    <r>
      <rPr>
        <b/>
        <strike/>
        <sz val="11"/>
        <color rgb="FF000000"/>
        <rFont val="Calibri"/>
        <scheme val="minor"/>
      </rPr>
      <t xml:space="preserve">8/16 - PCB DUE
</t>
    </r>
    <r>
      <rPr>
        <b/>
        <sz val="11"/>
        <color rgb="FF000000"/>
        <rFont val="Calibri"/>
        <scheme val="minor"/>
      </rPr>
      <t>8/21 - KIT CLEAR</t>
    </r>
  </si>
  <si>
    <t xml:space="preserve">Farsounder, Inc.
</t>
  </si>
  <si>
    <t>DOC REL 8/9</t>
  </si>
  <si>
    <t>8/28
10D</t>
  </si>
  <si>
    <r>
      <rPr>
        <b/>
        <strike/>
        <sz val="11"/>
        <color rgb="FF000000"/>
        <rFont val="Calibri"/>
        <scheme val="minor"/>
      </rPr>
      <t xml:space="preserve">8/26 - TOP 8:00
</t>
    </r>
    <r>
      <rPr>
        <b/>
        <sz val="11"/>
        <color rgb="FF000000"/>
        <rFont val="Calibri"/>
        <scheme val="minor"/>
      </rPr>
      <t>8/26 - AOI 12:00</t>
    </r>
  </si>
  <si>
    <r>
      <rPr>
        <b/>
        <sz val="11"/>
        <color rgb="FFFF0000"/>
        <rFont val="Calibri"/>
        <scheme val="minor"/>
      </rPr>
      <t xml:space="preserve">*** EXPEDITE. SHIP BY DUE DATE ***
</t>
    </r>
    <r>
      <rPr>
        <b/>
        <sz val="11"/>
        <color rgb="FF000000"/>
        <rFont val="Calibri"/>
        <scheme val="minor"/>
      </rPr>
      <t>LEAD PROCESS
DEPANEL</t>
    </r>
  </si>
  <si>
    <r>
      <rPr>
        <b/>
        <strike/>
        <sz val="11"/>
        <color rgb="FF000000"/>
        <rFont val="Calibri"/>
        <scheme val="minor"/>
      </rPr>
      <t xml:space="preserve">8/1 - SHORT PCB W/ NO ETA
8/14 - PCB DUE
8/15 - PCB DUE
8/22 - PCB DUE
</t>
    </r>
    <r>
      <rPr>
        <b/>
        <sz val="11"/>
        <color rgb="FF000000"/>
        <rFont val="Calibri"/>
        <scheme val="minor"/>
      </rPr>
      <t>8/23 - KIT CLEAR</t>
    </r>
  </si>
  <si>
    <t>PREV BUILD = L3</t>
  </si>
  <si>
    <t>DOC REL 7/31</t>
  </si>
  <si>
    <t>8/1</t>
  </si>
  <si>
    <r>
      <rPr>
        <b/>
        <strike/>
        <sz val="11"/>
        <color rgb="FF000000"/>
        <rFont val="Calibri"/>
        <scheme val="minor"/>
      </rPr>
      <t xml:space="preserve">8/23 - TOP 8:00
</t>
    </r>
    <r>
      <rPr>
        <b/>
        <sz val="11"/>
        <color rgb="FF000000"/>
        <rFont val="Calibri"/>
        <scheme val="minor"/>
      </rPr>
      <t>8/23 - AOI 1:00</t>
    </r>
  </si>
  <si>
    <t>"SW1, SW2" AFTER WASH
TRIM LEADS - MAX LEAD HIEGHT 2.0
DEPANEL &amp; SAND
DO NOT SHIP EXCESS MATL</t>
  </si>
  <si>
    <t>RO</t>
  </si>
  <si>
    <r>
      <rPr>
        <b/>
        <strike/>
        <sz val="11"/>
        <color rgb="FF000000"/>
        <rFont val="Calibri"/>
        <scheme val="minor"/>
      </rPr>
      <t xml:space="preserve">8/8 - SHORT PCB WITH NO ETA
8/21 - pcb due
</t>
    </r>
    <r>
      <rPr>
        <b/>
        <sz val="11"/>
        <color rgb="FF000000"/>
        <rFont val="Calibri"/>
        <scheme val="minor"/>
      </rPr>
      <t>8/28 - KIT CLEAR</t>
    </r>
  </si>
  <si>
    <r>
      <rPr>
        <b/>
        <sz val="11"/>
        <color rgb="FFFF0000"/>
        <rFont val="Calibri"/>
        <scheme val="minor"/>
      </rPr>
      <t xml:space="preserve">***ALL DNI PADS MUST BE FREE OF SOLDER
ALPHA WS-820 PASTE REQ
</t>
    </r>
    <r>
      <rPr>
        <b/>
        <sz val="11"/>
        <color rgb="FF000000"/>
        <rFont val="Calibri"/>
        <scheme val="minor"/>
      </rPr>
      <t>"C266" MIX POP
- Qty 732 (TCJD477M004R0025) DigiKey
-	Qty 706 (T520D477M004ATE025) Mouser
- Qty 734 (T520D477M004ATE025) DigiKey
AWT shortages from customer
DNI C527, C537, C547 and C577 
DEPANEL</t>
    </r>
  </si>
  <si>
    <r>
      <rPr>
        <b/>
        <sz val="11"/>
        <color rgb="FF000000"/>
        <rFont val="Calibri"/>
        <scheme val="minor"/>
      </rPr>
      <t xml:space="preserve">8/28
</t>
    </r>
    <r>
      <rPr>
        <b/>
        <strike/>
        <sz val="11"/>
        <color rgb="FF000000"/>
        <rFont val="Calibri"/>
        <scheme val="minor"/>
      </rPr>
      <t xml:space="preserve">8/16
</t>
    </r>
    <r>
      <rPr>
        <b/>
        <sz val="11"/>
        <color rgb="FF000000"/>
        <rFont val="Calibri"/>
        <scheme val="minor"/>
      </rPr>
      <t>10D</t>
    </r>
  </si>
  <si>
    <t>1.	Remove qty 11 T/H per board
2.	Place missing connectors onto J11, J12, J18 &amp; J19, cover with foil to protect certain areas and reflow
3.	Re-solder qty 11 T/H per board
4.	Wash
5.	Re-inspect
6.	Photos of rework area required before shipping</t>
  </si>
  <si>
    <t>8/2 - KIT CLEAR</t>
  </si>
  <si>
    <t>8/2</t>
  </si>
  <si>
    <t>8/27
10D</t>
  </si>
  <si>
    <r>
      <rPr>
        <b/>
        <strike/>
        <sz val="11"/>
        <color rgb="FF000000"/>
        <rFont val="Calibri"/>
        <scheme val="minor"/>
      </rPr>
      <t xml:space="preserve">5/31 - TOP 11:00
</t>
    </r>
    <r>
      <rPr>
        <b/>
        <sz val="11"/>
        <color rgb="FF000000"/>
        <rFont val="Calibri"/>
        <scheme val="minor"/>
      </rPr>
      <t>6/1 - AOI 7:00</t>
    </r>
  </si>
  <si>
    <r>
      <rPr>
        <b/>
        <sz val="11"/>
        <color rgb="FFFF0000"/>
        <rFont val="Calibri"/>
        <scheme val="minor"/>
      </rPr>
      <t xml:space="preserve">DO NOT SHIP EARLY
</t>
    </r>
    <r>
      <rPr>
        <b/>
        <sz val="11"/>
        <color rgb="FF000000"/>
        <rFont val="Calibri"/>
        <scheme val="minor"/>
      </rPr>
      <t>QTY 60 7/25/2024
QTY 60 8/27/2024
TRIM LEADS TO 0.98 PER ECO
DEPANEL</t>
    </r>
  </si>
  <si>
    <r>
      <rPr>
        <b/>
        <strike/>
        <sz val="11"/>
        <color rgb="FF000000"/>
        <rFont val="Calibri"/>
        <scheme val="minor"/>
      </rPr>
      <t xml:space="preserve">5/22 - PCB DUE
</t>
    </r>
    <r>
      <rPr>
        <b/>
        <sz val="11"/>
        <color rgb="FF000000"/>
        <rFont val="Calibri"/>
        <scheme val="minor"/>
      </rPr>
      <t>5/21 - KIT CLEAR</t>
    </r>
  </si>
  <si>
    <t xml:space="preserve">Frencken America Inc.
</t>
  </si>
  <si>
    <t>5/10</t>
  </si>
  <si>
    <t>8/26
5D</t>
  </si>
  <si>
    <r>
      <rPr>
        <b/>
        <strike/>
        <sz val="11"/>
        <color rgb="FF000000"/>
        <rFont val="Calibri"/>
        <scheme val="minor"/>
      </rPr>
      <t xml:space="preserve">8/22 - TOP 9:30
</t>
    </r>
    <r>
      <rPr>
        <b/>
        <sz val="11"/>
        <color rgb="FF000000"/>
        <rFont val="Calibri"/>
        <scheme val="minor"/>
      </rPr>
      <t>8/23 - AOI 8:00</t>
    </r>
  </si>
  <si>
    <r>
      <rPr>
        <b/>
        <sz val="14"/>
        <color rgb="FFFF0000"/>
        <rFont val="Calibri"/>
        <scheme val="minor"/>
      </rPr>
      <t xml:space="preserve">*** VERIFY "U2, U4, U6, U8" IS MASKED OFF PER ECO ***
</t>
    </r>
    <r>
      <rPr>
        <b/>
        <sz val="14"/>
        <color rgb="FF000000"/>
        <rFont val="Calibri"/>
        <scheme val="minor"/>
      </rPr>
      <t xml:space="preserve">KEEP GRID HOLES FREE OF SOLDER
</t>
    </r>
    <r>
      <rPr>
        <b/>
        <sz val="11"/>
        <color rgb="FF000000"/>
        <rFont val="Calibri"/>
        <scheme val="minor"/>
      </rPr>
      <t>QA BEFORE INSTALLING SHIELD AND COVER
DEPANEL</t>
    </r>
  </si>
  <si>
    <r>
      <rPr>
        <b/>
        <strike/>
        <sz val="11"/>
        <color rgb="FF000000"/>
        <rFont val="Calibri"/>
        <scheme val="minor"/>
      </rPr>
      <t xml:space="preserve">8/15 - PCB DUE | SHORT #23 (S1)
</t>
    </r>
    <r>
      <rPr>
        <b/>
        <sz val="11"/>
        <color rgb="FF000000"/>
        <rFont val="Calibri"/>
        <scheme val="minor"/>
      </rPr>
      <t>8/19 - KIT CLEAR</t>
    </r>
  </si>
  <si>
    <t xml:space="preserve">Technical Manufacturing Corp (TMC)
</t>
  </si>
  <si>
    <t>8/14</t>
  </si>
  <si>
    <t>8/22
3D</t>
  </si>
  <si>
    <r>
      <rPr>
        <b/>
        <strike/>
        <sz val="11"/>
        <color rgb="FF000000"/>
        <rFont val="Calibri"/>
        <scheme val="minor"/>
      </rPr>
      <t xml:space="preserve">8/20 - BOT 12:00
8/21 - TOP 10:00
</t>
    </r>
    <r>
      <rPr>
        <b/>
        <sz val="11"/>
        <color rgb="FF000000"/>
        <rFont val="Calibri"/>
        <scheme val="minor"/>
      </rPr>
      <t>8/22 - AOI 10:00</t>
    </r>
  </si>
  <si>
    <r>
      <rPr>
        <b/>
        <sz val="11"/>
        <color rgb="FFFF0000"/>
        <rFont val="Calibri"/>
        <scheme val="minor"/>
      </rPr>
      <t xml:space="preserve">*** 3 DAY TURN ***
</t>
    </r>
    <r>
      <rPr>
        <b/>
        <sz val="11"/>
        <color rgb="FF000000"/>
        <rFont val="Calibri"/>
        <scheme val="minor"/>
      </rPr>
      <t>LOT TRACKING REQ PER ECO
DEPANEL &amp; SAND</t>
    </r>
  </si>
  <si>
    <r>
      <rPr>
        <b/>
        <strike/>
        <sz val="11"/>
        <color rgb="FF000000"/>
        <rFont val="Calibri"/>
        <scheme val="minor"/>
      </rPr>
      <t xml:space="preserve">8/15 - PCB DUE &amp; SHORT #39 (L3)
</t>
    </r>
    <r>
      <rPr>
        <b/>
        <sz val="11"/>
        <color rgb="FF000000"/>
        <rFont val="Calibri"/>
        <scheme val="minor"/>
      </rPr>
      <t>8/19 - KIT CLEAR</t>
    </r>
  </si>
  <si>
    <t>ERI Group</t>
  </si>
  <si>
    <t>8/12</t>
  </si>
  <si>
    <t>8/23
1D</t>
  </si>
  <si>
    <r>
      <rPr>
        <b/>
        <strike/>
        <sz val="11"/>
        <color rgb="FF000000"/>
        <rFont val="Calibri"/>
        <scheme val="minor"/>
      </rPr>
      <t xml:space="preserve">8/22 - TOP 9:30
</t>
    </r>
    <r>
      <rPr>
        <b/>
        <sz val="11"/>
        <color rgb="FF000000"/>
        <rFont val="Calibri"/>
        <scheme val="minor"/>
      </rPr>
      <t>8/22 - AOI 11:30</t>
    </r>
  </si>
  <si>
    <r>
      <rPr>
        <b/>
        <sz val="11"/>
        <color rgb="FFFF0000"/>
        <rFont val="Calibri"/>
        <scheme val="minor"/>
      </rPr>
      <t xml:space="preserve">*** 1 DAY TURN ***
</t>
    </r>
    <r>
      <rPr>
        <b/>
        <sz val="11"/>
        <color rgb="FF000000"/>
        <rFont val="Calibri"/>
        <scheme val="minor"/>
      </rPr>
      <t>DEPANEL AND SAND</t>
    </r>
  </si>
  <si>
    <t>8/22 - KIT CLEAR</t>
  </si>
  <si>
    <r>
      <rPr>
        <b/>
        <sz val="11"/>
        <color rgb="FF000000"/>
        <rFont val="Calibri"/>
        <scheme val="minor"/>
      </rPr>
      <t xml:space="preserve">8/23
</t>
    </r>
    <r>
      <rPr>
        <b/>
        <strike/>
        <sz val="11"/>
        <color rgb="FF000000"/>
        <rFont val="Calibri"/>
        <scheme val="minor"/>
      </rPr>
      <t xml:space="preserve">8/21
</t>
    </r>
    <r>
      <rPr>
        <b/>
        <sz val="11"/>
        <color rgb="FF000000"/>
        <rFont val="Calibri"/>
        <scheme val="minor"/>
      </rPr>
      <t>10D</t>
    </r>
  </si>
  <si>
    <r>
      <rPr>
        <b/>
        <strike/>
        <sz val="11"/>
        <color rgb="FF000000"/>
        <rFont val="Calibri"/>
        <scheme val="minor"/>
      </rPr>
      <t xml:space="preserve">8/17 - BOT 7:00
8/19 - TOP 1:00
</t>
    </r>
    <r>
      <rPr>
        <b/>
        <sz val="11"/>
        <color rgb="FF000000"/>
        <rFont val="Calibri"/>
        <scheme val="minor"/>
      </rPr>
      <t>8/20 - AOI 4:30</t>
    </r>
  </si>
  <si>
    <t>8/5 - KIT CLEAR (DAY 1 8/8/2024 PHUONG)</t>
  </si>
  <si>
    <t>Safe Foods</t>
  </si>
  <si>
    <t>DOC REL 6/28</t>
  </si>
  <si>
    <t>8/22
5D</t>
  </si>
  <si>
    <t>THT ONLY
DEPANEL</t>
  </si>
  <si>
    <t>8/15 - KIT CLEAR</t>
  </si>
  <si>
    <t>DOC REL 5/28</t>
  </si>
  <si>
    <r>
      <rPr>
        <b/>
        <strike/>
        <sz val="11"/>
        <color rgb="FF000000"/>
        <rFont val="Calibri"/>
        <scheme val="minor"/>
      </rPr>
      <t xml:space="preserve">8/19 - TOP 9:00
</t>
    </r>
    <r>
      <rPr>
        <b/>
        <sz val="11"/>
        <color rgb="FF000000"/>
        <rFont val="Calibri"/>
        <scheme val="minor"/>
      </rPr>
      <t>8/19 - AOI 12:00</t>
    </r>
  </si>
  <si>
    <t>DEPANEL &amp; SAND
DO NOT SHIP EXCESS MATL</t>
  </si>
  <si>
    <r>
      <rPr>
        <b/>
        <strike/>
        <sz val="11"/>
        <color rgb="FF000000"/>
        <rFont val="Calibri"/>
        <scheme val="minor"/>
      </rPr>
      <t xml:space="preserve">8/8 - SHORT PCB &amp; #20 (R4) WITH NO ETA
8/15 - PCB DUE
</t>
    </r>
    <r>
      <rPr>
        <b/>
        <sz val="11"/>
        <color rgb="FF000000"/>
        <rFont val="Calibri"/>
        <scheme val="minor"/>
      </rPr>
      <t>8/15 - KIT CLEAR</t>
    </r>
  </si>
  <si>
    <r>
      <rPr>
        <b/>
        <sz val="11"/>
        <color rgb="FF000000"/>
        <rFont val="Calibri"/>
        <scheme val="minor"/>
      </rPr>
      <t xml:space="preserve">8/22
</t>
    </r>
    <r>
      <rPr>
        <b/>
        <strike/>
        <sz val="11"/>
        <color rgb="FF000000"/>
        <rFont val="Calibri"/>
        <scheme val="minor"/>
      </rPr>
      <t xml:space="preserve">8/21
</t>
    </r>
    <r>
      <rPr>
        <b/>
        <sz val="11"/>
        <color rgb="FF000000"/>
        <rFont val="Calibri"/>
        <scheme val="minor"/>
      </rPr>
      <t>5D</t>
    </r>
  </si>
  <si>
    <r>
      <rPr>
        <b/>
        <strike/>
        <sz val="11"/>
        <color rgb="FF000000"/>
        <rFont val="Calibri"/>
        <scheme val="minor"/>
      </rPr>
      <t xml:space="preserve">8/19 - TOP 6:00
</t>
    </r>
    <r>
      <rPr>
        <b/>
        <sz val="11"/>
        <color rgb="FF000000"/>
        <rFont val="Calibri"/>
        <scheme val="minor"/>
      </rPr>
      <t>8/20 - AOI 12:00</t>
    </r>
  </si>
  <si>
    <t xml:space="preserve">***NO VENDOR MARKING ALLOWED PER ECO
</t>
  </si>
  <si>
    <r>
      <rPr>
        <b/>
        <strike/>
        <sz val="11"/>
        <color rgb="FF000000"/>
        <rFont val="Calibri"/>
        <scheme val="minor"/>
      </rPr>
      <t xml:space="preserve">8/13 - SHORT #7 (D1_1...) QTY 50 PCS | AWT PART CONF #29 (P5_1...)
</t>
    </r>
    <r>
      <rPr>
        <b/>
        <sz val="11"/>
        <color rgb="FF000000"/>
        <rFont val="Calibri"/>
        <scheme val="minor"/>
      </rPr>
      <t>8/14 - KIT CLEAR</t>
    </r>
  </si>
  <si>
    <t>8/20 - SHORT 300 PCS OF #2</t>
  </si>
  <si>
    <t>8/13</t>
  </si>
  <si>
    <r>
      <rPr>
        <b/>
        <strike/>
        <sz val="11"/>
        <color rgb="FF000000"/>
        <rFont val="Calibri"/>
        <scheme val="minor"/>
      </rPr>
      <t xml:space="preserve">8/21 - BOT 2:00
8/22 - TOP 11:00
</t>
    </r>
    <r>
      <rPr>
        <b/>
        <sz val="11"/>
        <color rgb="FF000000"/>
        <rFont val="Calibri"/>
        <scheme val="minor"/>
      </rPr>
      <t>8/22 - AOI 3:00</t>
    </r>
  </si>
  <si>
    <r>
      <rPr>
        <b/>
        <sz val="11"/>
        <color rgb="FFFF0000"/>
        <rFont val="Calibri"/>
        <scheme val="minor"/>
      </rPr>
      <t xml:space="preserve">*** 3 DAY TURN ***
</t>
    </r>
    <r>
      <rPr>
        <b/>
        <sz val="11"/>
        <color rgb="FF000000"/>
        <rFont val="Calibri"/>
        <scheme val="minor"/>
      </rPr>
      <t>U5 Orientation (SEE ECO)
L1 &amp; L2 PLACE AFTER WASH
TWO DATA MATRIX LABELS REQUIRED: 
ONE S/N AND ONE ASSY</t>
    </r>
  </si>
  <si>
    <r>
      <rPr>
        <b/>
        <strike/>
        <sz val="11"/>
        <color rgb="FF000000"/>
        <rFont val="Calibri"/>
        <scheme val="minor"/>
      </rPr>
      <t xml:space="preserve">8/12 - SHORT PCB with NO ETA
8/15 - pcb due
8/16 - PCB DUE
8/19 - PCB DUE
</t>
    </r>
    <r>
      <rPr>
        <b/>
        <sz val="11"/>
        <color rgb="FF000000"/>
        <rFont val="Calibri"/>
        <scheme val="minor"/>
      </rPr>
      <t>8/19 - KIT CLEAR</t>
    </r>
  </si>
  <si>
    <t xml:space="preserve">OXOS Medical, Inc.
</t>
  </si>
  <si>
    <t>8/21
1D</t>
  </si>
  <si>
    <r>
      <rPr>
        <b/>
        <strike/>
        <sz val="11"/>
        <color rgb="FF000000"/>
        <rFont val="Calibri"/>
        <scheme val="minor"/>
      </rPr>
      <t xml:space="preserve">8/21 - BOT 6:00
</t>
    </r>
    <r>
      <rPr>
        <b/>
        <sz val="11"/>
        <color rgb="FF000000"/>
        <rFont val="Calibri"/>
        <scheme val="minor"/>
      </rPr>
      <t>8/21 - AOI 10:30</t>
    </r>
  </si>
  <si>
    <t>8/20 - KIT CLEAR</t>
  </si>
  <si>
    <t>bot only</t>
  </si>
  <si>
    <t>8/21
3D</t>
  </si>
  <si>
    <r>
      <rPr>
        <b/>
        <strike/>
        <sz val="11"/>
        <color rgb="FF000000"/>
        <rFont val="Calibri"/>
        <scheme val="minor"/>
      </rPr>
      <t xml:space="preserve">8/21 - BOT 10:00
8/21 - TOP
</t>
    </r>
    <r>
      <rPr>
        <b/>
        <sz val="11"/>
        <color rgb="FF000000"/>
        <rFont val="Calibri"/>
        <scheme val="minor"/>
      </rPr>
      <t>8/21 - AOI 1:30</t>
    </r>
  </si>
  <si>
    <r>
      <rPr>
        <b/>
        <sz val="11"/>
        <color rgb="FFFF0000"/>
        <rFont val="Calibri"/>
        <scheme val="minor"/>
      </rPr>
      <t xml:space="preserve">*** 3 DAY TURN ***
</t>
    </r>
    <r>
      <rPr>
        <b/>
        <sz val="11"/>
        <color rgb="FF000000"/>
        <rFont val="Calibri"/>
        <scheme val="minor"/>
      </rPr>
      <t>DEPANEL
2 DIFFERENT LABELS PER  BOARD REQ</t>
    </r>
  </si>
  <si>
    <r>
      <rPr>
        <b/>
        <strike/>
        <sz val="11"/>
        <color rgb="FF000000"/>
        <rFont val="Calibri"/>
        <scheme val="minor"/>
      </rPr>
      <t xml:space="preserve">8/19 - PCB DUE
</t>
    </r>
    <r>
      <rPr>
        <b/>
        <sz val="11"/>
        <color rgb="FF000000"/>
        <rFont val="Calibri"/>
        <scheme val="minor"/>
      </rPr>
      <t>8/16 - KIT CLEAR</t>
    </r>
  </si>
  <si>
    <r>
      <t xml:space="preserve">8/21
</t>
    </r>
    <r>
      <rPr>
        <b/>
        <strike/>
        <sz val="11"/>
        <color rgb="FF000000"/>
        <rFont val="Calibri"/>
        <scheme val="minor"/>
      </rPr>
      <t xml:space="preserve">8/15
</t>
    </r>
    <r>
      <rPr>
        <b/>
        <sz val="11"/>
        <color rgb="FF000000"/>
        <rFont val="Calibri"/>
        <scheme val="minor"/>
      </rPr>
      <t>5D</t>
    </r>
  </si>
  <si>
    <r>
      <rPr>
        <b/>
        <strike/>
        <sz val="11"/>
        <color rgb="FF000000"/>
        <rFont val="Calibri"/>
        <scheme val="minor"/>
      </rPr>
      <t xml:space="preserve">8/16 - TOP 2:30
</t>
    </r>
    <r>
      <rPr>
        <b/>
        <sz val="11"/>
        <color rgb="FF000000"/>
        <rFont val="Calibri"/>
        <scheme val="minor"/>
      </rPr>
      <t>8/16 - AOI 3:30</t>
    </r>
  </si>
  <si>
    <r>
      <rPr>
        <b/>
        <strike/>
        <sz val="11"/>
        <color rgb="FFFF0000"/>
        <rFont val="Calibri"/>
        <scheme val="minor"/>
      </rPr>
      <t xml:space="preserve">ON HOLD
</t>
    </r>
    <r>
      <rPr>
        <b/>
        <sz val="11"/>
        <color rgb="FF000000"/>
        <rFont val="Calibri"/>
        <scheme val="minor"/>
      </rPr>
      <t>"SW1, SW2" AFTER WASH
"PS201" AFTERWASH &amp; NEEDS TO GET ASSEMBLED TOGETHER
POST BAKE 30 MIN IF BOARDS ARE WASHED
DEPANEL</t>
    </r>
  </si>
  <si>
    <r>
      <rPr>
        <b/>
        <strike/>
        <sz val="11"/>
        <color rgb="FF000000"/>
        <rFont val="Calibri"/>
        <scheme val="minor"/>
      </rPr>
      <t xml:space="preserve">8/9 - PCB DUE
8/8 - KIT CLEAR
</t>
    </r>
    <r>
      <rPr>
        <b/>
        <sz val="11"/>
        <color rgb="FF000000"/>
        <rFont val="Calibri"/>
        <scheme val="minor"/>
      </rPr>
      <t>8/14 - KIT CLEAR</t>
    </r>
  </si>
  <si>
    <t xml:space="preserve">Rasirc
</t>
  </si>
  <si>
    <t>8/8 - PCBA MISSING V-SCORES</t>
  </si>
  <si>
    <t>8/21
5D</t>
  </si>
  <si>
    <r>
      <rPr>
        <b/>
        <strike/>
        <sz val="11"/>
        <color rgb="FF000000"/>
        <rFont val="Calibri"/>
        <scheme val="minor"/>
      </rPr>
      <t xml:space="preserve">8/16 - BOT 7:00
8/16 - TOP 2:30
</t>
    </r>
    <r>
      <rPr>
        <b/>
        <sz val="11"/>
        <color rgb="FF000000"/>
        <rFont val="Calibri"/>
        <scheme val="minor"/>
      </rPr>
      <t>8/19 - AOI 8:00</t>
    </r>
  </si>
  <si>
    <r>
      <rPr>
        <b/>
        <sz val="11"/>
        <color rgb="FF000000"/>
        <rFont val="Calibri"/>
        <scheme val="minor"/>
      </rPr>
      <t xml:space="preserve">CLASS 3
</t>
    </r>
    <r>
      <rPr>
        <b/>
        <sz val="11"/>
        <color rgb="FFFF0000"/>
        <rFont val="Calibri"/>
        <scheme val="minor"/>
      </rPr>
      <t xml:space="preserve">***ALPHA CVP-390V SOLDER PASTE REQUIRED (COMPATABLE FLUX REQUIRED)
</t>
    </r>
    <r>
      <rPr>
        <b/>
        <sz val="11"/>
        <color rgb="FF000000"/>
        <rFont val="Calibri"/>
        <scheme val="minor"/>
      </rPr>
      <t xml:space="preserve">"U14" NO SOLDER ON CENTER PAD
"L5" AFTER WASH
</t>
    </r>
    <r>
      <rPr>
        <b/>
        <sz val="11"/>
        <color rgb="FFFF0000"/>
        <rFont val="Calibri"/>
        <scheme val="minor"/>
      </rPr>
      <t xml:space="preserve">***USE LEAD SOLDER ON T/H PARTS***
MECH ASSY REQ
</t>
    </r>
    <r>
      <rPr>
        <b/>
        <sz val="11"/>
        <color rgb="FF000000"/>
        <rFont val="Calibri"/>
        <scheme val="minor"/>
      </rPr>
      <t xml:space="preserve">DEPANEL
</t>
    </r>
    <r>
      <rPr>
        <b/>
        <strike/>
        <sz val="11"/>
        <color rgb="FF000000"/>
        <rFont val="Calibri"/>
        <scheme val="minor"/>
      </rPr>
      <t xml:space="preserve">SHIP 1 BOARD ON 3-DAY TURN
</t>
    </r>
    <r>
      <rPr>
        <b/>
        <sz val="11"/>
        <color rgb="FF000000"/>
        <rFont val="Calibri"/>
        <scheme val="minor"/>
      </rPr>
      <t xml:space="preserve">AOI BEFORE SHIP
</t>
    </r>
    <r>
      <rPr>
        <b/>
        <strike/>
        <sz val="11"/>
        <color rgb="FF000000"/>
        <rFont val="Calibri"/>
        <scheme val="minor"/>
      </rPr>
      <t xml:space="preserve">DNI (ON THE 1 BOARD) </t>
    </r>
    <r>
      <rPr>
        <b/>
        <sz val="11"/>
        <color rgb="FF000000"/>
        <rFont val="Calibri"/>
        <scheme val="minor"/>
      </rPr>
      <t>J</t>
    </r>
    <r>
      <rPr>
        <b/>
        <strike/>
        <sz val="11"/>
        <color rgb="FF000000"/>
        <rFont val="Calibri"/>
        <scheme val="minor"/>
      </rPr>
      <t xml:space="preserve">1, J2, J3, J4, J5_1, J5_2, J5_3, J5_4, J5_5
</t>
    </r>
    <r>
      <rPr>
        <b/>
        <sz val="11"/>
        <color rgb="FF000000"/>
        <rFont val="Calibri"/>
        <scheme val="minor"/>
      </rPr>
      <t>BTD J1 &amp; J3</t>
    </r>
  </si>
  <si>
    <r>
      <rPr>
        <b/>
        <strike/>
        <sz val="11"/>
        <color rgb="FF000000"/>
        <rFont val="Calibri"/>
        <scheme val="minor"/>
      </rPr>
      <t xml:space="preserve">8/8 - PCB DUE THEN SMT CLEAR
</t>
    </r>
    <r>
      <rPr>
        <b/>
        <strike/>
        <sz val="10"/>
        <color rgb="FF000000"/>
        <rFont val="Calibri"/>
        <scheme val="minor"/>
      </rPr>
      <t xml:space="preserve">8/13 - qty 22 pcbs due; ship partial
</t>
    </r>
    <r>
      <rPr>
        <b/>
        <sz val="10"/>
        <color rgb="FF000000"/>
        <rFont val="Calibri"/>
        <scheme val="minor"/>
      </rPr>
      <t>8/14 - KIT CLEAR</t>
    </r>
  </si>
  <si>
    <t>FEDEX STD</t>
  </si>
  <si>
    <t xml:space="preserve">Varda Space-El Segundo, CA
</t>
  </si>
  <si>
    <t>CUST CHANGED BOM 8/2 - D4 moved to item #31.  Item #30 (previously used for D4 only) is no longer needed and moved to the DNI section</t>
  </si>
  <si>
    <t>8/20
5D</t>
  </si>
  <si>
    <r>
      <rPr>
        <b/>
        <strike/>
        <sz val="11"/>
        <color rgb="FF000000"/>
        <rFont val="Calibri"/>
        <scheme val="minor"/>
      </rPr>
      <t xml:space="preserve">8/19 - TOP 12:30
</t>
    </r>
    <r>
      <rPr>
        <b/>
        <sz val="11"/>
        <color rgb="FF000000"/>
        <rFont val="Calibri"/>
        <scheme val="minor"/>
      </rPr>
      <t>8/19 - AOI 3:30</t>
    </r>
  </si>
  <si>
    <r>
      <rPr>
        <b/>
        <strike/>
        <sz val="11"/>
        <color rgb="FF000000"/>
        <rFont val="Calibri"/>
        <scheme val="minor"/>
      </rPr>
      <t xml:space="preserve">8/13 - PCB DUE &amp; SHORT #20 (U205) &amp; #35 (J102)
</t>
    </r>
    <r>
      <rPr>
        <b/>
        <sz val="11"/>
        <color rgb="FF000000"/>
        <rFont val="Calibri"/>
        <scheme val="minor"/>
      </rPr>
      <t>8/13 - KIT CLEAR</t>
    </r>
  </si>
  <si>
    <r>
      <rPr>
        <b/>
        <strike/>
        <sz val="11"/>
        <color rgb="FF000000"/>
        <rFont val="Calibri"/>
        <scheme val="minor"/>
      </rPr>
      <t xml:space="preserve">8/16 - BOT 6:00
8/16 - TOP 10:30
</t>
    </r>
    <r>
      <rPr>
        <b/>
        <sz val="11"/>
        <color rgb="FF000000"/>
        <rFont val="Calibri"/>
        <scheme val="minor"/>
      </rPr>
      <t>8/17 - AOI 8:00</t>
    </r>
  </si>
  <si>
    <t>"PZ1, SW2" AFTER WASH
"J10" JUMPER REQ
DEPANEL &amp; SAND
DO NOT SHIP EXCESS MATL</t>
  </si>
  <si>
    <r>
      <rPr>
        <b/>
        <strike/>
        <sz val="11"/>
        <color rgb="FF000000"/>
        <rFont val="Calibri"/>
        <scheme val="minor"/>
      </rPr>
      <t xml:space="preserve">8/13 - PCB DUE
</t>
    </r>
    <r>
      <rPr>
        <b/>
        <sz val="11"/>
        <color rgb="FF000000"/>
        <rFont val="Calibri"/>
        <scheme val="minor"/>
      </rPr>
      <t>8/13 - KIT CLEAR</t>
    </r>
  </si>
  <si>
    <t>8/20
10D</t>
  </si>
  <si>
    <r>
      <rPr>
        <b/>
        <strike/>
        <sz val="11"/>
        <color rgb="FF000000"/>
        <rFont val="Calibri"/>
        <scheme val="minor"/>
      </rPr>
      <t xml:space="preserve">8/13 - TOP 4:00
</t>
    </r>
    <r>
      <rPr>
        <b/>
        <sz val="11"/>
        <color rgb="FF000000"/>
        <rFont val="Calibri"/>
        <scheme val="minor"/>
      </rPr>
      <t>8/14 - AOI 10:30</t>
    </r>
  </si>
  <si>
    <r>
      <rPr>
        <b/>
        <strike/>
        <sz val="11"/>
        <color rgb="FF000000"/>
        <rFont val="Calibri"/>
        <scheme val="minor"/>
      </rPr>
      <t xml:space="preserve">8/6 TO 8/8 - SHORT #13 (U5)
</t>
    </r>
    <r>
      <rPr>
        <b/>
        <sz val="11"/>
        <color rgb="FF000000"/>
        <rFont val="Calibri"/>
        <scheme val="minor"/>
      </rPr>
      <t>8/6 - KIT CLEAR</t>
    </r>
  </si>
  <si>
    <t xml:space="preserve">Technical Maintenance &amp; Electronics, Inc.
</t>
  </si>
  <si>
    <t>8/19
5D</t>
  </si>
  <si>
    <r>
      <rPr>
        <b/>
        <strike/>
        <sz val="11"/>
        <color rgb="FF000000"/>
        <rFont val="Calibri"/>
        <scheme val="minor"/>
      </rPr>
      <t xml:space="preserve">8/15 - BOT 5:00
8/15 - TOP
</t>
    </r>
    <r>
      <rPr>
        <b/>
        <sz val="11"/>
        <color rgb="FF000000"/>
        <rFont val="Calibri"/>
        <scheme val="minor"/>
      </rPr>
      <t>8/15 - AOI 10:00</t>
    </r>
  </si>
  <si>
    <t>XRAY &amp; SAVE IMAGES
DEPANEL</t>
  </si>
  <si>
    <r>
      <rPr>
        <b/>
        <strike/>
        <sz val="11"/>
        <color rgb="FF000000"/>
        <rFont val="Calibri"/>
        <scheme val="minor"/>
      </rPr>
      <t xml:space="preserve">8/12 - PCB DUE
</t>
    </r>
    <r>
      <rPr>
        <b/>
        <sz val="11"/>
        <color rgb="FF000000"/>
        <rFont val="Calibri"/>
        <scheme val="minor"/>
      </rPr>
      <t>8/12 - KIT CLEAR</t>
    </r>
  </si>
  <si>
    <t xml:space="preserve">View Point Medical
</t>
  </si>
  <si>
    <r>
      <rPr>
        <b/>
        <strike/>
        <sz val="11"/>
        <color rgb="FF000000"/>
        <rFont val="Calibri"/>
        <scheme val="minor"/>
      </rPr>
      <t xml:space="preserve">8/16 - TOP 6:00
</t>
    </r>
    <r>
      <rPr>
        <b/>
        <sz val="11"/>
        <color rgb="FF000000"/>
        <rFont val="Calibri"/>
        <scheme val="minor"/>
      </rPr>
      <t>8/16 - AOI 7:00</t>
    </r>
  </si>
  <si>
    <r>
      <rPr>
        <b/>
        <strike/>
        <sz val="11"/>
        <color rgb="FF000000"/>
        <rFont val="Calibri"/>
        <scheme val="minor"/>
      </rPr>
      <t xml:space="preserve">8/8 - SHORT PCB WITH NO ETA
</t>
    </r>
    <r>
      <rPr>
        <b/>
        <sz val="11"/>
        <color rgb="FF000000"/>
        <rFont val="Calibri"/>
        <scheme val="minor"/>
      </rPr>
      <t>8/13 - PCB DUE</t>
    </r>
  </si>
  <si>
    <r>
      <rPr>
        <b/>
        <strike/>
        <sz val="11"/>
        <color rgb="FF000000"/>
        <rFont val="Calibri"/>
        <scheme val="minor"/>
      </rPr>
      <t xml:space="preserve">8/16 - TOP 5:00
</t>
    </r>
    <r>
      <rPr>
        <b/>
        <sz val="11"/>
        <color rgb="FF000000"/>
        <rFont val="Calibri"/>
        <scheme val="minor"/>
      </rPr>
      <t>8/16 - AOI 6:00</t>
    </r>
  </si>
  <si>
    <t>TRIM LEADS TO 2.0 MAX HIEGHT PER ECO
DEPANEL &amp; SAND
DO NOT SHIP EXCESS MATL</t>
  </si>
  <si>
    <r>
      <rPr>
        <b/>
        <strike/>
        <sz val="11"/>
        <color rgb="FF000000"/>
        <rFont val="Calibri"/>
        <scheme val="minor"/>
      </rPr>
      <t xml:space="preserve">8/8 - SHORT PCB, #13(J1) &amp; #19(R2..)
8/13 - PCB DUE
</t>
    </r>
    <r>
      <rPr>
        <b/>
        <sz val="11"/>
        <color rgb="FF000000"/>
        <rFont val="Calibri"/>
        <scheme val="minor"/>
      </rPr>
      <t>8/12 - KIT CLEAR</t>
    </r>
  </si>
  <si>
    <t>8/19
10D</t>
  </si>
  <si>
    <r>
      <rPr>
        <b/>
        <strike/>
        <sz val="11"/>
        <color rgb="FF000000"/>
        <rFont val="Calibri"/>
        <scheme val="minor"/>
      </rPr>
      <t xml:space="preserve">8/13 - BOT 11:00
8/13 - PAUSE 4:30
8/14 - TOP 10:00
</t>
    </r>
    <r>
      <rPr>
        <b/>
        <sz val="11"/>
        <color rgb="FF000000"/>
        <rFont val="Calibri"/>
        <scheme val="minor"/>
      </rPr>
      <t>8/15 - AOI 6:00 PM</t>
    </r>
  </si>
  <si>
    <r>
      <rPr>
        <b/>
        <strike/>
        <sz val="11"/>
        <color rgb="FF000000"/>
        <rFont val="Calibri"/>
        <scheme val="minor"/>
      </rPr>
      <t xml:space="preserve">8/7 - PCB DUE
</t>
    </r>
    <r>
      <rPr>
        <b/>
        <sz val="11"/>
        <color rgb="FF000000"/>
        <rFont val="Calibri"/>
        <scheme val="minor"/>
      </rPr>
      <t>8/5 - KIT CLEAR</t>
    </r>
  </si>
  <si>
    <t xml:space="preserve">S &amp; A Systems
</t>
  </si>
  <si>
    <t>8/16
2D</t>
  </si>
  <si>
    <r>
      <rPr>
        <b/>
        <strike/>
        <sz val="11"/>
        <color rgb="FF000000"/>
        <rFont val="Calibri"/>
        <scheme val="minor"/>
      </rPr>
      <t xml:space="preserve">8/15 - BOT 12:00
8/15 - TOP 2:00
</t>
    </r>
    <r>
      <rPr>
        <b/>
        <sz val="11"/>
        <color rgb="FF000000"/>
        <rFont val="Calibri"/>
        <scheme val="minor"/>
      </rPr>
      <t>8/15 - AOI 4:00</t>
    </r>
  </si>
  <si>
    <r>
      <rPr>
        <b/>
        <sz val="11"/>
        <color rgb="FFFF0000"/>
        <rFont val="Calibri"/>
        <scheme val="minor"/>
      </rPr>
      <t xml:space="preserve">*** 2 DAY TURN ***
</t>
    </r>
    <r>
      <rPr>
        <b/>
        <sz val="11"/>
        <color rgb="FF000000"/>
        <rFont val="Calibri"/>
        <scheme val="minor"/>
      </rPr>
      <t>DEPANEL</t>
    </r>
  </si>
  <si>
    <t>8/15 - SHORT U4 | SKIP (ANNE)</t>
  </si>
  <si>
    <t xml:space="preserve">Saturn PCB Design, Inc.
</t>
  </si>
  <si>
    <t>8/16
5D</t>
  </si>
  <si>
    <r>
      <rPr>
        <b/>
        <strike/>
        <sz val="11"/>
        <color rgb="FF000000"/>
        <rFont val="Calibri"/>
        <scheme val="minor"/>
      </rPr>
      <t xml:space="preserve">8/14 - BOT 10:00
8/14 - TOP 1:30
</t>
    </r>
    <r>
      <rPr>
        <b/>
        <sz val="11"/>
        <color rgb="FF000000"/>
        <rFont val="Calibri"/>
        <scheme val="minor"/>
      </rPr>
      <t>8/15 - AOI 4:00</t>
    </r>
  </si>
  <si>
    <t>3M adhesive S-22863, Adhesive required in final assembly.
"LS1, S1, S2, U42, MP1x8" AFTER WASH
"BT1" AFTER REFLOW
DEPANEL</t>
  </si>
  <si>
    <t>8/9 - KIT CLEAR</t>
  </si>
  <si>
    <t>DOC REL 8/3</t>
  </si>
  <si>
    <t>8/9</t>
  </si>
  <si>
    <r>
      <rPr>
        <b/>
        <sz val="11"/>
        <color rgb="FF000000"/>
        <rFont val="Calibri"/>
        <scheme val="minor"/>
      </rPr>
      <t xml:space="preserve">8/16
</t>
    </r>
    <r>
      <rPr>
        <b/>
        <strike/>
        <sz val="11"/>
        <color rgb="FF000000"/>
        <rFont val="Calibri"/>
        <scheme val="minor"/>
      </rPr>
      <t xml:space="preserve">8/14
</t>
    </r>
    <r>
      <rPr>
        <b/>
        <sz val="11"/>
        <color rgb="FF000000"/>
        <rFont val="Calibri"/>
        <scheme val="minor"/>
      </rPr>
      <t>20D</t>
    </r>
  </si>
  <si>
    <r>
      <rPr>
        <b/>
        <strike/>
        <sz val="11"/>
        <color rgb="FF000000"/>
        <rFont val="Calibri"/>
        <scheme val="minor"/>
      </rPr>
      <t xml:space="preserve">8/6 - TOP 7:00
8/6 - PAUSE 8:30
8/8 - TOP 5:00
</t>
    </r>
    <r>
      <rPr>
        <b/>
        <sz val="11"/>
        <color rgb="FF000000"/>
        <rFont val="Calibri"/>
        <scheme val="minor"/>
      </rPr>
      <t>8/8 - AOI 8:00</t>
    </r>
  </si>
  <si>
    <r>
      <rPr>
        <b/>
        <strike/>
        <sz val="11"/>
        <color rgb="FF000000"/>
        <rFont val="Calibri"/>
        <scheme val="minor"/>
      </rPr>
      <t xml:space="preserve">7/12 - WILL CLEAR AFTER CUSTOMER OKAY ON SOLDER SAMPLE
</t>
    </r>
    <r>
      <rPr>
        <b/>
        <sz val="11"/>
        <color rgb="FF000000"/>
        <rFont val="Calibri"/>
        <scheme val="minor"/>
      </rPr>
      <t>7/17 - KIT CLEAR</t>
    </r>
  </si>
  <si>
    <t>RIGID FLEX BOARD (XFER TO TRI TO RUN)
8/13 - NOTIFY CUSTOMER ABOUT BOARD BLISTERS
8/15 - label board blistered (customer)</t>
  </si>
  <si>
    <t>DOC REL 7/3</t>
  </si>
  <si>
    <t>7/12</t>
  </si>
  <si>
    <t>8/15
10D</t>
  </si>
  <si>
    <r>
      <rPr>
        <b/>
        <strike/>
        <sz val="11"/>
        <color rgb="FF000000"/>
        <rFont val="Calibri"/>
        <scheme val="minor"/>
      </rPr>
      <t xml:space="preserve">8/12 - BOT 10:00
8/12 - pause 1:30
8/13 - TOP 1:00
</t>
    </r>
    <r>
      <rPr>
        <b/>
        <sz val="11"/>
        <color rgb="FF000000"/>
        <rFont val="Calibri"/>
        <scheme val="minor"/>
      </rPr>
      <t xml:space="preserve">8/13 - AOI 3:30 </t>
    </r>
  </si>
  <si>
    <r>
      <rPr>
        <b/>
        <sz val="14"/>
        <color rgb="FFFF0000"/>
        <rFont val="Calibri"/>
        <scheme val="minor"/>
      </rPr>
      <t xml:space="preserve">***PLEASE READ ECO PRIOR TO RUNNING***
</t>
    </r>
    <r>
      <rPr>
        <b/>
        <sz val="11"/>
        <color rgb="FF000000"/>
        <rFont val="Calibri"/>
        <scheme val="minor"/>
      </rPr>
      <t xml:space="preserve">LEAD FREE NO CLEAN PROCESS
***LABEL BOARDS W/ "TAD DEPANEL - ECO 7"
CUST UPDATED BOM TO FOR ITEM #44 TO DNI 16 OF 18 LOCATIONS
</t>
    </r>
    <r>
      <rPr>
        <b/>
        <sz val="11"/>
        <color rgb="FFFF0000"/>
        <rFont val="Calibri"/>
        <scheme val="minor"/>
      </rPr>
      <t xml:space="preserve">WASH BOARDS WITH "KYZEN AQUANOX" TO REMOVE NO CLEAN FLUX
</t>
    </r>
    <r>
      <rPr>
        <b/>
        <sz val="11"/>
        <color rgb="FF000000"/>
        <rFont val="Calibri"/>
        <scheme val="minor"/>
      </rPr>
      <t>NO VENDOR MARKINGS ALLOWED
DEPANEL ***MUST SAND EDGES
EXTRA PACKAGING FOR SAFE HANDLING</t>
    </r>
  </si>
  <si>
    <t>8/1 - KIT CLEAR</t>
  </si>
  <si>
    <t>XTRA TIME IN BACK NEEDED TO CLEAN BOARDS
8/7 - TAD WANTS TO REVIEW FEEDERS AFTER SETUP BY THIS DATE AT THE LATEST</t>
  </si>
  <si>
    <t>8/15
5D</t>
  </si>
  <si>
    <r>
      <rPr>
        <b/>
        <strike/>
        <sz val="11"/>
        <color rgb="FF000000"/>
        <rFont val="Calibri"/>
        <scheme val="minor"/>
      </rPr>
      <t xml:space="preserve">8/13 - TOP 3:00
</t>
    </r>
    <r>
      <rPr>
        <b/>
        <sz val="11"/>
        <color rgb="FF000000"/>
        <rFont val="Calibri"/>
        <scheme val="minor"/>
      </rPr>
      <t>8/14 - AOI</t>
    </r>
  </si>
  <si>
    <t>"K1x10" AFTER WASH
DEPANEL</t>
  </si>
  <si>
    <r>
      <rPr>
        <b/>
        <strike/>
        <sz val="11"/>
        <color rgb="FF000000"/>
        <rFont val="Calibri"/>
        <scheme val="minor"/>
      </rPr>
      <t xml:space="preserve">8/7 - ALMOST CLEAR
</t>
    </r>
    <r>
      <rPr>
        <b/>
        <sz val="11"/>
        <color rgb="FF000000"/>
        <rFont val="Calibri"/>
        <scheme val="minor"/>
      </rPr>
      <t>8/8 - KIT CLEAR</t>
    </r>
  </si>
  <si>
    <t>DHL INTL</t>
  </si>
  <si>
    <t xml:space="preserve">ICU Medical
</t>
  </si>
  <si>
    <t>8/7</t>
  </si>
  <si>
    <r>
      <rPr>
        <b/>
        <strike/>
        <sz val="11"/>
        <color rgb="FF000000"/>
        <rFont val="Calibri"/>
        <scheme val="minor"/>
      </rPr>
      <t xml:space="preserve">8/12 - BOT 6:00
8/12 - PAUSE 8:30
8/12 - TOP 1:00
</t>
    </r>
    <r>
      <rPr>
        <b/>
        <sz val="11"/>
        <color rgb="FF000000"/>
        <rFont val="Calibri"/>
        <scheme val="minor"/>
      </rPr>
      <t>8/13 - AOI 11:00</t>
    </r>
  </si>
  <si>
    <t>"SW2, SW3" AFTER WASH
INSTALL "F1 &amp; FH1" TOGETHER
DEPANEL &amp; SAND
DO NOT SHIP EXCESS MATL</t>
  </si>
  <si>
    <r>
      <rPr>
        <b/>
        <strike/>
        <sz val="11"/>
        <color rgb="FF000000"/>
        <rFont val="Calibri"/>
        <scheme val="minor"/>
      </rPr>
      <t xml:space="preserve">8/14 - PCB DUE
</t>
    </r>
    <r>
      <rPr>
        <b/>
        <sz val="11"/>
        <color rgb="FF000000"/>
        <rFont val="Calibri"/>
        <scheme val="minor"/>
      </rPr>
      <t>8/8 - KIT CLEAR</t>
    </r>
  </si>
  <si>
    <t xml:space="preserve">BOT 1ST
</t>
  </si>
  <si>
    <t>8/14
5D</t>
  </si>
  <si>
    <r>
      <rPr>
        <b/>
        <strike/>
        <sz val="11"/>
        <color rgb="FF000000"/>
        <rFont val="Calibri"/>
        <scheme val="minor"/>
      </rPr>
      <t xml:space="preserve">8/8 - TOP 9:00
</t>
    </r>
    <r>
      <rPr>
        <b/>
        <sz val="11"/>
        <color rgb="FF000000"/>
        <rFont val="Calibri"/>
        <scheme val="minor"/>
      </rPr>
      <t>8/8 - AOI 2:00</t>
    </r>
  </si>
  <si>
    <t>POST BAKE 30 MIN IF BOARDS ARE WASHED
DEPANEL &amp; SAND
DO NOT SHIP EXCESS MATL</t>
  </si>
  <si>
    <t>8/7 - PCB DUE</t>
  </si>
  <si>
    <t>8/10 - AOI</t>
  </si>
  <si>
    <r>
      <rPr>
        <b/>
        <sz val="14"/>
        <color rgb="FFFF0000"/>
        <rFont val="Calibri"/>
        <scheme val="minor"/>
      </rPr>
      <t xml:space="preserve">***REPORT SERIAL NUMBERS TO THE CUSTOMER PRIOR TO SHIPPING
</t>
    </r>
    <r>
      <rPr>
        <b/>
        <sz val="11"/>
        <color rgb="FF000000"/>
        <rFont val="Calibri"/>
        <scheme val="minor"/>
      </rPr>
      <t>"U31" AFTER WASH
DEPANEL &amp; SAND
DO NOT SHIP EXCESS MATL</t>
    </r>
  </si>
  <si>
    <r>
      <rPr>
        <b/>
        <strike/>
        <sz val="11"/>
        <color rgb="FF000000"/>
        <rFont val="Calibri"/>
        <scheme val="minor"/>
      </rPr>
      <t xml:space="preserve">8/7 - PCB DUE DATE | SHORT #18 (10) WITH NO ETA
</t>
    </r>
    <r>
      <rPr>
        <b/>
        <sz val="11"/>
        <color rgb="FF000000"/>
        <rFont val="Calibri"/>
        <scheme val="minor"/>
      </rPr>
      <t>8/7 - KIT CLEAR</t>
    </r>
  </si>
  <si>
    <r>
      <rPr>
        <b/>
        <strike/>
        <sz val="11"/>
        <color rgb="FF000000"/>
        <rFont val="Calibri"/>
        <scheme val="minor"/>
      </rPr>
      <t xml:space="preserve">8/12
</t>
    </r>
    <r>
      <rPr>
        <b/>
        <sz val="11"/>
        <color rgb="FF000000"/>
        <rFont val="Calibri"/>
        <scheme val="minor"/>
      </rPr>
      <t>10D</t>
    </r>
  </si>
  <si>
    <r>
      <rPr>
        <b/>
        <strike/>
        <sz val="11"/>
        <color rgb="FF000000"/>
        <rFont val="Calibri"/>
        <scheme val="minor"/>
      </rPr>
      <t xml:space="preserve">8/5 - BOT 8:00
8/5 - PAUSE 12:30
8/7 - TOP 8:30
8/7 - PAUSE 10:00
8/8 - TOP 6:00
</t>
    </r>
    <r>
      <rPr>
        <b/>
        <sz val="11"/>
        <color rgb="FF000000"/>
        <rFont val="Calibri"/>
        <scheme val="minor"/>
      </rPr>
      <t>8/8 - AOI 10:00</t>
    </r>
  </si>
  <si>
    <t>MIXED POP - "U31, U32"
U31 U32 
9 of 20 boards - Install U31 U32 part number BU-64863H8-102 (SN: 0001 – 0009).
1 of 20 boards - Install U31 U32 part number HI-62203PBT (SN: 0010)
DNI FOR SN 0011 - 0020
For U13:
19 of 20 boards – Install U13 part number AS4C256M16D3LB-12BAN (SN: 0001 – 0009 and 0011 – 0020)
1of 20 boards – Install U13 part number MT41K256M16TW-107 AAT:P TR (SN: 0010)</t>
  </si>
  <si>
    <r>
      <rPr>
        <b/>
        <strike/>
        <sz val="11"/>
        <color rgb="FF000000"/>
        <rFont val="Calibri"/>
        <scheme val="minor"/>
      </rPr>
      <t xml:space="preserve">Short #23 (C190), #47 (47) U31 &amp; #103 (R527)
AWT PART CONF the rest
7/22 – PCB due date
</t>
    </r>
    <r>
      <rPr>
        <b/>
        <sz val="11"/>
        <color rgb="FF000000"/>
        <rFont val="Calibri"/>
        <scheme val="minor"/>
      </rPr>
      <t>7/29 - KIT CLEAR</t>
    </r>
  </si>
  <si>
    <t>8/5 - BOT COMP IN 4.5 HRS</t>
  </si>
  <si>
    <t>7/22</t>
  </si>
  <si>
    <t>8/14
3D</t>
  </si>
  <si>
    <r>
      <rPr>
        <b/>
        <strike/>
        <sz val="11"/>
        <color rgb="FF000000"/>
        <rFont val="Calibri"/>
        <scheme val="minor"/>
      </rPr>
      <t xml:space="preserve">8/5 - TOP 1:30
</t>
    </r>
    <r>
      <rPr>
        <b/>
        <sz val="11"/>
        <color rgb="FF000000"/>
        <rFont val="Calibri"/>
        <scheme val="minor"/>
      </rPr>
      <t>8/5 - AOI 4:30</t>
    </r>
  </si>
  <si>
    <r>
      <rPr>
        <b/>
        <sz val="11"/>
        <color rgb="FFFF0000"/>
        <rFont val="Calibri"/>
        <scheme val="minor"/>
      </rPr>
      <t xml:space="preserve">*** 3 DAY TURN ***
</t>
    </r>
    <r>
      <rPr>
        <b/>
        <sz val="11"/>
        <color rgb="FF000000"/>
        <rFont val="Calibri"/>
        <scheme val="minor"/>
      </rPr>
      <t>DEPANEL &amp; SAND
SHIP EXCESS MATERIAL W/ BOARDS</t>
    </r>
  </si>
  <si>
    <r>
      <rPr>
        <b/>
        <strike/>
        <sz val="11"/>
        <color rgb="FF000000"/>
        <rFont val="Calibri"/>
        <scheme val="minor"/>
      </rPr>
      <t xml:space="preserve">8/5 - SMT CLEAR
8/12 - J14 DUE THEN CLEAR
</t>
    </r>
    <r>
      <rPr>
        <b/>
        <sz val="11"/>
        <color rgb="FF000000"/>
        <rFont val="Calibri"/>
        <scheme val="minor"/>
      </rPr>
      <t>8/9 - KIT CLEAR</t>
    </r>
  </si>
  <si>
    <t xml:space="preserve">RollPros, LLC
</t>
  </si>
  <si>
    <t>7/30</t>
  </si>
  <si>
    <t>8/13
2D</t>
  </si>
  <si>
    <r>
      <rPr>
        <b/>
        <strike/>
        <sz val="11"/>
        <color rgb="FF000000"/>
        <rFont val="Calibri"/>
        <scheme val="minor"/>
      </rPr>
      <t xml:space="preserve">8/9 - BOT 1:00
</t>
    </r>
    <r>
      <rPr>
        <b/>
        <sz val="11"/>
        <color rgb="FF000000"/>
        <rFont val="Calibri"/>
        <scheme val="minor"/>
      </rPr>
      <t>8/9 - AOI 2:30</t>
    </r>
  </si>
  <si>
    <r>
      <rPr>
        <b/>
        <sz val="11"/>
        <color rgb="FFFF0000"/>
        <rFont val="Calibri"/>
        <scheme val="minor"/>
      </rPr>
      <t xml:space="preserve">*** 2 DAY TURN ***
</t>
    </r>
    <r>
      <rPr>
        <b/>
        <sz val="11"/>
        <color rgb="FF000000"/>
        <rFont val="Calibri"/>
        <scheme val="minor"/>
      </rPr>
      <t>"S1, S2, S3, S4" AFTER WASH
DEPANEL
DO NOT SHIP EXCESS MATL</t>
    </r>
  </si>
  <si>
    <r>
      <rPr>
        <b/>
        <strike/>
        <sz val="11"/>
        <color rgb="FF000000"/>
        <rFont val="Calibri"/>
        <scheme val="minor"/>
      </rPr>
      <t xml:space="preserve">8/5 - </t>
    </r>
    <r>
      <rPr>
        <b/>
        <strike/>
        <sz val="10"/>
        <color rgb="FF000000"/>
        <rFont val="Calibri"/>
        <scheme val="minor"/>
      </rPr>
      <t xml:space="preserve">SHORT PCB &amp; #2 (C2..) NO ETA
</t>
    </r>
    <r>
      <rPr>
        <b/>
        <strike/>
        <sz val="11"/>
        <color rgb="FF000000"/>
        <rFont val="Calibri"/>
        <scheme val="minor"/>
      </rPr>
      <t xml:space="preserve">8/8 - PCB DUE
</t>
    </r>
    <r>
      <rPr>
        <b/>
        <sz val="11"/>
        <color rgb="FF000000"/>
        <rFont val="Calibri"/>
        <scheme val="minor"/>
      </rPr>
      <t>8/9 - KIT CLEAR</t>
    </r>
  </si>
  <si>
    <t>8/13
5D</t>
  </si>
  <si>
    <r>
      <rPr>
        <b/>
        <strike/>
        <sz val="11"/>
        <color rgb="FF000000"/>
        <rFont val="Calibri"/>
        <scheme val="minor"/>
      </rPr>
      <t xml:space="preserve">8/9 - BOT 7:00
8/9 - PAUSE 10:00
8/10 - TOP 5:00
</t>
    </r>
    <r>
      <rPr>
        <b/>
        <sz val="11"/>
        <color rgb="FF000000"/>
        <rFont val="Calibri"/>
        <scheme val="minor"/>
      </rPr>
      <t>8/10 - AOI</t>
    </r>
  </si>
  <si>
    <r>
      <rPr>
        <b/>
        <strike/>
        <sz val="11"/>
        <color rgb="FF000000"/>
        <rFont val="Calibri"/>
        <scheme val="minor"/>
      </rPr>
      <t xml:space="preserve">8/5 - AWT PART CONF
</t>
    </r>
    <r>
      <rPr>
        <b/>
        <sz val="11"/>
        <color rgb="FF000000"/>
        <rFont val="Calibri"/>
        <scheme val="minor"/>
      </rPr>
      <t>8/6 - KIT CLEAR</t>
    </r>
  </si>
  <si>
    <r>
      <rPr>
        <b/>
        <sz val="11"/>
        <color rgb="FF000000"/>
        <rFont val="Calibri"/>
        <scheme val="minor"/>
      </rPr>
      <t xml:space="preserve">8/13
</t>
    </r>
    <r>
      <rPr>
        <b/>
        <strike/>
        <sz val="11"/>
        <color rgb="FF000000"/>
        <rFont val="Calibri"/>
        <scheme val="minor"/>
      </rPr>
      <t xml:space="preserve">8/12
</t>
    </r>
    <r>
      <rPr>
        <b/>
        <sz val="11"/>
        <color rgb="FF000000"/>
        <rFont val="Calibri"/>
        <scheme val="minor"/>
      </rPr>
      <t>1D</t>
    </r>
  </si>
  <si>
    <r>
      <rPr>
        <b/>
        <strike/>
        <sz val="11"/>
        <color rgb="FF000000"/>
        <rFont val="Calibri"/>
        <scheme val="minor"/>
      </rPr>
      <t xml:space="preserve">8/9 - TOP 10:00
8/9 - PAUSE 11:00
8/12 - TOP 8:00
</t>
    </r>
    <r>
      <rPr>
        <b/>
        <sz val="11"/>
        <color rgb="FF000000"/>
        <rFont val="Calibri"/>
        <scheme val="minor"/>
      </rPr>
      <t>8/12 - AOI 2:00</t>
    </r>
  </si>
  <si>
    <r>
      <rPr>
        <b/>
        <strike/>
        <sz val="11"/>
        <color rgb="FFFF0000"/>
        <rFont val="Calibri"/>
        <scheme val="minor"/>
      </rPr>
      <t xml:space="preserve">ON HOLD
</t>
    </r>
    <r>
      <rPr>
        <b/>
        <sz val="11"/>
        <color rgb="FFFF0000"/>
        <rFont val="Calibri"/>
        <scheme val="minor"/>
      </rPr>
      <t xml:space="preserve">*** 1 DAY TURN ***
***SEE TAD AFTER RELEASING &amp; BEFORE FEEDER SET UP - PART BAGS/ITEM NUMBERS NEED TO BE CHECKED AGAINST AUDIT BOM AND SET UP SHEETS
</t>
    </r>
    <r>
      <rPr>
        <b/>
        <sz val="11"/>
        <color rgb="FF000000"/>
        <rFont val="Calibri"/>
        <scheme val="minor"/>
      </rPr>
      <t>"SW1, LS1" AFTER WASH
DO NOT SHIP EXCESS MATL</t>
    </r>
  </si>
  <si>
    <r>
      <rPr>
        <b/>
        <strike/>
        <sz val="11"/>
        <color rgb="FF000000"/>
        <rFont val="Calibri"/>
        <scheme val="minor"/>
      </rPr>
      <t xml:space="preserve">8/8 - PCB DUE | #63 (Q1..) DUE TODAY
8/7 - FEEDER SETUP READY DUE DATE
8/9 - PCB DUE
</t>
    </r>
    <r>
      <rPr>
        <b/>
        <sz val="11"/>
        <color rgb="FF000000"/>
        <rFont val="Calibri"/>
        <scheme val="minor"/>
      </rPr>
      <t>8/9 - KIT CLEAR</t>
    </r>
  </si>
  <si>
    <r>
      <rPr>
        <b/>
        <strike/>
        <sz val="9"/>
        <color rgb="FF000000"/>
        <rFont val="Calibri"/>
        <scheme val="minor"/>
      </rPr>
      <t xml:space="preserve">8/9 - NT LOCATIONS HAVE PASTE LAYER, BUT NO PADS
</t>
    </r>
    <r>
      <rPr>
        <b/>
        <sz val="9"/>
        <color rgb="FF000000"/>
        <rFont val="Calibri"/>
        <scheme val="minor"/>
      </rPr>
      <t>8/12 - OKAY TO RUN</t>
    </r>
  </si>
  <si>
    <t>DOC REL 7/30</t>
  </si>
  <si>
    <t>8/12
3D</t>
  </si>
  <si>
    <r>
      <rPr>
        <b/>
        <strike/>
        <sz val="11"/>
        <color rgb="FF000000"/>
        <rFont val="Calibri"/>
        <scheme val="minor"/>
      </rPr>
      <t xml:space="preserve">8/8 - TOP 2:00
8/8 - BOT 4:00
</t>
    </r>
    <r>
      <rPr>
        <b/>
        <sz val="11"/>
        <color rgb="FF000000"/>
        <rFont val="Calibri"/>
        <scheme val="minor"/>
      </rPr>
      <t>8/9 - AOI 7:00</t>
    </r>
  </si>
  <si>
    <r>
      <rPr>
        <b/>
        <sz val="11"/>
        <color rgb="FFFF0000"/>
        <rFont val="Calibri"/>
        <scheme val="minor"/>
      </rPr>
      <t xml:space="preserve">*** 3 DAY TURN ***
</t>
    </r>
    <r>
      <rPr>
        <b/>
        <sz val="11"/>
        <color rgb="FF000000"/>
        <rFont val="Calibri"/>
        <scheme val="minor"/>
      </rPr>
      <t>XRAY &amp; SAVE IMAGES
DEPANEL</t>
    </r>
  </si>
  <si>
    <t>8/7 - KIT CLEAR</t>
  </si>
  <si>
    <t xml:space="preserve">Procter &amp; Gamble Company
</t>
  </si>
  <si>
    <r>
      <rPr>
        <strike/>
        <sz val="11"/>
        <color rgb="FF000000"/>
        <rFont val="Calibri"/>
        <scheme val="minor"/>
      </rPr>
      <t xml:space="preserve">bot 1st
</t>
    </r>
    <r>
      <rPr>
        <sz val="11"/>
        <color rgb="FF000000"/>
        <rFont val="Calibri"/>
        <scheme val="minor"/>
      </rPr>
      <t>TOP 1ST</t>
    </r>
  </si>
  <si>
    <t>8/12
1D</t>
  </si>
  <si>
    <r>
      <rPr>
        <b/>
        <strike/>
        <sz val="11"/>
        <color rgb="FF000000"/>
        <rFont val="Calibri"/>
        <scheme val="minor"/>
      </rPr>
      <t xml:space="preserve">8/9 - TOP 9:30
</t>
    </r>
    <r>
      <rPr>
        <b/>
        <sz val="11"/>
        <color rgb="FF000000"/>
        <rFont val="Calibri"/>
        <scheme val="minor"/>
      </rPr>
      <t>8/9 - AOI 12:00</t>
    </r>
  </si>
  <si>
    <r>
      <rPr>
        <b/>
        <sz val="11"/>
        <color rgb="FFFF0000"/>
        <rFont val="Calibri"/>
        <scheme val="minor"/>
      </rPr>
      <t xml:space="preserve">*** 1 DAY TURN ***
</t>
    </r>
    <r>
      <rPr>
        <b/>
        <sz val="11"/>
        <color rgb="FF000000"/>
        <rFont val="Calibri"/>
        <scheme val="minor"/>
      </rPr>
      <t xml:space="preserve">TRIM LEADS TO 2.0 MAX HEIGHT PER ECO
DEPANEL &amp; SAND
DO NOT SHIP EXCESS MATL
</t>
    </r>
    <r>
      <rPr>
        <b/>
        <sz val="11"/>
        <color rgb="FFFFFFFF"/>
        <rFont val="Calibri"/>
        <scheme val="minor"/>
      </rPr>
      <t>***SPLIT SHIPMENT - QTY 10 TO ERGOTRON - QTY 10 TO ENOVATE</t>
    </r>
  </si>
  <si>
    <r>
      <rPr>
        <b/>
        <strike/>
        <sz val="11"/>
        <color rgb="FF000000"/>
        <rFont val="Calibri"/>
      </rPr>
      <t xml:space="preserve">8/5, 8/7,, 8/9 - PCB'S DUE
</t>
    </r>
    <r>
      <rPr>
        <b/>
        <sz val="11"/>
        <color rgb="FF000000"/>
        <rFont val="Calibri"/>
      </rPr>
      <t>8/9 - KIT CLEAR</t>
    </r>
  </si>
  <si>
    <t>DOC REL 8/2</t>
  </si>
  <si>
    <t>8/12
10D</t>
  </si>
  <si>
    <r>
      <rPr>
        <b/>
        <sz val="11"/>
        <color rgb="FFFF0000"/>
        <rFont val="Calibri"/>
        <scheme val="minor"/>
      </rPr>
      <t xml:space="preserve">CUI
</t>
    </r>
    <r>
      <rPr>
        <b/>
        <sz val="11"/>
        <color rgb="FF000000"/>
        <rFont val="Calibri"/>
        <scheme val="minor"/>
      </rPr>
      <t>CLASS 3
SN21: REFLOW AND XRAY U76's A27 &amp; A28 (REMOVE AND RE-BALL IF NEEDED)
SN22: XRAY U1, U2 &amp; U3 P/N LTM4638IY#PBF AND REFLOW/REPLACE PARTS AS NEEDED</t>
    </r>
  </si>
  <si>
    <t>RMA</t>
  </si>
  <si>
    <t>8/8 - KIT CLEAR</t>
  </si>
  <si>
    <t xml:space="preserve">Aeronix Inc
</t>
  </si>
  <si>
    <t>DOC REL 6/11</t>
  </si>
  <si>
    <t>6/13</t>
  </si>
  <si>
    <t>8/9
1D</t>
  </si>
  <si>
    <r>
      <rPr>
        <b/>
        <strike/>
        <sz val="11"/>
        <color rgb="FF000000"/>
        <rFont val="Calibri"/>
        <scheme val="minor"/>
      </rPr>
      <t xml:space="preserve">8/9 - TOP 9:00
</t>
    </r>
    <r>
      <rPr>
        <b/>
        <sz val="11"/>
        <color rgb="FF000000"/>
        <rFont val="Calibri"/>
        <scheme val="minor"/>
      </rPr>
      <t>8/9 - AOI 10:30</t>
    </r>
  </si>
  <si>
    <r>
      <rPr>
        <b/>
        <sz val="11"/>
        <color rgb="FFFF0000"/>
        <rFont val="Calibri"/>
        <scheme val="minor"/>
      </rPr>
      <t xml:space="preserve">*** 1 DAY TURN ***
</t>
    </r>
    <r>
      <rPr>
        <b/>
        <strike/>
        <sz val="11"/>
        <color rgb="FFFF0000"/>
        <rFont val="Calibri"/>
        <scheme val="minor"/>
      </rPr>
      <t xml:space="preserve">ON HOLD
</t>
    </r>
    <r>
      <rPr>
        <b/>
        <sz val="11"/>
        <color rgb="FF000000"/>
        <rFont val="Calibri"/>
        <scheme val="minor"/>
      </rPr>
      <t>"SW1, SW2" AFTER WASH
TRIM LEADS TO 2.0 MAX HEIGHT PER ECO
DEPANEL &amp; SAND</t>
    </r>
  </si>
  <si>
    <r>
      <rPr>
        <b/>
        <strike/>
        <sz val="11"/>
        <color rgb="FF000000"/>
        <rFont val="Calibri"/>
        <scheme val="minor"/>
      </rPr>
      <t xml:space="preserve">8/8 - TOP 10:00
</t>
    </r>
    <r>
      <rPr>
        <b/>
        <sz val="11"/>
        <color rgb="FF000000"/>
        <rFont val="Calibri"/>
        <scheme val="minor"/>
      </rPr>
      <t>8/8 - AOI 2:00</t>
    </r>
  </si>
  <si>
    <r>
      <rPr>
        <b/>
        <sz val="11"/>
        <color rgb="FFFF0000"/>
        <rFont val="Calibri"/>
        <scheme val="minor"/>
      </rPr>
      <t xml:space="preserve">*** 1 DAY TURN ***
</t>
    </r>
    <r>
      <rPr>
        <b/>
        <sz val="11"/>
        <color rgb="FF000000"/>
        <rFont val="Calibri"/>
        <scheme val="minor"/>
      </rPr>
      <t xml:space="preserve">DEPANEL &amp; SAND
DO NOT SHIP EXCESS MATL
</t>
    </r>
    <r>
      <rPr>
        <b/>
        <sz val="11"/>
        <color rgb="FFFFFFFF"/>
        <rFont val="Calibri"/>
        <scheme val="minor"/>
      </rPr>
      <t>***SPLIT SHIPMENT - QTY 10 TO ERGOTRON - QTY 10 TO ENOVATE</t>
    </r>
  </si>
  <si>
    <r>
      <rPr>
        <b/>
        <strike/>
        <sz val="11"/>
        <color rgb="FF000000"/>
        <rFont val="Calibri"/>
        <scheme val="minor"/>
      </rPr>
      <t xml:space="preserve">8/5 - SHORT PCB, #20 (U205) &amp; #35 (J102) WITH NO ETA
8/7 - PCB DUE
</t>
    </r>
    <r>
      <rPr>
        <b/>
        <sz val="11"/>
        <color rgb="FF000000"/>
        <rFont val="Calibri"/>
        <scheme val="minor"/>
      </rPr>
      <t>8/8 - KIT CLEAR</t>
    </r>
  </si>
  <si>
    <r>
      <rPr>
        <b/>
        <sz val="11"/>
        <color rgb="FF000000"/>
        <rFont val="Calibri"/>
        <scheme val="minor"/>
      </rPr>
      <t xml:space="preserve">8/9
</t>
    </r>
    <r>
      <rPr>
        <b/>
        <strike/>
        <sz val="11"/>
        <color rgb="FF000000"/>
        <rFont val="Calibri"/>
        <scheme val="minor"/>
      </rPr>
      <t xml:space="preserve">8/29
</t>
    </r>
    <r>
      <rPr>
        <b/>
        <sz val="11"/>
        <color rgb="FF000000"/>
        <rFont val="Calibri"/>
        <scheme val="minor"/>
      </rPr>
      <t>20D</t>
    </r>
  </si>
  <si>
    <r>
      <rPr>
        <b/>
        <strike/>
        <sz val="11"/>
        <color rgb="FF000000"/>
        <rFont val="Calibri"/>
        <scheme val="minor"/>
      </rPr>
      <t xml:space="preserve">7/11 - BOT 8:30
7/12 - TOP 9:00
</t>
    </r>
    <r>
      <rPr>
        <b/>
        <sz val="11"/>
        <color rgb="FF000000"/>
        <rFont val="Calibri"/>
        <scheme val="minor"/>
      </rPr>
      <t>7/15 - AOI 8:30</t>
    </r>
  </si>
  <si>
    <r>
      <rPr>
        <b/>
        <sz val="11"/>
        <color rgb="FFFF0000"/>
        <rFont val="Calibri"/>
        <scheme val="minor"/>
      </rPr>
      <t xml:space="preserve">QTY 28 PANELS MISSING VSCORE - 7/16 SENT TO ROYAL TO ADD VSCORE
AFTER ROYAL DEPANEL ONLY 2 PANELS, INSPECT ALL COMPONENTS AROUND TOP SIDE AND BOT SIDE EDGES FOR CRACKING/DAMAGE - SHIP THE 4 DEPANELED BOARDS TO:
Sparx Engineering
ATTN: Nathan Christensen
3110 Southfork Pkwy
Manvel, TX 77578
</t>
    </r>
    <r>
      <rPr>
        <b/>
        <sz val="11"/>
        <color rgb="FF4472C4"/>
        <rFont val="Calibri"/>
        <scheme val="minor"/>
      </rPr>
      <t xml:space="preserve">
LEAD PROCESS
"S4" ADHESIVE REQUIRED PER ECO
NO SOLDER ALLOWED ON TEST POINTS
"L2, P3, BR3" ARE BI-DIRECTIONAL
"S2, U11, L2" AFTER WASH
DEPANEL</t>
    </r>
  </si>
  <si>
    <r>
      <rPr>
        <b/>
        <strike/>
        <sz val="11"/>
        <color rgb="FF000000"/>
        <rFont val="Calibri"/>
        <scheme val="minor"/>
      </rPr>
      <t xml:space="preserve">7/10 - SMT CLEAR
</t>
    </r>
    <r>
      <rPr>
        <b/>
        <sz val="11"/>
        <color rgb="FF000000"/>
        <rFont val="Calibri"/>
        <scheme val="minor"/>
      </rPr>
      <t>7/12 - CUSTOMER SENDING REPLACEMENT FOR "U11" - ORIG SENT BY CUST WAS WRONG PART NUMBER
7/16- MISSING VSCORE PCB'S SEND BACK TO ROYAL
7/17 - ROYAL NEEDS PARTS REMOVED IN ORDER TO ADD THE VSCORE. SENDING PCB'S BACK TO ALTA
8/2 - KIT CLEAR</t>
    </r>
  </si>
  <si>
    <t>Allthenticate</t>
  </si>
  <si>
    <t>54 BOARDS (28 PANELS) W/O V-SCORE</t>
  </si>
  <si>
    <t>DOC REL 6/21</t>
  </si>
  <si>
    <t>7/10</t>
  </si>
  <si>
    <r>
      <rPr>
        <b/>
        <sz val="11"/>
        <color rgb="FF000000"/>
        <rFont val="Calibri"/>
        <scheme val="minor"/>
      </rPr>
      <t xml:space="preserve">8/9
1D
</t>
    </r>
    <r>
      <rPr>
        <b/>
        <strike/>
        <sz val="11"/>
        <color rgb="FF000000"/>
        <rFont val="Calibri"/>
        <scheme val="minor"/>
      </rPr>
      <t>3</t>
    </r>
  </si>
  <si>
    <r>
      <rPr>
        <b/>
        <strike/>
        <sz val="11"/>
        <color rgb="FF000000"/>
        <rFont val="Calibri"/>
        <scheme val="minor"/>
      </rPr>
      <t xml:space="preserve">8/8 - TOP 1:30
</t>
    </r>
    <r>
      <rPr>
        <b/>
        <sz val="11"/>
        <color rgb="FF000000"/>
        <rFont val="Calibri"/>
        <scheme val="minor"/>
      </rPr>
      <t>8/8 - AOI 3:30</t>
    </r>
  </si>
  <si>
    <r>
      <rPr>
        <b/>
        <strike/>
        <sz val="14"/>
        <color rgb="FFFF0000"/>
        <rFont val="Calibri"/>
        <scheme val="minor"/>
      </rPr>
      <t xml:space="preserve">ON HOLD - AWT PART CONF
</t>
    </r>
    <r>
      <rPr>
        <b/>
        <sz val="14"/>
        <color rgb="FFFF0000"/>
        <rFont val="Calibri"/>
        <scheme val="minor"/>
      </rPr>
      <t xml:space="preserve">*** HOT! EXPEDITE!
</t>
    </r>
    <r>
      <rPr>
        <b/>
        <sz val="14"/>
        <color rgb="FF000000"/>
        <rFont val="Calibri"/>
        <scheme val="minor"/>
      </rPr>
      <t xml:space="preserve">LEAD PROCESS
</t>
    </r>
    <r>
      <rPr>
        <b/>
        <sz val="11"/>
        <color rgb="FF000000"/>
        <rFont val="Calibri"/>
        <scheme val="minor"/>
      </rPr>
      <t>DEPANEL</t>
    </r>
  </si>
  <si>
    <t xml:space="preserve">Hubble Network
</t>
  </si>
  <si>
    <t>8/13
20D</t>
  </si>
  <si>
    <r>
      <rPr>
        <b/>
        <strike/>
        <sz val="11"/>
        <color rgb="FF000000"/>
        <rFont val="Calibri"/>
        <scheme val="minor"/>
      </rPr>
      <t xml:space="preserve">8/1 - TOP 10:00
</t>
    </r>
    <r>
      <rPr>
        <b/>
        <sz val="11"/>
        <color rgb="FF000000"/>
        <rFont val="Calibri"/>
        <scheme val="minor"/>
      </rPr>
      <t>8/1 - AOI 12:00</t>
    </r>
  </si>
  <si>
    <t>"U3, U4, U5" AFTER WASH
DEPANEL</t>
  </si>
  <si>
    <r>
      <rPr>
        <b/>
        <strike/>
        <sz val="11"/>
        <color rgb="FF000000"/>
        <rFont val="Calibri"/>
        <scheme val="minor"/>
      </rPr>
      <t xml:space="preserve">7/12 - WILL CLEAR AFTER CUSTOMER OKAY ON SOLDER SAMPLE
</t>
    </r>
    <r>
      <rPr>
        <b/>
        <sz val="11"/>
        <color rgb="FF000000"/>
        <rFont val="Calibri"/>
        <scheme val="minor"/>
      </rPr>
      <t>7/16 - KIT CLEAR</t>
    </r>
  </si>
  <si>
    <t>DOC REL 6/26</t>
  </si>
  <si>
    <t>8/8
1D</t>
  </si>
  <si>
    <r>
      <rPr>
        <b/>
        <strike/>
        <sz val="11"/>
        <color rgb="FF000000"/>
        <rFont val="Calibri"/>
        <scheme val="minor"/>
      </rPr>
      <t xml:space="preserve">8/7 - BOT 10:00
8/7 - TOP 1:00
</t>
    </r>
    <r>
      <rPr>
        <b/>
        <sz val="11"/>
        <color rgb="FF000000"/>
        <rFont val="Calibri"/>
        <scheme val="minor"/>
      </rPr>
      <t>8/7 - AOI 4:00</t>
    </r>
  </si>
  <si>
    <r>
      <rPr>
        <b/>
        <sz val="11"/>
        <color rgb="FFFF0000"/>
        <rFont val="Calibri"/>
        <scheme val="minor"/>
      </rPr>
      <t xml:space="preserve">*** 1 DAY TURN ***
</t>
    </r>
    <r>
      <rPr>
        <b/>
        <sz val="11"/>
        <color rgb="FF000000"/>
        <rFont val="Calibri"/>
        <scheme val="minor"/>
      </rPr>
      <t xml:space="preserve">"U31" AFTER WASH
DEPANEL &amp; SAND
DO NOT SHIP EXCESS MATL
</t>
    </r>
    <r>
      <rPr>
        <b/>
        <sz val="11"/>
        <color rgb="FFFFFFFF"/>
        <rFont val="Calibri"/>
        <scheme val="minor"/>
      </rPr>
      <t>***SPLIT SHIPMENT - QTY 10 TO ERGOTRON - QTY 10 TO ENOVATE</t>
    </r>
  </si>
  <si>
    <r>
      <rPr>
        <b/>
        <strike/>
        <sz val="11"/>
        <color rgb="FF000000"/>
        <rFont val="Calibri"/>
        <scheme val="minor"/>
      </rPr>
      <t xml:space="preserve">8/1 - SHORT PCB &amp; #18 (D10...) WITH NO DUE DATE
8/5 - PCB DUE
8/6 - PCB DUE
</t>
    </r>
    <r>
      <rPr>
        <b/>
        <sz val="11"/>
        <color rgb="FF000000"/>
        <rFont val="Calibri"/>
        <scheme val="minor"/>
      </rPr>
      <t>8/7 - PCB DUE</t>
    </r>
  </si>
  <si>
    <t>8/8
2D</t>
  </si>
  <si>
    <r>
      <rPr>
        <b/>
        <strike/>
        <sz val="11"/>
        <color rgb="FF000000"/>
        <rFont val="Calibri"/>
        <scheme val="minor"/>
      </rPr>
      <t xml:space="preserve">8/6 - BOT 11:30
8/6 - TOP 2:00
</t>
    </r>
    <r>
      <rPr>
        <b/>
        <sz val="11"/>
        <color rgb="FF000000"/>
        <rFont val="Calibri"/>
        <scheme val="minor"/>
      </rPr>
      <t>8/7 - AOI 1:00</t>
    </r>
  </si>
  <si>
    <r>
      <rPr>
        <b/>
        <sz val="11"/>
        <color rgb="FFFF0000"/>
        <rFont val="Calibri"/>
        <scheme val="minor"/>
      </rPr>
      <t xml:space="preserve">*** 2 DAY TURN ***
</t>
    </r>
    <r>
      <rPr>
        <b/>
        <sz val="11"/>
        <color rgb="FF000000"/>
        <rFont val="Calibri"/>
        <scheme val="minor"/>
      </rPr>
      <t>"U43" AFTER WASH
POST BAKE 30 MIN IF BOARDS ARE WASHED
DEPANEL &amp; ***SAND
DO NOT SHIP EXCESS MATL</t>
    </r>
  </si>
  <si>
    <r>
      <rPr>
        <b/>
        <strike/>
        <sz val="11"/>
        <color rgb="FF000000"/>
        <rFont val="Calibri"/>
        <scheme val="minor"/>
      </rPr>
      <t xml:space="preserve">8/6 - PCB DUE
</t>
    </r>
    <r>
      <rPr>
        <b/>
        <sz val="11"/>
        <color rgb="FF000000"/>
        <rFont val="Calibri"/>
        <scheme val="minor"/>
      </rPr>
      <t>8/6 - KIT CLEAR</t>
    </r>
  </si>
  <si>
    <t>7/31</t>
  </si>
  <si>
    <t>8/7
4D</t>
  </si>
  <si>
    <r>
      <rPr>
        <b/>
        <strike/>
        <sz val="11"/>
        <color rgb="FF000000"/>
        <rFont val="Calibri"/>
        <scheme val="minor"/>
      </rPr>
      <t xml:space="preserve">8/3 - BOT 9:00
8/3 - TOP
</t>
    </r>
    <r>
      <rPr>
        <b/>
        <sz val="11"/>
        <color rgb="FF000000"/>
        <rFont val="Calibri"/>
        <scheme val="minor"/>
      </rPr>
      <t>8/5 - AOI</t>
    </r>
  </si>
  <si>
    <r>
      <rPr>
        <b/>
        <sz val="11"/>
        <color rgb="FFFF0000"/>
        <rFont val="Calibri"/>
        <scheme val="minor"/>
      </rPr>
      <t xml:space="preserve">***AS9100 FAIR REQ***
</t>
    </r>
    <r>
      <rPr>
        <b/>
        <sz val="11"/>
        <color rgb="FF000000"/>
        <rFont val="Calibri"/>
        <scheme val="minor"/>
      </rPr>
      <t>TRIM LEADS - MAX LEAD PROTRUSION TO BE .03</t>
    </r>
  </si>
  <si>
    <r>
      <rPr>
        <b/>
        <strike/>
        <sz val="11"/>
        <color rgb="FF000000"/>
        <rFont val="Calibri"/>
        <scheme val="minor"/>
      </rPr>
      <t xml:space="preserve">7/31 - PCB DUE (PCB'S LATE - 4D TURN IS OK)
</t>
    </r>
    <r>
      <rPr>
        <b/>
        <sz val="11"/>
        <color rgb="FF000000"/>
        <rFont val="Calibri"/>
        <scheme val="minor"/>
      </rPr>
      <t>8/1 - KIT CLEAR</t>
    </r>
  </si>
  <si>
    <t xml:space="preserve">Chelton Avionics, Inc.
</t>
  </si>
  <si>
    <t>DOC REL 7/25</t>
  </si>
  <si>
    <t>7/25</t>
  </si>
  <si>
    <t>BOT SIDE 1ST</t>
  </si>
  <si>
    <t>8/7
1D</t>
  </si>
  <si>
    <r>
      <rPr>
        <b/>
        <strike/>
        <sz val="11"/>
        <color rgb="FF000000"/>
        <rFont val="Calibri"/>
        <scheme val="minor"/>
      </rPr>
      <t xml:space="preserve">8/6 - BOT 8:30
8/6 - TOP 10:00
</t>
    </r>
    <r>
      <rPr>
        <b/>
        <sz val="11"/>
        <color rgb="FF000000"/>
        <rFont val="Calibri"/>
        <scheme val="minor"/>
      </rPr>
      <t>8/6 - AOI 2:30</t>
    </r>
  </si>
  <si>
    <r>
      <rPr>
        <b/>
        <sz val="11"/>
        <color rgb="FFFF0000"/>
        <rFont val="Calibri"/>
        <scheme val="minor"/>
      </rPr>
      <t xml:space="preserve">*** 1 DAY TURN ***
</t>
    </r>
    <r>
      <rPr>
        <b/>
        <sz val="11"/>
        <color rgb="FF000000"/>
        <rFont val="Calibri"/>
        <scheme val="minor"/>
      </rPr>
      <t xml:space="preserve">"SW2, SW3" AFTER WASH
INSTALL "F1 &amp; FH1" TOGETHER
DEPANEL &amp; SAND
DO NOT SHIP EXCESS MATL
</t>
    </r>
    <r>
      <rPr>
        <b/>
        <sz val="11"/>
        <color rgb="FFFFFFFF"/>
        <rFont val="Calibri"/>
        <scheme val="minor"/>
      </rPr>
      <t>***SPLIT SHIPMENT - QTY 10 TO ERGOTRON - QTY 10 TO ENOVATE</t>
    </r>
  </si>
  <si>
    <r>
      <rPr>
        <b/>
        <strike/>
        <sz val="11"/>
        <color rgb="FF000000"/>
        <rFont val="Calibri"/>
        <scheme val="minor"/>
      </rPr>
      <t xml:space="preserve">8/2 - SHORT PCB W/ NO ETA
8/5 or 8/6 - PCB DUE DATE
</t>
    </r>
    <r>
      <rPr>
        <b/>
        <sz val="11"/>
        <color rgb="FF000000"/>
        <rFont val="Calibri"/>
        <scheme val="minor"/>
      </rPr>
      <t>8/6 - KIT CLEAR</t>
    </r>
  </si>
  <si>
    <r>
      <rPr>
        <b/>
        <strike/>
        <sz val="11"/>
        <color rgb="FF000000"/>
        <rFont val="Calibri"/>
        <scheme val="minor"/>
      </rPr>
      <t xml:space="preserve">8/6 - BOT 3:00
8/7 - TOP 6:00
</t>
    </r>
    <r>
      <rPr>
        <b/>
        <sz val="11"/>
        <color rgb="FF000000"/>
        <rFont val="Calibri"/>
        <scheme val="minor"/>
      </rPr>
      <t>8/7 - AOI 9:00</t>
    </r>
  </si>
  <si>
    <r>
      <rPr>
        <b/>
        <sz val="11"/>
        <color rgb="FFFF0000"/>
        <rFont val="Calibri"/>
        <scheme val="minor"/>
      </rPr>
      <t xml:space="preserve">*** 1 DAY TURN ***
</t>
    </r>
    <r>
      <rPr>
        <b/>
        <sz val="11"/>
        <color rgb="FF000000"/>
        <rFont val="Calibri"/>
        <scheme val="minor"/>
      </rPr>
      <t xml:space="preserve">"PZ1, SW2" AFTER WASH
JUMPER REQ @ "J10"
DEPANEL &amp; SAND
DO NOT SHIP EXCESS MATL
</t>
    </r>
    <r>
      <rPr>
        <b/>
        <sz val="11"/>
        <color rgb="FFFFFFFF"/>
        <rFont val="Calibri"/>
        <scheme val="minor"/>
      </rPr>
      <t>***SPLIT SHIPMENT - QTY 10 TO ERGOTRON - QTY 10 TO ENOVATE</t>
    </r>
  </si>
  <si>
    <r>
      <rPr>
        <b/>
        <strike/>
        <sz val="11"/>
        <color rgb="FF000000"/>
        <rFont val="Calibri"/>
        <scheme val="minor"/>
      </rPr>
      <t xml:space="preserve">8/5 - PCB DUE
</t>
    </r>
    <r>
      <rPr>
        <b/>
        <sz val="11"/>
        <color rgb="FF000000"/>
        <rFont val="Calibri"/>
        <scheme val="minor"/>
      </rPr>
      <t>8/6 - PCB DUE</t>
    </r>
  </si>
  <si>
    <t>BOT 1S</t>
  </si>
  <si>
    <t>8/7
5D</t>
  </si>
  <si>
    <r>
      <rPr>
        <b/>
        <strike/>
        <sz val="11"/>
        <color rgb="FF000000"/>
        <rFont val="Calibri"/>
        <scheme val="minor"/>
      </rPr>
      <t xml:space="preserve">8/1 - BOT 1:30
8/2 - TOP 8:30
8/2 - PAUSE 9:30
8/2 - TOP 10:30
</t>
    </r>
    <r>
      <rPr>
        <b/>
        <sz val="11"/>
        <color rgb="FF000000"/>
        <rFont val="Calibri"/>
        <scheme val="minor"/>
      </rPr>
      <t>8/2 - AOI 4:30</t>
    </r>
  </si>
  <si>
    <t>"J1" LEAVE PASTE ON CENTER PAD
"SW1, SW2, SW3, BZ1, J43, U22, U45" AFTER WASH
MOUNT ALL COMPONENTS FLUSH TO PCB
DEPANEL</t>
  </si>
  <si>
    <r>
      <rPr>
        <b/>
        <strike/>
        <sz val="11"/>
        <color rgb="FF000000"/>
        <rFont val="Calibri"/>
        <scheme val="minor"/>
      </rPr>
      <t xml:space="preserve">8/1 - PCB DUE DATE | SHORT #52(U26..) WITH NO ETA
</t>
    </r>
    <r>
      <rPr>
        <b/>
        <sz val="11"/>
        <color rgb="FF000000"/>
        <rFont val="Calibri"/>
        <scheme val="minor"/>
      </rPr>
      <t>7/31 - KIT CLEAR</t>
    </r>
  </si>
  <si>
    <r>
      <rPr>
        <b/>
        <strike/>
        <sz val="11"/>
        <color rgb="FF000000"/>
        <rFont val="Calibri"/>
        <scheme val="minor"/>
      </rPr>
      <t xml:space="preserve">8/1 - TOP 12:30
8/1 - PAUSE 1:30
8/3 - TOP 6:00
</t>
    </r>
    <r>
      <rPr>
        <b/>
        <sz val="11"/>
        <color rgb="FF000000"/>
        <rFont val="Calibri"/>
        <scheme val="minor"/>
      </rPr>
      <t>8/3 - AOI 9:00</t>
    </r>
  </si>
  <si>
    <t>NO VENDOR MARKINGS OR in-house LABELS
LABELS REQ PER ECO #2</t>
  </si>
  <si>
    <t>7/31 - KIT CLEAR</t>
  </si>
  <si>
    <t>8/1 - AWT ARRAY FILE</t>
  </si>
  <si>
    <t xml:space="preserve">ASAP
</t>
  </si>
  <si>
    <r>
      <rPr>
        <b/>
        <strike/>
        <sz val="11"/>
        <color rgb="FF000000"/>
        <rFont val="Calibri"/>
        <scheme val="minor"/>
      </rPr>
      <t xml:space="preserve">8/6 - TOP 8:30
</t>
    </r>
    <r>
      <rPr>
        <b/>
        <sz val="11"/>
        <color rgb="FF000000"/>
        <rFont val="Calibri"/>
        <scheme val="minor"/>
      </rPr>
      <t>8/6 - AOI 10:30</t>
    </r>
  </si>
  <si>
    <r>
      <rPr>
        <b/>
        <strike/>
        <sz val="11"/>
        <color rgb="FF000000"/>
        <rFont val="Calibri"/>
        <scheme val="minor"/>
      </rPr>
      <t xml:space="preserve">8/5 - PCB'S DUE
8/6 - PCB DUE
</t>
    </r>
    <r>
      <rPr>
        <b/>
        <sz val="11"/>
        <color rgb="FF000000"/>
        <rFont val="Calibri"/>
        <scheme val="minor"/>
      </rPr>
      <t>8/6 - KIT CLEAR</t>
    </r>
  </si>
  <si>
    <r>
      <rPr>
        <b/>
        <strike/>
        <sz val="11"/>
        <color rgb="FF000000"/>
        <rFont val="Calibri"/>
        <scheme val="minor"/>
      </rPr>
      <t xml:space="preserve">8/6 - TOP 10:00
</t>
    </r>
    <r>
      <rPr>
        <b/>
        <sz val="11"/>
        <color rgb="FF000000"/>
        <rFont val="Calibri"/>
        <scheme val="minor"/>
      </rPr>
      <t>8/6 - AOI 12:00</t>
    </r>
  </si>
  <si>
    <t>8/6
1D</t>
  </si>
  <si>
    <r>
      <rPr>
        <b/>
        <strike/>
        <sz val="11"/>
        <color rgb="FF000000"/>
        <rFont val="Calibri"/>
        <scheme val="minor"/>
      </rPr>
      <t xml:space="preserve">8/5 - TOP 1:30
</t>
    </r>
    <r>
      <rPr>
        <b/>
        <sz val="11"/>
        <color rgb="FF000000"/>
        <rFont val="Calibri"/>
        <scheme val="minor"/>
      </rPr>
      <t>8/5 - AOI 3:30</t>
    </r>
  </si>
  <si>
    <r>
      <rPr>
        <b/>
        <sz val="11"/>
        <color rgb="FFFF0000"/>
        <rFont val="Calibri"/>
        <scheme val="minor"/>
      </rPr>
      <t xml:space="preserve">*** 1 DAY TURN ***
</t>
    </r>
    <r>
      <rPr>
        <b/>
        <sz val="11"/>
        <color rgb="FF000000"/>
        <rFont val="Calibri"/>
        <scheme val="minor"/>
      </rPr>
      <t xml:space="preserve">HAND-PLACE J1 &amp; J2 (SMT)
POST BAKE 30 MIN IF BOARDS ARE WASHED
DEPANEL &amp; SAND
DO NOT SHIP EXCESS MATL
</t>
    </r>
    <r>
      <rPr>
        <b/>
        <sz val="11"/>
        <color rgb="FFFFFFFF"/>
        <rFont val="Calibri"/>
        <scheme val="minor"/>
      </rPr>
      <t>***SPLIT SHIPMENT - QTY 10 TO ERGOTRON - QTY 10 TO ENOVATE</t>
    </r>
  </si>
  <si>
    <r>
      <rPr>
        <b/>
        <strike/>
        <sz val="11"/>
        <color rgb="FF000000"/>
        <rFont val="Calibri"/>
        <scheme val="minor"/>
      </rPr>
      <t xml:space="preserve">8/1 - SHORT PCB W/ NO ETA
8/5 - PCB DUE
</t>
    </r>
    <r>
      <rPr>
        <b/>
        <sz val="11"/>
        <color rgb="FF000000"/>
        <rFont val="Calibri"/>
        <scheme val="minor"/>
      </rPr>
      <t>8/5 - KIT CLEAR</t>
    </r>
  </si>
  <si>
    <r>
      <rPr>
        <b/>
        <strike/>
        <sz val="11"/>
        <color rgb="FF000000"/>
        <rFont val="Calibri"/>
        <scheme val="minor"/>
      </rPr>
      <t xml:space="preserve">7/25 - TOP 8:30
7/25 - PAUSE 9:00
8/1 - TOP 8:00
</t>
    </r>
    <r>
      <rPr>
        <b/>
        <sz val="11"/>
        <color rgb="FF000000"/>
        <rFont val="Calibri"/>
        <scheme val="minor"/>
      </rPr>
      <t>8/1 - AOI 11:00</t>
    </r>
  </si>
  <si>
    <r>
      <rPr>
        <b/>
        <strike/>
        <sz val="11"/>
        <color rgb="FFFF0000"/>
        <rFont val="Calibri"/>
        <scheme val="minor"/>
      </rPr>
      <t xml:space="preserve">ON HOLD - 7/26 WTG FOR ARRAY FILES ON MON 7/29
</t>
    </r>
    <r>
      <rPr>
        <b/>
        <sz val="11"/>
        <color rgb="FF000000"/>
        <rFont val="Calibri"/>
        <scheme val="minor"/>
      </rPr>
      <t>FAIR REQUIRED
DO NOT SKIP AOI
DEPANEL</t>
    </r>
  </si>
  <si>
    <t>7/16 - KIT CLEAR</t>
  </si>
  <si>
    <t>7/25 - STENCIL DOESN'T MATCH PANEL</t>
  </si>
  <si>
    <t>7/16</t>
  </si>
  <si>
    <t>8/7
10D</t>
  </si>
  <si>
    <r>
      <rPr>
        <b/>
        <strike/>
        <sz val="11"/>
        <color rgb="FF000000"/>
        <rFont val="Calibri"/>
        <scheme val="minor"/>
      </rPr>
      <t xml:space="preserve">7/29 - BOT 6:00
7/29 - TOP 9:00
</t>
    </r>
    <r>
      <rPr>
        <b/>
        <sz val="11"/>
        <color rgb="FF000000"/>
        <rFont val="Calibri"/>
        <scheme val="minor"/>
      </rPr>
      <t>7/30 - AOI 12:00</t>
    </r>
  </si>
  <si>
    <t>ECO #7 waived
LEAD-FREE NO CLEAN (SAC 305) PER ECO #3
"B1, BUZ1, LS1, U33, REL1, REL2" AFTER WASH
SPECIAL PACKAGING REQ PER ECO #13
DEPANEL</t>
  </si>
  <si>
    <r>
      <rPr>
        <b/>
        <strike/>
        <sz val="11"/>
        <color rgb="FF000000"/>
        <rFont val="Calibri"/>
        <scheme val="minor"/>
      </rPr>
      <t xml:space="preserve">7/19 - SHORT #93 (J28) -- NO ETA
7/24 - #93(J28) &amp; #107(J5) due
</t>
    </r>
    <r>
      <rPr>
        <b/>
        <sz val="11"/>
        <color rgb="FF000000"/>
        <rFont val="Calibri"/>
        <scheme val="minor"/>
      </rPr>
      <t>7/24 - KIT CLEAR</t>
    </r>
  </si>
  <si>
    <t xml:space="preserve">DePuy Synthes Products, LLC
</t>
  </si>
  <si>
    <t>DOC REL 7/18</t>
  </si>
  <si>
    <t>8/5
5D</t>
  </si>
  <si>
    <r>
      <rPr>
        <b/>
        <strike/>
        <sz val="11"/>
        <color rgb="FF000000"/>
        <rFont val="Calibri"/>
        <scheme val="minor"/>
      </rPr>
      <t xml:space="preserve">8/1 - TOP 12:30
</t>
    </r>
    <r>
      <rPr>
        <b/>
        <sz val="11"/>
        <color rgb="FF000000"/>
        <rFont val="Calibri"/>
        <scheme val="minor"/>
      </rPr>
      <t>8/2 - AOI 10:00</t>
    </r>
  </si>
  <si>
    <r>
      <rPr>
        <b/>
        <sz val="11"/>
        <color rgb="FF000000"/>
        <rFont val="Calibri"/>
        <scheme val="minor"/>
      </rPr>
      <t xml:space="preserve">XRAY &amp; SAVE IMAGES OF ALL BGA'S
</t>
    </r>
    <r>
      <rPr>
        <b/>
        <sz val="11"/>
        <color rgb="FFFF0000"/>
        <rFont val="Calibri"/>
        <scheme val="minor"/>
      </rPr>
      <t xml:space="preserve">***DEPANEL &amp; SAND
</t>
    </r>
    <r>
      <rPr>
        <b/>
        <sz val="11"/>
        <color rgb="FF000000"/>
        <rFont val="Calibri"/>
        <scheme val="minor"/>
      </rPr>
      <t>KO LABELS REQUIRED</t>
    </r>
  </si>
  <si>
    <t>7/26 - KIT CLEAR (7/30 DAY 1 -ANNE)</t>
  </si>
  <si>
    <t xml:space="preserve">X-Microwave (A Quantic Company)
</t>
  </si>
  <si>
    <t>8/5
2D</t>
  </si>
  <si>
    <r>
      <rPr>
        <b/>
        <strike/>
        <sz val="11"/>
        <color rgb="FF000000"/>
        <rFont val="Calibri"/>
        <scheme val="minor"/>
      </rPr>
      <t xml:space="preserve">8/2 - TOP 9:30
</t>
    </r>
    <r>
      <rPr>
        <b/>
        <sz val="11"/>
        <color rgb="FF000000"/>
        <rFont val="Calibri"/>
        <scheme val="minor"/>
      </rPr>
      <t>8/2 - AOI 12:00</t>
    </r>
  </si>
  <si>
    <r>
      <rPr>
        <b/>
        <sz val="11"/>
        <color rgb="FFFF0000"/>
        <rFont val="Calibri"/>
        <scheme val="minor"/>
      </rPr>
      <t xml:space="preserve">*** 2 DAY TURN ***
</t>
    </r>
    <r>
      <rPr>
        <b/>
        <sz val="11"/>
        <color rgb="FF000000"/>
        <rFont val="Calibri"/>
        <scheme val="minor"/>
      </rPr>
      <t>#3 (P2, P6) &amp; #4 (P3-P5) SMT INSTALL
T/H ONLY</t>
    </r>
  </si>
  <si>
    <r>
      <rPr>
        <b/>
        <strike/>
        <sz val="11"/>
        <color rgb="FF000000"/>
        <rFont val="Calibri"/>
        <scheme val="minor"/>
      </rPr>
      <t xml:space="preserve">7/30 - SHORT PCB W/NO ETA
8/1 - PCB DUE
</t>
    </r>
    <r>
      <rPr>
        <b/>
        <sz val="11"/>
        <color rgb="FF000000"/>
        <rFont val="Calibri"/>
        <scheme val="minor"/>
      </rPr>
      <t>8/1 - KIT CLEAR</t>
    </r>
  </si>
  <si>
    <t>8/5
8D</t>
  </si>
  <si>
    <r>
      <rPr>
        <b/>
        <strike/>
        <sz val="11"/>
        <color rgb="FF000000"/>
        <rFont val="Calibri"/>
        <scheme val="minor"/>
      </rPr>
      <t xml:space="preserve">7/27 - BOT 6:00
7/27 - TOP 12:00
</t>
    </r>
    <r>
      <rPr>
        <b/>
        <sz val="11"/>
        <color rgb="FF000000"/>
        <rFont val="Calibri"/>
        <scheme val="minor"/>
      </rPr>
      <t>7/29 - AOI 2:30</t>
    </r>
  </si>
  <si>
    <t>INSTALL FUSES</t>
  </si>
  <si>
    <r>
      <rPr>
        <b/>
        <strike/>
        <sz val="11"/>
        <color rgb="FF000000"/>
        <rFont val="Calibri"/>
        <scheme val="minor"/>
      </rPr>
      <t xml:space="preserve">7/25 - PCB DUE THEN SMT CLEAR
</t>
    </r>
    <r>
      <rPr>
        <b/>
        <sz val="11"/>
        <color rgb="FF000000"/>
        <rFont val="Calibri"/>
        <scheme val="minor"/>
      </rPr>
      <t>7/24 - KIT CLEAR</t>
    </r>
  </si>
  <si>
    <t>FEDEX 2D</t>
  </si>
  <si>
    <t>7/15</t>
  </si>
  <si>
    <t>BOT 1ST
BIG BOARD</t>
  </si>
  <si>
    <t>8/29
20D</t>
  </si>
  <si>
    <r>
      <rPr>
        <b/>
        <sz val="11"/>
        <color rgb="FF000000"/>
        <rFont val="Calibri"/>
        <scheme val="minor"/>
      </rPr>
      <t xml:space="preserve">8/2
</t>
    </r>
    <r>
      <rPr>
        <b/>
        <strike/>
        <sz val="11"/>
        <color rgb="FF000000"/>
        <rFont val="Calibri"/>
        <scheme val="minor"/>
      </rPr>
      <t xml:space="preserve">8/5
</t>
    </r>
    <r>
      <rPr>
        <b/>
        <sz val="11"/>
        <color rgb="FF000000"/>
        <rFont val="Calibri"/>
        <scheme val="minor"/>
      </rPr>
      <t>5D</t>
    </r>
  </si>
  <si>
    <r>
      <rPr>
        <b/>
        <strike/>
        <sz val="11"/>
        <color rgb="FF000000"/>
        <rFont val="Calibri"/>
        <scheme val="minor"/>
      </rPr>
      <t xml:space="preserve">7/30 - BOT 1:30
7/31 - TOP 11:30
</t>
    </r>
    <r>
      <rPr>
        <b/>
        <sz val="11"/>
        <color rgb="FF000000"/>
        <rFont val="Calibri"/>
        <scheme val="minor"/>
      </rPr>
      <t>8/1 - AOI 9:30</t>
    </r>
  </si>
  <si>
    <r>
      <rPr>
        <b/>
        <sz val="11"/>
        <color rgb="FFFF0000"/>
        <rFont val="Calibri"/>
        <scheme val="minor"/>
      </rPr>
      <t xml:space="preserve">*** EXPEDITE ***
</t>
    </r>
    <r>
      <rPr>
        <b/>
        <sz val="11"/>
        <color rgb="FF000000"/>
        <rFont val="Calibri"/>
        <scheme val="minor"/>
      </rPr>
      <t>EXTRA TIME NEEDED TO RUN THIS JOB (JOE)
"L49, 50, 51" AFTER WASH
DEPANEL</t>
    </r>
  </si>
  <si>
    <r>
      <rPr>
        <b/>
        <strike/>
        <sz val="11"/>
        <color rgb="FF000000"/>
        <rFont val="Calibri"/>
        <scheme val="minor"/>
      </rPr>
      <t xml:space="preserve">7/29 - PCB DUE
</t>
    </r>
    <r>
      <rPr>
        <b/>
        <sz val="11"/>
        <color rgb="FF000000"/>
        <rFont val="Calibri"/>
        <scheme val="minor"/>
      </rPr>
      <t>7/29 - KIT CLEAR</t>
    </r>
  </si>
  <si>
    <t>7/24</t>
  </si>
  <si>
    <r>
      <rPr>
        <strike/>
        <sz val="11"/>
        <color rgb="FF000000"/>
        <rFont val="Calibri"/>
        <scheme val="minor"/>
      </rPr>
      <t xml:space="preserve">top or bot 1st
</t>
    </r>
    <r>
      <rPr>
        <sz val="11"/>
        <color rgb="FF000000"/>
        <rFont val="Calibri"/>
        <scheme val="minor"/>
      </rPr>
      <t>bot 1st</t>
    </r>
  </si>
  <si>
    <r>
      <rPr>
        <b/>
        <sz val="11"/>
        <color rgb="FF000000"/>
        <rFont val="Calibri"/>
        <scheme val="minor"/>
      </rPr>
      <t xml:space="preserve">ASAP
</t>
    </r>
    <r>
      <rPr>
        <b/>
        <strike/>
        <sz val="11"/>
        <color rgb="FF000000"/>
        <rFont val="Calibri"/>
        <scheme val="minor"/>
      </rPr>
      <t xml:space="preserve">7/31
7/30
</t>
    </r>
    <r>
      <rPr>
        <b/>
        <sz val="11"/>
        <color rgb="FF000000"/>
        <rFont val="Calibri"/>
        <scheme val="minor"/>
      </rPr>
      <t>10D</t>
    </r>
  </si>
  <si>
    <r>
      <rPr>
        <b/>
        <strike/>
        <sz val="11"/>
        <color rgb="FF000000"/>
        <rFont val="Calibri"/>
        <scheme val="minor"/>
      </rPr>
      <t xml:space="preserve">7/22 - BOT 9:30
7/22 - TOP 11:00
</t>
    </r>
    <r>
      <rPr>
        <b/>
        <sz val="11"/>
        <color rgb="FF000000"/>
        <rFont val="Calibri"/>
        <scheme val="minor"/>
      </rPr>
      <t>7/22 - AOI 1:30</t>
    </r>
  </si>
  <si>
    <t>VERIFY STENCIL REQUIREMENTS PER ECO #2
WIRE ASSY REQUIRED PER ECO #4 - KAPTON TAPE REQUIRED ON BACK SIDE OF SOLDERED WIRES
MAKE SURE BOARDS ARE FREE OF OIL, DUST &amp; DEBRIS</t>
  </si>
  <si>
    <t>7/25 - REQ EXTERNAL COMP TO BUILD WIRES -- DUE 7/29 - 7/30</t>
  </si>
  <si>
    <t>J2 P/N IS ASP-236298-02
J5 P/N IS SSM-130-F-DV
R&amp;R INCORRECT PARTS AND INSTALL CORRECT PARTS</t>
  </si>
  <si>
    <t>7/30 - KIT CLEAR</t>
  </si>
  <si>
    <t xml:space="preserve">NASA - John F Kennedy Space Center
</t>
  </si>
  <si>
    <t>(8/1)
3D</t>
  </si>
  <si>
    <r>
      <rPr>
        <b/>
        <strike/>
        <sz val="11"/>
        <color rgb="FF000000"/>
        <rFont val="Calibri"/>
        <scheme val="minor"/>
      </rPr>
      <t xml:space="preserve">7/30 - TOP 5:00
</t>
    </r>
    <r>
      <rPr>
        <b/>
        <sz val="11"/>
        <color rgb="FF000000"/>
        <rFont val="Calibri"/>
        <scheme val="minor"/>
      </rPr>
      <t>7/30 - AOI 11:00</t>
    </r>
  </si>
  <si>
    <r>
      <rPr>
        <b/>
        <sz val="11"/>
        <color rgb="FFFF0000"/>
        <rFont val="Calibri"/>
        <scheme val="minor"/>
      </rPr>
      <t xml:space="preserve">*** 3 DAY TURN ***
</t>
    </r>
    <r>
      <rPr>
        <b/>
        <sz val="11"/>
        <color rgb="FF000000"/>
        <rFont val="Calibri"/>
        <scheme val="minor"/>
      </rPr>
      <t>NO CLEAN PROCESS
"U2" - PIN 5 NOT USED
DEPANEL
***SHIP TO ADVANCED ON 8/1</t>
    </r>
  </si>
  <si>
    <r>
      <rPr>
        <b/>
        <strike/>
        <sz val="11"/>
        <color rgb="FF000000"/>
        <rFont val="Calibri"/>
        <scheme val="minor"/>
      </rPr>
      <t xml:space="preserve">7/26 - SHORT PCB
7/30 - PCB DUE
</t>
    </r>
    <r>
      <rPr>
        <b/>
        <sz val="11"/>
        <color rgb="FF000000"/>
        <rFont val="Calibri"/>
        <scheme val="minor"/>
      </rPr>
      <t>7/29 - KIT CLEAR</t>
    </r>
  </si>
  <si>
    <t xml:space="preserve">Lake Shore Cryotronics, Inc.
</t>
  </si>
  <si>
    <t>8/1
5D</t>
  </si>
  <si>
    <r>
      <rPr>
        <b/>
        <strike/>
        <sz val="11"/>
        <color rgb="FF000000"/>
        <rFont val="Calibri"/>
        <scheme val="minor"/>
      </rPr>
      <t xml:space="preserve">7/29 - BOT 8:00
7/29 - </t>
    </r>
    <r>
      <rPr>
        <b/>
        <strike/>
        <sz val="10"/>
        <color rgb="FF000000"/>
        <rFont val="Calibri"/>
        <scheme val="minor"/>
      </rPr>
      <t xml:space="preserve">PAUSE 10:30
7/29 - BOT 6:00
7/29 - TOP 9:30
</t>
    </r>
    <r>
      <rPr>
        <b/>
        <sz val="10"/>
        <color rgb="FF000000"/>
        <rFont val="Calibri"/>
        <scheme val="minor"/>
      </rPr>
      <t>7/30 - AOI 3:30</t>
    </r>
  </si>
  <si>
    <r>
      <rPr>
        <b/>
        <strike/>
        <sz val="11"/>
        <color rgb="FF000000"/>
        <rFont val="Calibri"/>
        <scheme val="minor"/>
      </rPr>
      <t xml:space="preserve">7/22 - SHORT PCB (NO ETA)
7/23 - OTHER SHORTAGES DUE
</t>
    </r>
    <r>
      <rPr>
        <b/>
        <sz val="11"/>
        <color rgb="FF000000"/>
        <rFont val="Calibri"/>
        <scheme val="minor"/>
      </rPr>
      <t>7/25 - KIT CLEAR</t>
    </r>
  </si>
  <si>
    <t xml:space="preserve">Test Range Systems
</t>
  </si>
  <si>
    <t>DOC REL 7/19</t>
  </si>
  <si>
    <r>
      <rPr>
        <strike/>
        <sz val="11"/>
        <color rgb="FF000000"/>
        <rFont val="Calibri"/>
        <scheme val="minor"/>
      </rPr>
      <t xml:space="preserve">TOP OR BOTTOM?
</t>
    </r>
    <r>
      <rPr>
        <sz val="11"/>
        <color rgb="FF000000"/>
        <rFont val="Calibri"/>
        <scheme val="minor"/>
      </rPr>
      <t>top 1st</t>
    </r>
  </si>
  <si>
    <t>8/1
2D</t>
  </si>
  <si>
    <r>
      <rPr>
        <b/>
        <strike/>
        <sz val="11"/>
        <color rgb="FF000000"/>
        <rFont val="Calibri"/>
        <scheme val="minor"/>
      </rPr>
      <t xml:space="preserve">7/31 - BOT 8:00
7/31 - TOP 2:00
</t>
    </r>
    <r>
      <rPr>
        <b/>
        <sz val="11"/>
        <color rgb="FF000000"/>
        <rFont val="Calibri"/>
        <scheme val="minor"/>
      </rPr>
      <t>7/31 - AOI 12:00</t>
    </r>
  </si>
  <si>
    <r>
      <rPr>
        <b/>
        <sz val="11"/>
        <color rgb="FFFF0000"/>
        <rFont val="Calibri"/>
        <scheme val="minor"/>
      </rPr>
      <t xml:space="preserve">*** 2 DAY TURN ***
</t>
    </r>
    <r>
      <rPr>
        <b/>
        <sz val="11"/>
        <color rgb="FF000000"/>
        <rFont val="Calibri"/>
        <scheme val="minor"/>
      </rPr>
      <t>DEPANEL &amp; SAND - REMOVE BURRS &amp; SHARP EDGES</t>
    </r>
  </si>
  <si>
    <r>
      <rPr>
        <b/>
        <strike/>
        <sz val="11"/>
        <color rgb="FF000000"/>
        <rFont val="Calibri"/>
        <scheme val="minor"/>
      </rPr>
      <t xml:space="preserve">7/24 - SHORT PCB (NO ETA) | AWT PART CONFIRM #22 (L200..)
7/30 - PCB DUE
</t>
    </r>
    <r>
      <rPr>
        <b/>
        <sz val="11"/>
        <color rgb="FF000000"/>
        <rFont val="Calibri"/>
        <scheme val="minor"/>
      </rPr>
      <t>7/30 - KIT CLEAR</t>
    </r>
  </si>
  <si>
    <t>7/29 - VERIFY NEW #22 (P/N PA4344.562NLT): NEED ROBERT TO VERIFY IF IT FITS</t>
  </si>
  <si>
    <t>DOC REL 7/22</t>
  </si>
  <si>
    <t>(7/31)
4D</t>
  </si>
  <si>
    <r>
      <rPr>
        <b/>
        <strike/>
        <sz val="11"/>
        <color rgb="FF000000"/>
        <rFont val="Calibri"/>
        <scheme val="minor"/>
      </rPr>
      <t xml:space="preserve">7/29 - BOT
</t>
    </r>
    <r>
      <rPr>
        <b/>
        <sz val="11"/>
        <color rgb="FF000000"/>
        <rFont val="Calibri"/>
        <scheme val="minor"/>
      </rPr>
      <t>7/29 - AOI</t>
    </r>
  </si>
  <si>
    <r>
      <rPr>
        <b/>
        <strike/>
        <sz val="11"/>
        <color rgb="FF000000"/>
        <rFont val="Calibri"/>
        <scheme val="minor"/>
      </rPr>
      <t xml:space="preserve">7/29 - PCB'S DUE
</t>
    </r>
    <r>
      <rPr>
        <b/>
        <sz val="11"/>
        <color rgb="FF000000"/>
        <rFont val="Calibri"/>
        <scheme val="minor"/>
      </rPr>
      <t>7/26 - KIT CLEAR</t>
    </r>
  </si>
  <si>
    <t xml:space="preserve">Daxsonics Ultrasound Inc.
</t>
  </si>
  <si>
    <r>
      <rPr>
        <b/>
        <strike/>
        <sz val="11"/>
        <color rgb="FF000000"/>
        <rFont val="Calibri"/>
        <scheme val="minor"/>
      </rPr>
      <t xml:space="preserve">7/29 - TOP
</t>
    </r>
    <r>
      <rPr>
        <b/>
        <sz val="11"/>
        <color rgb="FF000000"/>
        <rFont val="Calibri"/>
        <scheme val="minor"/>
      </rPr>
      <t>7/29 - AOI</t>
    </r>
  </si>
  <si>
    <r>
      <rPr>
        <b/>
        <sz val="11"/>
        <color rgb="FF000000"/>
        <rFont val="Calibri"/>
        <scheme val="minor"/>
      </rPr>
      <t xml:space="preserve">7/31
</t>
    </r>
    <r>
      <rPr>
        <b/>
        <strike/>
        <sz val="11"/>
        <color rgb="FF000000"/>
        <rFont val="Calibri"/>
        <scheme val="minor"/>
      </rPr>
      <t xml:space="preserve">8/7
</t>
    </r>
    <r>
      <rPr>
        <b/>
        <sz val="11"/>
        <color rgb="FF000000"/>
        <rFont val="Calibri"/>
        <scheme val="minor"/>
      </rPr>
      <t>15D</t>
    </r>
  </si>
  <si>
    <r>
      <rPr>
        <b/>
        <strike/>
        <sz val="11"/>
        <color rgb="FF000000"/>
        <rFont val="Calibri"/>
        <scheme val="minor"/>
      </rPr>
      <t xml:space="preserve">7/26 - BOT 12:30
7/27 - TOP
</t>
    </r>
    <r>
      <rPr>
        <b/>
        <sz val="11"/>
        <color rgb="FF000000"/>
        <rFont val="Calibri"/>
        <scheme val="minor"/>
      </rPr>
      <t>7/27 - AOI</t>
    </r>
  </si>
  <si>
    <r>
      <rPr>
        <b/>
        <sz val="12"/>
        <color rgb="FF000000"/>
        <rFont val="Calibri"/>
        <scheme val="minor"/>
      </rPr>
      <t xml:space="preserve">NO DEPANEL - TEST COACH
</t>
    </r>
    <r>
      <rPr>
        <b/>
        <strike/>
        <sz val="12"/>
        <color rgb="FF000000"/>
        <rFont val="Calibri"/>
        <scheme val="minor"/>
      </rPr>
      <t>ON HOLD (board REV req TAD review)</t>
    </r>
    <r>
      <rPr>
        <b/>
        <sz val="12"/>
        <color rgb="FF000000"/>
        <rFont val="Calibri"/>
        <scheme val="minor"/>
      </rPr>
      <t xml:space="preserve"> - run 22 &amp; mark with correct REV w/ marker
send waiver w/ shipment
</t>
    </r>
    <r>
      <rPr>
        <b/>
        <sz val="14"/>
        <color rgb="FFFF0000"/>
        <rFont val="Calibri"/>
        <scheme val="minor"/>
      </rPr>
      <t xml:space="preserve">***AS9100 (CUI)***
</t>
    </r>
    <r>
      <rPr>
        <b/>
        <sz val="11"/>
        <color rgb="FF000000"/>
        <rFont val="Calibri"/>
        <scheme val="minor"/>
      </rPr>
      <t xml:space="preserve">print attachment and ship w/ boards
Build QTY 48
</t>
    </r>
    <r>
      <rPr>
        <b/>
        <strike/>
        <sz val="11"/>
        <color rgb="FF000000"/>
        <rFont val="Calibri"/>
        <scheme val="minor"/>
      </rPr>
      <t xml:space="preserve">5-day turn: qty 25 ship to customer
</t>
    </r>
    <r>
      <rPr>
        <b/>
        <sz val="11"/>
        <color rgb="FF000000"/>
        <rFont val="Calibri"/>
        <scheme val="minor"/>
      </rPr>
      <t xml:space="preserve">15-day turn: qty 22 ship to Test Coach
SMT install shield
</t>
    </r>
    <r>
      <rPr>
        <b/>
        <strike/>
        <sz val="11"/>
        <color rgb="FF000000"/>
        <rFont val="Calibri"/>
        <scheme val="minor"/>
      </rPr>
      <t xml:space="preserve">AS9100 FAIR REQUIRED
</t>
    </r>
    <r>
      <rPr>
        <b/>
        <sz val="11"/>
        <color rgb="FF000000"/>
        <rFont val="Calibri"/>
        <scheme val="minor"/>
      </rPr>
      <t>"SW11000" AFTER WASH
"P22000" PRESS FIT</t>
    </r>
  </si>
  <si>
    <t>7/16 - CLOSING SHORT | KIT CLEAR</t>
  </si>
  <si>
    <t>DOC REL 5/3</t>
  </si>
  <si>
    <r>
      <rPr>
        <strike/>
        <sz val="11"/>
        <color rgb="FF000000"/>
        <rFont val="Calibri"/>
        <scheme val="minor"/>
      </rPr>
      <t xml:space="preserve">TOP OR BOTTOM?
</t>
    </r>
    <r>
      <rPr>
        <sz val="11"/>
        <color rgb="FF000000"/>
        <rFont val="Calibri"/>
        <scheme val="minor"/>
      </rPr>
      <t>BOT 1ST</t>
    </r>
  </si>
  <si>
    <t>7/31
1D</t>
  </si>
  <si>
    <r>
      <rPr>
        <b/>
        <strike/>
        <sz val="11"/>
        <color rgb="FF000000"/>
        <rFont val="Calibri"/>
        <scheme val="minor"/>
      </rPr>
      <t>7/30 - BOT 10:00
7/30 - TOP 2:30</t>
    </r>
    <r>
      <rPr>
        <b/>
        <sz val="11"/>
        <color rgb="FF000000"/>
        <rFont val="Calibri"/>
        <scheme val="minor"/>
      </rPr>
      <t xml:space="preserve"> 
7/31 - AOI 8:00</t>
    </r>
  </si>
  <si>
    <r>
      <rPr>
        <b/>
        <strike/>
        <sz val="11"/>
        <color rgb="FF000000"/>
        <rFont val="Calibri"/>
        <scheme val="minor"/>
      </rPr>
      <t xml:space="preserve">7/30 - PCB DUE
</t>
    </r>
    <r>
      <rPr>
        <b/>
        <sz val="11"/>
        <color rgb="FF000000"/>
        <rFont val="Calibri"/>
        <scheme val="minor"/>
      </rPr>
      <t>7/30 - KIT CLEAR</t>
    </r>
  </si>
  <si>
    <r>
      <rPr>
        <b/>
        <sz val="11"/>
        <color rgb="FF000000"/>
        <rFont val="Calibri"/>
        <scheme val="minor"/>
      </rPr>
      <t xml:space="preserve">7/31
</t>
    </r>
    <r>
      <rPr>
        <b/>
        <strike/>
        <sz val="11"/>
        <color rgb="FF000000"/>
        <rFont val="Calibri"/>
        <scheme val="minor"/>
      </rPr>
      <t xml:space="preserve">8/2
</t>
    </r>
    <r>
      <rPr>
        <b/>
        <sz val="11"/>
        <color rgb="FF000000"/>
        <rFont val="Calibri"/>
        <scheme val="minor"/>
      </rPr>
      <t>10D</t>
    </r>
  </si>
  <si>
    <r>
      <rPr>
        <b/>
        <strike/>
        <sz val="11"/>
        <color rgb="FF000000"/>
        <rFont val="Calibri"/>
        <scheme val="minor"/>
      </rPr>
      <t xml:space="preserve">7/24 - BOT 11:00
7/24 - TOP 1:00
7/24 - PAUSE 3:30
7/27 - TOP
</t>
    </r>
    <r>
      <rPr>
        <b/>
        <sz val="11"/>
        <color rgb="FF000000"/>
        <rFont val="Calibri"/>
        <scheme val="minor"/>
      </rPr>
      <t>7/27 - AOI</t>
    </r>
  </si>
  <si>
    <r>
      <rPr>
        <b/>
        <strike/>
        <sz val="11"/>
        <color rgb="FFFF0000"/>
        <rFont val="Calibri"/>
        <scheme val="minor"/>
      </rPr>
      <t xml:space="preserve">on hold
</t>
    </r>
    <r>
      <rPr>
        <b/>
        <sz val="11"/>
        <color rgb="FFFF0000"/>
        <rFont val="Calibri"/>
        <scheme val="minor"/>
      </rPr>
      <t xml:space="preserve">share parts w/ B126918 (pcb look the same)
</t>
    </r>
    <r>
      <rPr>
        <b/>
        <sz val="11"/>
        <color rgb="FF000000"/>
        <rFont val="Calibri"/>
        <scheme val="minor"/>
      </rPr>
      <t>XRAY, SAVE &amp; SEND TO CUSTOMER PER ECO #2
"M200" AFTER WASH
DEPANEL &amp; SAND (RIGID FLEX)</t>
    </r>
  </si>
  <si>
    <t>7/19 - KIT CLEAR</t>
  </si>
  <si>
    <t>DHL INTERNTIONAL</t>
  </si>
  <si>
    <t>7/24 - PART (M200) ISSUE</t>
  </si>
  <si>
    <r>
      <rPr>
        <b/>
        <strike/>
        <sz val="11"/>
        <color rgb="FF000000"/>
        <rFont val="Calibri"/>
        <scheme val="minor"/>
      </rPr>
      <t xml:space="preserve">7/24 - BOT 1:30
7/24 - PAUSE 2:30
7/27 - TOP
</t>
    </r>
    <r>
      <rPr>
        <b/>
        <sz val="11"/>
        <color rgb="FF000000"/>
        <rFont val="Calibri"/>
        <scheme val="minor"/>
      </rPr>
      <t>7/27 - AOI</t>
    </r>
  </si>
  <si>
    <r>
      <rPr>
        <b/>
        <strike/>
        <sz val="11"/>
        <color rgb="FFFF0000"/>
        <rFont val="Calibri"/>
        <scheme val="minor"/>
      </rPr>
      <t xml:space="preserve">on hold
</t>
    </r>
    <r>
      <rPr>
        <b/>
        <sz val="11"/>
        <color rgb="FFFF0000"/>
        <rFont val="Calibri"/>
        <scheme val="minor"/>
      </rPr>
      <t xml:space="preserve">share parts w/ B126917 (pcb look the same)
</t>
    </r>
    <r>
      <rPr>
        <b/>
        <sz val="11"/>
        <color rgb="FF000000"/>
        <rFont val="Calibri"/>
        <scheme val="minor"/>
      </rPr>
      <t>XRAY, SAVE &amp; SEND TO CUSTOMER PER ECO #2
"M200" AFTER WASH
DEPANEL &amp; SAND (RIGID FLEX)</t>
    </r>
  </si>
  <si>
    <t>7/31
10D</t>
  </si>
  <si>
    <r>
      <rPr>
        <b/>
        <strike/>
        <sz val="11"/>
        <color rgb="FF000000"/>
        <rFont val="Calibri"/>
        <scheme val="minor"/>
      </rPr>
      <t xml:space="preserve">7/29 - TOP 10:30
</t>
    </r>
    <r>
      <rPr>
        <b/>
        <sz val="11"/>
        <color rgb="FF000000"/>
        <rFont val="Calibri"/>
        <scheme val="minor"/>
      </rPr>
      <t>7/29 - AOI 4:30</t>
    </r>
  </si>
  <si>
    <t>7/17</t>
  </si>
  <si>
    <r>
      <rPr>
        <b/>
        <sz val="11"/>
        <color rgb="FF000000"/>
        <rFont val="Calibri"/>
        <scheme val="minor"/>
      </rPr>
      <t xml:space="preserve">7/31
</t>
    </r>
    <r>
      <rPr>
        <b/>
        <strike/>
        <sz val="11"/>
        <color rgb="FF000000"/>
        <rFont val="Calibri"/>
        <scheme val="minor"/>
      </rPr>
      <t xml:space="preserve">8/6
</t>
    </r>
    <r>
      <rPr>
        <b/>
        <sz val="11"/>
        <color rgb="FF000000"/>
        <rFont val="Calibri"/>
        <scheme val="minor"/>
      </rPr>
      <t>15D</t>
    </r>
  </si>
  <si>
    <r>
      <rPr>
        <b/>
        <strike/>
        <sz val="11"/>
        <color rgb="FF000000"/>
        <rFont val="Calibri"/>
        <scheme val="minor"/>
      </rPr>
      <t xml:space="preserve">7/24 - BOT 6:00
7/24 - pause 10:00
7/25 - BOT 6:00
7/25 - TOP 1:30
</t>
    </r>
    <r>
      <rPr>
        <b/>
        <sz val="11"/>
        <color rgb="FF000000"/>
        <rFont val="Calibri"/>
        <scheme val="minor"/>
      </rPr>
      <t>7/26 - AOI 11:00</t>
    </r>
  </si>
  <si>
    <r>
      <rPr>
        <b/>
        <sz val="11"/>
        <color rgb="FFFF0000"/>
        <rFont val="Calibri"/>
        <scheme val="minor"/>
      </rPr>
      <t xml:space="preserve">***ADD SOLDER PASTE PER ECO #2
</t>
    </r>
    <r>
      <rPr>
        <b/>
        <sz val="11"/>
        <color rgb="FF000000"/>
        <rFont val="Calibri"/>
        <scheme val="minor"/>
      </rPr>
      <t xml:space="preserve">HARDWARE AND TORQING REQUIRED
DEPANEL
***SHIP QTY 3 OF 54 DIRECT TO THE CUSTOMER: Allocortech, Inc.
440 N Commerce Ave
Waynesboro, VA 22980-4029
</t>
    </r>
  </si>
  <si>
    <r>
      <rPr>
        <b/>
        <strike/>
        <sz val="11"/>
        <color rgb="FF000000"/>
        <rFont val="Calibri"/>
        <scheme val="minor"/>
      </rPr>
      <t xml:space="preserve">7/13 - EXPECTED SMT CLEAR DATE
7/15 - SMT CLEAR
</t>
    </r>
    <r>
      <rPr>
        <b/>
        <sz val="11"/>
        <color rgb="FF000000"/>
        <rFont val="Calibri"/>
        <scheme val="minor"/>
      </rPr>
      <t>7/16 - KIT CLEAR</t>
    </r>
  </si>
  <si>
    <t>7/22 - MANY SMT STRIPS &amp; LOOSE PARTS (EXTRA TIME NEEDED FOR SETUPD AND RUN
7/25 - SOLDER QUALITY ISSUES</t>
  </si>
  <si>
    <t>DOC REL 6/27</t>
  </si>
  <si>
    <r>
      <rPr>
        <b/>
        <strike/>
        <sz val="11"/>
        <color rgb="FF000000"/>
        <rFont val="Calibri"/>
        <scheme val="minor"/>
      </rPr>
      <t xml:space="preserve">7/29 - TOP
</t>
    </r>
    <r>
      <rPr>
        <b/>
        <sz val="11"/>
        <color rgb="FF000000"/>
        <rFont val="Calibri"/>
        <scheme val="minor"/>
      </rPr>
      <t>7/29 - AOI 3:00</t>
    </r>
  </si>
  <si>
    <t>DEPANEL
PACKAGE TO PREVENT DAMAGE</t>
  </si>
  <si>
    <r>
      <rPr>
        <b/>
        <strike/>
        <sz val="11"/>
        <color rgb="FF000000"/>
        <rFont val="Calibri"/>
        <scheme val="minor"/>
      </rPr>
      <t xml:space="preserve">7/29 - PCB DUE
</t>
    </r>
    <r>
      <rPr>
        <b/>
        <sz val="11"/>
        <color rgb="FF000000"/>
        <rFont val="Calibri"/>
        <scheme val="minor"/>
      </rPr>
      <t>7/26 - KIT CLEAR</t>
    </r>
  </si>
  <si>
    <t xml:space="preserve">Fresenius Kabi
</t>
  </si>
  <si>
    <r>
      <rPr>
        <b/>
        <sz val="11"/>
        <color rgb="FF000000"/>
        <rFont val="Calibri"/>
        <scheme val="minor"/>
      </rPr>
      <t xml:space="preserve">7/31
</t>
    </r>
    <r>
      <rPr>
        <b/>
        <strike/>
        <sz val="11"/>
        <color rgb="FF000000"/>
        <rFont val="Calibri"/>
        <scheme val="minor"/>
      </rPr>
      <t xml:space="preserve">8/5
</t>
    </r>
    <r>
      <rPr>
        <b/>
        <sz val="11"/>
        <color rgb="FF000000"/>
        <rFont val="Calibri"/>
        <scheme val="minor"/>
      </rPr>
      <t>10D</t>
    </r>
  </si>
  <si>
    <r>
      <rPr>
        <b/>
        <strike/>
        <sz val="11"/>
        <color rgb="FF000000"/>
        <rFont val="Calibri"/>
        <scheme val="minor"/>
      </rPr>
      <t xml:space="preserve">7/24 - TOP 10:00
</t>
    </r>
    <r>
      <rPr>
        <b/>
        <sz val="11"/>
        <color rgb="FF000000"/>
        <rFont val="Calibri"/>
        <scheme val="minor"/>
      </rPr>
      <t>7/24 - AOI 12:00</t>
    </r>
  </si>
  <si>
    <r>
      <rPr>
        <b/>
        <strike/>
        <sz val="11"/>
        <color rgb="FF000000"/>
        <rFont val="Calibri"/>
        <scheme val="minor"/>
      </rPr>
      <t xml:space="preserve">7/22 - PCB DUE
</t>
    </r>
    <r>
      <rPr>
        <b/>
        <sz val="11"/>
        <color rgb="FF000000"/>
        <rFont val="Calibri"/>
        <scheme val="minor"/>
      </rPr>
      <t>7/22 - KIT CLEAR</t>
    </r>
  </si>
  <si>
    <t xml:space="preserve">Tennessee Valley Authority
</t>
  </si>
  <si>
    <t>7/30
3D</t>
  </si>
  <si>
    <r>
      <rPr>
        <b/>
        <strike/>
        <sz val="11"/>
        <color rgb="FF000000"/>
        <rFont val="Calibri"/>
        <scheme val="minor"/>
      </rPr>
      <t xml:space="preserve">7/25 - TOP 12:30
</t>
    </r>
    <r>
      <rPr>
        <b/>
        <sz val="11"/>
        <color rgb="FF000000"/>
        <rFont val="Calibri"/>
        <scheme val="minor"/>
      </rPr>
      <t>7/26 - AOI 8:00</t>
    </r>
  </si>
  <si>
    <r>
      <rPr>
        <b/>
        <sz val="11"/>
        <color rgb="FFFF0000"/>
        <rFont val="Calibri"/>
        <scheme val="minor"/>
      </rPr>
      <t xml:space="preserve">*** 3 DAY TURN ***
</t>
    </r>
    <r>
      <rPr>
        <b/>
        <sz val="11"/>
        <color rgb="FF000000"/>
        <rFont val="Calibri"/>
        <scheme val="minor"/>
      </rPr>
      <t xml:space="preserve">"SW3,SW4" AFTER WASH
DEPANEL
</t>
    </r>
    <r>
      <rPr>
        <b/>
        <sz val="10"/>
        <color rgb="FF000000"/>
        <rFont val="Calibri"/>
        <scheme val="minor"/>
      </rPr>
      <t>*EXTRA CARE/PACKAGING REQUIRED PER ECO</t>
    </r>
  </si>
  <si>
    <r>
      <rPr>
        <b/>
        <strike/>
        <sz val="11"/>
        <color rgb="FF000000"/>
        <rFont val="Calibri"/>
        <scheme val="minor"/>
      </rPr>
      <t xml:space="preserve">7/22 - SHORT PCB (NO ETA)
7/24 - PCB DUE
7/25 - PCB DUE
</t>
    </r>
    <r>
      <rPr>
        <b/>
        <sz val="11"/>
        <color rgb="FF000000"/>
        <rFont val="Calibri"/>
        <scheme val="minor"/>
      </rPr>
      <t>7/25 - KIT CLEAR</t>
    </r>
  </si>
  <si>
    <t xml:space="preserve">Biolog Inc.
</t>
  </si>
  <si>
    <t>7/30
10D</t>
  </si>
  <si>
    <r>
      <rPr>
        <b/>
        <strike/>
        <sz val="11"/>
        <color rgb="FF000000"/>
        <rFont val="Calibri"/>
        <scheme val="minor"/>
      </rPr>
      <t xml:space="preserve">7/18 - TOP 8:00
</t>
    </r>
    <r>
      <rPr>
        <b/>
        <sz val="11"/>
        <color rgb="FF000000"/>
        <rFont val="Calibri"/>
        <scheme val="minor"/>
      </rPr>
      <t>7/18 - AOI 1:00</t>
    </r>
  </si>
  <si>
    <t>LEAD PROCESS
"S1" AFTER WASH
DEPANEL</t>
  </si>
  <si>
    <t xml:space="preserve">Hamilton Mfg. Corp
</t>
  </si>
  <si>
    <t>DOC REL 7/16</t>
  </si>
  <si>
    <r>
      <rPr>
        <b/>
        <strike/>
        <sz val="11"/>
        <color rgb="FF000000"/>
        <rFont val="Calibri"/>
        <scheme val="minor"/>
      </rPr>
      <t xml:space="preserve">7/19 - TOP 12:30
7/19 - BOT 2:30
</t>
    </r>
    <r>
      <rPr>
        <b/>
        <sz val="11"/>
        <color rgb="FF000000"/>
        <rFont val="Calibri"/>
        <scheme val="minor"/>
      </rPr>
      <t>7/22 - AOI 2:30</t>
    </r>
  </si>
  <si>
    <r>
      <rPr>
        <b/>
        <sz val="11"/>
        <color rgb="FF000000"/>
        <rFont val="Calibri"/>
        <scheme val="minor"/>
      </rPr>
      <t xml:space="preserve">LEAD FREE NO CLEAN PROCESS
</t>
    </r>
    <r>
      <rPr>
        <b/>
        <sz val="14"/>
        <color rgb="FFFF0000"/>
        <rFont val="Calibri"/>
        <scheme val="minor"/>
      </rPr>
      <t xml:space="preserve">***SEE ECO #6 - NO SOLDER IN VIA'S ALLOWED***
</t>
    </r>
    <r>
      <rPr>
        <b/>
        <sz val="11"/>
        <color rgb="FF000000"/>
        <rFont val="Calibri"/>
        <scheme val="minor"/>
      </rPr>
      <t>"J1" INSTALL &amp; TORQUE PRIOR TO SOLDERING PER ECO #5
DEPANEL
OK TO USE THE FOLLOW ALT PARTS:
(C20) C0402C104K8RACTU
(U16) TL431LIAEDBZRQ1
(U32) XCL206C333CR-G</t>
    </r>
  </si>
  <si>
    <r>
      <rPr>
        <b/>
        <strike/>
        <sz val="11"/>
        <color rgb="FF000000"/>
        <rFont val="Calibri"/>
        <scheme val="minor"/>
      </rPr>
      <t xml:space="preserve">7/17 - PCB DUE
SHORT #39 (U2) -- due 7/15 (THEN SMT CLEAR)
7/15 - SMT CLEAR
</t>
    </r>
    <r>
      <rPr>
        <b/>
        <sz val="11"/>
        <color rgb="FF000000"/>
        <rFont val="Calibri"/>
        <scheme val="minor"/>
      </rPr>
      <t>7/16 - KIT CLEAR</t>
    </r>
  </si>
  <si>
    <t>7/18 - A LOT OF SMT STRIPS</t>
  </si>
  <si>
    <t>7/11</t>
  </si>
  <si>
    <t>TOP 1ST - STANDOFFS</t>
  </si>
  <si>
    <t>7/29
3D</t>
  </si>
  <si>
    <r>
      <rPr>
        <b/>
        <strike/>
        <sz val="11"/>
        <color rgb="FF000000"/>
        <rFont val="Calibri"/>
        <scheme val="minor"/>
      </rPr>
      <t xml:space="preserve">7/26 - BOT 6:00
7/26 - TOP 12:30
</t>
    </r>
    <r>
      <rPr>
        <b/>
        <sz val="11"/>
        <color rgb="FF000000"/>
        <rFont val="Calibri"/>
        <scheme val="minor"/>
      </rPr>
      <t>7/26 - AOI 1:45</t>
    </r>
  </si>
  <si>
    <r>
      <rPr>
        <b/>
        <sz val="11"/>
        <color rgb="FFFF0000"/>
        <rFont val="Calibri"/>
        <scheme val="minor"/>
      </rPr>
      <t xml:space="preserve">*** 3 DAY TURN ***
</t>
    </r>
    <r>
      <rPr>
        <b/>
        <sz val="11"/>
        <color rgb="FF000000"/>
        <rFont val="Calibri"/>
        <scheme val="minor"/>
      </rPr>
      <t>CUI
CLASS 3
TRIM LEADS TO  0.06 MAX
AS9100 FAIR REQUIRED</t>
    </r>
  </si>
  <si>
    <r>
      <rPr>
        <b/>
        <strike/>
        <sz val="11"/>
        <color rgb="FF000000"/>
        <rFont val="Calibri"/>
        <scheme val="minor"/>
      </rPr>
      <t xml:space="preserve">7/11 - PCB DUE DATE | SHORT #18 (U200..) &amp; #19 (L201..) NO ETA
7/19 - PCB DUE
</t>
    </r>
    <r>
      <rPr>
        <b/>
        <sz val="11"/>
        <color rgb="FF000000"/>
        <rFont val="Calibri"/>
        <scheme val="minor"/>
      </rPr>
      <t>7/24 - KIT CLEAR</t>
    </r>
  </si>
  <si>
    <t>7/8</t>
  </si>
  <si>
    <t>7/29
1D</t>
  </si>
  <si>
    <t>7/26 - TOP 12:00
7/26 - AOI 1:30</t>
  </si>
  <si>
    <r>
      <rPr>
        <b/>
        <sz val="11"/>
        <color rgb="FFFF0000"/>
        <rFont val="Calibri"/>
        <scheme val="minor"/>
      </rPr>
      <t xml:space="preserve">*** 1 DAY TURN ***
</t>
    </r>
    <r>
      <rPr>
        <b/>
        <sz val="11"/>
        <color rgb="FF000000"/>
        <rFont val="Calibri"/>
        <scheme val="minor"/>
      </rPr>
      <t>CLASS 3
QTY 65 LOAD "U1"
QTY 35 "U1" IS NO LOAD
DEPANEL &amp; SAND</t>
    </r>
  </si>
  <si>
    <r>
      <rPr>
        <b/>
        <strike/>
        <sz val="11"/>
        <color rgb="FF000000"/>
        <rFont val="Calibri"/>
        <scheme val="minor"/>
      </rPr>
      <t xml:space="preserve">7/26 - PCB DUE
</t>
    </r>
    <r>
      <rPr>
        <b/>
        <sz val="11"/>
        <color rgb="FF000000"/>
        <rFont val="Calibri"/>
        <scheme val="minor"/>
      </rPr>
      <t>7/26 - KIT CLEAR</t>
    </r>
  </si>
  <si>
    <t xml:space="preserve">Diversified Supply
</t>
  </si>
  <si>
    <t>DOC REL 7/24</t>
  </si>
  <si>
    <r>
      <rPr>
        <b/>
        <sz val="11"/>
        <color rgb="FF000000"/>
        <rFont val="Calibri"/>
        <scheme val="minor"/>
      </rPr>
      <t xml:space="preserve">7/29
</t>
    </r>
    <r>
      <rPr>
        <b/>
        <strike/>
        <sz val="11"/>
        <color rgb="FF000000"/>
        <rFont val="Calibri"/>
        <scheme val="minor"/>
      </rPr>
      <t xml:space="preserve">7/23
</t>
    </r>
    <r>
      <rPr>
        <b/>
        <sz val="11"/>
        <color rgb="FF000000"/>
        <rFont val="Calibri"/>
        <scheme val="minor"/>
      </rPr>
      <t>5D</t>
    </r>
  </si>
  <si>
    <r>
      <rPr>
        <b/>
        <strike/>
        <sz val="11"/>
        <color rgb="FF000000"/>
        <rFont val="Calibri"/>
        <scheme val="minor"/>
      </rPr>
      <t xml:space="preserve">7/24 - TOP 9:30
</t>
    </r>
    <r>
      <rPr>
        <b/>
        <sz val="11"/>
        <color rgb="FF000000"/>
        <rFont val="Calibri"/>
        <scheme val="minor"/>
      </rPr>
      <t>7/24 - AOI 12:30</t>
    </r>
  </si>
  <si>
    <r>
      <rPr>
        <b/>
        <strike/>
        <sz val="11"/>
        <color rgb="FFFF0000"/>
        <rFont val="Calibri"/>
        <scheme val="minor"/>
      </rPr>
      <t xml:space="preserve">ON HOLD DUE TO MOUSEBITE ISSUE
</t>
    </r>
    <r>
      <rPr>
        <b/>
        <sz val="11"/>
        <color rgb="FF000000"/>
        <rFont val="Calibri"/>
        <scheme val="minor"/>
      </rPr>
      <t>BEFORE INSTALLING "NANO" FINAL QA INSPECT PARTS BELOW PER ECO #3
IF BOARDS WASHED, POST BAKE 30 MIN
DEPANEL
"FEM_HEAD" TRIM LEADS</t>
    </r>
  </si>
  <si>
    <r>
      <rPr>
        <b/>
        <strike/>
        <sz val="11"/>
        <color rgb="FF000000"/>
        <rFont val="Calibri"/>
        <scheme val="minor"/>
      </rPr>
      <t xml:space="preserve">7/19 - PCB DUE
</t>
    </r>
    <r>
      <rPr>
        <b/>
        <sz val="11"/>
        <color rgb="FF000000"/>
        <rFont val="Calibri"/>
        <scheme val="minor"/>
      </rPr>
      <t xml:space="preserve">7/16 - KIT CLEAR
</t>
    </r>
    <r>
      <rPr>
        <b/>
        <sz val="11"/>
        <color rgb="FFFF0000"/>
        <rFont val="Calibri"/>
        <scheme val="minor"/>
      </rPr>
      <t>7/16 - PCB'S SENT BACK TO ROYAL TO RE-DRILL MOUSE BITES</t>
    </r>
  </si>
  <si>
    <t>7/17 - mousebites insufficient sized for proper breakage
7/22 - REC'D BOARDS FROM ROYAL</t>
  </si>
  <si>
    <t>7/29
10D</t>
  </si>
  <si>
    <r>
      <rPr>
        <b/>
        <strike/>
        <sz val="11"/>
        <color rgb="FF000000"/>
        <rFont val="Calibri"/>
        <scheme val="minor"/>
      </rPr>
      <t xml:space="preserve">7/18 - BOT 8:30
7/18 - pause 11:00
7/23 - BOT 6:00
7/23 - TOP 9:00
</t>
    </r>
    <r>
      <rPr>
        <b/>
        <sz val="11"/>
        <color rgb="FF000000"/>
        <rFont val="Calibri"/>
        <scheme val="minor"/>
      </rPr>
      <t>7/24 - AOI 9:30</t>
    </r>
  </si>
  <si>
    <r>
      <rPr>
        <b/>
        <strike/>
        <sz val="11"/>
        <color rgb="FF000000"/>
        <rFont val="Calibri"/>
        <scheme val="minor"/>
      </rPr>
      <t xml:space="preserve">ON HOLD (WRONG PARTS)
SHORT 1 PART #43 (U3) -- OK TO SKIP
</t>
    </r>
    <r>
      <rPr>
        <b/>
        <sz val="11"/>
        <color rgb="FF000000"/>
        <rFont val="Calibri"/>
        <scheme val="minor"/>
      </rPr>
      <t>DEPANEL</t>
    </r>
  </si>
  <si>
    <r>
      <rPr>
        <b/>
        <strike/>
        <sz val="11"/>
        <color rgb="FF000000"/>
        <rFont val="Calibri"/>
        <scheme val="minor"/>
      </rPr>
      <t xml:space="preserve">7/12 - PCB &amp; #43 (U3) DUE
7/12 - ONLY SHORT ONE "U3" - OK TO SKIP
</t>
    </r>
    <r>
      <rPr>
        <b/>
        <sz val="11"/>
        <color rgb="FF000000"/>
        <rFont val="Calibri"/>
        <scheme val="minor"/>
      </rPr>
      <t xml:space="preserve">7/15 - KIT CLEAR
</t>
    </r>
    <r>
      <rPr>
        <b/>
        <sz val="11"/>
        <color rgb="FFFF0000"/>
        <rFont val="Calibri"/>
        <scheme val="minor"/>
      </rPr>
      <t>7/18 - "U1" &amp; "Q2 x12" WRONG PART RECEIVED</t>
    </r>
    <r>
      <rPr>
        <b/>
        <sz val="11"/>
        <color rgb="FF000000"/>
        <rFont val="Calibri"/>
        <scheme val="minor"/>
      </rPr>
      <t>.</t>
    </r>
  </si>
  <si>
    <t>7/18 - PARTS DOESN'T FIT: #99 (Q2,Q3..), #49 (U1)
7/22 - correct parts received
7/22 - VIA HOLES ON PADS, EXTRA SOLDER APPLIED BEFORE REFLOW</t>
  </si>
  <si>
    <t>7/26
3D</t>
  </si>
  <si>
    <r>
      <rPr>
        <b/>
        <strike/>
        <sz val="11"/>
        <color rgb="FF000000"/>
        <rFont val="Calibri"/>
        <scheme val="minor"/>
      </rPr>
      <t xml:space="preserve">7/24 - BOT 11:30
7/24 - TOP 1:00
</t>
    </r>
    <r>
      <rPr>
        <b/>
        <sz val="11"/>
        <color rgb="FF000000"/>
        <rFont val="Calibri"/>
        <scheme val="minor"/>
      </rPr>
      <t>7/25 - AOI 10:30</t>
    </r>
  </si>
  <si>
    <r>
      <rPr>
        <b/>
        <sz val="11"/>
        <color rgb="FFFF0000"/>
        <rFont val="Calibri"/>
        <scheme val="minor"/>
      </rPr>
      <t xml:space="preserve">*** 3 DAY TURN ***
</t>
    </r>
    <r>
      <rPr>
        <b/>
        <sz val="11"/>
        <color rgb="FF000000"/>
        <rFont val="Calibri"/>
        <scheme val="minor"/>
      </rPr>
      <t>ITAR
DEPANEL
J3 MIX POP:
1 BOARD W/ P/N DCCM37SBSP 
1 BOARD W/ P/N DCCM37SBSPN</t>
    </r>
  </si>
  <si>
    <r>
      <rPr>
        <b/>
        <strike/>
        <sz val="11"/>
        <color rgb="FF000000"/>
        <rFont val="Calibri"/>
        <scheme val="minor"/>
      </rPr>
      <t xml:space="preserve">7/23 OR SOONER - PCB DUE
</t>
    </r>
    <r>
      <rPr>
        <b/>
        <sz val="11"/>
        <color rgb="FF000000"/>
        <rFont val="Calibri"/>
        <scheme val="minor"/>
      </rPr>
      <t>7/23 - KIT CLEAR</t>
    </r>
  </si>
  <si>
    <t>Remove U29 from board and hand-solder new part (AT17F040-30JU) onto U29</t>
  </si>
  <si>
    <t>7/24 - KIT CLEAR</t>
  </si>
  <si>
    <t>7/25
10D</t>
  </si>
  <si>
    <r>
      <rPr>
        <b/>
        <sz val="11"/>
        <color rgb="FFFF0000"/>
        <rFont val="Calibri"/>
        <scheme val="minor"/>
      </rPr>
      <t xml:space="preserve">QTY OF BOARDS NEED RWK = 2
</t>
    </r>
    <r>
      <rPr>
        <b/>
        <sz val="11"/>
        <color rgb="FF000000"/>
        <rFont val="Calibri"/>
        <scheme val="minor"/>
      </rPr>
      <t xml:space="preserve">CLASS 3
We received 15 boards returning from Test coach, but only S/N: 042 &amp; 045 need to be reworked.
1, S/N 042, R82 Nonwetting or De-wetting, please rework/touch-up.
2, S/N 045, Q20 Nonwetting or Defective, please rework/touch-up.
After S/N 042 &amp; 045 finished reworked, de-panel all 15 boards. Ship all 15 boards directly to Customer.
</t>
    </r>
  </si>
  <si>
    <t>7/24
5D</t>
  </si>
  <si>
    <r>
      <rPr>
        <b/>
        <strike/>
        <sz val="11"/>
        <color rgb="FF000000"/>
        <rFont val="Calibri"/>
        <scheme val="minor"/>
      </rPr>
      <t xml:space="preserve">7/22 - BOT 6:00
7/22 - TOP
</t>
    </r>
    <r>
      <rPr>
        <b/>
        <sz val="11"/>
        <color rgb="FF000000"/>
        <rFont val="Calibri"/>
        <scheme val="minor"/>
      </rPr>
      <t>7/22 - AOI 10:00</t>
    </r>
  </si>
  <si>
    <r>
      <rPr>
        <b/>
        <strike/>
        <sz val="11"/>
        <color rgb="FFFF0000"/>
        <rFont val="Calibri"/>
        <scheme val="minor"/>
      </rPr>
      <t xml:space="preserve">***PRIOR TO SMT, RUN SOLDER SAMPLE THROUGH REFLOW TO  CHECK FOR WARPAGE PER ECO #1 </t>
    </r>
    <r>
      <rPr>
        <b/>
        <sz val="11"/>
        <color rgb="FF000000"/>
        <rFont val="Calibri"/>
        <scheme val="minor"/>
      </rPr>
      <t>waived (joe)
SEE eco #4 FOR "JMP1 &amp; JMP2"
ALL T/H COMPONENTS SHOULD BE MOUNTED FLUSH TO THE BOARD</t>
    </r>
  </si>
  <si>
    <r>
      <rPr>
        <b/>
        <strike/>
        <sz val="11"/>
        <color rgb="FF000000"/>
        <rFont val="Calibri"/>
        <scheme val="minor"/>
      </rPr>
      <t xml:space="preserve">7/1 - SHORT PCB W/ NO ETA
</t>
    </r>
    <r>
      <rPr>
        <b/>
        <sz val="11"/>
        <color rgb="FF000000"/>
        <rFont val="Calibri"/>
        <scheme val="minor"/>
      </rPr>
      <t>7/17 - KIT CLEAR</t>
    </r>
  </si>
  <si>
    <t>CACI</t>
  </si>
  <si>
    <t>7/18 - hold until Monday (Robert) PCB requires further testing</t>
  </si>
  <si>
    <t>7/1</t>
  </si>
  <si>
    <t>7/24
1D</t>
  </si>
  <si>
    <r>
      <rPr>
        <b/>
        <strike/>
        <sz val="11"/>
        <color rgb="FF000000"/>
        <rFont val="Calibri"/>
        <scheme val="minor"/>
      </rPr>
      <t xml:space="preserve">7/23 - BOT 12:00
7/24 - TOP 2:00
</t>
    </r>
    <r>
      <rPr>
        <b/>
        <sz val="11"/>
        <color rgb="FF000000"/>
        <rFont val="Calibri"/>
        <scheme val="minor"/>
      </rPr>
      <t>7/25 - AOI 9:30</t>
    </r>
  </si>
  <si>
    <r>
      <rPr>
        <b/>
        <sz val="11"/>
        <color rgb="FFFF0000"/>
        <rFont val="Calibri"/>
        <scheme val="minor"/>
      </rPr>
      <t xml:space="preserve">*** 1 DAY TURN ***
</t>
    </r>
    <r>
      <rPr>
        <b/>
        <sz val="11"/>
        <color rgb="FF000000"/>
        <rFont val="Calibri"/>
        <scheme val="minor"/>
      </rPr>
      <t>"PZ1, SW1" AFTER WASH
CRITICAL PLACEMENT OF "D23, D27" PER ECO</t>
    </r>
  </si>
  <si>
    <r>
      <rPr>
        <b/>
        <strike/>
        <sz val="11"/>
        <color rgb="FF000000"/>
        <rFont val="Calibri"/>
        <scheme val="minor"/>
      </rPr>
      <t xml:space="preserve">7/23 - PCB DUE
</t>
    </r>
    <r>
      <rPr>
        <b/>
        <sz val="11"/>
        <color rgb="FF000000"/>
        <rFont val="Calibri"/>
        <scheme val="minor"/>
      </rPr>
      <t>7/23 - KIT CLEAR</t>
    </r>
  </si>
  <si>
    <t>7/24
3D</t>
  </si>
  <si>
    <r>
      <rPr>
        <b/>
        <strike/>
        <sz val="11"/>
        <color rgb="FF000000"/>
        <rFont val="Calibri"/>
        <scheme val="minor"/>
      </rPr>
      <t xml:space="preserve">7/22 - TOP 9:30
</t>
    </r>
    <r>
      <rPr>
        <b/>
        <sz val="11"/>
        <color rgb="FF000000"/>
        <rFont val="Calibri"/>
        <scheme val="minor"/>
      </rPr>
      <t>7/23 - AOI 1:00</t>
    </r>
  </si>
  <si>
    <r>
      <rPr>
        <b/>
        <sz val="11"/>
        <color rgb="FFFF0000"/>
        <rFont val="Calibri"/>
        <scheme val="minor"/>
      </rPr>
      <t xml:space="preserve">*** 3 DAY TURN ***
</t>
    </r>
    <r>
      <rPr>
        <b/>
        <sz val="11"/>
        <color rgb="FF000000"/>
        <rFont val="Calibri"/>
        <scheme val="minor"/>
      </rPr>
      <t>WASH BOARDS WITHIN 8 HOURS OF SOLDERING OPERATIONS
L101, L103 PLACE ORIENTATION (ECO)
PLACE AFTER WASH:
SW100,SW101,SW500,SW501,SW200,
SW300,SW400,SW401,SW701,SW702,
SW704,SW101,SW700,SW703
DEPANEL</t>
    </r>
  </si>
  <si>
    <r>
      <rPr>
        <b/>
        <strike/>
        <sz val="11"/>
        <color rgb="FF000000"/>
        <rFont val="Calibri"/>
        <scheme val="minor"/>
      </rPr>
      <t xml:space="preserve">7/17 - PCB DUE | #82 (LTC400) ALSO DUE
</t>
    </r>
    <r>
      <rPr>
        <b/>
        <sz val="11"/>
        <color rgb="FF000000"/>
        <rFont val="Calibri"/>
        <scheme val="minor"/>
      </rPr>
      <t>7/19 - KIT CLEAR</t>
    </r>
  </si>
  <si>
    <r>
      <rPr>
        <sz val="11"/>
        <color rgb="FF000000"/>
        <rFont val="Calibri"/>
        <scheme val="minor"/>
      </rPr>
      <t xml:space="preserve">TOP ONLY
</t>
    </r>
    <r>
      <rPr>
        <strike/>
        <sz val="11"/>
        <color rgb="FF000000"/>
        <rFont val="Calibri"/>
        <scheme val="minor"/>
      </rPr>
      <t>BIG BOARD</t>
    </r>
  </si>
  <si>
    <t>7/26
5D</t>
  </si>
  <si>
    <r>
      <rPr>
        <b/>
        <strike/>
        <sz val="11"/>
        <color rgb="FF000000"/>
        <rFont val="Calibri"/>
        <scheme val="minor"/>
      </rPr>
      <t xml:space="preserve">7/22 - TOP 1:00
</t>
    </r>
    <r>
      <rPr>
        <b/>
        <sz val="11"/>
        <color rgb="FF000000"/>
        <rFont val="Calibri"/>
        <scheme val="minor"/>
      </rPr>
      <t>7/23 - AOI 2:30</t>
    </r>
  </si>
  <si>
    <r>
      <rPr>
        <b/>
        <strike/>
        <sz val="11"/>
        <color rgb="FF000000"/>
        <rFont val="Calibri"/>
        <scheme val="minor"/>
      </rPr>
      <t xml:space="preserve">7/25 - PCB DUE
</t>
    </r>
    <r>
      <rPr>
        <b/>
        <sz val="11"/>
        <color rgb="FF000000"/>
        <rFont val="Calibri"/>
        <scheme val="minor"/>
      </rPr>
      <t>7/19 - KIT CLEAR</t>
    </r>
  </si>
  <si>
    <t>7/23
5D</t>
  </si>
  <si>
    <r>
      <rPr>
        <b/>
        <strike/>
        <sz val="11"/>
        <color rgb="FF000000"/>
        <rFont val="Calibri"/>
        <scheme val="minor"/>
      </rPr>
      <t xml:space="preserve">7/17 - TOP 12:30
</t>
    </r>
    <r>
      <rPr>
        <b/>
        <sz val="11"/>
        <color rgb="FF000000"/>
        <rFont val="Calibri"/>
        <scheme val="minor"/>
      </rPr>
      <t>7/18 - AOI 10:00</t>
    </r>
  </si>
  <si>
    <r>
      <rPr>
        <b/>
        <sz val="11"/>
        <color rgb="FFFF0000"/>
        <rFont val="Calibri"/>
        <scheme val="minor"/>
      </rPr>
      <t xml:space="preserve">*READ DWG NOTES &amp; ECO PRIOR UPON RELEASING
</t>
    </r>
    <r>
      <rPr>
        <b/>
        <sz val="11"/>
        <color rgb="FF000000"/>
        <rFont val="Calibri"/>
        <scheme val="minor"/>
      </rPr>
      <t>PER DRAWING - COMPONENT LEAD EXTENSION TO BE 0.140" MAX
DISREGARD DWG NOTES 8 &amp; 9, NO LABELS REQ
PACKAGE REQUIRES 2 LABELS: DATE CODE &amp; QTY
#9 (Y1) &amp; #21 (U12) OK TO USE
USE ESD STICKERS PER ESD BAG</t>
    </r>
  </si>
  <si>
    <r>
      <rPr>
        <b/>
        <strike/>
        <sz val="11"/>
        <color rgb="FF000000"/>
        <rFont val="Calibri"/>
        <scheme val="minor"/>
      </rPr>
      <t xml:space="preserve">7/17 - PCB DUE
</t>
    </r>
    <r>
      <rPr>
        <b/>
        <sz val="11"/>
        <color rgb="FF000000"/>
        <rFont val="Calibri"/>
        <scheme val="minor"/>
      </rPr>
      <t>7/16 - KIT CLEAR</t>
    </r>
  </si>
  <si>
    <r>
      <rPr>
        <b/>
        <strike/>
        <sz val="11"/>
        <color rgb="FF000000"/>
        <rFont val="Calibri"/>
        <scheme val="minor"/>
      </rPr>
      <t xml:space="preserve">7/16 - TOP 9:30
7/16 - BOT 11:30
</t>
    </r>
    <r>
      <rPr>
        <b/>
        <sz val="11"/>
        <color rgb="FF000000"/>
        <rFont val="Calibri"/>
        <scheme val="minor"/>
      </rPr>
      <t>7/17 - AOI 9:30</t>
    </r>
  </si>
  <si>
    <r>
      <rPr>
        <b/>
        <sz val="11"/>
        <color rgb="FFFF0000"/>
        <rFont val="Calibri"/>
        <scheme val="minor"/>
      </rPr>
      <t xml:space="preserve">***SMT TO ADD EXTRA SOLDER TO PADS W/ VIA HOLES
</t>
    </r>
    <r>
      <rPr>
        <b/>
        <sz val="11"/>
        <color rgb="FF000000"/>
        <rFont val="Calibri"/>
        <scheme val="minor"/>
      </rPr>
      <t>LEAD PROCESS
DEPANEL</t>
    </r>
  </si>
  <si>
    <r>
      <rPr>
        <b/>
        <strike/>
        <sz val="11"/>
        <color rgb="FF000000"/>
        <rFont val="Calibri"/>
        <scheme val="minor"/>
      </rPr>
      <t xml:space="preserve">7/2 - SHORT PCB W/ NO ETA
</t>
    </r>
    <r>
      <rPr>
        <b/>
        <sz val="11"/>
        <color rgb="FF000000"/>
        <rFont val="Calibri"/>
        <scheme val="minor"/>
      </rPr>
      <t>7/11 - KIT CLEAR</t>
    </r>
  </si>
  <si>
    <t>VIA HOLES IN PCB -- (STILL HAVE INSUFFICIENT SOLDER FOR 1 LOCATION (R124)
7/16 - REFLOW ISSUE</t>
  </si>
  <si>
    <t>7/22
5D</t>
  </si>
  <si>
    <r>
      <rPr>
        <b/>
        <strike/>
        <sz val="11"/>
        <color rgb="FF000000"/>
        <rFont val="Calibri"/>
        <scheme val="minor"/>
      </rPr>
      <t xml:space="preserve">7/17 - TOP 10:00
7/17 - BOT 2:30
</t>
    </r>
    <r>
      <rPr>
        <b/>
        <sz val="11"/>
        <color rgb="FF000000"/>
        <rFont val="Calibri"/>
        <scheme val="minor"/>
      </rPr>
      <t>7/18 - AOI 10:00</t>
    </r>
  </si>
  <si>
    <r>
      <rPr>
        <b/>
        <sz val="11"/>
        <color rgb="FFFF0000"/>
        <rFont val="Calibri"/>
        <scheme val="minor"/>
      </rPr>
      <t xml:space="preserve">*NO SOLDER ON DNI PADS - CHECK STENCIL </t>
    </r>
    <r>
      <rPr>
        <b/>
        <sz val="11"/>
        <color rgb="FF000000"/>
        <rFont val="Calibri"/>
        <scheme val="minor"/>
      </rPr>
      <t>PRIOR TO RUNNING
XRAY &amp; SAVE
DEPANEL</t>
    </r>
  </si>
  <si>
    <r>
      <rPr>
        <b/>
        <strike/>
        <sz val="11"/>
        <color rgb="FF000000"/>
        <rFont val="Calibri"/>
        <scheme val="minor"/>
      </rPr>
      <t xml:space="preserve">7/16 - #2 (CONN1) DUE DATE
</t>
    </r>
    <r>
      <rPr>
        <b/>
        <sz val="11"/>
        <color rgb="FF000000"/>
        <rFont val="Calibri"/>
        <scheme val="minor"/>
      </rPr>
      <t>7/15 - KIT CLEAR</t>
    </r>
  </si>
  <si>
    <r>
      <rPr>
        <b/>
        <strike/>
        <sz val="11"/>
        <color rgb="FF000000"/>
        <rFont val="Calibri"/>
        <scheme val="minor"/>
      </rPr>
      <t xml:space="preserve">7/16 - BOT 12:30
7/17 - TOP 8:30
</t>
    </r>
    <r>
      <rPr>
        <b/>
        <sz val="11"/>
        <color rgb="FF000000"/>
        <rFont val="Calibri"/>
        <scheme val="minor"/>
      </rPr>
      <t>7/17 - AOI 2:30</t>
    </r>
  </si>
  <si>
    <r>
      <rPr>
        <b/>
        <sz val="11"/>
        <color rgb="FF000000"/>
        <rFont val="Calibri"/>
        <scheme val="minor"/>
      </rPr>
      <t xml:space="preserve">CLASS 3
DEPANEL &amp; SAND
</t>
    </r>
    <r>
      <rPr>
        <b/>
        <strike/>
        <sz val="11"/>
        <color rgb="FF000000"/>
        <rFont val="Calibri"/>
        <scheme val="minor"/>
      </rPr>
      <t>AWT</t>
    </r>
    <r>
      <rPr>
        <b/>
        <sz val="11"/>
        <color rgb="FF000000"/>
        <rFont val="Calibri"/>
        <scheme val="minor"/>
      </rPr>
      <t xml:space="preserve"> PART CONF #14 (C25..) EGPD101ELL361MK35H</t>
    </r>
  </si>
  <si>
    <r>
      <rPr>
        <b/>
        <strike/>
        <sz val="11"/>
        <color rgb="FF000000"/>
        <rFont val="Calibri"/>
        <scheme val="minor"/>
      </rPr>
      <t xml:space="preserve">7/18 - PCB DUE
</t>
    </r>
    <r>
      <rPr>
        <b/>
        <sz val="11"/>
        <color rgb="FF000000"/>
        <rFont val="Calibri"/>
        <scheme val="minor"/>
      </rPr>
      <t>7/15 - KIT CLEAR</t>
    </r>
  </si>
  <si>
    <t xml:space="preserve">Parker Hannifin Corp
</t>
  </si>
  <si>
    <t xml:space="preserve">bot 1st </t>
  </si>
  <si>
    <t>7/19
5D</t>
  </si>
  <si>
    <r>
      <rPr>
        <b/>
        <strike/>
        <sz val="11"/>
        <color rgb="FF000000"/>
        <rFont val="Calibri"/>
        <scheme val="minor"/>
      </rPr>
      <t>7/16 - BOT 7:30
7/16 - TOP 9:00
7/16 -</t>
    </r>
    <r>
      <rPr>
        <b/>
        <strike/>
        <sz val="10"/>
        <color rgb="FF000000"/>
        <rFont val="Calibri"/>
        <scheme val="minor"/>
      </rPr>
      <t xml:space="preserve"> PAUSE 11:30
</t>
    </r>
    <r>
      <rPr>
        <b/>
        <strike/>
        <sz val="11"/>
        <color rgb="FF000000"/>
        <rFont val="Calibri"/>
        <scheme val="minor"/>
      </rPr>
      <t xml:space="preserve">7/17 - TOP 6:00
</t>
    </r>
    <r>
      <rPr>
        <b/>
        <sz val="11"/>
        <color rgb="FF000000"/>
        <rFont val="Calibri"/>
        <scheme val="minor"/>
      </rPr>
      <t>7/17 - AOI 2:30</t>
    </r>
  </si>
  <si>
    <t>DEPANEL
J1 - OK TO PLACE AS IS</t>
  </si>
  <si>
    <r>
      <rPr>
        <b/>
        <strike/>
        <sz val="11"/>
        <color rgb="FF000000"/>
        <rFont val="Calibri"/>
        <scheme val="minor"/>
      </rPr>
      <t xml:space="preserve">7/16 - PCB DUE
</t>
    </r>
    <r>
      <rPr>
        <b/>
        <sz val="11"/>
        <color rgb="FF000000"/>
        <rFont val="Calibri"/>
        <scheme val="minor"/>
      </rPr>
      <t>7/12 - KIT CLEAR</t>
    </r>
  </si>
  <si>
    <t>7/16 - J1 MISSING PADS TO MATCH CONNECTOR LEGS (ok to place as is)</t>
  </si>
  <si>
    <r>
      <rPr>
        <b/>
        <strike/>
        <sz val="11"/>
        <color rgb="FF000000"/>
        <rFont val="Calibri"/>
        <scheme val="minor"/>
      </rPr>
      <t xml:space="preserve">7/16 - BOT 2:00
7/17 - TOP 9:30
</t>
    </r>
    <r>
      <rPr>
        <b/>
        <sz val="11"/>
        <color rgb="FF000000"/>
        <rFont val="Calibri"/>
        <scheme val="minor"/>
      </rPr>
      <t>7/17 - AOI 2:30</t>
    </r>
  </si>
  <si>
    <r>
      <rPr>
        <b/>
        <sz val="11"/>
        <color rgb="FF000000"/>
        <rFont val="Calibri"/>
        <scheme val="minor"/>
      </rPr>
      <t xml:space="preserve">TREAT AS CLASS 3
REMAKE TO REPLACE DAMAGED BOARDS
</t>
    </r>
    <r>
      <rPr>
        <b/>
        <sz val="11"/>
        <color rgb="FFFF0000"/>
        <rFont val="Calibri"/>
        <scheme val="minor"/>
      </rPr>
      <t xml:space="preserve">***DO NOT DEPANEL - GIVE TO TAD
</t>
    </r>
    <r>
      <rPr>
        <b/>
        <sz val="11"/>
        <color rgb="FF000000"/>
        <rFont val="Calibri"/>
        <scheme val="minor"/>
      </rPr>
      <t>ROTATE L2 LOCATIONS 90 DEGREES</t>
    </r>
  </si>
  <si>
    <t>7/12 - KIT CLEAR</t>
  </si>
  <si>
    <t>FEDEX</t>
  </si>
  <si>
    <t>SRI</t>
  </si>
  <si>
    <t>BOT OR TOP</t>
  </si>
  <si>
    <r>
      <rPr>
        <b/>
        <strike/>
        <sz val="11"/>
        <color rgb="FF000000"/>
        <rFont val="Calibri"/>
        <scheme val="minor"/>
      </rPr>
      <t xml:space="preserve">7/15 - BOT 8:30
7/15 - TOP 12:00
7/15 - PAUSE 2:00
7/16 - TOP 6:00
</t>
    </r>
    <r>
      <rPr>
        <b/>
        <sz val="11"/>
        <color rgb="FF000000"/>
        <rFont val="Calibri"/>
        <scheme val="minor"/>
      </rPr>
      <t>7/16 - AOI 10:00</t>
    </r>
  </si>
  <si>
    <t>NO CLEAN PROCESS
"L3" AFTER WASH
DEPANEL</t>
  </si>
  <si>
    <r>
      <rPr>
        <b/>
        <strike/>
        <sz val="11"/>
        <color rgb="FF000000"/>
        <rFont val="Calibri"/>
        <scheme val="minor"/>
      </rPr>
      <t xml:space="preserve">7/15 - PCB DUE DATE || SHORT #59 (LED3..) NO ETA
</t>
    </r>
    <r>
      <rPr>
        <b/>
        <sz val="11"/>
        <color rgb="FF000000"/>
        <rFont val="Calibri"/>
        <scheme val="minor"/>
      </rPr>
      <t>7/12 - KIT CLEAR</t>
    </r>
  </si>
  <si>
    <t xml:space="preserve">Tintometer, Inc.
</t>
  </si>
  <si>
    <t>7/15 - HAD TO MODIFY TOP SIDE OF STENCIL TO INCLUDE MISSING STANDOFF LOCATIONS</t>
  </si>
  <si>
    <t>7/17
3D</t>
  </si>
  <si>
    <r>
      <rPr>
        <b/>
        <strike/>
        <sz val="11"/>
        <color rgb="FF000000"/>
        <rFont val="Calibri"/>
        <scheme val="minor"/>
      </rPr>
      <t xml:space="preserve">7/15 - BOT 6:00
7/15 - TOP 8:00
</t>
    </r>
    <r>
      <rPr>
        <b/>
        <sz val="11"/>
        <color rgb="FF000000"/>
        <rFont val="Calibri"/>
        <scheme val="minor"/>
      </rPr>
      <t>7/15 - AOI 12:00</t>
    </r>
  </si>
  <si>
    <r>
      <rPr>
        <b/>
        <sz val="11"/>
        <color rgb="FFFF0000"/>
        <rFont val="Calibri"/>
        <scheme val="minor"/>
      </rPr>
      <t xml:space="preserve">*** 3 DAY TURN ***
</t>
    </r>
    <r>
      <rPr>
        <b/>
        <sz val="11"/>
        <color rgb="FF000000"/>
        <rFont val="Calibri"/>
        <scheme val="minor"/>
      </rPr>
      <t>J5 BTD
MECH ASSY REQ
OK TO USE:
#19 (D2) SM4007PL-TP
#22 (D1) SS1060FL_R1_00001
#28 (U6) R5F51305ADFL#10
#31 (L1) 0630CDMCCDS-100MC
#34 (J5) PVP06-5,08
LABELS WAIVED</t>
    </r>
  </si>
  <si>
    <r>
      <rPr>
        <b/>
        <strike/>
        <sz val="11"/>
        <color rgb="FF000000"/>
        <rFont val="Calibri"/>
        <scheme val="minor"/>
      </rPr>
      <t xml:space="preserve">7/12 - PCB DUE THEN SMT CLEAR
</t>
    </r>
    <r>
      <rPr>
        <b/>
        <sz val="11"/>
        <color rgb="FF000000"/>
        <rFont val="Calibri"/>
        <scheme val="minor"/>
      </rPr>
      <t>7/12 - KIT CLEAR</t>
    </r>
  </si>
  <si>
    <t>7/17
5D</t>
  </si>
  <si>
    <r>
      <rPr>
        <b/>
        <strike/>
        <sz val="11"/>
        <color rgb="FF000000"/>
        <rFont val="Calibri"/>
        <scheme val="minor"/>
      </rPr>
      <t xml:space="preserve">7/10 - BOT 11:30
7/11 - TOP 6:30
</t>
    </r>
    <r>
      <rPr>
        <b/>
        <sz val="11"/>
        <color rgb="FF000000"/>
        <rFont val="Calibri"/>
        <scheme val="minor"/>
      </rPr>
      <t>7/11 - AOI 9:30</t>
    </r>
  </si>
  <si>
    <r>
      <rPr>
        <b/>
        <strike/>
        <sz val="11"/>
        <color rgb="FF000000"/>
        <rFont val="Calibri"/>
        <scheme val="minor"/>
      </rPr>
      <t xml:space="preserve">ok to SMT SKIP J2 &amp; J5
</t>
    </r>
    <r>
      <rPr>
        <b/>
        <sz val="11"/>
        <color rgb="FF000000"/>
        <rFont val="Calibri"/>
        <scheme val="minor"/>
      </rPr>
      <t xml:space="preserve">NO ECO NOTES
</t>
    </r>
    <r>
      <rPr>
        <b/>
        <sz val="11"/>
        <color rgb="FFFF0000"/>
        <rFont val="Calibri"/>
        <scheme val="minor"/>
      </rPr>
      <t>***CUSTOMER NOW WANTS TO LOAD "J2 &amp; J5" AND NO LOAD "R52C"</t>
    </r>
  </si>
  <si>
    <r>
      <rPr>
        <b/>
        <strike/>
        <sz val="11"/>
        <color rgb="FF000000"/>
        <rFont val="Calibri"/>
        <scheme val="minor"/>
      </rPr>
      <t xml:space="preserve">7/8 - KIT MAYBE CLEAR; CUST SEND TWO NEW PARTS TO ADD
</t>
    </r>
    <r>
      <rPr>
        <b/>
        <sz val="11"/>
        <color rgb="FF000000"/>
        <rFont val="Calibri"/>
        <scheme val="minor"/>
      </rPr>
      <t>7/10 - KIT CLEAR</t>
    </r>
  </si>
  <si>
    <t>PREVIOUS BUILD USED BLUE LED (D2..)</t>
  </si>
  <si>
    <t>7/1 - KIT CLEAR</t>
  </si>
  <si>
    <t xml:space="preserve">Protedyne Corporation - 3274-CTL062
</t>
  </si>
  <si>
    <t>7/15
3D</t>
  </si>
  <si>
    <r>
      <rPr>
        <b/>
        <strike/>
        <sz val="11"/>
        <color rgb="FF000000"/>
        <rFont val="Calibri"/>
        <scheme val="minor"/>
      </rPr>
      <t xml:space="preserve">7/12 - BOT 6:00
7/12 - TOP 8:30
</t>
    </r>
    <r>
      <rPr>
        <b/>
        <sz val="11"/>
        <color rgb="FF000000"/>
        <rFont val="Calibri"/>
        <scheme val="minor"/>
      </rPr>
      <t>7/12 - AOI 2:30</t>
    </r>
  </si>
  <si>
    <r>
      <rPr>
        <b/>
        <sz val="11"/>
        <color rgb="FFFF0000"/>
        <rFont val="Calibri"/>
        <scheme val="minor"/>
      </rPr>
      <t xml:space="preserve">*** 3 DAY TURN ***
</t>
    </r>
    <r>
      <rPr>
        <b/>
        <sz val="11"/>
        <color rgb="FF000000"/>
        <rFont val="Calibri"/>
        <scheme val="minor"/>
      </rPr>
      <t xml:space="preserve">LEAD PROCESS
DEPANEL
CoC/PACK SLIP PER ECO
</t>
    </r>
    <r>
      <rPr>
        <b/>
        <sz val="11"/>
        <color rgb="FFFF0000"/>
        <rFont val="Calibri"/>
        <scheme val="minor"/>
      </rPr>
      <t>SHIP EXCESS MATL W/ ASSY'S</t>
    </r>
  </si>
  <si>
    <t>7/10 - KIT CLEAR</t>
  </si>
  <si>
    <t xml:space="preserve">Royal Circuit Solutions, Inc.
</t>
  </si>
  <si>
    <t>VIA HOLES issues previous build</t>
  </si>
  <si>
    <t>BOT 1ST
MANY VIA HOLES</t>
  </si>
  <si>
    <t>7/12
2D</t>
  </si>
  <si>
    <r>
      <rPr>
        <b/>
        <strike/>
        <sz val="11"/>
        <color rgb="FF000000"/>
        <rFont val="Calibri"/>
        <scheme val="minor"/>
      </rPr>
      <t xml:space="preserve">7/11 - BOT 6:00
7/11 - TOP 9:00
</t>
    </r>
    <r>
      <rPr>
        <b/>
        <sz val="11"/>
        <color rgb="FF000000"/>
        <rFont val="Calibri"/>
        <scheme val="minor"/>
      </rPr>
      <t>7/11 - AOI 2:30</t>
    </r>
  </si>
  <si>
    <r>
      <rPr>
        <b/>
        <sz val="11"/>
        <color rgb="FFFF0000"/>
        <rFont val="Calibri"/>
        <scheme val="minor"/>
      </rPr>
      <t xml:space="preserve">*** 2 DAY TURN ***
</t>
    </r>
    <r>
      <rPr>
        <b/>
        <sz val="11"/>
        <color rgb="FF000000"/>
        <rFont val="Calibri"/>
        <scheme val="minor"/>
      </rPr>
      <t>PCB BAKE WAIVE (TAD)
LEAVE PROTECTIVE FILM ON CMOS SENSOR
D89 ORIENTATION (SEE ECO)
PLACE AFTER ASSY: BATT
DEPANEL</t>
    </r>
  </si>
  <si>
    <t>1b 1t</t>
  </si>
  <si>
    <r>
      <rPr>
        <b/>
        <strike/>
        <sz val="11"/>
        <color rgb="FF000000"/>
        <rFont val="Calibri"/>
        <scheme val="minor"/>
      </rPr>
      <t xml:space="preserve">7/10 - SHORTAGES DUE DATE
</t>
    </r>
    <r>
      <rPr>
        <b/>
        <sz val="11"/>
        <color rgb="FF000000"/>
        <rFont val="Calibri"/>
        <scheme val="minor"/>
      </rPr>
      <t>7/11 - #67 (R1..) DUE</t>
    </r>
  </si>
  <si>
    <t>- U21 FOLLOW SILKSCREEN
- CMOS SENSOR IS OK TO WASH</t>
  </si>
  <si>
    <t>7/12
5D</t>
  </si>
  <si>
    <r>
      <rPr>
        <b/>
        <strike/>
        <sz val="11"/>
        <color rgb="FF000000"/>
        <rFont val="Calibri"/>
        <scheme val="minor"/>
      </rPr>
      <t xml:space="preserve">7/8 - BOT 2:00
7/10 - TOP 8:00
</t>
    </r>
    <r>
      <rPr>
        <b/>
        <sz val="11"/>
        <color rgb="FF000000"/>
        <rFont val="Calibri"/>
        <scheme val="minor"/>
      </rPr>
      <t>7/10 - AOI 2:00</t>
    </r>
  </si>
  <si>
    <t>J3 : MISSING 1 GROUND PAD FOR LEG -- OK TO INSTALL AND THEN RTV PART AFTER
CONTINUITY TEST WAIVED</t>
  </si>
  <si>
    <r>
      <rPr>
        <b/>
        <strike/>
        <sz val="11"/>
        <color rgb="FF000000"/>
        <rFont val="Calibri"/>
        <scheme val="minor"/>
      </rPr>
      <t xml:space="preserve">6/28 - PCB DUE | AWT part conf #76 (J9, J11, J12)
PCB DUE 7/2, 7/8
</t>
    </r>
    <r>
      <rPr>
        <b/>
        <sz val="11"/>
        <color rgb="FF000000"/>
        <rFont val="Calibri"/>
        <scheme val="minor"/>
      </rPr>
      <t>7/8 - KIT CLEAR</t>
    </r>
  </si>
  <si>
    <t>7/8 - #73 (J8) skip &amp; hand soldered
- VR1 IS BI-DIRECTIONAL, BUT PLACE ORIENTATION ACCORDING TO CUSTOMER DRAWING</t>
  </si>
  <si>
    <t>DOC REL 6/25</t>
  </si>
  <si>
    <t>6/26</t>
  </si>
  <si>
    <t>7/22
10D</t>
  </si>
  <si>
    <r>
      <rPr>
        <b/>
        <strike/>
        <sz val="11"/>
        <color rgb="FF000000"/>
        <rFont val="Calibri"/>
        <scheme val="minor"/>
      </rPr>
      <t xml:space="preserve">7/9 - BOT 6:00
7/9 - TOP 9:00
</t>
    </r>
    <r>
      <rPr>
        <b/>
        <sz val="11"/>
        <color rgb="FF000000"/>
        <rFont val="Calibri"/>
        <scheme val="minor"/>
      </rPr>
      <t>7/9 - AOI 2:30</t>
    </r>
  </si>
  <si>
    <r>
      <rPr>
        <b/>
        <sz val="11"/>
        <color rgb="FFFF0000"/>
        <rFont val="Calibri"/>
        <scheme val="minor"/>
      </rPr>
      <t xml:space="preserve">NO VENDOR MARKINGS ALLOWED
</t>
    </r>
    <r>
      <rPr>
        <b/>
        <sz val="11"/>
        <color rgb="FF000000"/>
        <rFont val="Calibri"/>
        <scheme val="minor"/>
      </rPr>
      <t>DEPANEL</t>
    </r>
  </si>
  <si>
    <r>
      <rPr>
        <b/>
        <strike/>
        <sz val="11"/>
        <color rgb="FF000000"/>
        <rFont val="Calibri"/>
        <scheme val="minor"/>
      </rPr>
      <t xml:space="preserve">7/8 - PCB DUE | SHORTAGES NO ETA
7/8 - SHORT #24 (U6..) &amp; #40 (FB2..)
</t>
    </r>
    <r>
      <rPr>
        <b/>
        <sz val="11"/>
        <color rgb="FF000000"/>
        <rFont val="Calibri"/>
        <scheme val="minor"/>
      </rPr>
      <t>7/8 - KIT CLEAR</t>
    </r>
  </si>
  <si>
    <t xml:space="preserve">Allocortech Inc.
</t>
  </si>
  <si>
    <t>6/28</t>
  </si>
  <si>
    <r>
      <rPr>
        <b/>
        <strike/>
        <sz val="11"/>
        <color rgb="FF000000"/>
        <rFont val="Calibri"/>
        <scheme val="minor"/>
      </rPr>
      <t xml:space="preserve">7/8 - BOT 6:00
7/8 - TOP 12:00
</t>
    </r>
    <r>
      <rPr>
        <b/>
        <sz val="11"/>
        <color rgb="FF000000"/>
        <rFont val="Calibri"/>
        <scheme val="minor"/>
      </rPr>
      <t>7/8 - AOI 2:30</t>
    </r>
  </si>
  <si>
    <r>
      <rPr>
        <b/>
        <sz val="11"/>
        <color rgb="FF000000"/>
        <rFont val="Calibri"/>
        <scheme val="minor"/>
      </rPr>
      <t xml:space="preserve">DO:A7 (CANNOT BE LATE)
</t>
    </r>
    <r>
      <rPr>
        <b/>
        <sz val="11"/>
        <color rgb="FFFF0000"/>
        <rFont val="Calibri"/>
        <scheme val="minor"/>
      </rPr>
      <t xml:space="preserve">CUI
</t>
    </r>
    <r>
      <rPr>
        <b/>
        <sz val="11"/>
        <color rgb="FF000000"/>
        <rFont val="Calibri"/>
        <scheme val="minor"/>
      </rPr>
      <t>"FL1-10" MAKE SURE LOCATIONS HAVE NO SOLDER PER ECO #1</t>
    </r>
  </si>
  <si>
    <t>NN</t>
  </si>
  <si>
    <r>
      <rPr>
        <b/>
        <strike/>
        <sz val="11"/>
        <color rgb="FF000000"/>
        <rFont val="Calibri"/>
        <scheme val="minor"/>
      </rPr>
      <t xml:space="preserve">5/30 - not released
6/28 - WILL CLEAR SOON
</t>
    </r>
    <r>
      <rPr>
        <b/>
        <sz val="11"/>
        <color rgb="FF000000"/>
        <rFont val="Calibri"/>
        <scheme val="minor"/>
      </rPr>
      <t>7/1 - KIT CLEAR</t>
    </r>
  </si>
  <si>
    <t>7/3 - UNABLE TO RUN SMT FOR ALL OF SMA JACK THT PARTS, WILL RUN ONE SIDE ONLY AND THT WILL COMPLETE OTHER SIDE
7/8 - NEED TO SKIP #41 (J1X5) &amp; #44 (J6X11) NEXT TIME INSTEAD OF THE OTHER SIDE
- SMT PROGRAM: RESISTORS PLACED ON TOP OF ONE ANOTHER (R1-R12 &amp; R13-R24)
- NEED TO SKIP J1X5 &amp; J6X11 OR HAVE A FIXTURE MADE FOR THESE LOCATIONS
- J69 PIN 1 SILKSCREEN (SEE PHOTOS)</t>
  </si>
  <si>
    <t>DOC REL 5/29</t>
  </si>
  <si>
    <t>7/16
5D</t>
  </si>
  <si>
    <t>7/10 - AOI</t>
  </si>
  <si>
    <r>
      <rPr>
        <b/>
        <strike/>
        <sz val="11"/>
        <color rgb="FF000000"/>
        <rFont val="Calibri"/>
        <scheme val="minor"/>
      </rPr>
      <t xml:space="preserve">7/1 - PCB DUE
7/8 - PCB DUE
</t>
    </r>
    <r>
      <rPr>
        <b/>
        <sz val="11"/>
        <color rgb="FF000000"/>
        <rFont val="Calibri"/>
        <scheme val="minor"/>
      </rPr>
      <t>7/8 - KIT CLEAR</t>
    </r>
  </si>
  <si>
    <r>
      <rPr>
        <b/>
        <strike/>
        <sz val="11"/>
        <color rgb="FF000000"/>
        <rFont val="Calibri"/>
        <scheme val="minor"/>
      </rPr>
      <t xml:space="preserve">6/28 - TOP 12:00
6/28 - BOT 2:30
6/28 - PAUSE
7/2 - BOT 6:00
</t>
    </r>
    <r>
      <rPr>
        <b/>
        <sz val="11"/>
        <color rgb="FF000000"/>
        <rFont val="Calibri"/>
        <scheme val="minor"/>
      </rPr>
      <t>7/2 - AOI 10:00</t>
    </r>
  </si>
  <si>
    <r>
      <rPr>
        <b/>
        <sz val="11"/>
        <color rgb="FFFF0000"/>
        <rFont val="Calibri"/>
        <scheme val="minor"/>
      </rPr>
      <t xml:space="preserve">*** DOD DO-C9 ***
</t>
    </r>
    <r>
      <rPr>
        <b/>
        <sz val="11"/>
        <color rgb="FF000000"/>
        <rFont val="Calibri"/>
        <scheme val="minor"/>
      </rPr>
      <t>(CUI/ITAR)
"D1-D5" INSTALL REVERSE OF SILKSCREEN PER ECO #1</t>
    </r>
  </si>
  <si>
    <t>6/25 - KIT CLEAR</t>
  </si>
  <si>
    <t xml:space="preserve">Technology Service Corporation
</t>
  </si>
  <si>
    <t>7/1 - LINEMAN DAY OFF</t>
  </si>
  <si>
    <t>DOC REL 6/12</t>
  </si>
  <si>
    <t>6/25</t>
  </si>
  <si>
    <r>
      <rPr>
        <strike/>
        <sz val="11"/>
        <color rgb="FF000000"/>
        <rFont val="Calibri"/>
        <scheme val="minor"/>
      </rPr>
      <t xml:space="preserve">BOT 1ST
</t>
    </r>
    <r>
      <rPr>
        <sz val="11"/>
        <color rgb="FF000000"/>
        <rFont val="Calibri"/>
        <scheme val="minor"/>
      </rPr>
      <t>top 1st</t>
    </r>
  </si>
  <si>
    <t>7/18
10D</t>
  </si>
  <si>
    <r>
      <rPr>
        <b/>
        <strike/>
        <sz val="11"/>
        <color rgb="FF000000"/>
        <rFont val="Calibri"/>
        <scheme val="minor"/>
      </rPr>
      <t xml:space="preserve">6/27 - BOT 2:00
6/28 - TOP 10:00
</t>
    </r>
    <r>
      <rPr>
        <b/>
        <sz val="11"/>
        <color rgb="FF000000"/>
        <rFont val="Calibri"/>
        <scheme val="minor"/>
      </rPr>
      <t>6/28 - AOI 1:00</t>
    </r>
  </si>
  <si>
    <r>
      <rPr>
        <b/>
        <sz val="11"/>
        <color rgb="FF000000"/>
        <rFont val="Calibri"/>
        <scheme val="minor"/>
      </rPr>
      <t xml:space="preserve">CLASS 3
</t>
    </r>
    <r>
      <rPr>
        <b/>
        <sz val="11"/>
        <color rgb="FFFF0000"/>
        <rFont val="Calibri"/>
        <scheme val="minor"/>
      </rPr>
      <t>***QUALITY ALERT - BAG LOOSE - PREVIOUSLY  BAGGED TOO TIGHT &amp; DAMAGED PINS
*NEED ALL NON COMFORMANCES</t>
    </r>
    <r>
      <rPr>
        <b/>
        <sz val="11"/>
        <color rgb="FF000000"/>
        <rFont val="Calibri"/>
        <scheme val="minor"/>
      </rPr>
      <t xml:space="preserve"> RECORDED PER ECO #3
DEPANEL</t>
    </r>
  </si>
  <si>
    <r>
      <rPr>
        <b/>
        <strike/>
        <sz val="11"/>
        <color rgb="FF000000"/>
        <rFont val="Calibri"/>
        <scheme val="minor"/>
      </rPr>
      <t xml:space="preserve">6/25 - SMT CLEAR
</t>
    </r>
    <r>
      <rPr>
        <b/>
        <sz val="11"/>
        <color rgb="FF000000"/>
        <rFont val="Calibri"/>
        <scheme val="minor"/>
      </rPr>
      <t>7/9 - #21 (X2) due date</t>
    </r>
  </si>
  <si>
    <t xml:space="preserve">ICC, Inc.
</t>
  </si>
  <si>
    <t>DOC REL 6/24</t>
  </si>
  <si>
    <t>7/12H
10D</t>
  </si>
  <si>
    <r>
      <rPr>
        <b/>
        <strike/>
        <sz val="11"/>
        <color rgb="FF000000"/>
        <rFont val="Calibri"/>
        <scheme val="minor"/>
      </rPr>
      <t xml:space="preserve">6/27 - TOP 1:00
6/28 - PAUSE 6:00
7/1 - TOP 6:00
</t>
    </r>
    <r>
      <rPr>
        <b/>
        <sz val="11"/>
        <color rgb="FF000000"/>
        <rFont val="Calibri"/>
        <scheme val="minor"/>
      </rPr>
      <t>7/8 - AOI</t>
    </r>
  </si>
  <si>
    <t>SMT LONGER RUNTIME DUE TO HAND-PLACED PARTS &amp; NUMBER OF FIXTURES AVAILABLE
DEPANEL</t>
  </si>
  <si>
    <r>
      <rPr>
        <b/>
        <strike/>
        <sz val="11"/>
        <color rgb="FF000000"/>
        <rFont val="Calibri"/>
        <scheme val="minor"/>
      </rPr>
      <t xml:space="preserve">6/26 - PCB DUE
</t>
    </r>
    <r>
      <rPr>
        <b/>
        <sz val="11"/>
        <color rgb="FF000000"/>
        <rFont val="Calibri"/>
        <scheme val="minor"/>
      </rPr>
      <t>6/27 - KIT CLEAR</t>
    </r>
  </si>
  <si>
    <t>6/28 - LINEMAN DAY OFF</t>
  </si>
  <si>
    <t>DOC REL 6/20</t>
  </si>
  <si>
    <t>6/20</t>
  </si>
  <si>
    <t>7/10H
10D</t>
  </si>
  <si>
    <r>
      <rPr>
        <b/>
        <strike/>
        <sz val="11"/>
        <color rgb="FF000000"/>
        <rFont val="Calibri"/>
        <scheme val="minor"/>
      </rPr>
      <t xml:space="preserve">6/27 - BOT 9:00
6/27 - TOP 12:00
6/27 - PAUSE
7/1 - TOP 6:00
</t>
    </r>
    <r>
      <rPr>
        <b/>
        <sz val="11"/>
        <color rgb="FF000000"/>
        <rFont val="Calibri"/>
        <scheme val="minor"/>
      </rPr>
      <t>7/1 - AOI 1:30</t>
    </r>
  </si>
  <si>
    <r>
      <rPr>
        <b/>
        <sz val="11"/>
        <color rgb="FFFF0000"/>
        <rFont val="Calibri"/>
        <scheme val="minor"/>
      </rPr>
      <t>***PLEASE CHECK "T" DRIVE "B126465" FOLDER FOR XDDITIONAL DOCS</t>
    </r>
    <r>
      <rPr>
        <b/>
        <sz val="11"/>
        <color rgb="FF000000"/>
        <rFont val="Calibri"/>
        <scheme val="minor"/>
      </rPr>
      <t xml:space="preserve"> ON ORIENTATION &amp; POLARITY
ENSURE BOARDS ARE "THOUROGHLY" WASHED AND CLEANED PER ECO
ALT U27 PART CONFIRMED
DEPANEL</t>
    </r>
  </si>
  <si>
    <r>
      <rPr>
        <b/>
        <strike/>
        <sz val="11"/>
        <color rgb="FF000000"/>
        <rFont val="Calibri"/>
        <scheme val="minor"/>
      </rPr>
      <t xml:space="preserve">6/24 - #70 (U72) OK TO SKIP | AWT PART CONF #73 (U27....)
</t>
    </r>
    <r>
      <rPr>
        <b/>
        <sz val="11"/>
        <color rgb="FF000000"/>
        <rFont val="Calibri"/>
        <scheme val="minor"/>
      </rPr>
      <t>6/25 - KIT CLEAR</t>
    </r>
  </si>
  <si>
    <t>Lake Shore Cryotronics, Inc.</t>
  </si>
  <si>
    <t>6/27 - AWT SETUP &amp; 6/28 - LINEMAN DAY OFF
7/2 - #105 (L5) bi-directional</t>
  </si>
  <si>
    <t>DOC REL 6/13</t>
  </si>
  <si>
    <t>6/24</t>
  </si>
  <si>
    <r>
      <rPr>
        <b/>
        <strike/>
        <sz val="11"/>
        <color rgb="FF000000"/>
        <rFont val="Calibri"/>
        <scheme val="minor"/>
      </rPr>
      <t xml:space="preserve">2/13 - TOP 9:00
2/13 - BOT 1:30
</t>
    </r>
    <r>
      <rPr>
        <b/>
        <sz val="11"/>
        <color rgb="FF000000"/>
        <rFont val="Calibri"/>
        <scheme val="minor"/>
      </rPr>
      <t>2/14 - AOI 12:00</t>
    </r>
  </si>
  <si>
    <r>
      <rPr>
        <b/>
        <sz val="11"/>
        <color rgb="FF000000"/>
        <rFont val="Calibri"/>
        <scheme val="minor"/>
      </rPr>
      <t>SCHEDULED SHIPMENT: BAL 60
L1 – P/N MSS5131-393MLC
U2 – P/N LTC2864MPS-2#PBF
DEPANEL
XRAY &amp; SAVE
2 S/N LABELS PER ECO -</t>
    </r>
    <r>
      <rPr>
        <b/>
        <sz val="14"/>
        <color rgb="FF000000"/>
        <rFont val="Calibri"/>
        <scheme val="minor"/>
      </rPr>
      <t xml:space="preserve"> S/N'S MUST MATCH PER BOARD!!!</t>
    </r>
  </si>
  <si>
    <t>2/9 - SMT CLEAR; BUILT AND SHIPPED 60 ON 2/23</t>
  </si>
  <si>
    <t xml:space="preserve">Anderson Connectivity
</t>
  </si>
  <si>
    <t>DOC REL 2/2</t>
  </si>
  <si>
    <t>2/8</t>
  </si>
  <si>
    <t>L1 IS P/N MSS5131-393MLC
BOT 1ST</t>
  </si>
  <si>
    <t>3/4 - TOP 7:30</t>
  </si>
  <si>
    <r>
      <rPr>
        <b/>
        <sz val="11"/>
        <color rgb="FF000000"/>
        <rFont val="Calibri"/>
        <scheme val="minor"/>
      </rPr>
      <t>SCHEDULED SHIPMENT:  BAL 60
30119-102 00500+
J1 – p/n approved M80-5402042
DEPANEL
XRAY &amp; SAVE
2 S/N LABELS PER ECO -</t>
    </r>
    <r>
      <rPr>
        <b/>
        <sz val="14"/>
        <color rgb="FF000000"/>
        <rFont val="Calibri"/>
        <scheme val="minor"/>
      </rPr>
      <t xml:space="preserve"> S/N'S MUST MATCH PER BOARD!!!</t>
    </r>
  </si>
  <si>
    <r>
      <rPr>
        <b/>
        <strike/>
        <sz val="11"/>
        <color rgb="FF000000"/>
        <rFont val="Calibri"/>
        <scheme val="minor"/>
      </rPr>
      <t xml:space="preserve">2/7 - CLEARED FOR 190 BOARDS (60 BOARDS SHIPPED 2/14/24)
2/22 - SHORT U2
</t>
    </r>
    <r>
      <rPr>
        <b/>
        <sz val="11"/>
        <color rgb="FF000000"/>
        <rFont val="Calibri"/>
        <scheme val="minor"/>
      </rPr>
      <t>3/1 - KIT CLEAR</t>
    </r>
  </si>
  <si>
    <t>2/7</t>
  </si>
  <si>
    <r>
      <rPr>
        <b/>
        <strike/>
        <sz val="11"/>
        <color rgb="FF000000"/>
        <rFont val="Calibri"/>
        <scheme val="minor"/>
      </rPr>
      <t xml:space="preserve">2/13 - BOT 12:00
2/13 - TOP 2:00
</t>
    </r>
    <r>
      <rPr>
        <b/>
        <sz val="11"/>
        <color rgb="FF000000"/>
        <rFont val="Calibri"/>
        <scheme val="minor"/>
      </rPr>
      <t>2/15 - AOI 2:00</t>
    </r>
  </si>
  <si>
    <t>SCHEDULED SHIPMENT:  BAL 60
J1 – P/N M80-5402042
2 LABEL TYPES &amp; LOCS
TEXT LABEL &amp; QR CODE
ENSURE S/N MATCH
LABELS SPECIFIED LOCATIONS
DEPANEL
XRAY &amp; SVE</t>
  </si>
  <si>
    <r>
      <rPr>
        <b/>
        <strike/>
        <sz val="11"/>
        <color rgb="FF000000"/>
        <rFont val="Calibri"/>
        <scheme val="minor"/>
      </rPr>
      <t xml:space="preserve">2/9 - #15 (IC2) DUE DATE
</t>
    </r>
    <r>
      <rPr>
        <b/>
        <sz val="11"/>
        <color rgb="FF000000"/>
        <rFont val="Calibri"/>
        <scheme val="minor"/>
      </rPr>
      <t>2/9 - KIT CLEAR</t>
    </r>
  </si>
  <si>
    <r>
      <rPr>
        <b/>
        <strike/>
        <sz val="11"/>
        <color rgb="FF000000"/>
        <rFont val="Calibri"/>
        <scheme val="minor"/>
      </rPr>
      <t xml:space="preserve">2/13 - BOT 8:30
</t>
    </r>
    <r>
      <rPr>
        <b/>
        <sz val="11"/>
        <color rgb="FF000000"/>
        <rFont val="Calibri"/>
        <scheme val="minor"/>
      </rPr>
      <t>2/13 - TOP 12:30
2/15 - AOI 9:00</t>
    </r>
  </si>
  <si>
    <r>
      <rPr>
        <b/>
        <sz val="11"/>
        <color rgb="FF000000"/>
        <rFont val="Calibri"/>
        <scheme val="minor"/>
      </rPr>
      <t>SCHEDULED SHIPMENT:  BAL 60
U8, U9 – LTC2864MPS-2#PBF
U10 –  LTC2864MPS-1#PBF 
DEPANEL
XRAY &amp; SAVE
2 S/N LABELS PER ECO -</t>
    </r>
    <r>
      <rPr>
        <b/>
        <sz val="14"/>
        <color rgb="FF000000"/>
        <rFont val="Calibri"/>
        <scheme val="minor"/>
      </rPr>
      <t xml:space="preserve"> S/N'S MUST MATCH PER BOARD!!!</t>
    </r>
  </si>
  <si>
    <r>
      <rPr>
        <b/>
        <strike/>
        <sz val="11"/>
        <color rgb="FF000000"/>
        <rFont val="Calibri"/>
        <scheme val="minor"/>
      </rPr>
      <t xml:space="preserve">2/8 - SHORT #27A (U10) NO ETA
</t>
    </r>
    <r>
      <rPr>
        <b/>
        <sz val="11"/>
        <color rgb="FF000000"/>
        <rFont val="Calibri"/>
        <scheme val="minor"/>
      </rPr>
      <t>2/9 - KIT CLEAR</t>
    </r>
  </si>
  <si>
    <t>Customer wants to use a different part number for U8, U9 only, PN LTC2864MPS-2#PBF.  U10, PN LTC2864MPS-1#PBF, will remain the same.
BOT 1ST</t>
  </si>
  <si>
    <r>
      <rPr>
        <b/>
        <strike/>
        <sz val="11"/>
        <color rgb="FF000000"/>
        <rFont val="Calibri"/>
        <scheme val="minor"/>
      </rPr>
      <t xml:space="preserve">2/7 - BOT 11:00
</t>
    </r>
    <r>
      <rPr>
        <b/>
        <sz val="11"/>
        <color rgb="FF000000"/>
        <rFont val="Calibri"/>
        <scheme val="minor"/>
      </rPr>
      <t>2/7 - AOI 1:30</t>
    </r>
  </si>
  <si>
    <r>
      <rPr>
        <b/>
        <sz val="11"/>
        <color rgb="FF000000"/>
        <rFont val="Calibri"/>
        <scheme val="minor"/>
      </rPr>
      <t>SCHEDULED SHIPMENT: BAL 60
#3 (C4) ALT P/N UBT2A221MHD8TN
DEPANEL
XRAY &amp; SAVE
2 S/N LABELS PER ECO -</t>
    </r>
    <r>
      <rPr>
        <b/>
        <sz val="14"/>
        <color rgb="FF000000"/>
        <rFont val="Calibri"/>
        <scheme val="minor"/>
      </rPr>
      <t xml:space="preserve"> S/N'S MUST MATCH PER BOARD!!!</t>
    </r>
  </si>
  <si>
    <t>2/5 - SMT CLEAR</t>
  </si>
  <si>
    <r>
      <rPr>
        <b/>
        <strike/>
        <sz val="11"/>
        <color rgb="FF000000"/>
        <rFont val="Calibri"/>
        <scheme val="minor"/>
      </rPr>
      <t xml:space="preserve">2/8 - BOT 10:00
2/9 - TOP 5:00
2/9 - STOP 2:30
2/15 - TOP 9:00
</t>
    </r>
    <r>
      <rPr>
        <b/>
        <sz val="11"/>
        <color rgb="FF000000"/>
        <rFont val="Calibri"/>
        <scheme val="minor"/>
      </rPr>
      <t>2/15 - AOI 1:00</t>
    </r>
  </si>
  <si>
    <r>
      <rPr>
        <b/>
        <sz val="11"/>
        <color rgb="FF000000"/>
        <rFont val="Calibri"/>
        <scheme val="minor"/>
      </rPr>
      <t xml:space="preserve">DNI #20 (FB8)
SCHEDULED SHIPMENT: BAL 60
L1 – P/N </t>
    </r>
    <r>
      <rPr>
        <b/>
        <sz val="11"/>
        <color rgb="FFFF0000"/>
        <rFont val="Calibri"/>
        <scheme val="minor"/>
      </rPr>
      <t xml:space="preserve">1264EY-330M=P3
</t>
    </r>
    <r>
      <rPr>
        <b/>
        <sz val="11"/>
        <color rgb="FF000000"/>
        <rFont val="Calibri"/>
        <scheme val="minor"/>
      </rPr>
      <t xml:space="preserve">J1 – P/N </t>
    </r>
    <r>
      <rPr>
        <b/>
        <sz val="11"/>
        <color rgb="FFFF0000"/>
        <rFont val="Calibri"/>
        <scheme val="minor"/>
      </rPr>
      <t xml:space="preserve">M80-5402042
</t>
    </r>
    <r>
      <rPr>
        <b/>
        <sz val="11"/>
        <color rgb="FF000000"/>
        <rFont val="Calibri"/>
        <scheme val="minor"/>
      </rPr>
      <t>DEPANEL
XRAY &amp; SAVE
2 S/N LABELS PER ECO -</t>
    </r>
    <r>
      <rPr>
        <b/>
        <sz val="14"/>
        <color rgb="FFFF0000"/>
        <rFont val="Calibri"/>
        <scheme val="minor"/>
      </rPr>
      <t xml:space="preserve"> S/N'S MUST MATCH PER BOARD!!!</t>
    </r>
  </si>
  <si>
    <t>2/7 - KIT CLEAR</t>
  </si>
  <si>
    <r>
      <rPr>
        <b/>
        <strike/>
        <sz val="11"/>
        <color rgb="FF000000"/>
        <rFont val="Calibri"/>
        <scheme val="minor"/>
      </rPr>
      <t xml:space="preserve">2/7 - TOP 9:00
</t>
    </r>
    <r>
      <rPr>
        <b/>
        <sz val="11"/>
        <color rgb="FF000000"/>
        <rFont val="Calibri"/>
        <scheme val="minor"/>
      </rPr>
      <t>2/7 - AOI 12:00</t>
    </r>
  </si>
  <si>
    <r>
      <rPr>
        <b/>
        <sz val="11"/>
        <color rgb="FF000000"/>
        <rFont val="Calibri"/>
        <scheme val="minor"/>
      </rPr>
      <t>SCHEDULED SHIPMENT:  BAL 60
SHORT #10 (J1,J2) P/N M80-5000000M2-02-331-00-000
DEPANEL
XRAY &amp; SAVE
2 S/N LABELS PER ECO -</t>
    </r>
    <r>
      <rPr>
        <b/>
        <sz val="14"/>
        <color rgb="FF000000"/>
        <rFont val="Calibri"/>
        <scheme val="minor"/>
      </rPr>
      <t xml:space="preserve"> S/N'S MUST MATCH PER BOARD!!!</t>
    </r>
  </si>
  <si>
    <r>
      <rPr>
        <b/>
        <strike/>
        <sz val="11"/>
        <color rgb="FF000000"/>
        <rFont val="Calibri"/>
        <scheme val="minor"/>
      </rPr>
      <t xml:space="preserve">2/15 - TOP 1:00
</t>
    </r>
    <r>
      <rPr>
        <b/>
        <sz val="11"/>
        <color rgb="FF000000"/>
        <rFont val="Calibri"/>
        <scheme val="minor"/>
      </rPr>
      <t>2/16 - AOI 11:30</t>
    </r>
  </si>
  <si>
    <r>
      <rPr>
        <b/>
        <sz val="11"/>
        <color rgb="FF000000"/>
        <rFont val="Calibri"/>
        <scheme val="minor"/>
      </rPr>
      <t xml:space="preserve">SCHEDULED SHIPMENT: BAL 60
no 0 OHM rework required
U1 – P/N </t>
    </r>
    <r>
      <rPr>
        <b/>
        <sz val="11"/>
        <color rgb="FFFF0000"/>
        <rFont val="Calibri"/>
        <scheme val="minor"/>
      </rPr>
      <t xml:space="preserve">LTC2864MPS-1#PBF
</t>
    </r>
    <r>
      <rPr>
        <b/>
        <sz val="11"/>
        <color rgb="FF000000"/>
        <rFont val="Calibri"/>
        <scheme val="minor"/>
      </rPr>
      <t xml:space="preserve">L1 – P/N </t>
    </r>
    <r>
      <rPr>
        <b/>
        <sz val="11"/>
        <color rgb="FFFF0000"/>
        <rFont val="Calibri"/>
        <scheme val="minor"/>
      </rPr>
      <t xml:space="preserve">MSS5131-393MLC
</t>
    </r>
    <r>
      <rPr>
        <b/>
        <sz val="11"/>
        <color rgb="FF000000"/>
        <rFont val="Calibri"/>
        <scheme val="minor"/>
      </rPr>
      <t xml:space="preserve">J1 – P/N </t>
    </r>
    <r>
      <rPr>
        <b/>
        <sz val="11"/>
        <color rgb="FFFF0000"/>
        <rFont val="Calibri"/>
        <scheme val="minor"/>
      </rPr>
      <t xml:space="preserve">M80-5402042
</t>
    </r>
    <r>
      <rPr>
        <b/>
        <sz val="11"/>
        <color rgb="FF000000"/>
        <rFont val="Calibri"/>
        <scheme val="minor"/>
      </rPr>
      <t>DEPANEL
XRAY &amp; SAVE
2 S/N LABELS PER ECO -</t>
    </r>
    <r>
      <rPr>
        <b/>
        <sz val="14"/>
        <color rgb="FFFF0000"/>
        <rFont val="Calibri"/>
        <scheme val="minor"/>
      </rPr>
      <t xml:space="preserve"> S/N'S MUST MATCH PER BOARD!!!</t>
    </r>
  </si>
  <si>
    <r>
      <rPr>
        <b/>
        <strike/>
        <sz val="11"/>
        <color rgb="FF000000"/>
        <rFont val="Calibri"/>
        <scheme val="minor"/>
      </rPr>
      <t xml:space="preserve">2/8 - SHORT #10 (U1) &amp; #7 (D10, D11...) NO ETA
</t>
    </r>
    <r>
      <rPr>
        <b/>
        <sz val="11"/>
        <color rgb="FF000000"/>
        <rFont val="Calibri"/>
        <scheme val="minor"/>
      </rPr>
      <t>2/9 - KIT CLEAR</t>
    </r>
  </si>
  <si>
    <t>L1 IS P/N MSS5131-393MLC
TOP ONLY</t>
  </si>
  <si>
    <r>
      <rPr>
        <b/>
        <strike/>
        <sz val="11"/>
        <color rgb="FF000000"/>
        <rFont val="Calibri"/>
        <scheme val="minor"/>
      </rPr>
      <t xml:space="preserve">2/7 - BOT 1:30
</t>
    </r>
    <r>
      <rPr>
        <b/>
        <sz val="11"/>
        <color rgb="FF000000"/>
        <rFont val="Calibri"/>
        <scheme val="minor"/>
      </rPr>
      <t>2/8 - AOI 11:00</t>
    </r>
  </si>
  <si>
    <r>
      <rPr>
        <b/>
        <sz val="11"/>
        <color rgb="FF000000"/>
        <rFont val="Calibri"/>
        <scheme val="minor"/>
      </rPr>
      <t>SCHEDULED SHIPMENT:  BAL 60
LEAD PROCESS
DEPANEL
XRAY &amp; SAVE
2 S/N LABELS PER ECO -</t>
    </r>
    <r>
      <rPr>
        <b/>
        <sz val="14"/>
        <color rgb="FF000000"/>
        <rFont val="Calibri"/>
        <scheme val="minor"/>
      </rPr>
      <t xml:space="preserve"> S/N'S MUST MATCH PER BOARD!!!</t>
    </r>
  </si>
  <si>
    <r>
      <rPr>
        <b/>
        <strike/>
        <sz val="11"/>
        <color rgb="FF000000"/>
        <rFont val="Calibri"/>
        <scheme val="minor"/>
      </rPr>
      <t xml:space="preserve">2/5 - SMT CLEAR
2/7 - 60 PCBAS OF 360 CLEAR TO SHIP 2/19
</t>
    </r>
    <r>
      <rPr>
        <b/>
        <sz val="11"/>
        <color rgb="FF000000"/>
        <rFont val="Calibri"/>
        <scheme val="minor"/>
      </rPr>
      <t>2/14 - KIT CLEAR</t>
    </r>
  </si>
  <si>
    <t>2/5</t>
  </si>
  <si>
    <r>
      <rPr>
        <b/>
        <strike/>
        <sz val="11"/>
        <color rgb="FF000000"/>
        <rFont val="Calibri"/>
        <scheme val="minor"/>
      </rPr>
      <t xml:space="preserve">7/2 - TOP 8:00
</t>
    </r>
    <r>
      <rPr>
        <b/>
        <sz val="11"/>
        <color rgb="FF000000"/>
        <rFont val="Calibri"/>
        <scheme val="minor"/>
      </rPr>
      <t>7/2 - AOI 9:00</t>
    </r>
  </si>
  <si>
    <t>6/27 - KIT CLEAR</t>
  </si>
  <si>
    <t xml:space="preserve">Innomotics, LLC
</t>
  </si>
  <si>
    <t>6/27</t>
  </si>
  <si>
    <r>
      <rPr>
        <b/>
        <strike/>
        <sz val="11"/>
        <color rgb="FF000000"/>
        <rFont val="Calibri"/>
        <scheme val="minor"/>
      </rPr>
      <t xml:space="preserve">6/25 - BOT 2:00
6/26 - TOP 9:30
6/26 - PAUSE 2:30
6/27 - TOP 9:00
</t>
    </r>
    <r>
      <rPr>
        <b/>
        <sz val="11"/>
        <color rgb="FF000000"/>
        <rFont val="Calibri"/>
        <scheme val="minor"/>
      </rPr>
      <t>6/27 - AOI 1:30</t>
    </r>
  </si>
  <si>
    <r>
      <rPr>
        <b/>
        <sz val="11"/>
        <color rgb="FF000000"/>
        <rFont val="Calibri"/>
        <scheme val="minor"/>
      </rPr>
      <t xml:space="preserve">BTD Q9
*MAKE SURE TO BAKE PCB'S 12HR MIN
CLASS 3
</t>
    </r>
    <r>
      <rPr>
        <b/>
        <sz val="12"/>
        <color rgb="FFFF0000"/>
        <rFont val="Calibri"/>
        <scheme val="minor"/>
      </rPr>
      <t xml:space="preserve">***DO NOT DEPANEL UNTIL AFTER FLYING PROBE TESTING - AFTER ASSY SEND TO TEST COACH FOR TESTING. AFTER TESTING ALTA TO FINISH ASSY'S
</t>
    </r>
    <r>
      <rPr>
        <b/>
        <sz val="11"/>
        <color rgb="FF000000"/>
        <rFont val="Calibri"/>
        <scheme val="minor"/>
      </rPr>
      <t>XRAY &amp; SAVE IMAGES
"J16 &amp; J17" ARE PRESS FIT - DO NOT SOLDER
"MECH1-6" SEE ECO FOR PLACEMENT</t>
    </r>
  </si>
  <si>
    <r>
      <rPr>
        <b/>
        <strike/>
        <sz val="11"/>
        <color rgb="FF000000"/>
        <rFont val="Calibri"/>
        <scheme val="minor"/>
      </rPr>
      <t xml:space="preserve">6/19 - SHORTAGES (#91 - U12.., #186 - R310 &amp; #208 - Q9) DUE SOON
</t>
    </r>
    <r>
      <rPr>
        <b/>
        <sz val="11"/>
        <color rgb="FF000000"/>
        <rFont val="Calibri"/>
        <scheme val="minor"/>
      </rPr>
      <t>6/21 - KIT CLEAR</t>
    </r>
  </si>
  <si>
    <t>Test Coach Company</t>
  </si>
  <si>
    <t>6/26 - PAUSE TO START TOP TO ALLOW TRINH TIME TO FIX OS &amp; MA ISSUES WITH BOTTOM SIDE</t>
  </si>
  <si>
    <t>DOC REL 6/18</t>
  </si>
  <si>
    <t>6/19</t>
  </si>
  <si>
    <r>
      <rPr>
        <b/>
        <strike/>
        <sz val="11"/>
        <color rgb="FF000000"/>
        <rFont val="Calibri"/>
        <scheme val="minor"/>
      </rPr>
      <t xml:space="preserve">7/2 - BOT 9:00
</t>
    </r>
    <r>
      <rPr>
        <b/>
        <sz val="11"/>
        <color rgb="FF000000"/>
        <rFont val="Calibri"/>
        <scheme val="minor"/>
      </rPr>
      <t>7/2 - TOP 1:00</t>
    </r>
  </si>
  <si>
    <r>
      <rPr>
        <b/>
        <sz val="11"/>
        <color rgb="FFFF0000"/>
        <rFont val="Calibri"/>
        <scheme val="minor"/>
      </rPr>
      <t xml:space="preserve">*** 3 DAY TURN ***
</t>
    </r>
    <r>
      <rPr>
        <b/>
        <sz val="11"/>
        <color rgb="FF000000"/>
        <rFont val="Calibri"/>
        <scheme val="minor"/>
      </rPr>
      <t>LEAD PROCESS
DEPANEL</t>
    </r>
  </si>
  <si>
    <r>
      <rPr>
        <b/>
        <strike/>
        <sz val="11"/>
        <color rgb="FF000000"/>
        <rFont val="Calibri"/>
        <scheme val="minor"/>
      </rPr>
      <t xml:space="preserve">7/8 - PCB DUE
</t>
    </r>
    <r>
      <rPr>
        <b/>
        <sz val="11"/>
        <color rgb="FF000000"/>
        <rFont val="Calibri"/>
        <scheme val="minor"/>
      </rPr>
      <t>7/1 - KIT CLEAR</t>
    </r>
  </si>
  <si>
    <t>6/21</t>
  </si>
  <si>
    <r>
      <rPr>
        <b/>
        <strike/>
        <sz val="11"/>
        <color rgb="FF000000"/>
        <rFont val="Calibri"/>
        <scheme val="minor"/>
      </rPr>
      <t xml:space="preserve">6/27 - BOT 6:00
6/27 - TOP 9:00
6/27 - PAUSE 9:00
6/27 - TOP 12:30
</t>
    </r>
    <r>
      <rPr>
        <b/>
        <sz val="11"/>
        <color rgb="FF000000"/>
        <rFont val="Calibri"/>
        <scheme val="minor"/>
      </rPr>
      <t>6/27 - AOI 3:30</t>
    </r>
  </si>
  <si>
    <t>SOLDER PASTE MUST BE •	SAC 305 (Sn 96.5 Ag 3.0Cu 0.5) PER ECO</t>
  </si>
  <si>
    <t>6/24 - KIT CLEAR</t>
  </si>
  <si>
    <t>Innomotics LLC</t>
  </si>
  <si>
    <t>7/3
10D</t>
  </si>
  <si>
    <r>
      <rPr>
        <b/>
        <strike/>
        <sz val="10"/>
        <color rgb="FF000000"/>
        <rFont val="Calibri"/>
        <scheme val="minor"/>
      </rPr>
      <t xml:space="preserve">6/19 - BOT 12:00
6/21 - TOP 6:00
6/21 - PAUSE 6:00
6/26 - TOP 6:00
</t>
    </r>
    <r>
      <rPr>
        <b/>
        <sz val="10"/>
        <color rgb="FF000000"/>
        <rFont val="Calibri"/>
        <scheme val="minor"/>
      </rPr>
      <t>6/26 - AOI 4:00</t>
    </r>
  </si>
  <si>
    <t>DNI J9
J21 &amp; J30 SHOULD MATCH SILKSCREEN
INSTALL J13: SHORT EDGE W/ SMALL SILK
"D53, D54" PARTS WILL OVERHANG ON LAND PADS PER ECO</t>
  </si>
  <si>
    <r>
      <rPr>
        <b/>
        <strike/>
        <sz val="11"/>
        <color rgb="FF000000"/>
        <rFont val="Calibri"/>
        <scheme val="minor"/>
      </rPr>
      <t xml:space="preserve">6/18 - PCB DUE | SHORT OTHER PARTS AS WELL
6/19 - PCB DUE
</t>
    </r>
    <r>
      <rPr>
        <b/>
        <sz val="11"/>
        <color rgb="FF000000"/>
        <rFont val="Calibri"/>
        <scheme val="minor"/>
      </rPr>
      <t>6/19 - KIT CLEAR</t>
    </r>
  </si>
  <si>
    <t>6/20 - J10 PLACEMENT ORIENTATION
6/26 - MANY OPEN SOLDER, MISSING PARTS AND SOLDER QUALITY ISSUES</t>
  </si>
  <si>
    <t>DOC REL 6/5</t>
  </si>
  <si>
    <t>6/12</t>
  </si>
  <si>
    <r>
      <rPr>
        <b/>
        <sz val="11"/>
        <color rgb="FF000000"/>
        <rFont val="Calibri"/>
        <scheme val="minor"/>
      </rPr>
      <t xml:space="preserve">7/3
</t>
    </r>
    <r>
      <rPr>
        <b/>
        <strike/>
        <sz val="11"/>
        <color rgb="FF000000"/>
        <rFont val="Calibri"/>
        <scheme val="minor"/>
      </rPr>
      <t xml:space="preserve">6/27
</t>
    </r>
    <r>
      <rPr>
        <b/>
        <sz val="11"/>
        <color rgb="FF000000"/>
        <rFont val="Calibri"/>
        <scheme val="minor"/>
      </rPr>
      <t>5D</t>
    </r>
  </si>
  <si>
    <r>
      <rPr>
        <b/>
        <strike/>
        <sz val="11"/>
        <color rgb="FF000000"/>
        <rFont val="Calibri"/>
        <scheme val="minor"/>
      </rPr>
      <t xml:space="preserve">6/25 - BOT 2:00
6/25 - TOP 10:00
</t>
    </r>
    <r>
      <rPr>
        <b/>
        <sz val="11"/>
        <color rgb="FF000000"/>
        <rFont val="Calibri"/>
        <scheme val="minor"/>
      </rPr>
      <t>6/25 - AOI 2:30</t>
    </r>
  </si>
  <si>
    <r>
      <rPr>
        <b/>
        <sz val="11"/>
        <color rgb="FFFF0000"/>
        <rFont val="Calibri"/>
        <scheme val="minor"/>
      </rPr>
      <t xml:space="preserve">*** SENT TO ROYAL - DRILL J4 HOLES
</t>
    </r>
    <r>
      <rPr>
        <b/>
        <sz val="11"/>
        <color rgb="FF000000"/>
        <rFont val="Calibri"/>
        <scheme val="minor"/>
      </rPr>
      <t>LEAD FREE PROCESS
DEPANEL</t>
    </r>
  </si>
  <si>
    <t>6/20 - KIT CLEAR</t>
  </si>
  <si>
    <t>Flir</t>
  </si>
  <si>
    <t>6/25 - J4 missing drill holes</t>
  </si>
  <si>
    <t>remove &amp; replace SW1_FT with EXBS8V220J</t>
  </si>
  <si>
    <t>6/21 - KIT CLEAR</t>
  </si>
  <si>
    <t>UPS 2 DAY</t>
  </si>
  <si>
    <r>
      <rPr>
        <b/>
        <strike/>
        <sz val="11"/>
        <color rgb="FF000000"/>
        <rFont val="Calibri"/>
        <scheme val="minor"/>
      </rPr>
      <t xml:space="preserve">6/19 - BOT 1:30
</t>
    </r>
    <r>
      <rPr>
        <b/>
        <sz val="11"/>
        <color rgb="FF000000"/>
        <rFont val="Calibri"/>
        <scheme val="minor"/>
      </rPr>
      <t>6/19 - AOI 10:00</t>
    </r>
  </si>
  <si>
    <t>6/18 - KIT CLEAR</t>
  </si>
  <si>
    <t>UPS
GND</t>
  </si>
  <si>
    <t>6/18</t>
  </si>
  <si>
    <t>7/2
10D</t>
  </si>
  <si>
    <r>
      <rPr>
        <b/>
        <strike/>
        <sz val="11"/>
        <color rgb="FF000000"/>
        <rFont val="Calibri"/>
        <scheme val="minor"/>
      </rPr>
      <t xml:space="preserve">6/18 - BOT 1:00
6/19 - TOP 8:00
</t>
    </r>
    <r>
      <rPr>
        <b/>
        <sz val="11"/>
        <color rgb="FF000000"/>
        <rFont val="Calibri"/>
        <scheme val="minor"/>
      </rPr>
      <t>6/19 - AOI 2:30</t>
    </r>
  </si>
  <si>
    <t>DNI J25/J26 &amp; ship with boards
NO ECO</t>
  </si>
  <si>
    <r>
      <rPr>
        <b/>
        <strike/>
        <sz val="11"/>
        <color rgb="FF000000"/>
        <rFont val="Calibri"/>
        <scheme val="minor"/>
      </rPr>
      <t xml:space="preserve">6/3 - PCB SHORT | NO ETA
6/13 - PCB DUE
6/17 - PCB DUE
</t>
    </r>
    <r>
      <rPr>
        <b/>
        <sz val="11"/>
        <color rgb="FF000000"/>
        <rFont val="Calibri"/>
        <scheme val="minor"/>
      </rPr>
      <t>6/18 - KIT CLEAR</t>
    </r>
  </si>
  <si>
    <t xml:space="preserve">6/19 - J25 &amp; J26 PARTS DO NOT FIT
6/19 - FIXTURE REQUIRED; CANNOT PLACE BOARD ON STANDARD FIXTURE BECAUSE BOT DIODES (TVSD51 &amp; TVSDS52) </t>
  </si>
  <si>
    <t>DOC REL 5/30</t>
  </si>
  <si>
    <t>6/3</t>
  </si>
  <si>
    <t>6/27
3D</t>
  </si>
  <si>
    <r>
      <rPr>
        <b/>
        <strike/>
        <sz val="11"/>
        <color rgb="FF000000"/>
        <rFont val="Calibri"/>
        <scheme val="minor"/>
      </rPr>
      <t xml:space="preserve">6/25 - BOT 6:00
6/25 - TOP 12:00
</t>
    </r>
    <r>
      <rPr>
        <b/>
        <sz val="11"/>
        <color rgb="FF000000"/>
        <rFont val="Calibri"/>
        <scheme val="minor"/>
      </rPr>
      <t>6/25 - AOI 3:00</t>
    </r>
  </si>
  <si>
    <r>
      <rPr>
        <b/>
        <sz val="11"/>
        <color rgb="FFFF0000"/>
        <rFont val="Calibri"/>
        <scheme val="minor"/>
      </rPr>
      <t xml:space="preserve">*** 3 DAY TURN ***
</t>
    </r>
    <r>
      <rPr>
        <b/>
        <sz val="11"/>
        <color rgb="FF000000"/>
        <rFont val="Calibri"/>
        <scheme val="minor"/>
      </rPr>
      <t>NO CLEAN PROCESS
*NO SOLDER ON DNI &amp; TEST POINT PADS
XRAY &amp; SAVE IMAGES</t>
    </r>
  </si>
  <si>
    <r>
      <rPr>
        <b/>
        <strike/>
        <sz val="11"/>
        <color rgb="FF000000"/>
        <rFont val="Calibri"/>
        <scheme val="minor"/>
      </rPr>
      <t xml:space="preserve">6/27 - PCB DUE | SHORT #8 (U7)
</t>
    </r>
    <r>
      <rPr>
        <b/>
        <sz val="11"/>
        <color rgb="FF000000"/>
        <rFont val="Calibri"/>
        <scheme val="minor"/>
      </rPr>
      <t>6/24 - KIT CLEAR</t>
    </r>
  </si>
  <si>
    <t>6/27
5D</t>
  </si>
  <si>
    <r>
      <rPr>
        <b/>
        <strike/>
        <sz val="11"/>
        <color rgb="FF000000"/>
        <rFont val="Calibri"/>
        <scheme val="minor"/>
      </rPr>
      <t xml:space="preserve">6/24 - BOT 8:00
6/24 - TOP 11:00
</t>
    </r>
    <r>
      <rPr>
        <b/>
        <sz val="11"/>
        <color rgb="FF000000"/>
        <rFont val="Calibri"/>
        <scheme val="minor"/>
      </rPr>
      <t>6/24 - AOI 3:30</t>
    </r>
  </si>
  <si>
    <t>"U5" CHECK ORIENTATION PER ECO #2 BEFORE PLACING
"L1,2,3,5,7" AFTER WASH
XRAY &amp; SAVE IMAGES
DEPANEL</t>
  </si>
  <si>
    <r>
      <rPr>
        <b/>
        <strike/>
        <sz val="11"/>
        <color rgb="FF000000"/>
        <rFont val="Calibri"/>
        <scheme val="minor"/>
      </rPr>
      <t xml:space="preserve">6/19 - PCB &amp; #39 (U5) DUE
6/20 - PCB DUE
</t>
    </r>
    <r>
      <rPr>
        <b/>
        <sz val="11"/>
        <color rgb="FF000000"/>
        <rFont val="Calibri"/>
        <scheme val="minor"/>
      </rPr>
      <t>6/20 - KIT CLEAR</t>
    </r>
  </si>
  <si>
    <t>UPS
INTL</t>
  </si>
  <si>
    <t>BinSentry</t>
  </si>
  <si>
    <t>6/24 - BOT 1ST DUE TO CONN SMA JACK</t>
  </si>
  <si>
    <t>6/14</t>
  </si>
  <si>
    <r>
      <rPr>
        <strike/>
        <sz val="11"/>
        <color rgb="FF000000"/>
        <rFont val="Calibri"/>
        <scheme val="minor"/>
      </rPr>
      <t xml:space="preserve">TOP 1ST
</t>
    </r>
    <r>
      <rPr>
        <sz val="11"/>
        <color rgb="FF000000"/>
        <rFont val="Calibri"/>
        <scheme val="minor"/>
      </rPr>
      <t>BOT 1ST</t>
    </r>
  </si>
  <si>
    <r>
      <rPr>
        <b/>
        <strike/>
        <sz val="11"/>
        <color rgb="FF000000"/>
        <rFont val="Calibri"/>
        <scheme val="minor"/>
      </rPr>
      <t xml:space="preserve">6/21 - BOT 6:00
6/21 - TOP 11:30
</t>
    </r>
    <r>
      <rPr>
        <b/>
        <sz val="11"/>
        <color rgb="FF000000"/>
        <rFont val="Calibri"/>
        <scheme val="minor"/>
      </rPr>
      <t>6/24 - AOI 4:00</t>
    </r>
  </si>
  <si>
    <r>
      <rPr>
        <b/>
        <sz val="11"/>
        <color rgb="FFFF0000"/>
        <rFont val="Calibri"/>
        <scheme val="minor"/>
      </rPr>
      <t xml:space="preserve">CUI
</t>
    </r>
    <r>
      <rPr>
        <b/>
        <sz val="11"/>
        <color rgb="FF000000"/>
        <rFont val="Calibri"/>
        <scheme val="minor"/>
      </rPr>
      <t xml:space="preserve">CLASS 3
"SW1" AFTER WASH
"H1-H9" REFER TO "AE103540-002_PCBA_GPC-4_VPX_CARD_REV-" PDF PER ECO #2
ORLO, ORMO, ORHO, ROLO, ROMO, ROHO (Halide Free)
</t>
    </r>
    <r>
      <rPr>
        <b/>
        <sz val="11"/>
        <color rgb="FFFF0000"/>
        <rFont val="Calibri"/>
        <scheme val="minor"/>
      </rPr>
      <t xml:space="preserve">***BOM UPDATED 6/12 - "P2B DNI FOR THIS BUILD ONLY
</t>
    </r>
    <r>
      <rPr>
        <b/>
        <sz val="11"/>
        <color rgb="FF000000"/>
        <rFont val="Calibri"/>
        <scheme val="minor"/>
      </rPr>
      <t>"RCVR1 &amp; RELATED, XMTR1, L1. L3" AFTER WASH
DEPANEL
BAR CODES REQUIRED</t>
    </r>
  </si>
  <si>
    <r>
      <rPr>
        <b/>
        <strike/>
        <sz val="11"/>
        <color rgb="FF000000"/>
        <rFont val="Calibri"/>
        <scheme val="minor"/>
      </rPr>
      <t xml:space="preserve">6/17 - PCB DUE
6/13 - #64 (U108, U109) DUE
6/20 - PCB DUE
</t>
    </r>
    <r>
      <rPr>
        <b/>
        <sz val="11"/>
        <color rgb="FF000000"/>
        <rFont val="Calibri"/>
        <scheme val="minor"/>
      </rPr>
      <t>6/20 - KIT CLEAR</t>
    </r>
  </si>
  <si>
    <r>
      <rPr>
        <b/>
        <sz val="11"/>
        <color rgb="FF000000"/>
        <rFont val="Calibri"/>
        <scheme val="minor"/>
      </rPr>
      <t xml:space="preserve">6/26
</t>
    </r>
    <r>
      <rPr>
        <b/>
        <strike/>
        <sz val="11"/>
        <color rgb="FF000000"/>
        <rFont val="Calibri"/>
        <scheme val="minor"/>
      </rPr>
      <t xml:space="preserve">7/1
</t>
    </r>
    <r>
      <rPr>
        <b/>
        <sz val="11"/>
        <color rgb="FF000000"/>
        <rFont val="Calibri"/>
        <scheme val="minor"/>
      </rPr>
      <t>10D</t>
    </r>
  </si>
  <si>
    <r>
      <rPr>
        <b/>
        <strike/>
        <sz val="11"/>
        <color rgb="FF000000"/>
        <rFont val="Calibri"/>
        <scheme val="minor"/>
      </rPr>
      <t xml:space="preserve">6/18 - BOT 9:00
6/19 - TOP
</t>
    </r>
    <r>
      <rPr>
        <b/>
        <sz val="11"/>
        <color rgb="FF000000"/>
        <rFont val="Calibri"/>
        <scheme val="minor"/>
      </rPr>
      <t>6/19 - AOI</t>
    </r>
  </si>
  <si>
    <r>
      <rPr>
        <b/>
        <sz val="11"/>
        <color rgb="FF000000"/>
        <rFont val="Calibri"/>
        <scheme val="minor"/>
      </rPr>
      <t xml:space="preserve">LEAD PROCESS
"IC10" IS MOISTURE SENSITIVE PER ECO #4 - </t>
    </r>
    <r>
      <rPr>
        <b/>
        <sz val="11"/>
        <color rgb="FFFF0000"/>
        <rFont val="Calibri"/>
        <scheme val="minor"/>
      </rPr>
      <t xml:space="preserve">DO NOT WASH!!!
</t>
    </r>
    <r>
      <rPr>
        <b/>
        <sz val="11"/>
        <color rgb="FF000000"/>
        <rFont val="Calibri"/>
        <scheme val="minor"/>
      </rPr>
      <t>DEPANEL</t>
    </r>
  </si>
  <si>
    <t>6/17 - KIT CLEAR</t>
  </si>
  <si>
    <t>DOC REL 6/14</t>
  </si>
  <si>
    <t>6/17</t>
  </si>
  <si>
    <t>6/26
5D</t>
  </si>
  <si>
    <r>
      <rPr>
        <b/>
        <strike/>
        <sz val="11"/>
        <color rgb="FF000000"/>
        <rFont val="Calibri"/>
        <scheme val="minor"/>
      </rPr>
      <t xml:space="preserve">6/20 - BOT 10:30
6/20 - TOP 1:00
6/20 - PAUSE 2:30
6/21 - TOP 7:30
</t>
    </r>
    <r>
      <rPr>
        <b/>
        <sz val="11"/>
        <color rgb="FF000000"/>
        <rFont val="Calibri"/>
        <scheme val="minor"/>
      </rPr>
      <t>6/21 - AOI 2:30</t>
    </r>
  </si>
  <si>
    <r>
      <rPr>
        <b/>
        <strike/>
        <sz val="11"/>
        <color rgb="FF000000"/>
        <rFont val="Calibri"/>
        <scheme val="minor"/>
      </rPr>
      <t>ON HOLD (board REV req TAD review)</t>
    </r>
    <r>
      <rPr>
        <b/>
        <sz val="11"/>
        <color rgb="FF000000"/>
        <rFont val="Calibri"/>
        <scheme val="minor"/>
      </rPr>
      <t xml:space="preserve"> - run 25 &amp; </t>
    </r>
    <r>
      <rPr>
        <b/>
        <sz val="11"/>
        <color rgb="FFFF0000"/>
        <rFont val="Calibri"/>
        <scheme val="minor"/>
      </rPr>
      <t xml:space="preserve">mark with correct REV w/ marker
</t>
    </r>
    <r>
      <rPr>
        <b/>
        <sz val="11"/>
        <color rgb="FF000000"/>
        <rFont val="Calibri"/>
        <scheme val="minor"/>
      </rPr>
      <t xml:space="preserve">send waiver w/ shipment
</t>
    </r>
    <r>
      <rPr>
        <b/>
        <sz val="14"/>
        <color rgb="FFFF0000"/>
        <rFont val="Calibri"/>
        <scheme val="minor"/>
      </rPr>
      <t xml:space="preserve">***AS9100 (CUI)***
</t>
    </r>
    <r>
      <rPr>
        <b/>
        <sz val="11"/>
        <color rgb="FF000000"/>
        <rFont val="Calibri"/>
        <scheme val="minor"/>
      </rPr>
      <t xml:space="preserve">print attachment and ship w/ boards
Build QTY 50 (no FA)
5-day turn: qty 25 ship to customer
</t>
    </r>
    <r>
      <rPr>
        <b/>
        <strike/>
        <sz val="11"/>
        <color rgb="FF000000"/>
        <rFont val="Calibri"/>
        <scheme val="minor"/>
      </rPr>
      <t xml:space="preserve">15-day turn: qty 25 ship to Test Coach
</t>
    </r>
    <r>
      <rPr>
        <b/>
        <sz val="11"/>
        <color rgb="FF000000"/>
        <rFont val="Calibri"/>
        <scheme val="minor"/>
      </rPr>
      <t>SMT install shield
AS9100 FAIR REQUIRED
"SW11000" AFTER WASH
"P22000" PRESS FIT</t>
    </r>
  </si>
  <si>
    <t>6/19 - KIT CLEAR FOR 25 OF 50</t>
  </si>
  <si>
    <r>
      <rPr>
        <strike/>
        <sz val="11"/>
        <color rgb="FF000000"/>
        <rFont val="Calibri"/>
        <scheme val="minor"/>
      </rPr>
      <t xml:space="preserve">TOP OR BOTTOM?
</t>
    </r>
    <r>
      <rPr>
        <sz val="11"/>
        <color rgb="FF000000"/>
        <rFont val="Calibri"/>
        <scheme val="minor"/>
      </rPr>
      <t>bot</t>
    </r>
  </si>
  <si>
    <t>6/25
3D</t>
  </si>
  <si>
    <r>
      <rPr>
        <b/>
        <strike/>
        <sz val="11"/>
        <color rgb="FF000000"/>
        <rFont val="Calibri"/>
        <scheme val="minor"/>
      </rPr>
      <t xml:space="preserve">6/21 - BOT 12:30
6/21 - TOP 1:30
</t>
    </r>
    <r>
      <rPr>
        <b/>
        <sz val="11"/>
        <color rgb="FF000000"/>
        <rFont val="Calibri"/>
        <scheme val="minor"/>
      </rPr>
      <t>6/24 - AOI 9:00</t>
    </r>
  </si>
  <si>
    <r>
      <rPr>
        <b/>
        <sz val="11"/>
        <color rgb="FFFF0000"/>
        <rFont val="Calibri"/>
        <scheme val="minor"/>
      </rPr>
      <t xml:space="preserve">*** 3 DAY TURN ***
</t>
    </r>
    <r>
      <rPr>
        <b/>
        <sz val="11"/>
        <color rgb="FF000000"/>
        <rFont val="Calibri"/>
        <scheme val="minor"/>
      </rPr>
      <t>ok to use APT2012SGC for D2
NO ECO NOTES</t>
    </r>
  </si>
  <si>
    <r>
      <rPr>
        <b/>
        <strike/>
        <sz val="11"/>
        <color rgb="FF000000"/>
        <rFont val="Calibri"/>
        <scheme val="minor"/>
      </rPr>
      <t xml:space="preserve">6/20 - PCB DUE DATE
6/14 - AWT PART CONF #27 (J8)
</t>
    </r>
    <r>
      <rPr>
        <b/>
        <sz val="11"/>
        <color rgb="FF000000"/>
        <rFont val="Calibri"/>
        <scheme val="minor"/>
      </rPr>
      <t>6/20 - KIT CLEAR</t>
    </r>
  </si>
  <si>
    <t>6/27
10D</t>
  </si>
  <si>
    <r>
      <rPr>
        <b/>
        <strike/>
        <sz val="11"/>
        <color rgb="FF000000"/>
        <rFont val="Calibri"/>
        <scheme val="minor"/>
      </rPr>
      <t xml:space="preserve">6/12 - TOP 11:30
6/12 - HOLD 12:00
6/14 - TOP 8:00
</t>
    </r>
    <r>
      <rPr>
        <b/>
        <sz val="11"/>
        <color rgb="FF000000"/>
        <rFont val="Calibri"/>
        <scheme val="minor"/>
      </rPr>
      <t>6/14 - AOI 12:00</t>
    </r>
  </si>
  <si>
    <r>
      <rPr>
        <b/>
        <strike/>
        <sz val="11"/>
        <color rgb="FF000000"/>
        <rFont val="Calibri"/>
        <scheme val="minor"/>
      </rPr>
      <t xml:space="preserve">ON HOLD
</t>
    </r>
    <r>
      <rPr>
        <b/>
        <sz val="11"/>
        <color rgb="FF000000"/>
        <rFont val="Calibri"/>
        <scheme val="minor"/>
      </rPr>
      <t xml:space="preserve">DNI #65 (J2...) &amp; X1
DO NOT RUN ON LINE 1
</t>
    </r>
    <r>
      <rPr>
        <b/>
        <strike/>
        <sz val="11"/>
        <color rgb="FF000000"/>
        <rFont val="Calibri"/>
        <scheme val="minor"/>
      </rPr>
      <t xml:space="preserve">VERIFY IF THERE ARE X1 COPPER RING PAD
</t>
    </r>
    <r>
      <rPr>
        <b/>
        <sz val="11"/>
        <color rgb="FF000000"/>
        <rFont val="Calibri"/>
        <scheme val="minor"/>
      </rPr>
      <t xml:space="preserve">LEAD PROCESS
</t>
    </r>
    <r>
      <rPr>
        <b/>
        <strike/>
        <sz val="11"/>
        <color rgb="FF000000"/>
        <rFont val="Calibri"/>
        <scheme val="minor"/>
      </rPr>
      <t xml:space="preserve">NO LABELS REQUIRED
</t>
    </r>
    <r>
      <rPr>
        <b/>
        <sz val="11"/>
        <color rgb="FF000000"/>
        <rFont val="Calibri"/>
        <scheme val="minor"/>
      </rPr>
      <t>XRAY &amp; SAVE IMAGES
DEPANEL</t>
    </r>
  </si>
  <si>
    <t>6/6 - KIT CLEAR</t>
  </si>
  <si>
    <r>
      <rPr>
        <b/>
        <strike/>
        <sz val="9"/>
        <color rgb="FF000000"/>
        <rFont val="Calibri"/>
        <scheme val="minor"/>
      </rPr>
      <t xml:space="preserve">6/12 - WRONG FAB
</t>
    </r>
    <r>
      <rPr>
        <b/>
        <sz val="9"/>
        <color rgb="FF000000"/>
        <rFont val="Calibri"/>
        <scheme val="minor"/>
      </rPr>
      <t>6/13 - NEW FABS RECEIVED</t>
    </r>
  </si>
  <si>
    <t>DOC REL 5/9</t>
  </si>
  <si>
    <t>6/6</t>
  </si>
  <si>
    <t>6/26
10D</t>
  </si>
  <si>
    <t>6/14 - AOI</t>
  </si>
  <si>
    <t>SPACERS FOR "D1" x17 REQUIRED PER ECO
DEPANEL</t>
  </si>
  <si>
    <r>
      <rPr>
        <b/>
        <strike/>
        <sz val="11"/>
        <color rgb="FF000000"/>
        <rFont val="Calibri"/>
        <scheme val="minor"/>
      </rPr>
      <t xml:space="preserve">6/18 - PCB DUE
</t>
    </r>
    <r>
      <rPr>
        <b/>
        <sz val="11"/>
        <color rgb="FF000000"/>
        <rFont val="Calibri"/>
        <scheme val="minor"/>
      </rPr>
      <t>6/12 - KIT CLEAR</t>
    </r>
  </si>
  <si>
    <t>DOC REL 6/3</t>
  </si>
  <si>
    <t>6/4</t>
  </si>
  <si>
    <t>6/24
5D</t>
  </si>
  <si>
    <r>
      <rPr>
        <b/>
        <strike/>
        <sz val="11"/>
        <color rgb="FF000000"/>
        <rFont val="Calibri"/>
        <scheme val="minor"/>
      </rPr>
      <t xml:space="preserve">6/18 - BOT 9:00
6/18 - TOP
</t>
    </r>
    <r>
      <rPr>
        <b/>
        <sz val="11"/>
        <color rgb="FF000000"/>
        <rFont val="Calibri"/>
        <scheme val="minor"/>
      </rPr>
      <t>6/18 - AOI 2:00</t>
    </r>
  </si>
  <si>
    <t>ok to skip #38 (U4)
DEPANEL</t>
  </si>
  <si>
    <r>
      <rPr>
        <b/>
        <strike/>
        <sz val="11"/>
        <color rgb="FF000000"/>
        <rFont val="Calibri"/>
        <scheme val="minor"/>
      </rPr>
      <t xml:space="preserve">5/24 - PCB DUE
6/6 - SHORT #38 (U4)
</t>
    </r>
    <r>
      <rPr>
        <b/>
        <sz val="11"/>
        <color rgb="FF000000"/>
        <rFont val="Calibri"/>
        <scheme val="minor"/>
      </rPr>
      <t>6/17 - KIT CLEAR</t>
    </r>
  </si>
  <si>
    <t>DOC REL 5/17</t>
  </si>
  <si>
    <t>5/17</t>
  </si>
  <si>
    <t>6/24
10D</t>
  </si>
  <si>
    <r>
      <rPr>
        <b/>
        <strike/>
        <sz val="11"/>
        <color rgb="FF000000"/>
        <rFont val="Calibri"/>
        <scheme val="minor"/>
      </rPr>
      <t xml:space="preserve">6/12 - TOP 1:30
</t>
    </r>
    <r>
      <rPr>
        <b/>
        <sz val="11"/>
        <color rgb="FF000000"/>
        <rFont val="Calibri"/>
        <scheme val="minor"/>
      </rPr>
      <t>6/13 - AOI</t>
    </r>
  </si>
  <si>
    <r>
      <rPr>
        <b/>
        <sz val="11"/>
        <color rgb="FF000000"/>
        <rFont val="Calibri"/>
        <scheme val="minor"/>
      </rPr>
      <t>NO ECO
"J22" CBD3W3F37S000 and "P1, P4" CBD8W8F37S0T20\AA ARE NOW "INSTALL"
***SHIPPING METHOD CHANGED TO "RYDER (DTMS)" -</t>
    </r>
    <r>
      <rPr>
        <b/>
        <sz val="11"/>
        <color rgb="FFFF0000"/>
        <rFont val="Calibri"/>
        <scheme val="minor"/>
      </rPr>
      <t xml:space="preserve"> CHECK 2 DAYS BEFORE </t>
    </r>
    <r>
      <rPr>
        <b/>
        <sz val="11"/>
        <color rgb="FF000000"/>
        <rFont val="Calibri"/>
        <scheme val="minor"/>
      </rPr>
      <t>SHIPPING TO MAKE SURE RYDER ACCT WAS SET UP</t>
    </r>
  </si>
  <si>
    <t>6/10 - KIT CLEAR</t>
  </si>
  <si>
    <t>RYDER (DTMS)</t>
  </si>
  <si>
    <t xml:space="preserve">Northrop Grumman Systems Corporation
</t>
  </si>
  <si>
    <t>6/10</t>
  </si>
  <si>
    <r>
      <rPr>
        <b/>
        <strike/>
        <sz val="11"/>
        <color rgb="FF000000"/>
        <rFont val="Calibri"/>
        <scheme val="minor"/>
      </rPr>
      <t xml:space="preserve">6/12 - TOP 9:30
</t>
    </r>
    <r>
      <rPr>
        <b/>
        <sz val="11"/>
        <color rgb="FF000000"/>
        <rFont val="Calibri"/>
        <scheme val="minor"/>
      </rPr>
      <t>6/12 - AOI 12:30</t>
    </r>
  </si>
  <si>
    <r>
      <rPr>
        <b/>
        <sz val="14"/>
        <color rgb="FFFF0000"/>
        <rFont val="Calibri"/>
      </rPr>
      <t xml:space="preserve">***DO NOT DEPANEL***
</t>
    </r>
    <r>
      <rPr>
        <b/>
        <sz val="11"/>
        <color rgb="FF000000"/>
        <rFont val="Calibri"/>
      </rPr>
      <t>BOARDS SHIP TO FLYING PROBE TESTING AND NEED THE RAILS FOR TESTING. (DEPANEL WHEN THEY COME BACK FROM TESTING)</t>
    </r>
  </si>
  <si>
    <r>
      <rPr>
        <b/>
        <strike/>
        <sz val="11"/>
        <color rgb="FF000000"/>
        <rFont val="Calibri"/>
        <scheme val="minor"/>
      </rPr>
      <t xml:space="preserve">5/20 - SHORT PCB | NO ETA
6/3 - PCB DUE
</t>
    </r>
    <r>
      <rPr>
        <b/>
        <sz val="11"/>
        <color rgb="FF000000"/>
        <rFont val="Calibri"/>
        <scheme val="minor"/>
      </rPr>
      <t>6/10 - KIT CLEAR</t>
    </r>
  </si>
  <si>
    <t>5/20</t>
  </si>
  <si>
    <r>
      <rPr>
        <b/>
        <strike/>
        <sz val="11"/>
        <color rgb="FF000000"/>
        <rFont val="Calibri"/>
        <scheme val="minor"/>
      </rPr>
      <t xml:space="preserve">6/6 - BOT 12:00
6/6 - TOP 2:00
</t>
    </r>
    <r>
      <rPr>
        <b/>
        <sz val="11"/>
        <color rgb="FF000000"/>
        <rFont val="Calibri"/>
        <scheme val="minor"/>
      </rPr>
      <t>6/7 - AOI 10:00</t>
    </r>
  </si>
  <si>
    <r>
      <rPr>
        <b/>
        <sz val="11"/>
        <color rgb="FF000000"/>
        <rFont val="Calibri"/>
        <scheme val="minor"/>
      </rPr>
      <t xml:space="preserve">changed to ROWC (instead of RONC)
PP0 (1410147-1) PRESS FIT - SEE ECO #7
</t>
    </r>
    <r>
      <rPr>
        <b/>
        <strike/>
        <sz val="11"/>
        <color rgb="FF000000"/>
        <rFont val="Calibri"/>
        <scheme val="minor"/>
      </rPr>
      <t xml:space="preserve">PN#XCF32PVO48C (UPG2)
priority 1: ~10 pieces xcf32pvo48c, new
priority 2: ~20 pieces xcf32pvo48c, used (pulled out from old PCBs)
priority 3: 48 pieces xcf16pvo48c, new (use this after the priority 1 and 2 depleted).
</t>
    </r>
    <r>
      <rPr>
        <b/>
        <sz val="11"/>
        <color rgb="FF000000"/>
        <rFont val="Calibri"/>
        <scheme val="minor"/>
      </rPr>
      <t>XRAY &amp; SAVE
DEPANEL
EXTRA PACKAGING REQUIRED FOR PROTECTION PER ECO #10</t>
    </r>
  </si>
  <si>
    <r>
      <rPr>
        <b/>
        <strike/>
        <sz val="11"/>
        <color rgb="FF000000"/>
        <rFont val="Calibri"/>
        <scheme val="minor"/>
      </rPr>
      <t xml:space="preserve">5/21 - EXPECTED CLEAR DATE
5/23 - short 7 pieces of #33 (U20)
</t>
    </r>
    <r>
      <rPr>
        <b/>
        <sz val="11"/>
        <color rgb="FF000000"/>
        <rFont val="Calibri"/>
        <scheme val="minor"/>
      </rPr>
      <t>5/24 - KIT CLEAR</t>
    </r>
  </si>
  <si>
    <t>DOC REL 5/16</t>
  </si>
  <si>
    <t>BOT 1ST
FIBER OPTIC PLUG</t>
  </si>
  <si>
    <t>6/21
5D</t>
  </si>
  <si>
    <r>
      <rPr>
        <b/>
        <strike/>
        <sz val="11"/>
        <color rgb="FF000000"/>
        <rFont val="Calibri"/>
        <scheme val="minor"/>
      </rPr>
      <t xml:space="preserve">6/17 - TOP 6:00
6/17 - BOT 12:00
</t>
    </r>
    <r>
      <rPr>
        <b/>
        <sz val="11"/>
        <color rgb="FF000000"/>
        <rFont val="Calibri"/>
        <scheme val="minor"/>
      </rPr>
      <t>6/18 - AOI 9:00</t>
    </r>
  </si>
  <si>
    <t>ok skip #52 (U28)
CLASS 3
ENSURE BOARDS ARE CLEAN
"MP1, 2, 3 ,4" SHIP BACK TO CUSTOMER WITH THE BOARDS</t>
  </si>
  <si>
    <r>
      <rPr>
        <b/>
        <strike/>
        <sz val="11"/>
        <color rgb="FF000000"/>
        <rFont val="Calibri"/>
        <scheme val="minor"/>
      </rPr>
      <t xml:space="preserve">6/5 - Short #48 (U28..) &amp; #52 (U26)
</t>
    </r>
    <r>
      <rPr>
        <b/>
        <sz val="11"/>
        <color rgb="FF000000"/>
        <rFont val="Calibri"/>
        <scheme val="minor"/>
      </rPr>
      <t>6/14 - KIT CLEAR</t>
    </r>
  </si>
  <si>
    <t>DOC REL 5/21</t>
  </si>
  <si>
    <t>5/30</t>
  </si>
  <si>
    <t>6/21
1D</t>
  </si>
  <si>
    <r>
      <rPr>
        <b/>
        <strike/>
        <sz val="11"/>
        <color rgb="FF000000"/>
        <rFont val="Calibri"/>
        <scheme val="minor"/>
      </rPr>
      <t xml:space="preserve">6/21 - TOP 6:00
</t>
    </r>
    <r>
      <rPr>
        <b/>
        <sz val="11"/>
        <color rgb="FF000000"/>
        <rFont val="Calibri"/>
        <scheme val="minor"/>
      </rPr>
      <t>6/21 - AOI 10:00</t>
    </r>
  </si>
  <si>
    <r>
      <rPr>
        <b/>
        <sz val="11"/>
        <color rgb="FFFF0000"/>
        <rFont val="Calibri"/>
        <scheme val="minor"/>
      </rPr>
      <t xml:space="preserve">*** 1 DAY TURN ***
</t>
    </r>
    <r>
      <rPr>
        <b/>
        <sz val="11"/>
        <color rgb="FF000000"/>
        <rFont val="Calibri"/>
        <scheme val="minor"/>
      </rPr>
      <t>DISREGARD DWG NOTE #17 &amp; #18 (LABEL/SER #) PER ECO #3
DEPANEL &amp; SAND</t>
    </r>
  </si>
  <si>
    <r>
      <rPr>
        <b/>
        <strike/>
        <sz val="11"/>
        <color rgb="FF000000"/>
        <rFont val="Calibri"/>
        <scheme val="minor"/>
      </rPr>
      <t xml:space="preserve">6/19 - PCB DUE
</t>
    </r>
    <r>
      <rPr>
        <b/>
        <sz val="11"/>
        <color rgb="FF000000"/>
        <rFont val="Calibri"/>
        <scheme val="minor"/>
      </rPr>
      <t>6/20 - KIT CLEAR</t>
    </r>
  </si>
  <si>
    <t>DOC REL 6/17</t>
  </si>
  <si>
    <r>
      <rPr>
        <b/>
        <strike/>
        <sz val="11"/>
        <color rgb="FF000000"/>
        <rFont val="Calibri"/>
        <scheme val="minor"/>
      </rPr>
      <t xml:space="preserve">6/17 - BOT 6:00
6/17 - TOP 9:00
</t>
    </r>
    <r>
      <rPr>
        <b/>
        <sz val="11"/>
        <color rgb="FF000000"/>
        <rFont val="Calibri"/>
        <scheme val="minor"/>
      </rPr>
      <t>6/17 - AOI 11:30</t>
    </r>
  </si>
  <si>
    <t>SEVERAL ORIENTATION REQUIREMENTS - SEE ECO
DEPANEL
*BOARDS GET CONFORMAL COATING SO MAKE SURE BOARDS ARE FREE OF DUST/DEBRIS
CoC REQUIRES SER NUMBERS</t>
  </si>
  <si>
    <r>
      <rPr>
        <b/>
        <strike/>
        <sz val="11"/>
        <color rgb="FF000000"/>
        <rFont val="Calibri"/>
        <scheme val="minor"/>
      </rPr>
      <t xml:space="preserve">6/13 - PCB DUE
6/14 - SHORTAGES DUE
</t>
    </r>
    <r>
      <rPr>
        <b/>
        <sz val="11"/>
        <color rgb="FF000000"/>
        <rFont val="Calibri"/>
        <scheme val="minor"/>
      </rPr>
      <t>6/14 - KIT CLEAR</t>
    </r>
  </si>
  <si>
    <t xml:space="preserve">Churchill Navigation dba Shotover Systems Inc
</t>
  </si>
  <si>
    <t>6/20
5D</t>
  </si>
  <si>
    <r>
      <rPr>
        <b/>
        <strike/>
        <sz val="11"/>
        <color rgb="FF000000"/>
        <rFont val="Calibri"/>
        <scheme val="minor"/>
      </rPr>
      <t xml:space="preserve">6/12 - TOP 6:00
6/12 - BOT 10:30
</t>
    </r>
    <r>
      <rPr>
        <b/>
        <sz val="11"/>
        <color rgb="FF000000"/>
        <rFont val="Calibri"/>
        <scheme val="minor"/>
      </rPr>
      <t>6/12 - AOI 12:30</t>
    </r>
  </si>
  <si>
    <r>
      <rPr>
        <b/>
        <strike/>
        <sz val="11"/>
        <color rgb="FF000000"/>
        <rFont val="Calibri"/>
        <scheme val="minor"/>
      </rPr>
      <t xml:space="preserve">short X1 (is this skippable?) than SMT clear
</t>
    </r>
    <r>
      <rPr>
        <b/>
        <sz val="11"/>
        <color rgb="FF000000"/>
        <rFont val="Calibri"/>
        <scheme val="minor"/>
      </rPr>
      <t>MECH ASSY
CABLE1 &amp; PS1 SHIP W/ BOARDS
IC1 BAKE PRIOR TO ASSY
DEPANEL</t>
    </r>
  </si>
  <si>
    <r>
      <rPr>
        <b/>
        <strike/>
        <sz val="11"/>
        <color rgb="FF000000"/>
        <rFont val="Calibri"/>
        <scheme val="minor"/>
      </rPr>
      <t xml:space="preserve">5/16 - SHORT #27(X1)
6/10 - SMT CLEAR
</t>
    </r>
    <r>
      <rPr>
        <b/>
        <sz val="11"/>
        <color rgb="FF000000"/>
        <rFont val="Calibri"/>
        <scheme val="minor"/>
      </rPr>
      <t>6/13 - KIT CLEAR</t>
    </r>
  </si>
  <si>
    <t xml:space="preserve">Analog Devices Inc.
</t>
  </si>
  <si>
    <t>6/12 - BOT 1ST</t>
  </si>
  <si>
    <t>DOC REL 5/10</t>
  </si>
  <si>
    <t>5/13</t>
  </si>
  <si>
    <r>
      <rPr>
        <b/>
        <strike/>
        <sz val="11"/>
        <color rgb="FF000000"/>
        <rFont val="Calibri"/>
        <scheme val="minor"/>
      </rPr>
      <t xml:space="preserve">6/14 - BOT 7:00
6/14 - TOP
</t>
    </r>
    <r>
      <rPr>
        <b/>
        <sz val="11"/>
        <color rgb="FF000000"/>
        <rFont val="Calibri"/>
        <scheme val="minor"/>
      </rPr>
      <t>6/14 - AOI 3:00</t>
    </r>
  </si>
  <si>
    <t>"S1" AFTER WASH
"D1-D10, D23-D27" INSTALL FLUSH PER ECO #3
DEPANEL</t>
  </si>
  <si>
    <t>6/13 - KIT CLEAR</t>
  </si>
  <si>
    <t xml:space="preserve">Becton, Dickinson and Company
</t>
  </si>
  <si>
    <t>6/13 - SHORT ARRAY FILE</t>
  </si>
  <si>
    <t>NAL Research Corp</t>
  </si>
  <si>
    <t>6/20
15D</t>
  </si>
  <si>
    <t>5/31 - AOI</t>
  </si>
  <si>
    <t>balance remaining OF 150
DEPANEL &amp; SAND PER ECO
LABEL EACH ESD BAG PER ECO #3</t>
  </si>
  <si>
    <t>5/30 - KIT CLEAR</t>
  </si>
  <si>
    <t xml:space="preserve">Onward Robotics
</t>
  </si>
  <si>
    <t>DOC REL 4/8</t>
  </si>
  <si>
    <t>4/15</t>
  </si>
  <si>
    <t>6/19
10D</t>
  </si>
  <si>
    <r>
      <rPr>
        <b/>
        <strike/>
        <sz val="11"/>
        <color rgb="FF000000"/>
        <rFont val="Calibri"/>
        <scheme val="minor"/>
      </rPr>
      <t xml:space="preserve">6/10 - BOT 9:30
6/10 - TOP 1:00
</t>
    </r>
    <r>
      <rPr>
        <b/>
        <sz val="11"/>
        <color rgb="FF000000"/>
        <rFont val="Calibri"/>
        <scheme val="minor"/>
      </rPr>
      <t>6/11 - AOI 10:00</t>
    </r>
  </si>
  <si>
    <t>"SW1 &amp; RELATED" AFTER WASH
DEPANEL</t>
  </si>
  <si>
    <t>RONC
1ST</t>
  </si>
  <si>
    <t>6/5 - KIT CLEAR</t>
  </si>
  <si>
    <t>6/5</t>
  </si>
  <si>
    <r>
      <rPr>
        <b/>
        <strike/>
        <sz val="11"/>
        <color theme="4"/>
        <rFont val="Calibri"/>
        <scheme val="minor"/>
      </rPr>
      <t xml:space="preserve">5/23
</t>
    </r>
    <r>
      <rPr>
        <b/>
        <sz val="11"/>
        <color theme="4"/>
        <rFont val="Calibri"/>
        <scheme val="minor"/>
      </rPr>
      <t>3D</t>
    </r>
  </si>
  <si>
    <t>Cancelled 06-18-2024</t>
  </si>
  <si>
    <r>
      <rPr>
        <b/>
        <strike/>
        <sz val="11"/>
        <color rgb="FF4472C4"/>
        <rFont val="Calibri"/>
        <scheme val="minor"/>
      </rPr>
      <t xml:space="preserve">5/17 - CLEAR BY DATE
</t>
    </r>
    <r>
      <rPr>
        <b/>
        <sz val="11"/>
        <color rgb="FF4472C4"/>
        <rFont val="Calibri"/>
        <scheme val="minor"/>
      </rPr>
      <t>5/20 - KIT CLEAR</t>
    </r>
  </si>
  <si>
    <t>DOC REL 5/14</t>
  </si>
  <si>
    <t>5/14</t>
  </si>
  <si>
    <t>6/18
5D</t>
  </si>
  <si>
    <r>
      <rPr>
        <b/>
        <strike/>
        <sz val="11"/>
        <color rgb="FF000000"/>
        <rFont val="Calibri"/>
        <scheme val="minor"/>
      </rPr>
      <t xml:space="preserve">6/12 - BOT 8:30
6/12 - TOP 1:30
</t>
    </r>
    <r>
      <rPr>
        <b/>
        <sz val="11"/>
        <color rgb="FF000000"/>
        <rFont val="Calibri"/>
        <scheme val="minor"/>
      </rPr>
      <t>6/13 - AOI</t>
    </r>
  </si>
  <si>
    <t>NO CLEAN
*NO SOLDER ON DNI PADS
XRAY &amp; SAVE
DEPANEL</t>
  </si>
  <si>
    <r>
      <rPr>
        <b/>
        <strike/>
        <sz val="11"/>
        <color rgb="FF000000"/>
        <rFont val="Calibri"/>
        <scheme val="minor"/>
      </rPr>
      <t xml:space="preserve">6/13 - PCB DUE
</t>
    </r>
    <r>
      <rPr>
        <b/>
        <sz val="11"/>
        <color rgb="FF000000"/>
        <rFont val="Calibri"/>
        <scheme val="minor"/>
      </rPr>
      <t>6/11 - KIT CLEAR</t>
    </r>
  </si>
  <si>
    <t xml:space="preserve">Kinetic Vision
</t>
  </si>
  <si>
    <t>DOC REL 6/7</t>
  </si>
  <si>
    <r>
      <rPr>
        <b/>
        <strike/>
        <sz val="11"/>
        <color rgb="FF000000"/>
        <rFont val="Calibri"/>
        <scheme val="minor"/>
      </rPr>
      <t xml:space="preserve">6/13 - BOT 10:00
6/13 - TOP 12:30
</t>
    </r>
    <r>
      <rPr>
        <b/>
        <sz val="11"/>
        <color rgb="FF000000"/>
        <rFont val="Calibri"/>
        <scheme val="minor"/>
      </rPr>
      <t>6/14 - AOI 7:00</t>
    </r>
  </si>
  <si>
    <t>NO SOLDER ON DNI LOCATIONS
SW2 AFTER WASH
CLEAN BOARDS
DEPANEL &amp; SAND</t>
  </si>
  <si>
    <r>
      <rPr>
        <b/>
        <strike/>
        <sz val="11"/>
        <color rgb="FF000000"/>
        <rFont val="Calibri"/>
        <scheme val="minor"/>
      </rPr>
      <t xml:space="preserve">5/30 - SHORT PCB | NO ETA
6/10 - WILL CLEAR THIS WEEK
</t>
    </r>
    <r>
      <rPr>
        <b/>
        <sz val="11"/>
        <color rgb="FF000000"/>
        <rFont val="Calibri"/>
        <scheme val="minor"/>
      </rPr>
      <t>6/11 - KIT CLEAR</t>
    </r>
  </si>
  <si>
    <t xml:space="preserve">Alphawave IP, Inc.
</t>
  </si>
  <si>
    <t>6/18
15D</t>
  </si>
  <si>
    <r>
      <rPr>
        <b/>
        <strike/>
        <sz val="11"/>
        <color rgb="FF000000"/>
        <rFont val="Calibri"/>
        <scheme val="minor"/>
      </rPr>
      <t xml:space="preserve">6/7 - BOT 10:00
</t>
    </r>
    <r>
      <rPr>
        <b/>
        <sz val="11"/>
        <color rgb="FF000000"/>
        <rFont val="Calibri"/>
        <scheme val="minor"/>
      </rPr>
      <t>6/10 - AOI</t>
    </r>
  </si>
  <si>
    <r>
      <rPr>
        <b/>
        <strike/>
        <sz val="11"/>
        <color rgb="FF000000"/>
        <rFont val="Calibri"/>
        <scheme val="minor"/>
      </rPr>
      <t xml:space="preserve">5/28 - PCB &amp; MATs DUE
</t>
    </r>
    <r>
      <rPr>
        <b/>
        <sz val="11"/>
        <color rgb="FF000000"/>
        <rFont val="Calibri"/>
        <scheme val="minor"/>
      </rPr>
      <t>5/28 - KIT CLEAR</t>
    </r>
  </si>
  <si>
    <t xml:space="preserve">Jet Propulsion Lab
</t>
  </si>
  <si>
    <t>5/24</t>
  </si>
  <si>
    <t>6/17
1D</t>
  </si>
  <si>
    <r>
      <rPr>
        <b/>
        <strike/>
        <sz val="11"/>
        <color rgb="FF000000"/>
        <rFont val="Calibri"/>
        <scheme val="minor"/>
      </rPr>
      <t xml:space="preserve">6/14 - TOP 10:00
</t>
    </r>
    <r>
      <rPr>
        <b/>
        <sz val="11"/>
        <color rgb="FF000000"/>
        <rFont val="Calibri"/>
        <scheme val="minor"/>
      </rPr>
      <t>6/14 - AOI 2:00</t>
    </r>
  </si>
  <si>
    <r>
      <rPr>
        <b/>
        <sz val="11"/>
        <color rgb="FF000000"/>
        <rFont val="Calibri"/>
        <scheme val="minor"/>
      </rPr>
      <t xml:space="preserve">ok to SKIP F1 &amp; R48
</t>
    </r>
    <r>
      <rPr>
        <b/>
        <sz val="11"/>
        <color rgb="FFFF0000"/>
        <rFont val="Calibri"/>
        <scheme val="minor"/>
      </rPr>
      <t xml:space="preserve">*** 1 DAY TURN ***
</t>
    </r>
    <r>
      <rPr>
        <b/>
        <sz val="11"/>
        <color rgb="FF000000"/>
        <rFont val="Calibri"/>
        <scheme val="minor"/>
      </rPr>
      <t>"SW1, LS1" AFTER WASH
"P1" REFER TO ECO #3 &amp; SPECIFIED DATASHEET</t>
    </r>
  </si>
  <si>
    <r>
      <rPr>
        <b/>
        <strike/>
        <sz val="11"/>
        <color rgb="FF000000"/>
        <rFont val="Calibri"/>
        <scheme val="minor"/>
      </rPr>
      <t xml:space="preserve">6/11 - ALMOST CLEAR
</t>
    </r>
    <r>
      <rPr>
        <b/>
        <sz val="11"/>
        <color rgb="FF000000"/>
        <rFont val="Calibri"/>
        <scheme val="minor"/>
      </rPr>
      <t>6/14 - KIT CLEAR</t>
    </r>
  </si>
  <si>
    <t>DOC REL 6/10</t>
  </si>
  <si>
    <t>6/11</t>
  </si>
  <si>
    <t>6/17
5D</t>
  </si>
  <si>
    <r>
      <rPr>
        <b/>
        <strike/>
        <sz val="11"/>
        <color rgb="FF000000"/>
        <rFont val="Calibri"/>
        <scheme val="minor"/>
      </rPr>
      <t xml:space="preserve">6/11 - TOP 8:00
6/12 - BOT 9:30
</t>
    </r>
    <r>
      <rPr>
        <b/>
        <sz val="11"/>
        <color rgb="FF000000"/>
        <rFont val="Calibri"/>
        <scheme val="minor"/>
      </rPr>
      <t>6/12 - AOI 2:00</t>
    </r>
  </si>
  <si>
    <r>
      <rPr>
        <b/>
        <sz val="11"/>
        <color rgb="FF000000"/>
        <rFont val="Calibri"/>
        <scheme val="minor"/>
      </rPr>
      <t xml:space="preserve">Skipped short #11 (D8) &amp; #19 (U4)
</t>
    </r>
    <r>
      <rPr>
        <b/>
        <strike/>
        <sz val="11"/>
        <color rgb="FF000000"/>
        <rFont val="Calibri"/>
        <scheme val="minor"/>
      </rPr>
      <t xml:space="preserve">BTD #11 (D8) &amp; #19 (U4)
</t>
    </r>
    <r>
      <rPr>
        <b/>
        <sz val="11"/>
        <color rgb="FF000000"/>
        <rFont val="Calibri"/>
        <scheme val="minor"/>
      </rPr>
      <t>"U15" AFTER WASH
*NO SOLDER FLUX LEFT ON BOARDS PER ECO #4
DEPANEL</t>
    </r>
  </si>
  <si>
    <r>
      <rPr>
        <b/>
        <strike/>
        <sz val="11"/>
        <color rgb="FF000000"/>
        <rFont val="Calibri"/>
        <scheme val="minor"/>
      </rPr>
      <t xml:space="preserve">6/10 - SHORT #2 PCS OF #19 (U4) &amp; ATTRITION OF #11 (D8) - OK TO SKIP SHORTAGES
</t>
    </r>
    <r>
      <rPr>
        <b/>
        <sz val="11"/>
        <color rgb="FF000000"/>
        <rFont val="Calibri"/>
        <scheme val="minor"/>
      </rPr>
      <t>6/10 - KIT CLEAR</t>
    </r>
  </si>
  <si>
    <t>6/11 - TOP 1ST DUE TO MODULE</t>
  </si>
  <si>
    <t>DOC REL 6/6</t>
  </si>
  <si>
    <t>6/14
3D</t>
  </si>
  <si>
    <r>
      <rPr>
        <b/>
        <strike/>
        <sz val="11"/>
        <color rgb="FF000000"/>
        <rFont val="Calibri"/>
        <scheme val="minor"/>
      </rPr>
      <t xml:space="preserve">6/10 - BOT 12:30
6/10 - TOP 2:30
</t>
    </r>
    <r>
      <rPr>
        <b/>
        <sz val="11"/>
        <color rgb="FF000000"/>
        <rFont val="Calibri"/>
        <scheme val="minor"/>
      </rPr>
      <t>6/11 - AOI 7:00</t>
    </r>
  </si>
  <si>
    <r>
      <rPr>
        <b/>
        <sz val="11"/>
        <color rgb="FFFF0000"/>
        <rFont val="Calibri"/>
        <scheme val="minor"/>
      </rPr>
      <t xml:space="preserve">*** 3 DAY TURN ***
</t>
    </r>
    <r>
      <rPr>
        <b/>
        <sz val="11"/>
        <color rgb="FF000000"/>
        <rFont val="Calibri"/>
        <scheme val="minor"/>
      </rPr>
      <t>LEAD PROCESS
"K25" AFTER WASH
DEPANEL</t>
    </r>
  </si>
  <si>
    <r>
      <rPr>
        <b/>
        <strike/>
        <sz val="11"/>
        <color rgb="FF000000"/>
        <rFont val="Calibri"/>
        <scheme val="minor"/>
      </rPr>
      <t xml:space="preserve">6/10 - SHORT PCB &amp; D14 THAN SMT CLEAR (ok to skip D14)
</t>
    </r>
    <r>
      <rPr>
        <b/>
        <sz val="11"/>
        <color rgb="FF000000"/>
        <rFont val="Calibri"/>
        <scheme val="minor"/>
      </rPr>
      <t>6/11 - KIT CLEAR</t>
    </r>
  </si>
  <si>
    <t>6/14
5D</t>
  </si>
  <si>
    <r>
      <rPr>
        <b/>
        <strike/>
        <sz val="11"/>
        <color rgb="FF000000"/>
        <rFont val="Calibri"/>
        <scheme val="minor"/>
      </rPr>
      <t xml:space="preserve">6/11 - BOT 9:30
6/11 - TOP 2:00
</t>
    </r>
    <r>
      <rPr>
        <b/>
        <sz val="11"/>
        <color rgb="FF000000"/>
        <rFont val="Calibri"/>
        <scheme val="minor"/>
      </rPr>
      <t>6/12 - AOI 10:00</t>
    </r>
  </si>
  <si>
    <t>LEAD PROCESS
FULLY INSPECT "MP1, MP2" PRIOR TO INSTALLING SHIELD
"U11, U12" AFTER WASH
DEPANEL</t>
  </si>
  <si>
    <t>6/7 - KIT CLEAR</t>
  </si>
  <si>
    <t>6/7</t>
  </si>
  <si>
    <r>
      <rPr>
        <b/>
        <strike/>
        <sz val="11"/>
        <color rgb="FF000000"/>
        <rFont val="Calibri"/>
        <scheme val="minor"/>
      </rPr>
      <t xml:space="preserve">5/24 - TOP 7:00
5/28 - BOT 7:00
5/28 - PAUSE 1:30
5/29 - TOP 9:00
</t>
    </r>
    <r>
      <rPr>
        <b/>
        <sz val="11"/>
        <color rgb="FF000000"/>
        <rFont val="Calibri"/>
        <scheme val="minor"/>
      </rPr>
      <t>5/29 - AOI 11:30</t>
    </r>
  </si>
  <si>
    <t>ADDED 8-DAYS TO PLACE L1 AFTER WASH
NO IN-HOUSE LABELS
"SW!, PS1, U5, SW2" AFTER WASH
DEPANEL
MECH ASSY AND HARDWARE INSTALLED PER ECO #2
NO LEFT OVER FLUX ALLOWED - MUST BE REMOVED</t>
  </si>
  <si>
    <r>
      <rPr>
        <b/>
        <strike/>
        <sz val="11"/>
        <color rgb="FF000000"/>
        <rFont val="Calibri"/>
        <scheme val="minor"/>
      </rPr>
      <t xml:space="preserve">5/16 - PCB DUE | AWT PART CONF
</t>
    </r>
    <r>
      <rPr>
        <b/>
        <sz val="11"/>
        <color rgb="FF000000"/>
        <rFont val="Calibri"/>
        <scheme val="minor"/>
      </rPr>
      <t>5/20 - KIT CLEAR</t>
    </r>
  </si>
  <si>
    <t>TOP 1ST DUE TO LARGE PART</t>
  </si>
  <si>
    <t>5/15</t>
  </si>
  <si>
    <r>
      <rPr>
        <strike/>
        <sz val="11"/>
        <color rgb="FF000000"/>
        <rFont val="Calibri"/>
        <scheme val="minor"/>
      </rPr>
      <t xml:space="preserve">BOT 1ST
</t>
    </r>
    <r>
      <rPr>
        <sz val="11"/>
        <color rgb="FF000000"/>
        <rFont val="Calibri"/>
        <scheme val="minor"/>
      </rPr>
      <t>TOP 1ST</t>
    </r>
  </si>
  <si>
    <r>
      <rPr>
        <b/>
        <strike/>
        <sz val="11"/>
        <color rgb="FF000000"/>
        <rFont val="Calibri"/>
        <scheme val="minor"/>
      </rPr>
      <t xml:space="preserve">6/13
</t>
    </r>
    <r>
      <rPr>
        <b/>
        <sz val="11"/>
        <color rgb="FF000000"/>
        <rFont val="Calibri"/>
        <scheme val="minor"/>
      </rPr>
      <t>5D</t>
    </r>
  </si>
  <si>
    <r>
      <rPr>
        <b/>
        <strike/>
        <sz val="11"/>
        <color rgb="FF000000"/>
        <rFont val="Calibri"/>
        <scheme val="minor"/>
      </rPr>
      <t xml:space="preserve">6/10 - TOP 9:00
</t>
    </r>
    <r>
      <rPr>
        <b/>
        <sz val="11"/>
        <color rgb="FF000000"/>
        <rFont val="Calibri"/>
        <scheme val="minor"/>
      </rPr>
      <t>6/10 - AOI 12:00</t>
    </r>
  </si>
  <si>
    <t>INSTALL SHUNTS
DEPANEL</t>
  </si>
  <si>
    <r>
      <rPr>
        <b/>
        <strike/>
        <sz val="11"/>
        <color rgb="FF000000"/>
        <rFont val="Calibri"/>
        <scheme val="minor"/>
      </rPr>
      <t xml:space="preserve">6/7 - PCB DUE
</t>
    </r>
    <r>
      <rPr>
        <b/>
        <sz val="11"/>
        <color rgb="FF000000"/>
        <rFont val="Calibri"/>
        <scheme val="minor"/>
      </rPr>
      <t>6/6 - KIT CLEAR</t>
    </r>
  </si>
  <si>
    <t>6/13
10D</t>
  </si>
  <si>
    <r>
      <rPr>
        <b/>
        <strike/>
        <sz val="11"/>
        <color rgb="FF000000"/>
        <rFont val="Calibri"/>
        <scheme val="minor"/>
      </rPr>
      <t xml:space="preserve">5/31 - BOT 12:00
</t>
    </r>
    <r>
      <rPr>
        <b/>
        <sz val="11"/>
        <color rgb="FF000000"/>
        <rFont val="Calibri"/>
        <scheme val="minor"/>
      </rPr>
      <t>6/1 - AOI</t>
    </r>
  </si>
  <si>
    <r>
      <rPr>
        <b/>
        <sz val="11"/>
        <color rgb="FFFF0000"/>
        <rFont val="Calibri"/>
        <scheme val="minor"/>
      </rPr>
      <t xml:space="preserve">*** NO BOARD HOUSE STAMPS ***
</t>
    </r>
    <r>
      <rPr>
        <b/>
        <sz val="11"/>
        <color rgb="FF000000"/>
        <rFont val="Calibri"/>
        <scheme val="minor"/>
      </rPr>
      <t>DEPANEL</t>
    </r>
  </si>
  <si>
    <t>OL</t>
  </si>
  <si>
    <r>
      <rPr>
        <b/>
        <strike/>
        <sz val="11"/>
        <color rgb="FF000000"/>
        <rFont val="Calibri"/>
        <scheme val="minor"/>
      </rPr>
      <t xml:space="preserve">6/4 - PCB DUE
</t>
    </r>
    <r>
      <rPr>
        <b/>
        <sz val="11"/>
        <color rgb="FF000000"/>
        <rFont val="Calibri"/>
        <scheme val="minor"/>
      </rPr>
      <t>5/30 - KIT CLEAR</t>
    </r>
  </si>
  <si>
    <t>DOC REL 5/24</t>
  </si>
  <si>
    <t>5/29</t>
  </si>
  <si>
    <t>6/13
5D</t>
  </si>
  <si>
    <t>6/10 - AOI</t>
  </si>
  <si>
    <t>LEAD PROCESS
*6/3 UPDATED TO NO CLEAN PROCESS
"SW1-29 &amp; SW23" AFTER WASH
DEPANEL</t>
  </si>
  <si>
    <r>
      <rPr>
        <b/>
        <strike/>
        <sz val="11"/>
        <color rgb="FF000000"/>
        <rFont val="Calibri"/>
        <scheme val="minor"/>
      </rPr>
      <t xml:space="preserve">6/5 - PCB &amp; SHORTAGES DUE
</t>
    </r>
    <r>
      <rPr>
        <b/>
        <sz val="11"/>
        <color rgb="FF000000"/>
        <rFont val="Calibri"/>
        <scheme val="minor"/>
      </rPr>
      <t>6/6 - KIT CLEAR</t>
    </r>
  </si>
  <si>
    <t xml:space="preserve">Pacific Northwest National Laboratory
</t>
  </si>
  <si>
    <t>6/12
10D</t>
  </si>
  <si>
    <r>
      <rPr>
        <b/>
        <strike/>
        <sz val="11"/>
        <color rgb="FF000000"/>
        <rFont val="Calibri"/>
        <scheme val="minor"/>
      </rPr>
      <t xml:space="preserve">6/6 - BOT 1:00
</t>
    </r>
    <r>
      <rPr>
        <b/>
        <sz val="11"/>
        <color rgb="FF000000"/>
        <rFont val="Calibri"/>
        <scheme val="minor"/>
      </rPr>
      <t>6/10 - AOI</t>
    </r>
  </si>
  <si>
    <t>CLASS 3
DEPANEL AND SAND</t>
  </si>
  <si>
    <t>RT</t>
  </si>
  <si>
    <t>5/29 - KIT CLEAR</t>
  </si>
  <si>
    <t>UPS 3D</t>
  </si>
  <si>
    <t>DOC REL 5/22</t>
  </si>
  <si>
    <t>6/12
5D</t>
  </si>
  <si>
    <t>DNI T35
DEPANEL</t>
  </si>
  <si>
    <r>
      <rPr>
        <b/>
        <strike/>
        <sz val="11"/>
        <color rgb="FF000000"/>
        <rFont val="Calibri"/>
        <scheme val="minor"/>
      </rPr>
      <t xml:space="preserve">6/5 - PCB DUE
</t>
    </r>
    <r>
      <rPr>
        <b/>
        <sz val="11"/>
        <color rgb="FF000000"/>
        <rFont val="Calibri"/>
        <scheme val="minor"/>
      </rPr>
      <t>6/5 - KIT CLEAR</t>
    </r>
  </si>
  <si>
    <t>6/10 - side w/o CON2 &amp; CON3 runs first</t>
  </si>
  <si>
    <r>
      <rPr>
        <b/>
        <strike/>
        <sz val="11"/>
        <color rgb="FF000000"/>
        <rFont val="Calibri"/>
        <scheme val="minor"/>
      </rPr>
      <t xml:space="preserve">6/5 - BOT 12:00
6/6 - TOP 8:00
</t>
    </r>
    <r>
      <rPr>
        <b/>
        <sz val="11"/>
        <color rgb="FF000000"/>
        <rFont val="Calibri"/>
        <scheme val="minor"/>
      </rPr>
      <t>6/6 - AOI 11:00</t>
    </r>
  </si>
  <si>
    <r>
      <rPr>
        <b/>
        <sz val="14"/>
        <color rgb="FFFF0000"/>
        <rFont val="Calibri"/>
        <scheme val="minor"/>
      </rPr>
      <t>*** QUALITY ALERT</t>
    </r>
    <r>
      <rPr>
        <b/>
        <sz val="11"/>
        <color rgb="FF000000"/>
        <rFont val="Calibri"/>
        <scheme val="minor"/>
      </rPr>
      <t xml:space="preserve"> - PREVIOUS RUNS HAD EXCESS SOLDER INSIDE "P5" COMPONENT</t>
    </r>
  </si>
  <si>
    <r>
      <rPr>
        <b/>
        <strike/>
        <sz val="11"/>
        <color rgb="FF000000"/>
        <rFont val="Calibri"/>
        <scheme val="minor"/>
      </rPr>
      <t xml:space="preserve">6/3 - TOP 12:30
</t>
    </r>
    <r>
      <rPr>
        <b/>
        <sz val="11"/>
        <color rgb="FF000000"/>
        <rFont val="Calibri"/>
        <scheme val="minor"/>
      </rPr>
      <t>6/3 - AOI 3:30</t>
    </r>
  </si>
  <si>
    <t>USE LAYOUT FOR B120255 PER ECO
"PS1" AFTER WASH
DEPANEL</t>
  </si>
  <si>
    <r>
      <rPr>
        <b/>
        <strike/>
        <sz val="11"/>
        <color rgb="FF000000"/>
        <rFont val="Calibri"/>
        <scheme val="minor"/>
      </rPr>
      <t xml:space="preserve">6/4 - BOT 9:00
6/4 - TOP 1:30
</t>
    </r>
    <r>
      <rPr>
        <b/>
        <sz val="11"/>
        <color rgb="FF000000"/>
        <rFont val="Calibri"/>
        <scheme val="minor"/>
      </rPr>
      <t>6/5 - AOI 11:00</t>
    </r>
  </si>
  <si>
    <t>for L1, use all of P/N SPDL485025-250-2P-T  than ALT P/N WCM5555FASV-301-LM
***QUALITY ALERT FROM PREVIOUS BUILD - "U9" NOT MOUNTED FLAT AND SOLDER BRIDGE &amp; "R27" HAD SURFACE DAMAGE CAUSING WRONG RESISTANCE
INSTALL BATTERY
MAX LEAD LENGTH "0.080
DEPANEL</t>
  </si>
  <si>
    <r>
      <rPr>
        <b/>
        <strike/>
        <sz val="11"/>
        <color rgb="FF000000"/>
        <rFont val="Calibri"/>
        <scheme val="minor"/>
      </rPr>
      <t xml:space="preserve">5/29 - SMT CLEAR
</t>
    </r>
    <r>
      <rPr>
        <b/>
        <sz val="11"/>
        <color rgb="FF000000"/>
        <rFont val="Calibri"/>
        <scheme val="minor"/>
      </rPr>
      <t>6/5 - KIT CLEAR</t>
    </r>
  </si>
  <si>
    <r>
      <rPr>
        <b/>
        <strike/>
        <sz val="11"/>
        <color rgb="FF000000"/>
        <rFont val="Calibri"/>
        <scheme val="minor"/>
      </rPr>
      <t xml:space="preserve">5/31 - TOP 8:00
</t>
    </r>
    <r>
      <rPr>
        <b/>
        <sz val="11"/>
        <color rgb="FF000000"/>
        <rFont val="Calibri"/>
        <scheme val="minor"/>
      </rPr>
      <t>6/3 - AOI 3:30</t>
    </r>
  </si>
  <si>
    <t>"U8" AFTER WASH
DEPANEL</t>
  </si>
  <si>
    <r>
      <rPr>
        <b/>
        <strike/>
        <sz val="11"/>
        <color rgb="FF000000"/>
        <rFont val="Calibri"/>
        <scheme val="minor"/>
      </rPr>
      <t xml:space="preserve">5/30 - PCB DUE
</t>
    </r>
    <r>
      <rPr>
        <b/>
        <sz val="11"/>
        <color rgb="FF000000"/>
        <rFont val="Calibri"/>
        <scheme val="minor"/>
      </rPr>
      <t>5/29 - KIT CLEAR</t>
    </r>
  </si>
  <si>
    <t xml:space="preserve">Pivot International
</t>
  </si>
  <si>
    <r>
      <rPr>
        <b/>
        <strike/>
        <sz val="11"/>
        <color rgb="FF000000"/>
        <rFont val="Calibri"/>
        <scheme val="minor"/>
      </rPr>
      <t xml:space="preserve">6/6 - TOP 10:00
</t>
    </r>
    <r>
      <rPr>
        <b/>
        <sz val="11"/>
        <color rgb="FF000000"/>
        <rFont val="Calibri"/>
        <scheme val="minor"/>
      </rPr>
      <t>6/6 - AOI 12:00</t>
    </r>
  </si>
  <si>
    <r>
      <rPr>
        <b/>
        <sz val="11"/>
        <color rgb="FFFF0000"/>
        <rFont val="Calibri"/>
        <scheme val="minor"/>
      </rPr>
      <t xml:space="preserve">*** 2 DAY TURN ***
</t>
    </r>
    <r>
      <rPr>
        <b/>
        <sz val="11"/>
        <color rgb="FF000000"/>
        <rFont val="Calibri"/>
        <scheme val="minor"/>
      </rPr>
      <t>SHIP QTY 10 T0:
Solar Stik, Inc.
13 N Leonardi St
Saint Augustine, FL 32084-3425
USA
SHIP QTY 95 TO:
Industrialex Manufacturing
6250 Joyce Dr
Arvada, CO 80403
USA
LEAD PROCESS
DEPANEL</t>
    </r>
  </si>
  <si>
    <r>
      <rPr>
        <b/>
        <strike/>
        <sz val="11"/>
        <color rgb="FF000000"/>
        <rFont val="Calibri"/>
        <scheme val="minor"/>
      </rPr>
      <t xml:space="preserve">6/3 - SHORT #4 (C5)
</t>
    </r>
    <r>
      <rPr>
        <b/>
        <sz val="11"/>
        <color rgb="FF000000"/>
        <rFont val="Calibri"/>
        <scheme val="minor"/>
      </rPr>
      <t>6/5 - KIT CLEAR</t>
    </r>
  </si>
  <si>
    <t>Solar Stik, Inc.
  10pcs / Industrialex Manufacturing
 95pcs</t>
  </si>
  <si>
    <r>
      <rPr>
        <b/>
        <sz val="11"/>
        <color rgb="FF000000"/>
        <rFont val="Calibri"/>
        <scheme val="minor"/>
      </rPr>
      <t xml:space="preserve">SCHEDULED SHIPMENT: SHIP 60 OF 120
no 0 OHM rework required
U1 – P/N </t>
    </r>
    <r>
      <rPr>
        <b/>
        <sz val="11"/>
        <color rgb="FFFF0000"/>
        <rFont val="Calibri"/>
        <scheme val="minor"/>
      </rPr>
      <t xml:space="preserve">LTC2864MPS-1#PBF
</t>
    </r>
    <r>
      <rPr>
        <b/>
        <sz val="11"/>
        <color rgb="FF000000"/>
        <rFont val="Calibri"/>
        <scheme val="minor"/>
      </rPr>
      <t xml:space="preserve">L1 – P/N </t>
    </r>
    <r>
      <rPr>
        <b/>
        <sz val="11"/>
        <color rgb="FFFF0000"/>
        <rFont val="Calibri"/>
        <scheme val="minor"/>
      </rPr>
      <t xml:space="preserve">MSS5131-393MLC
</t>
    </r>
    <r>
      <rPr>
        <b/>
        <sz val="11"/>
        <color rgb="FF000000"/>
        <rFont val="Calibri"/>
        <scheme val="minor"/>
      </rPr>
      <t xml:space="preserve">J1 – P/N </t>
    </r>
    <r>
      <rPr>
        <b/>
        <sz val="11"/>
        <color rgb="FFFF0000"/>
        <rFont val="Calibri"/>
        <scheme val="minor"/>
      </rPr>
      <t xml:space="preserve">M80-5402042
</t>
    </r>
    <r>
      <rPr>
        <b/>
        <sz val="11"/>
        <color rgb="FF000000"/>
        <rFont val="Calibri"/>
        <scheme val="minor"/>
      </rPr>
      <t>DEPANEL
XRAY &amp; SAVE
2 S/N LABELS PER ECO -</t>
    </r>
    <r>
      <rPr>
        <b/>
        <sz val="14"/>
        <color rgb="FFFF0000"/>
        <rFont val="Calibri"/>
        <scheme val="minor"/>
      </rPr>
      <t xml:space="preserve"> S/N'S MUST MATCH PER BOARD!!!</t>
    </r>
  </si>
  <si>
    <r>
      <rPr>
        <b/>
        <sz val="11"/>
        <color rgb="FF000000"/>
        <rFont val="Calibri"/>
        <scheme val="minor"/>
      </rPr>
      <t>SCHEDULED SHIPMENT: SHIP 60 OF 120
#3 (C4) ALT P/N UBT2A221MHD8TN
DEPANEL
XRAY &amp; SAVE
2 S/N LABELS PER ECO -</t>
    </r>
    <r>
      <rPr>
        <b/>
        <sz val="14"/>
        <color rgb="FF000000"/>
        <rFont val="Calibri"/>
        <scheme val="minor"/>
      </rPr>
      <t xml:space="preserve"> S/N'S MUST MATCH PER BOARD!!!</t>
    </r>
  </si>
  <si>
    <r>
      <rPr>
        <b/>
        <sz val="11"/>
        <color rgb="FF000000"/>
        <rFont val="Calibri"/>
        <scheme val="minor"/>
      </rPr>
      <t>SCHEDULED SHIPMENT: SHIP 60 OF 120
U8, U9 – LTC2864MPS-2#PBF
U10 –  LTC2864MPS-1#PBF 
DEPANEL
XRAY &amp; SAVE
2 S/N LABELS PER ECO -</t>
    </r>
    <r>
      <rPr>
        <b/>
        <sz val="14"/>
        <color rgb="FF000000"/>
        <rFont val="Calibri"/>
        <scheme val="minor"/>
      </rPr>
      <t xml:space="preserve"> S/N'S MUST MATCH PER BOARD!!!</t>
    </r>
  </si>
  <si>
    <r>
      <rPr>
        <b/>
        <sz val="11"/>
        <color rgb="FF000000"/>
        <rFont val="Calibri"/>
        <scheme val="minor"/>
      </rPr>
      <t>SCHEDULED SHIPMENT: SHIP 60 OF 120
30119-102 00500+
J1 – p/n approved M80-5402042
DEPANEL
XRAY &amp; SAVE
2 S/N LABELS PER ECO -</t>
    </r>
    <r>
      <rPr>
        <b/>
        <sz val="14"/>
        <color rgb="FF000000"/>
        <rFont val="Calibri"/>
        <scheme val="minor"/>
      </rPr>
      <t xml:space="preserve"> S/N'S MUST MATCH PER BOARD!!!</t>
    </r>
  </si>
  <si>
    <t>6/11
10D</t>
  </si>
  <si>
    <r>
      <rPr>
        <b/>
        <sz val="11"/>
        <color rgb="FF000000"/>
        <rFont val="Calibri"/>
        <scheme val="minor"/>
      </rPr>
      <t xml:space="preserve">THT ONLY
</t>
    </r>
    <r>
      <rPr>
        <b/>
        <strike/>
        <sz val="11"/>
        <color rgb="FFFF0000"/>
        <rFont val="Calibri"/>
        <scheme val="minor"/>
      </rPr>
      <t xml:space="preserve"> *** NO BOARDHOUSE STAMPS ***</t>
    </r>
  </si>
  <si>
    <t>5/28 - KIT CLEAR</t>
  </si>
  <si>
    <t>5/28</t>
  </si>
  <si>
    <t>6/11
2D</t>
  </si>
  <si>
    <r>
      <rPr>
        <b/>
        <strike/>
        <sz val="11"/>
        <color rgb="FF000000"/>
        <rFont val="Calibri"/>
        <scheme val="minor"/>
      </rPr>
      <t xml:space="preserve">6/6 - PCB DUE THAN SMT CLEAR
</t>
    </r>
    <r>
      <rPr>
        <b/>
        <sz val="11"/>
        <color rgb="FF000000"/>
        <rFont val="Calibri"/>
        <scheme val="minor"/>
      </rPr>
      <t>6/7 - KIT CLEAR</t>
    </r>
  </si>
  <si>
    <t xml:space="preserve">Solar Stik, Inc.
</t>
  </si>
  <si>
    <t>DOC REL 6/4</t>
  </si>
  <si>
    <r>
      <rPr>
        <b/>
        <sz val="11"/>
        <color rgb="FF000000"/>
        <rFont val="Calibri"/>
        <scheme val="minor"/>
      </rPr>
      <t xml:space="preserve">DNI #20 (FB8)
SCHEDULED SHIPMENT: SHIP 60 OF 120
L1 – P/N </t>
    </r>
    <r>
      <rPr>
        <b/>
        <sz val="11"/>
        <color rgb="FFFF0000"/>
        <rFont val="Calibri"/>
        <scheme val="minor"/>
      </rPr>
      <t xml:space="preserve">1264EY-330M=P3
</t>
    </r>
    <r>
      <rPr>
        <b/>
        <sz val="11"/>
        <color rgb="FF000000"/>
        <rFont val="Calibri"/>
        <scheme val="minor"/>
      </rPr>
      <t xml:space="preserve">J1 – P/N </t>
    </r>
    <r>
      <rPr>
        <b/>
        <sz val="11"/>
        <color rgb="FFFF0000"/>
        <rFont val="Calibri"/>
        <scheme val="minor"/>
      </rPr>
      <t xml:space="preserve">M80-5402042
</t>
    </r>
    <r>
      <rPr>
        <b/>
        <sz val="11"/>
        <color rgb="FF000000"/>
        <rFont val="Calibri"/>
        <scheme val="minor"/>
      </rPr>
      <t>DEPANEL
XRAY &amp; SAVE
2 S/N LABELS PER ECO -</t>
    </r>
    <r>
      <rPr>
        <b/>
        <sz val="14"/>
        <color rgb="FFFF0000"/>
        <rFont val="Calibri"/>
        <scheme val="minor"/>
      </rPr>
      <t xml:space="preserve"> S/N'S MUST MATCH PER BOARD!!!</t>
    </r>
  </si>
  <si>
    <t>SCHEDULED SHIPMENT: SHIP 60 OF 120
J1 – P/N M80-5402042
2 LABEL TYPES &amp; LOCS
TEXT LABEL &amp; QR CODE
ENSURE S/N MATCH
LABELS SPECIFIED LOCATIONS
DEPANEL
XRAY &amp; SVE</t>
  </si>
  <si>
    <r>
      <rPr>
        <b/>
        <sz val="11"/>
        <color rgb="FF000000"/>
        <rFont val="Calibri"/>
        <scheme val="minor"/>
      </rPr>
      <t>SCHEDULED SHIPMENT: SHIP 60 OF 120
L1 – P/N MSS5131-393MLC
U2 – P/N LTC2864MPS-2#PBF
DEPANEL
XRAY &amp; SAVE
2 S/N LABELS PER ECO -</t>
    </r>
    <r>
      <rPr>
        <b/>
        <sz val="14"/>
        <color rgb="FF000000"/>
        <rFont val="Calibri"/>
        <scheme val="minor"/>
      </rPr>
      <t xml:space="preserve"> S/N'S MUST MATCH PER BOARD!!!</t>
    </r>
  </si>
  <si>
    <r>
      <rPr>
        <b/>
        <sz val="11"/>
        <color rgb="FF000000"/>
        <rFont val="Calibri"/>
        <scheme val="minor"/>
      </rPr>
      <t>SCHEDULED SHIPMENT: SHIP 60 OF 120
SHORT #10 (J1,J2) P/N M80-5000000M2-02-331-00-000
DEPANEL
XRAY &amp; SAVE
2 S/N LABELS PER ECO -</t>
    </r>
    <r>
      <rPr>
        <b/>
        <sz val="14"/>
        <color rgb="FF000000"/>
        <rFont val="Calibri"/>
        <scheme val="minor"/>
      </rPr>
      <t xml:space="preserve"> S/N'S MUST MATCH PER BOARD!!!</t>
    </r>
  </si>
  <si>
    <r>
      <rPr>
        <b/>
        <sz val="11"/>
        <color rgb="FF000000"/>
        <rFont val="Calibri"/>
        <scheme val="minor"/>
      </rPr>
      <t>SCHEDULED SHIPMENT: SHIP 60 OF 120
LEAD PROCESS
DEPANEL
XRAY &amp; SAVE
2 S/N LABELS PER ECO -</t>
    </r>
    <r>
      <rPr>
        <b/>
        <sz val="14"/>
        <color rgb="FF000000"/>
        <rFont val="Calibri"/>
        <scheme val="minor"/>
      </rPr>
      <t xml:space="preserve"> S/N'S MUST MATCH PER BOARD!!!</t>
    </r>
  </si>
  <si>
    <t>6/10
5D</t>
  </si>
  <si>
    <r>
      <rPr>
        <b/>
        <strike/>
        <sz val="11"/>
        <color rgb="FF000000"/>
        <rFont val="Calibri"/>
        <scheme val="minor"/>
      </rPr>
      <t xml:space="preserve">6/6 - BOT 12:00
6/7 - TOP 8:00
</t>
    </r>
    <r>
      <rPr>
        <b/>
        <sz val="11"/>
        <color rgb="FF000000"/>
        <rFont val="Calibri"/>
        <scheme val="minor"/>
      </rPr>
      <t>6/7 - AOI 10:00</t>
    </r>
  </si>
  <si>
    <t>6/4 - KIT CLEAR</t>
  </si>
  <si>
    <t xml:space="preserve">Diligent Robotics
</t>
  </si>
  <si>
    <t>"SW1,2.3" AFTER WASH
DEPANEL</t>
  </si>
  <si>
    <r>
      <rPr>
        <b/>
        <strike/>
        <sz val="11"/>
        <color rgb="FF000000"/>
        <rFont val="Calibri"/>
        <scheme val="minor"/>
      </rPr>
      <t xml:space="preserve">5/31 - PCB DUE
</t>
    </r>
    <r>
      <rPr>
        <b/>
        <sz val="11"/>
        <color rgb="FF000000"/>
        <rFont val="Calibri"/>
        <scheme val="minor"/>
      </rPr>
      <t>5/24 - KIT CLEAR</t>
    </r>
  </si>
  <si>
    <t xml:space="preserve">NSI-MI Technologies
</t>
  </si>
  <si>
    <r>
      <rPr>
        <b/>
        <strike/>
        <sz val="11"/>
        <color rgb="FF000000"/>
        <rFont val="Calibri"/>
        <scheme val="minor"/>
      </rPr>
      <t xml:space="preserve">6/6 - TOP 11:00
</t>
    </r>
    <r>
      <rPr>
        <b/>
        <sz val="11"/>
        <color rgb="FF000000"/>
        <rFont val="Calibri"/>
        <scheme val="minor"/>
      </rPr>
      <t>6/10 - AOI</t>
    </r>
  </si>
  <si>
    <t>6/3 - KIT CLEAR</t>
  </si>
  <si>
    <t xml:space="preserve">RX Monitoring Service, Inc.
</t>
  </si>
  <si>
    <t>6/6 - AWT STENCIL</t>
  </si>
  <si>
    <r>
      <rPr>
        <b/>
        <strike/>
        <sz val="11"/>
        <color rgb="FF000000"/>
        <rFont val="Calibri"/>
        <scheme val="minor"/>
      </rPr>
      <t xml:space="preserve">5/28 - BOT 10:00
5/28 - TOP 1:00
5/29 - PAUSE 11:00
5/30 - TOP 10:00
</t>
    </r>
    <r>
      <rPr>
        <b/>
        <sz val="11"/>
        <color rgb="FF000000"/>
        <rFont val="Calibri"/>
        <scheme val="minor"/>
      </rPr>
      <t>5/31 - AOI 12:00</t>
    </r>
  </si>
  <si>
    <t>SPLIT SHIPMENT: 2 O F 2
"U401" ADD EXTRA FLUX PER ECO
XRAY &amp; SAVE IMAGES
DEPANEL</t>
  </si>
  <si>
    <t>5/23 - KIT CLEAR</t>
  </si>
  <si>
    <t>6/7H
15D</t>
  </si>
  <si>
    <t>THT ONLY
REFER TO ECO/PHOTOS FOR INSTALLATION</t>
  </si>
  <si>
    <r>
      <rPr>
        <b/>
        <strike/>
        <sz val="11"/>
        <color rgb="FF000000"/>
        <rFont val="Calibri"/>
        <scheme val="minor"/>
      </rPr>
      <t xml:space="preserve">5/15 - SHORT PCB | NO ETA
</t>
    </r>
    <r>
      <rPr>
        <b/>
        <sz val="11"/>
        <color rgb="FF000000"/>
        <rFont val="Calibri"/>
        <scheme val="minor"/>
      </rPr>
      <t>5/16 - KIT CLEAR</t>
    </r>
  </si>
  <si>
    <t xml:space="preserve">PCM of NC, Inc.
</t>
  </si>
  <si>
    <t>DOC REL 5/15</t>
  </si>
  <si>
    <t>6/6
5D</t>
  </si>
  <si>
    <r>
      <rPr>
        <b/>
        <strike/>
        <sz val="11"/>
        <color rgb="FF000000"/>
        <rFont val="Calibri"/>
        <scheme val="minor"/>
      </rPr>
      <t xml:space="preserve">6/1 - BOT 7:00
6/3 - TOP
6/3 - PAUSE 11:00
6/4 - TOP 7:00
</t>
    </r>
    <r>
      <rPr>
        <b/>
        <sz val="11"/>
        <color rgb="FF000000"/>
        <rFont val="Calibri"/>
        <scheme val="minor"/>
      </rPr>
      <t>6/4 - AOI 9:00</t>
    </r>
  </si>
  <si>
    <r>
      <rPr>
        <b/>
        <strike/>
        <sz val="11"/>
        <color rgb="FF000000"/>
        <rFont val="Calibri"/>
        <scheme val="minor"/>
      </rPr>
      <t xml:space="preserve">5/29 - WILL CLEAR THIS WEEK
</t>
    </r>
    <r>
      <rPr>
        <b/>
        <sz val="11"/>
        <color rgb="FF000000"/>
        <rFont val="Calibri"/>
        <scheme val="minor"/>
      </rPr>
      <t>5/30 - KIT CLEAR</t>
    </r>
  </si>
  <si>
    <t>PEM DOES NOT FIT in 29 boards</t>
  </si>
  <si>
    <r>
      <rPr>
        <b/>
        <strike/>
        <sz val="11"/>
        <color rgb="FF000000"/>
        <rFont val="Calibri"/>
        <scheme val="minor"/>
      </rPr>
      <t xml:space="preserve">5/30 - BOT 11:00
5/30 - TOP 2:30
</t>
    </r>
    <r>
      <rPr>
        <b/>
        <sz val="11"/>
        <color rgb="FF000000"/>
        <rFont val="Calibri"/>
        <scheme val="minor"/>
      </rPr>
      <t>5/31 - AOI 9:30</t>
    </r>
  </si>
  <si>
    <t>***INSPECT PCB'S FOR VIA'S IN PAD BEFORE RUNNING***</t>
  </si>
  <si>
    <r>
      <rPr>
        <b/>
        <strike/>
        <sz val="11"/>
        <color rgb="FF000000"/>
        <rFont val="Calibri"/>
        <scheme val="minor"/>
      </rPr>
      <t xml:space="preserve">5/9 - SHORT PCB W/ NO ETA
5/24 - PCB DUE
</t>
    </r>
    <r>
      <rPr>
        <b/>
        <sz val="11"/>
        <color rgb="FF000000"/>
        <rFont val="Calibri"/>
        <scheme val="minor"/>
      </rPr>
      <t>5/23 - KIT CLEAR</t>
    </r>
  </si>
  <si>
    <r>
      <rPr>
        <b/>
        <strike/>
        <sz val="11"/>
        <color rgb="FF000000"/>
        <rFont val="Calibri"/>
        <scheme val="minor"/>
      </rPr>
      <t xml:space="preserve">5/21 - TOP 9:00
5/21 - BOT 2:00
5/21 - PAUSE 2:00
5/24 - BOT 8:30
</t>
    </r>
    <r>
      <rPr>
        <b/>
        <sz val="11"/>
        <color rgb="FF000000"/>
        <rFont val="Calibri"/>
        <scheme val="minor"/>
      </rPr>
      <t>5/24 - AOI 2:30</t>
    </r>
  </si>
  <si>
    <t>NO CLEAN PROCESS
"U5" CHECK ROTATION PER ECO #1</t>
  </si>
  <si>
    <t>6/7
3D</t>
  </si>
  <si>
    <r>
      <rPr>
        <b/>
        <strike/>
        <sz val="11"/>
        <color rgb="FF000000"/>
        <rFont val="Calibri"/>
        <scheme val="minor"/>
      </rPr>
      <t xml:space="preserve">6/5 - TOP 11:00
</t>
    </r>
    <r>
      <rPr>
        <b/>
        <sz val="11"/>
        <color rgb="FF000000"/>
        <rFont val="Calibri"/>
        <scheme val="minor"/>
      </rPr>
      <t>6/5 - AOI 1:30</t>
    </r>
  </si>
  <si>
    <r>
      <rPr>
        <b/>
        <sz val="11"/>
        <color rgb="FFFF0000"/>
        <rFont val="Calibri"/>
        <scheme val="minor"/>
      </rPr>
      <t xml:space="preserve">*** 3 DAY TURN ***
</t>
    </r>
    <r>
      <rPr>
        <b/>
        <sz val="11"/>
        <color rgb="FF000000"/>
        <rFont val="Calibri"/>
        <scheme val="minor"/>
      </rPr>
      <t>"SW1" AFTER WASH
MAKE SURE "J1 &amp; J2" ARE INSTALLED - PREVIOUS BUILD ONLY REQ "J1"
DEPANEL</t>
    </r>
  </si>
  <si>
    <r>
      <rPr>
        <b/>
        <strike/>
        <sz val="11"/>
        <color rgb="FF000000"/>
        <rFont val="Calibri"/>
        <scheme val="minor"/>
      </rPr>
      <t xml:space="preserve">6/6 - PCB DUE
</t>
    </r>
    <r>
      <rPr>
        <b/>
        <sz val="11"/>
        <color rgb="FF000000"/>
        <rFont val="Calibri"/>
        <scheme val="minor"/>
      </rPr>
      <t>6/4 - KIT CLEAR</t>
    </r>
  </si>
  <si>
    <t xml:space="preserve">Draper Laboratory
</t>
  </si>
  <si>
    <t>6/6H
10D</t>
  </si>
  <si>
    <r>
      <rPr>
        <b/>
        <strike/>
        <sz val="11"/>
        <color rgb="FF000000"/>
        <rFont val="Calibri"/>
        <scheme val="minor"/>
      </rPr>
      <t xml:space="preserve">5/30 - BOT 9:00
5/30 - TOP 12:00
</t>
    </r>
    <r>
      <rPr>
        <b/>
        <sz val="11"/>
        <color rgb="FF000000"/>
        <rFont val="Calibri"/>
        <scheme val="minor"/>
      </rPr>
      <t>5/30 - AOI 4:30</t>
    </r>
  </si>
  <si>
    <r>
      <rPr>
        <b/>
        <sz val="18"/>
        <color rgb="FFFF0000"/>
        <rFont val="Calibri"/>
        <scheme val="minor"/>
      </rPr>
      <t xml:space="preserve">*** "J601" DO NOT TRIM LEADS
</t>
    </r>
    <r>
      <rPr>
        <b/>
        <sz val="11"/>
        <color rgb="FF000000"/>
        <rFont val="Calibri"/>
        <scheme val="minor"/>
      </rPr>
      <t>DEPANEL</t>
    </r>
  </si>
  <si>
    <t>5/22 - KIT CLEAR</t>
  </si>
  <si>
    <t>5/22</t>
  </si>
  <si>
    <r>
      <rPr>
        <b/>
        <strike/>
        <sz val="11"/>
        <color rgb="FF000000"/>
        <rFont val="Calibri"/>
        <scheme val="minor"/>
      </rPr>
      <t xml:space="preserve">6/4 - TOP 8:00
6/5 - BOT 11:00
</t>
    </r>
    <r>
      <rPr>
        <b/>
        <sz val="11"/>
        <color rgb="FF000000"/>
        <rFont val="Calibri"/>
        <scheme val="minor"/>
      </rPr>
      <t>6/6 - AOI 11:30</t>
    </r>
  </si>
  <si>
    <t>CLASS 3
ENSURE BOARDS ARE CLEAN
"MP1, 2, 3 ,4" SHIP BACK TO CUSTOMER WITH THE BOARDS</t>
  </si>
  <si>
    <r>
      <rPr>
        <b/>
        <strike/>
        <sz val="11"/>
        <color rgb="FF000000"/>
        <rFont val="Calibri"/>
        <scheme val="minor"/>
      </rPr>
      <t xml:space="preserve">5/29 - TOP 12:00
</t>
    </r>
    <r>
      <rPr>
        <b/>
        <sz val="11"/>
        <color rgb="FF000000"/>
        <rFont val="Calibri"/>
        <scheme val="minor"/>
      </rPr>
      <t>5/30 - AOI 8:00</t>
    </r>
  </si>
  <si>
    <t>ITEM #39 (GND1...) BTD
"K1, K2, MODE, ADH_SW" AFTER WASH
DEPANEL</t>
  </si>
  <si>
    <r>
      <rPr>
        <b/>
        <strike/>
        <sz val="11"/>
        <color rgb="FF000000"/>
        <rFont val="Calibri"/>
        <scheme val="minor"/>
      </rPr>
      <t xml:space="preserve">5/17 - PCB DUE
5/21 - SMT CLEAR
</t>
    </r>
    <r>
      <rPr>
        <b/>
        <sz val="11"/>
        <color rgb="FF000000"/>
        <rFont val="Calibri"/>
        <scheme val="minor"/>
      </rPr>
      <t>5/22 - KIT CLEAR</t>
    </r>
  </si>
  <si>
    <t xml:space="preserve">Daikin Applied
</t>
  </si>
  <si>
    <r>
      <rPr>
        <b/>
        <strike/>
        <sz val="11"/>
        <color rgb="FF000000"/>
        <rFont val="Calibri"/>
        <scheme val="minor"/>
      </rPr>
      <t xml:space="preserve">6/1 - BOT
6/1 - TOP
</t>
    </r>
    <r>
      <rPr>
        <b/>
        <sz val="11"/>
        <color rgb="FF000000"/>
        <rFont val="Calibri"/>
        <scheme val="minor"/>
      </rPr>
      <t>6/3 - AOI</t>
    </r>
  </si>
  <si>
    <t>SPLIT SHIPMENT: BAL OF 80
LEAD PROCESS
DEPANEL</t>
  </si>
  <si>
    <r>
      <rPr>
        <b/>
        <strike/>
        <sz val="11"/>
        <color rgb="FF000000"/>
        <rFont val="Calibri"/>
        <scheme val="minor"/>
      </rPr>
      <t xml:space="preserve">5/28 - will clear this week
</t>
    </r>
    <r>
      <rPr>
        <b/>
        <sz val="11"/>
        <color rgb="FF000000"/>
        <rFont val="Calibri"/>
        <scheme val="minor"/>
      </rPr>
      <t>5/30 - KIT CLEAR</t>
    </r>
  </si>
  <si>
    <t>OnLogic</t>
  </si>
  <si>
    <r>
      <rPr>
        <b/>
        <strike/>
        <sz val="11"/>
        <color rgb="FF000000"/>
        <rFont val="Calibri"/>
        <scheme val="minor"/>
      </rPr>
      <t xml:space="preserve">5/30 - TOP 8:30
</t>
    </r>
    <r>
      <rPr>
        <b/>
        <sz val="11"/>
        <color rgb="FF000000"/>
        <rFont val="Calibri"/>
        <scheme val="minor"/>
      </rPr>
      <t>5/30 - AOI 11:00</t>
    </r>
  </si>
  <si>
    <t>DNI J2 | R277 P/N CRCW0402100KFKTD
LEAD PROCESS
U1, U6, U24, U28, U30, J3 - XRAY &amp; SAVE IMAGES
DEPANEL AND SAND PER ECO #1
DO NOT LABEL PER ECO #4</t>
  </si>
  <si>
    <t>ROWC
1ST</t>
  </si>
  <si>
    <r>
      <rPr>
        <b/>
        <strike/>
        <sz val="11"/>
        <color rgb="FF000000"/>
        <rFont val="Calibri"/>
        <scheme val="minor"/>
      </rPr>
      <t xml:space="preserve">5/21 - SHORT R277
</t>
    </r>
    <r>
      <rPr>
        <b/>
        <sz val="11"/>
        <color rgb="FF000000"/>
        <rFont val="Calibri"/>
        <scheme val="minor"/>
      </rPr>
      <t>5/22 - KIT CLEAR</t>
    </r>
  </si>
  <si>
    <t xml:space="preserve">X-Microwave - A Quantic Company
</t>
  </si>
  <si>
    <t>DO NOT RUN ON LINE 1 AGAIN to check for Open Solder and Misalignment issues</t>
  </si>
  <si>
    <t>5/21</t>
  </si>
  <si>
    <t>6/5
5D</t>
  </si>
  <si>
    <t>6/5H
10D</t>
  </si>
  <si>
    <r>
      <rPr>
        <b/>
        <strike/>
        <sz val="11"/>
        <color rgb="FF000000"/>
        <rFont val="Calibri"/>
        <scheme val="minor"/>
      </rPr>
      <t xml:space="preserve">5/17 - TOP 10:00
5/21 - PAUSE 11:00
5/22 - TOP 8:00
</t>
    </r>
    <r>
      <rPr>
        <b/>
        <sz val="11"/>
        <color rgb="FF000000"/>
        <rFont val="Calibri"/>
        <scheme val="minor"/>
      </rPr>
      <t>5/22 - AOI 2:30</t>
    </r>
  </si>
  <si>
    <r>
      <rPr>
        <b/>
        <sz val="14"/>
        <color rgb="FFFF0000"/>
        <rFont val="Calibri"/>
        <scheme val="minor"/>
      </rPr>
      <t>***FAB INSPECTION REQUIRED UPON RECEIVING INSPECTION</t>
    </r>
    <r>
      <rPr>
        <b/>
        <sz val="11"/>
        <color rgb="FF000000"/>
        <rFont val="Calibri"/>
        <scheme val="minor"/>
      </rPr>
      <t xml:space="preserve"> - NO VENDORMAR KINGS/STAMPS ALLOWED. REPORT ASAP IF FOUND!!!
NO IN HOUSE LABELS ALLOWED
</t>
    </r>
    <r>
      <rPr>
        <b/>
        <sz val="11"/>
        <color rgb="FFFF0000"/>
        <rFont val="Calibri"/>
        <scheme val="minor"/>
      </rPr>
      <t xml:space="preserve">***ADD SOLDER (CREATE SOLDER DOME) TO "J1" THRU-HOLE PER ECO #7
</t>
    </r>
    <r>
      <rPr>
        <b/>
        <sz val="11"/>
        <color rgb="FF000000"/>
        <rFont val="Calibri"/>
        <scheme val="minor"/>
      </rPr>
      <t>"L1" AFTER WASH
TRIM THT PARTS TO SOLDER ROUNDING</t>
    </r>
  </si>
  <si>
    <r>
      <rPr>
        <b/>
        <strike/>
        <sz val="11"/>
        <color rgb="FF000000"/>
        <rFont val="Calibri"/>
        <scheme val="minor"/>
      </rPr>
      <t xml:space="preserve">5/16 - MAY BE SMT CLEAR DATE
5/16 - SMT CLEAR
</t>
    </r>
    <r>
      <rPr>
        <b/>
        <sz val="11"/>
        <color rgb="FF000000"/>
        <rFont val="Calibri"/>
        <scheme val="minor"/>
      </rPr>
      <t>5/21 - KIT CLEAR</t>
    </r>
  </si>
  <si>
    <r>
      <rPr>
        <b/>
        <strike/>
        <sz val="11"/>
        <color rgb="FF000000"/>
        <rFont val="Calibri"/>
        <scheme val="minor"/>
      </rPr>
      <t xml:space="preserve">5/28 - BOT 11:00
5/29 - TOP 9:00
</t>
    </r>
    <r>
      <rPr>
        <b/>
        <sz val="11"/>
        <color rgb="FF000000"/>
        <rFont val="Calibri"/>
        <scheme val="minor"/>
      </rPr>
      <t>5/29 - AOI 2:00</t>
    </r>
  </si>
  <si>
    <t>CLASS 3
*NO QUALITY STAMPS ALLOWED
***SEE ECO NOTE #1 BEFORE RUNNING
"U13 &amp; U15" AFTER WASH
"BATT1" REQ ADHISIVE PAD PRIOR TO SOLDERING PER ECO #4
"JP2 &amp; JP3" REQ EPOXY PER ECO #6
"BATT1" ALSO REQ EPOXY PER ECO #4
"U16" INSTALL PER ECO #9
DEPANEL AND SAND</t>
  </si>
  <si>
    <r>
      <rPr>
        <b/>
        <strike/>
        <sz val="11"/>
        <color rgb="FF000000"/>
        <rFont val="Calibri"/>
        <scheme val="minor"/>
      </rPr>
      <t xml:space="preserve">5/17 - PCB DUE
5/17 - SMT CLEAR
</t>
    </r>
    <r>
      <rPr>
        <b/>
        <sz val="11"/>
        <color rgb="FF000000"/>
        <rFont val="Calibri"/>
        <scheme val="minor"/>
      </rPr>
      <t>5/20 - KIT CLEAR</t>
    </r>
  </si>
  <si>
    <t xml:space="preserve">Trendsetter Vulcan Offshore, Inc.
</t>
  </si>
  <si>
    <r>
      <rPr>
        <b/>
        <strike/>
        <sz val="11"/>
        <color rgb="FF000000"/>
        <rFont val="Calibri"/>
        <scheme val="minor"/>
      </rPr>
      <t xml:space="preserve">5/23
</t>
    </r>
    <r>
      <rPr>
        <b/>
        <sz val="11"/>
        <color rgb="FF000000"/>
        <rFont val="Calibri"/>
        <scheme val="minor"/>
      </rPr>
      <t>10D</t>
    </r>
  </si>
  <si>
    <r>
      <rPr>
        <b/>
        <strike/>
        <sz val="11"/>
        <color rgb="FF000000"/>
        <rFont val="Calibri"/>
        <scheme val="minor"/>
      </rPr>
      <t xml:space="preserve">5/10 - BOT 2:00
5/13 - TOP 1:00
</t>
    </r>
    <r>
      <rPr>
        <b/>
        <sz val="11"/>
        <color rgb="FF000000"/>
        <rFont val="Calibri"/>
        <scheme val="minor"/>
      </rPr>
      <t>5/14 - AOI 8:00</t>
    </r>
  </si>
  <si>
    <r>
      <rPr>
        <b/>
        <strike/>
        <sz val="11"/>
        <color rgb="FF000000"/>
        <rFont val="Calibri"/>
        <scheme val="minor"/>
      </rPr>
      <t xml:space="preserve">EXPEDITE (FASTER THAN 10D)
</t>
    </r>
    <r>
      <rPr>
        <b/>
        <sz val="11"/>
        <color rgb="FF000000"/>
        <rFont val="Calibri"/>
        <scheme val="minor"/>
      </rPr>
      <t>"J17 &amp; J18" SEE ECO FOR PLACEMENT</t>
    </r>
  </si>
  <si>
    <r>
      <rPr>
        <b/>
        <strike/>
        <sz val="11"/>
        <color rgb="FF000000"/>
        <rFont val="Calibri"/>
        <scheme val="minor"/>
      </rPr>
      <t xml:space="preserve">5/10 - PCB DUE
</t>
    </r>
    <r>
      <rPr>
        <b/>
        <sz val="11"/>
        <color rgb="FF000000"/>
        <rFont val="Calibri"/>
        <scheme val="minor"/>
      </rPr>
      <t>5/9 - KIT CLEAR</t>
    </r>
  </si>
  <si>
    <t xml:space="preserve">HII Unmanned Systems, Inc
</t>
  </si>
  <si>
    <t>DOC REL 5/1</t>
  </si>
  <si>
    <t>5/7</t>
  </si>
  <si>
    <t>6/4
1D</t>
  </si>
  <si>
    <r>
      <rPr>
        <b/>
        <strike/>
        <sz val="11"/>
        <color rgb="FF000000"/>
        <rFont val="Calibri"/>
        <scheme val="minor"/>
      </rPr>
      <t xml:space="preserve">6/3 - BOT 11:00
6/3 - TOP 1:30
</t>
    </r>
    <r>
      <rPr>
        <b/>
        <sz val="11"/>
        <color rgb="FF000000"/>
        <rFont val="Calibri"/>
        <scheme val="minor"/>
      </rPr>
      <t>6/4 - AOI 10:00</t>
    </r>
  </si>
  <si>
    <r>
      <rPr>
        <b/>
        <strike/>
        <sz val="11"/>
        <color rgb="FF000000"/>
        <rFont val="Calibri"/>
        <scheme val="minor"/>
      </rPr>
      <t xml:space="preserve">5/29 - SHORT #14(D1..) &amp; #16(F1) THEN SMT CLEAR
</t>
    </r>
    <r>
      <rPr>
        <b/>
        <sz val="11"/>
        <color rgb="FF000000"/>
        <rFont val="Calibri"/>
        <scheme val="minor"/>
      </rPr>
      <t>6/3 - KIT CLEAR</t>
    </r>
  </si>
  <si>
    <t>6/4
3D</t>
  </si>
  <si>
    <t>6/3 - AOI</t>
  </si>
  <si>
    <r>
      <rPr>
        <b/>
        <sz val="11"/>
        <color rgb="FFFF0000"/>
        <rFont val="Calibri"/>
        <scheme val="minor"/>
      </rPr>
      <t xml:space="preserve">*** 3 day turn ***
</t>
    </r>
    <r>
      <rPr>
        <b/>
        <sz val="11"/>
        <color rgb="FF000000"/>
        <rFont val="Calibri"/>
        <scheme val="minor"/>
      </rPr>
      <t>SPLIT SHIPMENT: 10 OF 80 ON 6/4
EXPEDITE
LEAD PROCESS
DEPANEL</t>
    </r>
  </si>
  <si>
    <r>
      <rPr>
        <b/>
        <strike/>
        <sz val="11"/>
        <color rgb="FF000000"/>
        <rFont val="Calibri"/>
        <scheme val="minor"/>
      </rPr>
      <t xml:space="preserve">5/13 - BOT 1:30
5/14 - TOP 8:00
</t>
    </r>
    <r>
      <rPr>
        <b/>
        <sz val="11"/>
        <color rgb="FF000000"/>
        <rFont val="Calibri"/>
        <scheme val="minor"/>
      </rPr>
      <t>5/15 - AOI</t>
    </r>
  </si>
  <si>
    <t>"Z3-Z7" VERIFY PADS ARE MASKED OFF PER ECO #2
"T4, SW1, SW4" AFTER WASH
SERIALIZE PER ECO #11</t>
  </si>
  <si>
    <r>
      <rPr>
        <b/>
        <strike/>
        <sz val="11"/>
        <color rgb="FF000000"/>
        <rFont val="Calibri"/>
        <scheme val="minor"/>
      </rPr>
      <t xml:space="preserve">5/14 - PCB DUE
</t>
    </r>
    <r>
      <rPr>
        <b/>
        <sz val="11"/>
        <color rgb="FF000000"/>
        <rFont val="Calibri"/>
        <scheme val="minor"/>
      </rPr>
      <t>5/9 - KIT CLEAR</t>
    </r>
  </si>
  <si>
    <t>5/8</t>
  </si>
  <si>
    <t>6/4
7D</t>
  </si>
  <si>
    <t>QTY 1 : 7-DAY TURN (REMOVE &amp; REPLACE 10 REF.DES W/ 0OHM)</t>
  </si>
  <si>
    <t>5/23</t>
  </si>
  <si>
    <r>
      <rPr>
        <b/>
        <strike/>
        <sz val="11"/>
        <color rgb="FF000000"/>
        <rFont val="Calibri"/>
        <scheme val="minor"/>
      </rPr>
      <t xml:space="preserve">5/23 - BOT 8:00
</t>
    </r>
    <r>
      <rPr>
        <b/>
        <sz val="11"/>
        <color rgb="FF000000"/>
        <rFont val="Calibri"/>
        <scheme val="minor"/>
      </rPr>
      <t>5/24 - AOI 9:00</t>
    </r>
  </si>
  <si>
    <t>5/20 - KIT CLEAR</t>
  </si>
  <si>
    <t xml:space="preserve">Open Source Instruments Inc
</t>
  </si>
  <si>
    <r>
      <rPr>
        <b/>
        <sz val="11"/>
        <color rgb="FF000000"/>
        <rFont val="Calibri"/>
        <scheme val="minor"/>
      </rPr>
      <t xml:space="preserve">6/4
</t>
    </r>
    <r>
      <rPr>
        <b/>
        <strike/>
        <sz val="11"/>
        <color rgb="FF000000"/>
        <rFont val="Calibri"/>
        <scheme val="minor"/>
      </rPr>
      <t xml:space="preserve">6/3
</t>
    </r>
    <r>
      <rPr>
        <b/>
        <sz val="11"/>
        <color rgb="FF000000"/>
        <rFont val="Calibri"/>
        <scheme val="minor"/>
      </rPr>
      <t>2D</t>
    </r>
  </si>
  <si>
    <r>
      <rPr>
        <b/>
        <strike/>
        <sz val="11"/>
        <color rgb="FF000000"/>
        <rFont val="Calibri"/>
        <scheme val="minor"/>
      </rPr>
      <t xml:space="preserve">5/29 - SHORT #25 (R22..) THEN SMT CLEAR
</t>
    </r>
    <r>
      <rPr>
        <b/>
        <sz val="11"/>
        <color rgb="FF000000"/>
        <rFont val="Calibri"/>
        <scheme val="minor"/>
      </rPr>
      <t>5/30 - KIT CLEAR</t>
    </r>
  </si>
  <si>
    <r>
      <rPr>
        <b/>
        <strike/>
        <sz val="11"/>
        <color rgb="FF000000"/>
        <rFont val="Calibri"/>
        <scheme val="minor"/>
      </rPr>
      <t xml:space="preserve">6/3
</t>
    </r>
    <r>
      <rPr>
        <b/>
        <sz val="11"/>
        <color rgb="FF000000"/>
        <rFont val="Calibri"/>
        <scheme val="minor"/>
      </rPr>
      <t>1D</t>
    </r>
  </si>
  <si>
    <r>
      <rPr>
        <b/>
        <sz val="11"/>
        <color rgb="FFFF0000"/>
        <rFont val="Calibri"/>
        <scheme val="minor"/>
      </rPr>
      <t xml:space="preserve">*** 1-DAY TURN ***
</t>
    </r>
    <r>
      <rPr>
        <b/>
        <sz val="11"/>
        <color rgb="FF000000"/>
        <rFont val="Calibri"/>
        <scheme val="minor"/>
      </rPr>
      <t>DEPANEL</t>
    </r>
  </si>
  <si>
    <r>
      <rPr>
        <b/>
        <strike/>
        <sz val="11"/>
        <color rgb="FF000000"/>
        <rFont val="Calibri"/>
        <scheme val="minor"/>
      </rPr>
      <t xml:space="preserve">5/29 - SHORT PCB | ON HOLD
6/3 - PCB DUE
</t>
    </r>
    <r>
      <rPr>
        <b/>
        <sz val="11"/>
        <color rgb="FF000000"/>
        <rFont val="Calibri"/>
        <scheme val="minor"/>
      </rPr>
      <t>6/3 - KIT CLEAR</t>
    </r>
  </si>
  <si>
    <t>6/3
2D</t>
  </si>
  <si>
    <r>
      <rPr>
        <b/>
        <sz val="11"/>
        <color rgb="FFFF0000"/>
        <rFont val="Calibri"/>
        <scheme val="minor"/>
      </rPr>
      <t xml:space="preserve">*** 2 DAY TURN ***
</t>
    </r>
    <r>
      <rPr>
        <b/>
        <sz val="11"/>
        <color rgb="FF000000"/>
        <rFont val="Calibri"/>
        <scheme val="minor"/>
      </rPr>
      <t>POST-WASH BAKE REQ
J2 PLACE AS IS
USE K3 &amp; K4 FOOTPRINT (SEE ECO)
DEPANEL</t>
    </r>
  </si>
  <si>
    <r>
      <rPr>
        <b/>
        <strike/>
        <sz val="11"/>
        <color rgb="FF000000"/>
        <rFont val="Calibri"/>
        <scheme val="minor"/>
      </rPr>
      <t xml:space="preserve">5/28 - SHORT PCB | NO ETA
</t>
    </r>
    <r>
      <rPr>
        <b/>
        <sz val="11"/>
        <color rgb="FF000000"/>
        <rFont val="Calibri"/>
        <scheme val="minor"/>
      </rPr>
      <t>5/30 - KIT CLEAR</t>
    </r>
  </si>
  <si>
    <t>4/11</t>
  </si>
  <si>
    <t>5/31H
5D</t>
  </si>
  <si>
    <r>
      <rPr>
        <b/>
        <strike/>
        <sz val="11"/>
        <color rgb="FF000000"/>
        <rFont val="Calibri"/>
        <scheme val="minor"/>
      </rPr>
      <t xml:space="preserve">5/28 - BOT 10:00
5/28 - TOP 1:00
</t>
    </r>
    <r>
      <rPr>
        <b/>
        <sz val="11"/>
        <color rgb="FF000000"/>
        <rFont val="Calibri"/>
        <scheme val="minor"/>
      </rPr>
      <t>5/29 - AOI 11:00</t>
    </r>
  </si>
  <si>
    <t>SPLIT SHIPMENT: 1 OF 2
"U401" ADD EXTRA FLUX PER ECO
XRAY &amp; SAVE IMAGES
DEPANEL</t>
  </si>
  <si>
    <r>
      <rPr>
        <b/>
        <strike/>
        <sz val="11"/>
        <color rgb="FF000000"/>
        <rFont val="Calibri"/>
        <scheme val="minor"/>
      </rPr>
      <t xml:space="preserve">5/22 - PCB DUE
5/23 - PCB DUE
</t>
    </r>
    <r>
      <rPr>
        <b/>
        <sz val="11"/>
        <color rgb="FF000000"/>
        <rFont val="Calibri"/>
        <scheme val="minor"/>
      </rPr>
      <t>5/23 - KIT CLEAR</t>
    </r>
  </si>
  <si>
    <t xml:space="preserve"> BOT 1ST</t>
  </si>
  <si>
    <t>5/31
5D</t>
  </si>
  <si>
    <r>
      <rPr>
        <b/>
        <strike/>
        <sz val="11"/>
        <color rgb="FF000000"/>
        <rFont val="Calibri"/>
        <scheme val="minor"/>
      </rPr>
      <t xml:space="preserve">5/28 - BOT 1:30
5/29 - TOP 7:00
</t>
    </r>
    <r>
      <rPr>
        <b/>
        <sz val="11"/>
        <color rgb="FF000000"/>
        <rFont val="Calibri"/>
        <scheme val="minor"/>
      </rPr>
      <t>5/29 - AOI 9:00</t>
    </r>
  </si>
  <si>
    <r>
      <rPr>
        <b/>
        <sz val="11"/>
        <color rgb="FFFF0000"/>
        <rFont val="Calibri"/>
        <scheme val="minor"/>
      </rPr>
      <t xml:space="preserve">*** DOD DO-C9 ***
</t>
    </r>
    <r>
      <rPr>
        <b/>
        <sz val="11"/>
        <color rgb="FF000000"/>
        <rFont val="Calibri"/>
        <scheme val="minor"/>
      </rPr>
      <t xml:space="preserve">(CUI/ITAR)
</t>
    </r>
  </si>
  <si>
    <t>5/31
15D</t>
  </si>
  <si>
    <r>
      <rPr>
        <b/>
        <strike/>
        <sz val="11"/>
        <color rgb="FF000000"/>
        <rFont val="Calibri"/>
        <scheme val="minor"/>
      </rPr>
      <t xml:space="preserve">5/13 - TOP 11:30
</t>
    </r>
    <r>
      <rPr>
        <b/>
        <sz val="11"/>
        <color rgb="FF000000"/>
        <rFont val="Calibri"/>
        <scheme val="minor"/>
      </rPr>
      <t>5/13 - AOI 2:00</t>
    </r>
  </si>
  <si>
    <t>DEPANEL
INSTALL FUSE HOLDER ACCORDING TO PICTURE (ECO)</t>
  </si>
  <si>
    <r>
      <rPr>
        <b/>
        <strike/>
        <sz val="11"/>
        <color rgb="FF000000"/>
        <rFont val="Calibri"/>
        <scheme val="minor"/>
      </rPr>
      <t xml:space="preserve">5/6 - PCB DUE
5/1 - #2 (C3) DUE
</t>
    </r>
    <r>
      <rPr>
        <b/>
        <sz val="11"/>
        <color rgb="FF000000"/>
        <rFont val="Calibri"/>
        <scheme val="minor"/>
      </rPr>
      <t>5/10 - KIT CLEAR</t>
    </r>
  </si>
  <si>
    <t xml:space="preserve">Boise State University
</t>
  </si>
  <si>
    <t>DOC REL 4/23</t>
  </si>
  <si>
    <t>4/24</t>
  </si>
  <si>
    <t>5/30
3D</t>
  </si>
  <si>
    <t>5/28 - AOI</t>
  </si>
  <si>
    <r>
      <rPr>
        <b/>
        <strike/>
        <sz val="11"/>
        <color rgb="FF000000"/>
        <rFont val="Calibri"/>
        <scheme val="minor"/>
      </rPr>
      <t xml:space="preserve">5/24 - PCB DUE
</t>
    </r>
    <r>
      <rPr>
        <b/>
        <sz val="11"/>
        <color rgb="FF000000"/>
        <rFont val="Calibri"/>
        <scheme val="minor"/>
      </rPr>
      <t>5/24 - KIT CLEAR</t>
    </r>
  </si>
  <si>
    <r>
      <rPr>
        <b/>
        <strike/>
        <sz val="11"/>
        <color rgb="FF000000"/>
        <rFont val="Calibri"/>
        <scheme val="minor"/>
      </rPr>
      <t xml:space="preserve">5/20 - BOT 9:00
5/20 - TOP 2:30
</t>
    </r>
    <r>
      <rPr>
        <b/>
        <sz val="11"/>
        <color rgb="FF000000"/>
        <rFont val="Calibri"/>
        <scheme val="minor"/>
      </rPr>
      <t>5/21 - AOI 11:30</t>
    </r>
  </si>
  <si>
    <t>"J1131 &amp; U25" ENSURE VIA IN PAD HOLES ARE FILLED
***DO NOT LOSE ANY "J1131" SEE ECO #3 FOR PLACEMENT
"SW3, SW521 SW152" AFTER WASH
DEPANEL</t>
  </si>
  <si>
    <r>
      <rPr>
        <b/>
        <strike/>
        <sz val="11"/>
        <color rgb="FF000000"/>
        <rFont val="Calibri"/>
        <scheme val="minor"/>
      </rPr>
      <t xml:space="preserve">5/10 - SHORT 2 PCS OF #30 (U57..)
</t>
    </r>
    <r>
      <rPr>
        <b/>
        <sz val="11"/>
        <color rgb="FF000000"/>
        <rFont val="Calibri"/>
        <scheme val="minor"/>
      </rPr>
      <t xml:space="preserve">5/15 - KIT CLEAR
</t>
    </r>
    <r>
      <rPr>
        <b/>
        <strike/>
        <sz val="11"/>
        <color rgb="FF000000"/>
        <rFont val="Calibri"/>
        <scheme val="minor"/>
      </rPr>
      <t>5/16 - ON HOLD DUE TO VIA HOLES</t>
    </r>
  </si>
  <si>
    <t>5/30
1D</t>
  </si>
  <si>
    <r>
      <rPr>
        <b/>
        <strike/>
        <sz val="11"/>
        <color rgb="FF000000"/>
        <rFont val="Calibri"/>
        <scheme val="minor"/>
      </rPr>
      <t xml:space="preserve">5/29 - BOT 11:30
5/29 - TOP 12:30
</t>
    </r>
    <r>
      <rPr>
        <b/>
        <sz val="11"/>
        <color rgb="FF000000"/>
        <rFont val="Calibri"/>
        <scheme val="minor"/>
      </rPr>
      <t>5/30 - AOI 10:00</t>
    </r>
  </si>
  <si>
    <r>
      <rPr>
        <b/>
        <sz val="11"/>
        <color rgb="FFFF0000"/>
        <rFont val="Calibri"/>
        <scheme val="minor"/>
      </rPr>
      <t xml:space="preserve">*** 1 DAY TURN ***
</t>
    </r>
    <r>
      <rPr>
        <b/>
        <sz val="11"/>
        <color rgb="FF000000"/>
        <rFont val="Calibri"/>
        <scheme val="minor"/>
      </rPr>
      <t>FUSE INSTALL REQUIRED
DEPANEL &amp; SAND</t>
    </r>
  </si>
  <si>
    <r>
      <rPr>
        <b/>
        <strike/>
        <sz val="11"/>
        <color rgb="FF000000"/>
        <rFont val="Calibri"/>
        <scheme val="minor"/>
      </rPr>
      <t xml:space="preserve">5/22 - SHORT PCB W/ NO ETA
</t>
    </r>
    <r>
      <rPr>
        <b/>
        <sz val="11"/>
        <color rgb="FF000000"/>
        <rFont val="Calibri"/>
        <scheme val="minor"/>
      </rPr>
      <t>5/29 - KIT CLEAR</t>
    </r>
  </si>
  <si>
    <t>5/9
10D</t>
  </si>
  <si>
    <r>
      <rPr>
        <b/>
        <strike/>
        <sz val="11"/>
        <color rgb="FF000000"/>
        <rFont val="Calibri"/>
        <scheme val="minor"/>
      </rPr>
      <t xml:space="preserve">4/24 - TOP 11:00
</t>
    </r>
    <r>
      <rPr>
        <b/>
        <sz val="11"/>
        <color rgb="FF000000"/>
        <rFont val="Calibri"/>
        <scheme val="minor"/>
      </rPr>
      <t>4/24 - AOI 6:30</t>
    </r>
  </si>
  <si>
    <r>
      <rPr>
        <b/>
        <sz val="11"/>
        <color rgb="FFFF0000"/>
        <rFont val="Calibri"/>
        <scheme val="minor"/>
      </rPr>
      <t xml:space="preserve">***QUALITY ALERT - ALL LEADS MUST BE TRIMMED - CUST FOUND SOME LEADS WERE NOT TRIMMED***
</t>
    </r>
    <r>
      <rPr>
        <b/>
        <sz val="11"/>
        <color rgb="FF000000"/>
        <rFont val="Calibri"/>
        <scheme val="minor"/>
      </rPr>
      <t>DEPANEL</t>
    </r>
  </si>
  <si>
    <r>
      <rPr>
        <b/>
        <strike/>
        <sz val="11"/>
        <color rgb="FF000000"/>
        <rFont val="Calibri"/>
        <scheme val="minor"/>
      </rPr>
      <t xml:space="preserve">4/30 - PCB DUE
4/22 - #6(U5,U6) &amp; #8(AC1,AC2)
4/24 - SMT CLEAR
</t>
    </r>
    <r>
      <rPr>
        <b/>
        <sz val="11"/>
        <color rgb="FF000000"/>
        <rFont val="Calibri"/>
        <scheme val="minor"/>
      </rPr>
      <t>4/25 - KIT CLEAR</t>
    </r>
  </si>
  <si>
    <t>FEDEX SAVER</t>
  </si>
  <si>
    <t xml:space="preserve">Physical Measurement Technologies Inc
</t>
  </si>
  <si>
    <t>DOC REL 4/17</t>
  </si>
  <si>
    <t>4/19</t>
  </si>
  <si>
    <r>
      <rPr>
        <b/>
        <strike/>
        <sz val="11"/>
        <color rgb="FF000000"/>
        <rFont val="Calibri"/>
        <scheme val="minor"/>
      </rPr>
      <t xml:space="preserve">5/24 - BOT 11:00
5/24 - TOP 2:00
</t>
    </r>
    <r>
      <rPr>
        <b/>
        <sz val="11"/>
        <color rgb="FF000000"/>
        <rFont val="Calibri"/>
        <scheme val="minor"/>
      </rPr>
      <t>5/24 - AOI 4:00</t>
    </r>
  </si>
  <si>
    <t>NO ECO NOTES</t>
  </si>
  <si>
    <r>
      <rPr>
        <b/>
        <strike/>
        <sz val="11"/>
        <color rgb="FF000000"/>
        <rFont val="Calibri"/>
        <scheme val="minor"/>
      </rPr>
      <t xml:space="preserve">5/14 - SHORT PCB
5/17 - #16 (R14) DUE
5/17 - PCB DUE
</t>
    </r>
    <r>
      <rPr>
        <b/>
        <sz val="11"/>
        <color rgb="FF000000"/>
        <rFont val="Calibri"/>
        <scheme val="minor"/>
      </rPr>
      <t>5/21 - KIT CLEAR</t>
    </r>
  </si>
  <si>
    <r>
      <rPr>
        <b/>
        <strike/>
        <sz val="11"/>
        <color rgb="FF000000"/>
        <rFont val="Calibri"/>
        <scheme val="minor"/>
      </rPr>
      <t xml:space="preserve">5/23 - TOP 1:30
</t>
    </r>
    <r>
      <rPr>
        <b/>
        <sz val="11"/>
        <color rgb="FF000000"/>
        <rFont val="Calibri"/>
        <scheme val="minor"/>
      </rPr>
      <t>5/24 - AOI 7:00</t>
    </r>
  </si>
  <si>
    <r>
      <rPr>
        <b/>
        <sz val="11"/>
        <color rgb="FFFF0000"/>
        <rFont val="Calibri"/>
        <scheme val="minor"/>
      </rPr>
      <t xml:space="preserve">*** 3 DAY TURN ***
</t>
    </r>
    <r>
      <rPr>
        <b/>
        <sz val="11"/>
        <color rgb="FF000000"/>
        <rFont val="Calibri"/>
        <scheme val="minor"/>
      </rPr>
      <t>MECH ASSY REQ (HEATSINKS, THERMAL GREASE, HARDWARE ETC) PER ECO #2
BAR CODE LABELS REQ
DEPANEL</t>
    </r>
  </si>
  <si>
    <t>RL</t>
  </si>
  <si>
    <r>
      <rPr>
        <b/>
        <strike/>
        <sz val="11"/>
        <color rgb="FF000000"/>
        <rFont val="Calibri"/>
        <scheme val="minor"/>
      </rPr>
      <t xml:space="preserve">5/10 - PCB DUE
5/15 - ALMOST SMT CLEAR
5/22 - MAY CLEAR DATE
5/22 - SMT CLEAR
</t>
    </r>
    <r>
      <rPr>
        <b/>
        <sz val="11"/>
        <color rgb="FF000000"/>
        <rFont val="Calibri"/>
        <scheme val="minor"/>
      </rPr>
      <t>5/23 - KIT CLEAR</t>
    </r>
  </si>
  <si>
    <t xml:space="preserve">Piezo Systems (Div of Mide Technology)
</t>
  </si>
  <si>
    <r>
      <rPr>
        <b/>
        <strike/>
        <sz val="11"/>
        <color rgb="FF000000"/>
        <rFont val="Calibri"/>
        <scheme val="minor"/>
      </rPr>
      <t xml:space="preserve">5/22 - TOP 11:00
</t>
    </r>
    <r>
      <rPr>
        <b/>
        <sz val="11"/>
        <color rgb="FF000000"/>
        <rFont val="Calibri"/>
        <scheme val="minor"/>
      </rPr>
      <t>5/24 - AOI 11:00</t>
    </r>
  </si>
  <si>
    <t>#27 (RB1...) BTD
LEAD PROCESS</t>
  </si>
  <si>
    <r>
      <rPr>
        <b/>
        <strike/>
        <sz val="11"/>
        <color rgb="FF000000"/>
        <rFont val="Calibri"/>
        <scheme val="minor"/>
      </rPr>
      <t xml:space="preserve">5/17 - SHORT #2 (C5..) &amp; #27 (RB1..) | NO ETA
5/20 - WILL CLEAR THIS WEKK
5/21 - SMT CLEAR
</t>
    </r>
    <r>
      <rPr>
        <b/>
        <sz val="11"/>
        <color rgb="FF000000"/>
        <rFont val="Calibri"/>
        <scheme val="minor"/>
      </rPr>
      <t>5/21 - KIT CLEAR</t>
    </r>
  </si>
  <si>
    <r>
      <rPr>
        <b/>
        <strike/>
        <sz val="11"/>
        <color rgb="FF000000"/>
        <rFont val="Calibri"/>
        <scheme val="minor"/>
      </rPr>
      <t xml:space="preserve">5/28 - TOP 6:00
</t>
    </r>
    <r>
      <rPr>
        <b/>
        <sz val="11"/>
        <color rgb="FF000000"/>
        <rFont val="Calibri"/>
        <scheme val="minor"/>
      </rPr>
      <t>5/28 - AOI 7:00</t>
    </r>
  </si>
  <si>
    <r>
      <rPr>
        <b/>
        <sz val="14"/>
        <color rgb="FFFF0000"/>
        <rFont val="Calibri"/>
        <scheme val="minor"/>
      </rPr>
      <t xml:space="preserve">*** ONE DAY TURN ***
</t>
    </r>
    <r>
      <rPr>
        <b/>
        <sz val="11"/>
        <color rgb="FF000000"/>
        <rFont val="Calibri"/>
        <scheme val="minor"/>
      </rPr>
      <t>DEPANEL</t>
    </r>
  </si>
  <si>
    <r>
      <rPr>
        <b/>
        <strike/>
        <sz val="11"/>
        <color rgb="FF000000"/>
        <rFont val="Calibri"/>
        <scheme val="minor"/>
      </rPr>
      <t xml:space="preserve">5/23 - TOP 6:00
</t>
    </r>
    <r>
      <rPr>
        <b/>
        <sz val="11"/>
        <color rgb="FF000000"/>
        <rFont val="Calibri"/>
        <scheme val="minor"/>
      </rPr>
      <t>5/23 - AOI 9:30</t>
    </r>
  </si>
  <si>
    <r>
      <rPr>
        <b/>
        <sz val="11"/>
        <color rgb="FFFF0000"/>
        <rFont val="Calibri"/>
        <scheme val="minor"/>
      </rPr>
      <t xml:space="preserve">*** 3 DAY TURN ***
</t>
    </r>
    <r>
      <rPr>
        <b/>
        <sz val="11"/>
        <color rgb="FF000000"/>
        <rFont val="Calibri"/>
        <scheme val="minor"/>
      </rPr>
      <t>TRIM LENGTHS (see ECO)</t>
    </r>
  </si>
  <si>
    <r>
      <rPr>
        <b/>
        <strike/>
        <sz val="11"/>
        <color rgb="FF000000"/>
        <rFont val="Calibri"/>
        <scheme val="minor"/>
      </rPr>
      <t xml:space="preserve">5/22 - PCB DUE
</t>
    </r>
    <r>
      <rPr>
        <b/>
        <sz val="11"/>
        <color rgb="FF000000"/>
        <rFont val="Calibri"/>
        <scheme val="minor"/>
      </rPr>
      <t>5/22 - KIT CLEAR</t>
    </r>
  </si>
  <si>
    <r>
      <rPr>
        <b/>
        <strike/>
        <sz val="11"/>
        <color rgb="FF000000"/>
        <rFont val="Calibri"/>
        <scheme val="minor"/>
      </rPr>
      <t xml:space="preserve">5/23 - BOT 8:00
5/23 - TOP 10:00
</t>
    </r>
    <r>
      <rPr>
        <b/>
        <sz val="11"/>
        <color rgb="FF000000"/>
        <rFont val="Calibri"/>
        <scheme val="minor"/>
      </rPr>
      <t>5/23 - AOI 2:00</t>
    </r>
  </si>
  <si>
    <r>
      <rPr>
        <b/>
        <sz val="11"/>
        <color rgb="FFFF0000"/>
        <rFont val="Calibri"/>
        <scheme val="minor"/>
      </rPr>
      <t xml:space="preserve">*** 3 DAY TURN ***
</t>
    </r>
    <r>
      <rPr>
        <b/>
        <sz val="11"/>
        <color rgb="FF000000"/>
        <rFont val="Calibri"/>
        <scheme val="minor"/>
      </rPr>
      <t>"PZ1, SW1, SW2" AFTER WASH
DEPANEL</t>
    </r>
  </si>
  <si>
    <r>
      <rPr>
        <b/>
        <strike/>
        <sz val="11"/>
        <color rgb="FF000000"/>
        <rFont val="Calibri"/>
        <scheme val="minor"/>
      </rPr>
      <t xml:space="preserve">5/22 - BOT 12:30
5/23 - TOP 8:00
</t>
    </r>
    <r>
      <rPr>
        <b/>
        <sz val="11"/>
        <color rgb="FF000000"/>
        <rFont val="Calibri"/>
        <scheme val="minor"/>
      </rPr>
      <t>5/24 - AOI 8:30</t>
    </r>
  </si>
  <si>
    <r>
      <rPr>
        <b/>
        <strike/>
        <sz val="11"/>
        <color rgb="FF000000"/>
        <rFont val="Calibri"/>
        <scheme val="minor"/>
      </rPr>
      <t xml:space="preserve">5/15 - SHORT U35 (TOP SIDE)
</t>
    </r>
    <r>
      <rPr>
        <b/>
        <sz val="11"/>
        <color rgb="FF000000"/>
        <rFont val="Calibri"/>
        <scheme val="minor"/>
      </rPr>
      <t>5/20 - KIT CLEAR</t>
    </r>
  </si>
  <si>
    <r>
      <rPr>
        <b/>
        <strike/>
        <sz val="11"/>
        <color rgb="FF000000"/>
        <rFont val="Calibri"/>
        <scheme val="minor"/>
      </rPr>
      <t xml:space="preserve">5/15 - TOP 9:00
</t>
    </r>
    <r>
      <rPr>
        <b/>
        <sz val="11"/>
        <color rgb="FF000000"/>
        <rFont val="Calibri"/>
        <scheme val="minor"/>
      </rPr>
      <t>5/16 - AOI 11:00</t>
    </r>
  </si>
  <si>
    <r>
      <rPr>
        <b/>
        <strike/>
        <sz val="11"/>
        <color rgb="FF000000"/>
        <rFont val="Calibri"/>
        <scheme val="minor"/>
      </rPr>
      <t xml:space="preserve">5/17 - PCB DUE
</t>
    </r>
    <r>
      <rPr>
        <b/>
        <sz val="11"/>
        <color rgb="FF000000"/>
        <rFont val="Calibri"/>
        <scheme val="minor"/>
      </rPr>
      <t>5/13 - KIT CLEAR</t>
    </r>
  </si>
  <si>
    <r>
      <rPr>
        <b/>
        <strike/>
        <sz val="11"/>
        <color rgb="FF000000"/>
        <rFont val="Calibri"/>
        <scheme val="minor"/>
      </rPr>
      <t xml:space="preserve">5/16 - BOT 10:30
5/16 - TOP 12:30
</t>
    </r>
    <r>
      <rPr>
        <b/>
        <sz val="11"/>
        <color rgb="FF000000"/>
        <rFont val="Calibri"/>
        <scheme val="minor"/>
      </rPr>
      <t>5/17 - AOI 7:00</t>
    </r>
  </si>
  <si>
    <t>BTD P1
CLASS 3</t>
  </si>
  <si>
    <t>5/24
5D</t>
  </si>
  <si>
    <r>
      <rPr>
        <b/>
        <strike/>
        <sz val="11"/>
        <color rgb="FF000000"/>
        <rFont val="Calibri"/>
        <scheme val="minor"/>
      </rPr>
      <t xml:space="preserve">5/20 - TOP 8:00
5/21 - BOT 9:00
</t>
    </r>
    <r>
      <rPr>
        <b/>
        <sz val="11"/>
        <color rgb="FF000000"/>
        <rFont val="Calibri"/>
        <scheme val="minor"/>
      </rPr>
      <t>5/21 - AOI 3:30</t>
    </r>
  </si>
  <si>
    <t>"SW!, PS1, U5, SW2" AFTER WASH
DEPANEL
MECH ASSY AND HARDWARE INSTALLED PER ECO #2
NO LEFT OVER FLUX ALLOWED - MUST BE REMOVED</t>
  </si>
  <si>
    <r>
      <rPr>
        <b/>
        <strike/>
        <sz val="11"/>
        <color rgb="FF000000"/>
        <rFont val="Calibri"/>
        <scheme val="minor"/>
      </rPr>
      <t xml:space="preserve">5/15 - PCB DUE
5/17 - PCB DUE
</t>
    </r>
    <r>
      <rPr>
        <b/>
        <sz val="11"/>
        <color rgb="FF000000"/>
        <rFont val="Calibri"/>
        <scheme val="minor"/>
      </rPr>
      <t>5/17 - KIT CLEAR</t>
    </r>
  </si>
  <si>
    <t>TOP 1ST DUE TO GUIDE PIN</t>
  </si>
  <si>
    <t>5/24
3D</t>
  </si>
  <si>
    <r>
      <rPr>
        <b/>
        <strike/>
        <sz val="11"/>
        <color rgb="FF000000"/>
        <rFont val="Calibri"/>
        <scheme val="minor"/>
      </rPr>
      <t xml:space="preserve">5/22 - TOP 8:00
</t>
    </r>
    <r>
      <rPr>
        <b/>
        <sz val="11"/>
        <color rgb="FF000000"/>
        <rFont val="Calibri"/>
        <scheme val="minor"/>
      </rPr>
      <t>5/22 - AOI 11:30</t>
    </r>
  </si>
  <si>
    <r>
      <rPr>
        <b/>
        <strike/>
        <sz val="11"/>
        <color rgb="FF000000"/>
        <rFont val="Calibri"/>
        <scheme val="minor"/>
      </rPr>
      <t xml:space="preserve">5/22 - BOT 5:00
5/22 - TOP 8:30
</t>
    </r>
    <r>
      <rPr>
        <b/>
        <sz val="11"/>
        <color rgb="FF000000"/>
        <rFont val="Calibri"/>
        <scheme val="minor"/>
      </rPr>
      <t>5/22 - AOI 2:30</t>
    </r>
  </si>
  <si>
    <r>
      <rPr>
        <b/>
        <strike/>
        <sz val="11"/>
        <color rgb="FF000000"/>
        <rFont val="Calibri"/>
        <scheme val="minor"/>
      </rPr>
      <t xml:space="preserve">ON HOLD
</t>
    </r>
    <r>
      <rPr>
        <b/>
        <sz val="11"/>
        <color rgb="FF000000"/>
        <rFont val="Calibri"/>
        <scheme val="minor"/>
      </rPr>
      <t>"L7 &amp; L10" CHANGED FROM 0402DC-2N8XJRW TO  0402DC-2N5XJRW
"L8 &amp; L9" CHANGED FROM 0402DC-3N5XGRW TO  0402DC-3N0XGRW
POST BAKE "CIRC1" IF WASHED
DEPANEL</t>
    </r>
  </si>
  <si>
    <r>
      <rPr>
        <b/>
        <strike/>
        <sz val="11"/>
        <color rgb="FF000000"/>
        <rFont val="Calibri"/>
        <scheme val="minor"/>
      </rPr>
      <t xml:space="preserve">5/2 - PCB DUE
</t>
    </r>
    <r>
      <rPr>
        <b/>
        <sz val="11"/>
        <color rgb="FF000000"/>
        <rFont val="Calibri"/>
        <scheme val="minor"/>
      </rPr>
      <t>5/17 - KIT CLEAR</t>
    </r>
  </si>
  <si>
    <t xml:space="preserve">University Of Oklahoma
</t>
  </si>
  <si>
    <t>DOC REL 1/25</t>
  </si>
  <si>
    <t>4/30</t>
  </si>
  <si>
    <t>PART VERIFICATION
BOT 1ST</t>
  </si>
  <si>
    <t>5/22
1D</t>
  </si>
  <si>
    <r>
      <rPr>
        <b/>
        <strike/>
        <sz val="11"/>
        <color rgb="FF000000"/>
        <rFont val="Calibri"/>
        <scheme val="minor"/>
      </rPr>
      <t xml:space="preserve">5/21 - BOT 11:00
5/21 - TOP 2:30
</t>
    </r>
    <r>
      <rPr>
        <b/>
        <sz val="11"/>
        <color rgb="FF000000"/>
        <rFont val="Calibri"/>
        <scheme val="minor"/>
      </rPr>
      <t>5/22 - AOI 10:00</t>
    </r>
  </si>
  <si>
    <t>"U31" AFTER WASH
DEPANEL &amp; SAND</t>
  </si>
  <si>
    <r>
      <rPr>
        <b/>
        <strike/>
        <sz val="11"/>
        <color rgb="FF000000"/>
        <rFont val="Calibri"/>
        <scheme val="minor"/>
      </rPr>
      <t xml:space="preserve">5/21 - PCB DUE
</t>
    </r>
    <r>
      <rPr>
        <b/>
        <sz val="11"/>
        <color rgb="FF000000"/>
        <rFont val="Calibri"/>
        <scheme val="minor"/>
      </rPr>
      <t>5/21 - KIT CLEAR</t>
    </r>
  </si>
  <si>
    <t xml:space="preserve">5/20 </t>
  </si>
  <si>
    <t>NO REFURBRISHED PARTS ALLOWED
BOT 1ST</t>
  </si>
  <si>
    <r>
      <rPr>
        <b/>
        <strike/>
        <sz val="11"/>
        <color rgb="FF000000"/>
        <rFont val="Calibri"/>
        <scheme val="minor"/>
      </rPr>
      <t xml:space="preserve">5/22
</t>
    </r>
    <r>
      <rPr>
        <b/>
        <sz val="11"/>
        <color rgb="FF000000"/>
        <rFont val="Calibri"/>
        <scheme val="minor"/>
      </rPr>
      <t>5D</t>
    </r>
  </si>
  <si>
    <t>Install U22 on 15 boards.</t>
  </si>
  <si>
    <t>5/15 - KIT CLEAR</t>
  </si>
  <si>
    <t>FEDEX INT</t>
  </si>
  <si>
    <t>5/22
10D</t>
  </si>
  <si>
    <r>
      <rPr>
        <b/>
        <strike/>
        <sz val="11"/>
        <color rgb="FF000000"/>
        <rFont val="Calibri"/>
        <scheme val="minor"/>
      </rPr>
      <t xml:space="preserve">5/14 - TOP 8:00
</t>
    </r>
    <r>
      <rPr>
        <b/>
        <sz val="11"/>
        <color rgb="FF000000"/>
        <rFont val="Calibri"/>
        <scheme val="minor"/>
      </rPr>
      <t>5/16 - AOI 12:00</t>
    </r>
  </si>
  <si>
    <r>
      <rPr>
        <b/>
        <sz val="11"/>
        <color rgb="FFFF0000"/>
        <rFont val="Calibri"/>
        <scheme val="minor"/>
      </rPr>
      <t xml:space="preserve">*** XTRA TIME FOR REFLOW ***
</t>
    </r>
    <r>
      <rPr>
        <b/>
        <sz val="11"/>
        <color rgb="FF000000"/>
        <rFont val="Calibri"/>
        <scheme val="minor"/>
      </rPr>
      <t>LAST BUILD SPACED OUT OVER 3 DAYS WEAVING BETWEEN OTHER JOBS
"J3-J6" SEE ECO FOR PLACEMENT
DEPANEL</t>
    </r>
  </si>
  <si>
    <r>
      <rPr>
        <b/>
        <strike/>
        <sz val="11"/>
        <color rgb="FF000000"/>
        <rFont val="Calibri"/>
        <scheme val="minor"/>
      </rPr>
      <t xml:space="preserve">5/9 - PCB DUE
5/2 - SHORT QTY 100 #1 (J2) NO ETA
</t>
    </r>
    <r>
      <rPr>
        <b/>
        <sz val="11"/>
        <color rgb="FF000000"/>
        <rFont val="Calibri"/>
        <scheme val="minor"/>
      </rPr>
      <t>5/8 - KIT CLEAR</t>
    </r>
  </si>
  <si>
    <t>5/2</t>
  </si>
  <si>
    <t>5/21
5D</t>
  </si>
  <si>
    <r>
      <rPr>
        <b/>
        <strike/>
        <sz val="11"/>
        <color rgb="FF000000"/>
        <rFont val="Calibri"/>
        <scheme val="minor"/>
      </rPr>
      <t xml:space="preserve">5/16 - BOT 11:30
5/16 - TOP 3:00
</t>
    </r>
    <r>
      <rPr>
        <b/>
        <sz val="11"/>
        <color rgb="FF000000"/>
        <rFont val="Calibri"/>
        <scheme val="minor"/>
      </rPr>
      <t>5/17 - AOI 12:00</t>
    </r>
  </si>
  <si>
    <t>SER # REQ
DEPANEL</t>
  </si>
  <si>
    <r>
      <rPr>
        <b/>
        <strike/>
        <sz val="11"/>
        <color rgb="FF000000"/>
        <rFont val="Calibri"/>
        <scheme val="minor"/>
      </rPr>
      <t xml:space="preserve">5/13 - SHORT PCB W/ NO ETA
</t>
    </r>
    <r>
      <rPr>
        <b/>
        <sz val="11"/>
        <color rgb="FF000000"/>
        <rFont val="Calibri"/>
        <scheme val="minor"/>
      </rPr>
      <t>5/14 - KIT CLEAR</t>
    </r>
  </si>
  <si>
    <t>UPS BLUE</t>
  </si>
  <si>
    <t xml:space="preserve">DE Design Works
</t>
  </si>
  <si>
    <t>5/20
5D</t>
  </si>
  <si>
    <r>
      <rPr>
        <b/>
        <strike/>
        <sz val="11"/>
        <color rgb="FF000000"/>
        <rFont val="Calibri"/>
        <scheme val="minor"/>
      </rPr>
      <t xml:space="preserve">5/15 - BOT 6:00
5/16 - TOP 9:00
</t>
    </r>
    <r>
      <rPr>
        <b/>
        <sz val="11"/>
        <color rgb="FF000000"/>
        <rFont val="Calibri"/>
        <scheme val="minor"/>
      </rPr>
      <t>5/16 - AOI 2:30</t>
    </r>
  </si>
  <si>
    <t>EXPEDITE
"Y4" PLACE AS IS
UPDATE 4/23 NOW NO LOAD... "C98, C329, C409, R4, R127, R242, R275,  R87, R188, R129, R247, R258, R281, R284, R285, R304"
UPDATE 5/2 NOW NO LOAD... "R276"
UPDATE 5/2 NOW LOAD... "R86, R275"
XRAY &amp; SAVE IMAGES
*CAP STACK "C18" &amp; RELATED PER ECO #4
"BT1, SW1, U21" PLACE AFTER WASH</t>
  </si>
  <si>
    <r>
      <rPr>
        <b/>
        <strike/>
        <sz val="11"/>
        <color rgb="FF000000"/>
        <rFont val="Calibri"/>
        <scheme val="minor"/>
      </rPr>
      <t xml:space="preserve">5/16 - PCB DUE
</t>
    </r>
    <r>
      <rPr>
        <b/>
        <sz val="11"/>
        <color rgb="FF000000"/>
        <rFont val="Calibri"/>
        <scheme val="minor"/>
      </rPr>
      <t>5/15 - KIT CLEAR</t>
    </r>
  </si>
  <si>
    <t>Nokomis</t>
  </si>
  <si>
    <t>DOC REL 4/19</t>
  </si>
  <si>
    <r>
      <rPr>
        <b/>
        <strike/>
        <sz val="11"/>
        <color rgb="FF000000"/>
        <rFont val="Calibri"/>
        <scheme val="minor"/>
      </rPr>
      <t xml:space="preserve">5/14 - BOT 1:00
5/15 - TOP 10:00
</t>
    </r>
    <r>
      <rPr>
        <b/>
        <sz val="11"/>
        <color rgb="FF000000"/>
        <rFont val="Calibri"/>
        <scheme val="minor"/>
      </rPr>
      <t>5/15 - AOI 2:00</t>
    </r>
  </si>
  <si>
    <t>SERIAL NUMBERS REQ</t>
  </si>
  <si>
    <r>
      <rPr>
        <b/>
        <strike/>
        <sz val="11"/>
        <color rgb="FF000000"/>
        <rFont val="Calibri"/>
        <scheme val="minor"/>
      </rPr>
      <t xml:space="preserve">5/9 - PCB DUE
5/13 - PCB &amp; #16 (U4) DUE
</t>
    </r>
    <r>
      <rPr>
        <b/>
        <sz val="11"/>
        <color rgb="FF000000"/>
        <rFont val="Calibri"/>
        <scheme val="minor"/>
      </rPr>
      <t>5/13 - KIT CLEAR</t>
    </r>
  </si>
  <si>
    <t>5/13 - DEPANEL AFTER SMT &amp; BEFORE REFLOW REQUIRED</t>
  </si>
  <si>
    <t>5/20
2D</t>
  </si>
  <si>
    <r>
      <rPr>
        <b/>
        <sz val="11"/>
        <color rgb="FFFF0000"/>
        <rFont val="Calibri"/>
        <scheme val="minor"/>
      </rPr>
      <t xml:space="preserve">*** 2 DAY TURN ***
</t>
    </r>
    <r>
      <rPr>
        <b/>
        <sz val="11"/>
        <color rgb="FF000000"/>
        <rFont val="Calibri"/>
        <scheme val="minor"/>
      </rPr>
      <t>THT ONLY
DEPANEL</t>
    </r>
  </si>
  <si>
    <t>5/20
10D</t>
  </si>
  <si>
    <r>
      <rPr>
        <b/>
        <strike/>
        <sz val="11"/>
        <color rgb="FF000000"/>
        <rFont val="Calibri"/>
        <scheme val="minor"/>
      </rPr>
      <t xml:space="preserve">5/8 - BOT 12:30
5/9 - TOP
</t>
    </r>
    <r>
      <rPr>
        <b/>
        <sz val="11"/>
        <color rgb="FF000000"/>
        <rFont val="Calibri"/>
        <scheme val="minor"/>
      </rPr>
      <t>5/9 - AOI 9:00</t>
    </r>
  </si>
  <si>
    <t>LEAD PROCESS
"U5" PLEASE VERIFY MASK OFF PAD PER ECO #3</t>
  </si>
  <si>
    <r>
      <rPr>
        <b/>
        <strike/>
        <sz val="11"/>
        <color rgb="FF000000"/>
        <rFont val="Calibri"/>
        <scheme val="minor"/>
      </rPr>
      <t xml:space="preserve">4/11 - SHORT PCB &amp; BAL OF #25(U2)
</t>
    </r>
    <r>
      <rPr>
        <b/>
        <sz val="11"/>
        <color rgb="FF000000"/>
        <rFont val="Calibri"/>
        <scheme val="minor"/>
      </rPr>
      <t>5/6 - KIT CLEAR</t>
    </r>
  </si>
  <si>
    <t>5/9 - insufficient solder on the sides of caps where it touches the shield</t>
  </si>
  <si>
    <t>DOC REL 4/10</t>
  </si>
  <si>
    <t>BOT 1ST
4/12 - HAVE STENCIL</t>
  </si>
  <si>
    <r>
      <rPr>
        <b/>
        <strike/>
        <sz val="11"/>
        <color rgb="FF000000"/>
        <rFont val="Calibri"/>
        <scheme val="minor"/>
      </rPr>
      <t xml:space="preserve">5/7 - BOT 10:00
5/7 - PAUSE 11:00
5/9 - BOT 8:00
</t>
    </r>
    <r>
      <rPr>
        <b/>
        <sz val="11"/>
        <color rgb="FF000000"/>
        <rFont val="Calibri"/>
        <scheme val="minor"/>
      </rPr>
      <t>5/9 - TOP 2:00</t>
    </r>
  </si>
  <si>
    <t>SPLIT SHIPMENT (SEE PO)
QTY 35 TO BIDDEFORD, ME
QTY 30 TO NATICK, MA
DEPANEL</t>
  </si>
  <si>
    <t>5/6 - KIT CLEAR</t>
  </si>
  <si>
    <t xml:space="preserve">Aila Technologies, Inc.
</t>
  </si>
  <si>
    <t>DOC REL 5/2</t>
  </si>
  <si>
    <r>
      <rPr>
        <b/>
        <strike/>
        <sz val="11"/>
        <color rgb="FF000000"/>
        <rFont val="Calibri"/>
        <scheme val="minor"/>
      </rPr>
      <t xml:space="preserve">5/16
</t>
    </r>
    <r>
      <rPr>
        <b/>
        <sz val="11"/>
        <color rgb="FF000000"/>
        <rFont val="Calibri"/>
        <scheme val="minor"/>
      </rPr>
      <t>5D</t>
    </r>
  </si>
  <si>
    <t>5/9 - BOT 10:00</t>
  </si>
  <si>
    <t>waive - ROSE testing &amp; heat seal (EMAIL)
ECO #6 - SHIP QTY 25 ON 5/13 &amp; SHIP QTY 135 ON 5/16 (RUN ALL 160 AT ONCE)
"D2 &amp; D3" AFTER WASH
QR CODE REQ
SER # REQ
depanel &amp; sand</t>
  </si>
  <si>
    <r>
      <rPr>
        <b/>
        <strike/>
        <sz val="11"/>
        <color rgb="FF000000"/>
        <rFont val="Calibri"/>
        <scheme val="minor"/>
      </rPr>
      <t xml:space="preserve">5/9 - PCB DUE
5/7 - #11(J1) DUE | #10(L1) part conf
</t>
    </r>
    <r>
      <rPr>
        <b/>
        <sz val="11"/>
        <color rgb="FF000000"/>
        <rFont val="Calibri"/>
        <scheme val="minor"/>
      </rPr>
      <t>5/8 - KIT CLEAR</t>
    </r>
  </si>
  <si>
    <t xml:space="preserve">Carnegie Robotics
</t>
  </si>
  <si>
    <t>5/16
10D</t>
  </si>
  <si>
    <r>
      <rPr>
        <b/>
        <strike/>
        <sz val="11"/>
        <color rgb="FF000000"/>
        <rFont val="Calibri"/>
        <scheme val="minor"/>
      </rPr>
      <t xml:space="preserve">5/6 - BOT
5/7 - TOP
</t>
    </r>
    <r>
      <rPr>
        <b/>
        <sz val="11"/>
        <color rgb="FF000000"/>
        <rFont val="Calibri"/>
        <scheme val="minor"/>
      </rPr>
      <t>5/7 - AOI</t>
    </r>
  </si>
  <si>
    <t>do not ship EXCESS MATL
DEPANEL</t>
  </si>
  <si>
    <t>5/2 - KIT CLEAR</t>
  </si>
  <si>
    <t>5/16
5D</t>
  </si>
  <si>
    <r>
      <rPr>
        <b/>
        <strike/>
        <sz val="11"/>
        <color rgb="FF000000"/>
        <rFont val="Calibri"/>
        <scheme val="minor"/>
      </rPr>
      <t xml:space="preserve">5/14 - BOT 9:00
5/14 - TOP 11:00
</t>
    </r>
    <r>
      <rPr>
        <b/>
        <sz val="11"/>
        <color rgb="FF000000"/>
        <rFont val="Calibri"/>
        <scheme val="minor"/>
      </rPr>
      <t>5/14 - AOI 1:00</t>
    </r>
  </si>
  <si>
    <t>SW1, S2, SW35 &amp; MIC2 AFTER WASH
DEPANEL</t>
  </si>
  <si>
    <t xml:space="preserve">Delsys, Inc.
</t>
  </si>
  <si>
    <t>BOT 1ST
LARGE BOARD</t>
  </si>
  <si>
    <r>
      <rPr>
        <b/>
        <sz val="11"/>
        <color rgb="FF000000"/>
        <rFont val="Calibri"/>
        <scheme val="minor"/>
      </rPr>
      <t xml:space="preserve">5/16
</t>
    </r>
    <r>
      <rPr>
        <b/>
        <strike/>
        <sz val="11"/>
        <color rgb="FF000000"/>
        <rFont val="Calibri"/>
        <scheme val="minor"/>
      </rPr>
      <t xml:space="preserve">5/13
</t>
    </r>
    <r>
      <rPr>
        <b/>
        <sz val="11"/>
        <color rgb="FF000000"/>
        <rFont val="Calibri"/>
        <scheme val="minor"/>
      </rPr>
      <t>10D</t>
    </r>
  </si>
  <si>
    <r>
      <rPr>
        <b/>
        <strike/>
        <sz val="11"/>
        <color rgb="FF000000"/>
        <rFont val="Calibri"/>
        <scheme val="minor"/>
      </rPr>
      <t xml:space="preserve">5/8 - TOP 9:00
5/9 - PAUSE 9:00
5/10 - BOT 8:00
</t>
    </r>
    <r>
      <rPr>
        <b/>
        <sz val="11"/>
        <color rgb="FF000000"/>
        <rFont val="Calibri"/>
        <scheme val="minor"/>
      </rPr>
      <t>5/13 - AOI 10:00</t>
    </r>
  </si>
  <si>
    <t>part change: C237, C260, C282 to GRM155R61H104KE19D 
LEAD PROCESS
"U3" AFTER WASH
ADD SOLDER TO SHIELD FRAME
DEPANEL</t>
  </si>
  <si>
    <r>
      <rPr>
        <b/>
        <strike/>
        <sz val="11"/>
        <color rgb="FF000000"/>
        <rFont val="Calibri"/>
        <scheme val="minor"/>
      </rPr>
      <t xml:space="preserve">4/16 - SHORT PCB, #63 (U35) &amp; #69 (U33)
4/25 - PCB DUE
4/30 - PCB DUE
4/29 - KIT CLEAR
5/1 - part change (no longer clear)
</t>
    </r>
    <r>
      <rPr>
        <b/>
        <sz val="11"/>
        <color rgb="FF000000"/>
        <rFont val="Calibri"/>
        <scheme val="minor"/>
      </rPr>
      <t>5/2 - KIT CLEAR</t>
    </r>
  </si>
  <si>
    <t>5/8 - TOP 1ST | GUIDE PINS &amp; TOO MANY LARGE BGAs ON BOTTOM
5/9 - TOP DONE</t>
  </si>
  <si>
    <t>DOC REL 4/5</t>
  </si>
  <si>
    <t>4/16</t>
  </si>
  <si>
    <r>
      <rPr>
        <b/>
        <strike/>
        <sz val="11"/>
        <color rgb="FF000000"/>
        <rFont val="Calibri"/>
        <scheme val="minor"/>
      </rPr>
      <t xml:space="preserve">5/10 - BOT 1:00
5/13 - TOP 7:00
</t>
    </r>
    <r>
      <rPr>
        <b/>
        <sz val="11"/>
        <color rgb="FF000000"/>
        <rFont val="Calibri"/>
        <scheme val="minor"/>
      </rPr>
      <t>5/13 - AOI 11:30</t>
    </r>
  </si>
  <si>
    <t xml:space="preserve">ABB, Inc.
</t>
  </si>
  <si>
    <r>
      <rPr>
        <b/>
        <sz val="11"/>
        <color rgb="FF000000"/>
        <rFont val="Calibri"/>
        <scheme val="minor"/>
      </rPr>
      <t xml:space="preserve">5/16
</t>
    </r>
    <r>
      <rPr>
        <b/>
        <strike/>
        <sz val="11"/>
        <color rgb="FF000000"/>
        <rFont val="Calibri"/>
        <scheme val="minor"/>
      </rPr>
      <t xml:space="preserve">5/6
</t>
    </r>
    <r>
      <rPr>
        <b/>
        <sz val="11"/>
        <color rgb="FF000000"/>
        <rFont val="Calibri"/>
        <scheme val="minor"/>
      </rPr>
      <t>5D</t>
    </r>
  </si>
  <si>
    <r>
      <rPr>
        <b/>
        <strike/>
        <sz val="11"/>
        <color rgb="FF000000"/>
        <rFont val="Calibri"/>
        <scheme val="minor"/>
      </rPr>
      <t xml:space="preserve">5/1 - BOT 11:00
5/2 - TOP 11:30
</t>
    </r>
    <r>
      <rPr>
        <b/>
        <sz val="11"/>
        <color rgb="FF000000"/>
        <rFont val="Calibri"/>
        <scheme val="minor"/>
      </rPr>
      <t>5/3 - AOI 8:30</t>
    </r>
  </si>
  <si>
    <r>
      <rPr>
        <b/>
        <sz val="14"/>
        <color rgb="FFFF0000"/>
        <rFont val="Calibri"/>
        <scheme val="minor"/>
      </rPr>
      <t xml:space="preserve">ship boards to FAB HOUSE to depanel
</t>
    </r>
    <r>
      <rPr>
        <b/>
        <strike/>
        <sz val="14"/>
        <color rgb="FFFF0000"/>
        <rFont val="Calibri"/>
        <scheme val="minor"/>
      </rPr>
      <t xml:space="preserve">JOB ON HOLD - FAB QUESTION
</t>
    </r>
    <r>
      <rPr>
        <b/>
        <sz val="14"/>
        <color rgb="FFFF0000"/>
        <rFont val="Calibri"/>
        <scheme val="minor"/>
      </rPr>
      <t>***FAB INSPECTION REQUIRED UPON RECEIVING INSPECTION</t>
    </r>
    <r>
      <rPr>
        <b/>
        <sz val="11"/>
        <color rgb="FF000000"/>
        <rFont val="Calibri"/>
        <scheme val="minor"/>
      </rPr>
      <t xml:space="preserve"> - NO VENDORMARKINGS/STAMPS ALLOWED. REPORT ASAP IF FOUND!!!
NO IN HOUSE LABELS ALLOWED
</t>
    </r>
    <r>
      <rPr>
        <b/>
        <sz val="12"/>
        <color rgb="FFFF0000"/>
        <rFont val="Calibri"/>
        <scheme val="minor"/>
      </rPr>
      <t xml:space="preserve">***ADD SOLDER (CREATE SOLDER DOME) TO "J1" THRU-HOLE PER ECO #7
</t>
    </r>
    <r>
      <rPr>
        <b/>
        <sz val="11"/>
        <color rgb="FF000000"/>
        <rFont val="Calibri"/>
        <scheme val="minor"/>
      </rPr>
      <t>"L1" AFTER WASH
TRIM THT PARTS TO SOLDER ROUNDING</t>
    </r>
  </si>
  <si>
    <r>
      <rPr>
        <b/>
        <strike/>
        <sz val="11"/>
        <color rgb="FF000000"/>
        <rFont val="Calibri"/>
        <scheme val="minor"/>
      </rPr>
      <t xml:space="preserve">4/26 - SHORTAGES DUE
4/30 - AWT PART CONF (T1)
</t>
    </r>
    <r>
      <rPr>
        <b/>
        <sz val="11"/>
        <color rgb="FF000000"/>
        <rFont val="Calibri"/>
        <scheme val="minor"/>
      </rPr>
      <t xml:space="preserve">4/29 - KIT CLEAR
</t>
    </r>
  </si>
  <si>
    <t>5/3 - DEPANEL CAUSES CAP PARTS TO FALL
5/7 - EXPECT TO RECEIVE 5/10 OR 5/13</t>
  </si>
  <si>
    <t>DOC REL 4/24</t>
  </si>
  <si>
    <t>4/29</t>
  </si>
  <si>
    <r>
      <rPr>
        <b/>
        <sz val="11"/>
        <color rgb="FF000000"/>
        <rFont val="Calibri"/>
        <scheme val="minor"/>
      </rPr>
      <t xml:space="preserve">5/16
</t>
    </r>
    <r>
      <rPr>
        <b/>
        <strike/>
        <sz val="11"/>
        <color rgb="FF000000"/>
        <rFont val="Calibri"/>
        <scheme val="minor"/>
      </rPr>
      <t xml:space="preserve">5/15
</t>
    </r>
    <r>
      <rPr>
        <b/>
        <sz val="11"/>
        <color rgb="FF000000"/>
        <rFont val="Calibri"/>
        <scheme val="minor"/>
      </rPr>
      <t>10D</t>
    </r>
  </si>
  <si>
    <r>
      <rPr>
        <b/>
        <strike/>
        <sz val="11"/>
        <color rgb="FF000000"/>
        <rFont val="Calibri"/>
        <scheme val="minor"/>
      </rPr>
      <t xml:space="preserve">5/2 - TOP 9:30
</t>
    </r>
    <r>
      <rPr>
        <b/>
        <sz val="11"/>
        <color rgb="FF000000"/>
        <rFont val="Calibri"/>
        <scheme val="minor"/>
      </rPr>
      <t>5/3 - AOI 10:30</t>
    </r>
  </si>
  <si>
    <r>
      <rPr>
        <b/>
        <sz val="11"/>
        <color rgb="FF000000"/>
        <rFont val="Calibri"/>
        <scheme val="minor"/>
      </rPr>
      <t xml:space="preserve">LEAD PROCESS
</t>
    </r>
    <r>
      <rPr>
        <b/>
        <sz val="11"/>
        <color rgb="FFFF0000"/>
        <rFont val="Calibri"/>
        <scheme val="minor"/>
      </rPr>
      <t xml:space="preserve">***START SMT ON OR BEFORE DAY ONE - </t>
    </r>
    <r>
      <rPr>
        <b/>
        <sz val="11"/>
        <color rgb="FF000000"/>
        <rFont val="Calibri"/>
        <scheme val="minor"/>
      </rPr>
      <t>PCB'S ARE SINGLE UP  - PLEASE ALLOW EXTRA TIME FOR SMT AND THRU HOLE</t>
    </r>
  </si>
  <si>
    <r>
      <rPr>
        <b/>
        <strike/>
        <sz val="11"/>
        <color rgb="FF000000"/>
        <rFont val="Calibri"/>
        <scheme val="minor"/>
      </rPr>
      <t xml:space="preserve">4/29 - SHORT PCBs
4/30 - PCB DUE
</t>
    </r>
    <r>
      <rPr>
        <b/>
        <sz val="11"/>
        <color rgb="FF000000"/>
        <rFont val="Calibri"/>
        <scheme val="minor"/>
      </rPr>
      <t>5/1 - KIT CLEAR</t>
    </r>
  </si>
  <si>
    <t>DOC REL 4/26</t>
  </si>
  <si>
    <t>5/15
5D</t>
  </si>
  <si>
    <r>
      <rPr>
        <b/>
        <strike/>
        <sz val="11"/>
        <color rgb="FF000000"/>
        <rFont val="Calibri"/>
        <scheme val="minor"/>
      </rPr>
      <t xml:space="preserve">5/9 - BOT 2:00
5/10 - TOP
</t>
    </r>
    <r>
      <rPr>
        <b/>
        <sz val="11"/>
        <color rgb="FF000000"/>
        <rFont val="Calibri"/>
        <scheme val="minor"/>
      </rPr>
      <t>5/10 - AOI</t>
    </r>
  </si>
  <si>
    <t>all alternate parts approved
DEPANEL
SW1 &amp; RELATED PLACE AFTER WASH</t>
  </si>
  <si>
    <r>
      <rPr>
        <b/>
        <strike/>
        <sz val="11"/>
        <color rgb="FF000000"/>
        <rFont val="Calibri"/>
        <scheme val="minor"/>
      </rPr>
      <t xml:space="preserve">4/25 - SHORT PCB (NO ETA)
5/10 - PCB DUE
</t>
    </r>
    <r>
      <rPr>
        <b/>
        <sz val="11"/>
        <color rgb="FF000000"/>
        <rFont val="Calibri"/>
        <scheme val="minor"/>
      </rPr>
      <t>5/8 - KIT CLEAR</t>
    </r>
  </si>
  <si>
    <t>4/25</t>
  </si>
  <si>
    <r>
      <rPr>
        <b/>
        <strike/>
        <sz val="11"/>
        <color rgb="FF000000"/>
        <rFont val="Calibri"/>
        <scheme val="minor"/>
      </rPr>
      <t xml:space="preserve">5/10 - TOP 6:30
</t>
    </r>
    <r>
      <rPr>
        <b/>
        <sz val="11"/>
        <color rgb="FF000000"/>
        <rFont val="Calibri"/>
        <scheme val="minor"/>
      </rPr>
      <t>5/10 - AOI 9:30</t>
    </r>
  </si>
  <si>
    <t>5/8 - 325 OF 400 CLEAR</t>
  </si>
  <si>
    <t>5/8 -  awt array file</t>
  </si>
  <si>
    <t>5/16
2D</t>
  </si>
  <si>
    <t>5/15 - AOI</t>
  </si>
  <si>
    <r>
      <rPr>
        <b/>
        <sz val="14"/>
        <color rgb="FFFF0000"/>
        <rFont val="Calibri"/>
        <scheme val="minor"/>
      </rPr>
      <t xml:space="preserve">*** 2 DAY TURN ***
***NO VENDOR STAMPS/MARKINGS ALLOWED***
</t>
    </r>
    <r>
      <rPr>
        <b/>
        <sz val="11"/>
        <color rgb="FFED7D31"/>
        <rFont val="Calibri"/>
        <scheme val="minor"/>
      </rPr>
      <t xml:space="preserve">***SMT/ROBERT TO REVIEW SMT PLACEMENT FORCE SETTINGS FOR FRAGILE PARTS PER ECO #2 AND INSPECT FOR CRACKS AFTER REFLOW PER ECO #3
</t>
    </r>
    <r>
      <rPr>
        <b/>
        <sz val="11"/>
        <color rgb="FF000000"/>
        <rFont val="Calibri"/>
        <scheme val="minor"/>
      </rPr>
      <t>***NO LABELS***
DEPANEL &amp; SAND</t>
    </r>
  </si>
  <si>
    <r>
      <rPr>
        <b/>
        <strike/>
        <sz val="11"/>
        <color rgb="FF000000"/>
        <rFont val="Calibri"/>
        <scheme val="minor"/>
      </rPr>
      <t xml:space="preserve">5/10 - SHORT PCB
</t>
    </r>
    <r>
      <rPr>
        <b/>
        <sz val="11"/>
        <color rgb="FF000000"/>
        <rFont val="Calibri"/>
        <scheme val="minor"/>
      </rPr>
      <t>5/13 - PCB DUE</t>
    </r>
  </si>
  <si>
    <t xml:space="preserve">Meta Platforms Technologies, LLC
</t>
  </si>
  <si>
    <r>
      <rPr>
        <b/>
        <sz val="11"/>
        <color rgb="FF000000"/>
        <rFont val="Calibri"/>
        <scheme val="minor"/>
      </rPr>
      <t>SCHEDULED SHIPMENT: SHIP 60 OF 180
LEAD PROCESS
DEPANEL
XRAY &amp; SAVE
2 S/N LABELS PER ECO -</t>
    </r>
    <r>
      <rPr>
        <b/>
        <sz val="14"/>
        <color rgb="FF000000"/>
        <rFont val="Calibri"/>
        <scheme val="minor"/>
      </rPr>
      <t xml:space="preserve"> S/N'S MUST MATCH PER BOARD!!!</t>
    </r>
  </si>
  <si>
    <r>
      <rPr>
        <b/>
        <sz val="11"/>
        <color rgb="FF000000"/>
        <rFont val="Calibri"/>
        <scheme val="minor"/>
      </rPr>
      <t>SCHEDULED SHIPMENT: SHIP 60 OF 180
#3 (C4) ALT P/N UBT2A221MHD8TN
DEPANEL
XRAY &amp; SAVE
2 S/N LABELS PER ECO -</t>
    </r>
    <r>
      <rPr>
        <b/>
        <sz val="14"/>
        <color rgb="FF000000"/>
        <rFont val="Calibri"/>
        <scheme val="minor"/>
      </rPr>
      <t xml:space="preserve"> S/N'S MUST MATCH PER BOARD!!!</t>
    </r>
  </si>
  <si>
    <r>
      <rPr>
        <b/>
        <sz val="11"/>
        <color rgb="FF000000"/>
        <rFont val="Calibri"/>
        <scheme val="minor"/>
      </rPr>
      <t>SCHEDULED SHIPMENT: SHIP 60 OF 180
U8, U9 – LTC2864MPS-2#PBF
U10 –  LTC2864MPS-1#PBF 
DEPANEL
XRAY &amp; SAVE
2 S/N LABELS PER ECO -</t>
    </r>
    <r>
      <rPr>
        <b/>
        <sz val="14"/>
        <color rgb="FF000000"/>
        <rFont val="Calibri"/>
        <scheme val="minor"/>
      </rPr>
      <t xml:space="preserve"> S/N'S MUST MATCH PER BOARD!!!</t>
    </r>
  </si>
  <si>
    <r>
      <rPr>
        <b/>
        <sz val="11"/>
        <color rgb="FF000000"/>
        <rFont val="Calibri"/>
        <scheme val="minor"/>
      </rPr>
      <t>SCHEDULED SHIPMENT: SHIP 60 OF 180
L1 – P/N MSS5131-393MLC
U2 – P/N LTC2864MPS-2#PBF
DEPANEL
XRAY &amp; SAVE
2 S/N LABELS PER ECO -</t>
    </r>
    <r>
      <rPr>
        <b/>
        <sz val="14"/>
        <color rgb="FF000000"/>
        <rFont val="Calibri"/>
        <scheme val="minor"/>
      </rPr>
      <t xml:space="preserve"> S/N'S MUST MATCH PER BOARD!!!</t>
    </r>
  </si>
  <si>
    <r>
      <rPr>
        <b/>
        <sz val="11"/>
        <color rgb="FF000000"/>
        <rFont val="Calibri"/>
        <scheme val="minor"/>
      </rPr>
      <t xml:space="preserve">SCHEDULED SHIPMENT: SHIP 60 OF 180
no 0 OHM rework required
U1 – P/N </t>
    </r>
    <r>
      <rPr>
        <b/>
        <sz val="11"/>
        <color rgb="FFFF0000"/>
        <rFont val="Calibri"/>
        <scheme val="minor"/>
      </rPr>
      <t xml:space="preserve">LTC2864MPS-1#PBF
</t>
    </r>
    <r>
      <rPr>
        <b/>
        <sz val="11"/>
        <color rgb="FF000000"/>
        <rFont val="Calibri"/>
        <scheme val="minor"/>
      </rPr>
      <t xml:space="preserve">L1 – P/N </t>
    </r>
    <r>
      <rPr>
        <b/>
        <sz val="11"/>
        <color rgb="FFFF0000"/>
        <rFont val="Calibri"/>
        <scheme val="minor"/>
      </rPr>
      <t xml:space="preserve">MSS5131-393MLC
</t>
    </r>
    <r>
      <rPr>
        <b/>
        <sz val="11"/>
        <color rgb="FF000000"/>
        <rFont val="Calibri"/>
        <scheme val="minor"/>
      </rPr>
      <t xml:space="preserve">J1 – P/N </t>
    </r>
    <r>
      <rPr>
        <b/>
        <sz val="11"/>
        <color rgb="FFFF0000"/>
        <rFont val="Calibri"/>
        <scheme val="minor"/>
      </rPr>
      <t xml:space="preserve">M80-5402042
</t>
    </r>
    <r>
      <rPr>
        <b/>
        <sz val="11"/>
        <color rgb="FF000000"/>
        <rFont val="Calibri"/>
        <scheme val="minor"/>
      </rPr>
      <t>DEPANEL
XRAY &amp; SAVE
2 S/N LABELS PER ECO -</t>
    </r>
    <r>
      <rPr>
        <b/>
        <sz val="14"/>
        <color rgb="FFFF0000"/>
        <rFont val="Calibri"/>
        <scheme val="minor"/>
      </rPr>
      <t xml:space="preserve"> S/N'S MUST MATCH PER BOARD!!!</t>
    </r>
  </si>
  <si>
    <r>
      <rPr>
        <b/>
        <sz val="11"/>
        <color rgb="FF000000"/>
        <rFont val="Calibri"/>
        <scheme val="minor"/>
      </rPr>
      <t>SCHEDULED SHIPMENT: SHIP 60 OF 180
SHORT #10 (J1,J2) P/N M80-5000000M2-02-331-00-000
DEPANEL
XRAY &amp; SAVE
2 S/N LABELS PER ECO -</t>
    </r>
    <r>
      <rPr>
        <b/>
        <sz val="14"/>
        <color rgb="FF000000"/>
        <rFont val="Calibri"/>
        <scheme val="minor"/>
      </rPr>
      <t xml:space="preserve"> S/N'S MUST MATCH PER BOARD!!!</t>
    </r>
  </si>
  <si>
    <t>SCHEDULED SHIPMENT: SHIP 60 OF 180
J1 – P/N M80-5402042
2 LABEL TYPES &amp; LOCS
TEXT LABEL &amp; QR CODE
ENSURE S/N MATCH
LABELS SPECIFIED LOCATIONS
DEPANEL
XRAY &amp; SVE</t>
  </si>
  <si>
    <r>
      <rPr>
        <b/>
        <sz val="11"/>
        <color rgb="FF000000"/>
        <rFont val="Calibri"/>
        <scheme val="minor"/>
      </rPr>
      <t>DNI #20 (FB8)
SCHEDULED SHIPMENT: SHIP 60 OF 180
L1 – P/N 1264EY-330M=P3
J1 – P/N M80-5402042
DEPANEL
XRAY &amp; SAVE
2 S/N LABELS PER ECO -</t>
    </r>
    <r>
      <rPr>
        <b/>
        <sz val="14"/>
        <color rgb="FF000000"/>
        <rFont val="Calibri"/>
        <scheme val="minor"/>
      </rPr>
      <t xml:space="preserve"> S/N'S MUST MATCH PER BOARD!!!</t>
    </r>
  </si>
  <si>
    <r>
      <rPr>
        <b/>
        <sz val="11"/>
        <color rgb="FF000000"/>
        <rFont val="Calibri"/>
        <scheme val="minor"/>
      </rPr>
      <t>SCHEDULED SHIPMENT: SHIP 60 OF 180
30119-102 00500+
J1 – p/n approved M80-5402042
DEPANEL
XRAY &amp; SAVE
2 S/N LABELS PER ECO -</t>
    </r>
    <r>
      <rPr>
        <b/>
        <sz val="14"/>
        <color rgb="FF000000"/>
        <rFont val="Calibri"/>
        <scheme val="minor"/>
      </rPr>
      <t xml:space="preserve"> S/N'S MUST MATCH PER BOARD!!!</t>
    </r>
  </si>
  <si>
    <t>5/13
3D</t>
  </si>
  <si>
    <r>
      <rPr>
        <b/>
        <strike/>
        <sz val="11"/>
        <color rgb="FF000000"/>
        <rFont val="Calibri"/>
        <scheme val="minor"/>
      </rPr>
      <t xml:space="preserve">5/10 - BOT 7:30
5/10 - TOP 11:00
</t>
    </r>
    <r>
      <rPr>
        <b/>
        <sz val="11"/>
        <color rgb="FF000000"/>
        <rFont val="Calibri"/>
        <scheme val="minor"/>
      </rPr>
      <t>5/10 - AOI 12:00</t>
    </r>
  </si>
  <si>
    <r>
      <rPr>
        <b/>
        <sz val="11"/>
        <color rgb="FFFF0000"/>
        <rFont val="Calibri"/>
        <scheme val="minor"/>
      </rPr>
      <t xml:space="preserve">*** 3 DAY TURN ***
</t>
    </r>
    <r>
      <rPr>
        <b/>
        <sz val="11"/>
        <color rgb="FF000000"/>
        <rFont val="Calibri"/>
        <scheme val="minor"/>
      </rPr>
      <t>"U15" AFTER WASH
DEPANEL
NO SOLDER FLUX TO REMAIN ON BOARDS PER ECO #4</t>
    </r>
  </si>
  <si>
    <t>5/8 - KIT CLEAR</t>
  </si>
  <si>
    <t>6/11 - top 1st because of module</t>
  </si>
  <si>
    <t>5/10
10D</t>
  </si>
  <si>
    <r>
      <rPr>
        <b/>
        <strike/>
        <sz val="11"/>
        <color rgb="FF000000"/>
        <rFont val="Calibri"/>
        <scheme val="minor"/>
      </rPr>
      <t xml:space="preserve">5/6 - TOP
5/7 - BOT 6:00
</t>
    </r>
    <r>
      <rPr>
        <b/>
        <sz val="11"/>
        <color rgb="FF000000"/>
        <rFont val="Calibri"/>
        <scheme val="minor"/>
      </rPr>
      <t>5/7 - AOI 11:00</t>
    </r>
  </si>
  <si>
    <t>U1 NEW P/N IS STM32H753XIH6
U213 DNI
U13 P/N IS ECS-1612MV-250-CN-TR
"U60" CONFIRM MASK OFF PER ECO #2 BEFORE SMT
SERIAL # PER ECO #3
DEPANEL</t>
  </si>
  <si>
    <t>4/26 - KIT CLEAR</t>
  </si>
  <si>
    <t>DOC REL 4/15</t>
  </si>
  <si>
    <t>5/10
3D</t>
  </si>
  <si>
    <r>
      <rPr>
        <b/>
        <strike/>
        <sz val="11"/>
        <color rgb="FF000000"/>
        <rFont val="Calibri"/>
        <scheme val="minor"/>
      </rPr>
      <t xml:space="preserve">5/7 - BOT 11:00
5/7 - PAUSE 6:00
5/7 - TOP 9:30
</t>
    </r>
    <r>
      <rPr>
        <b/>
        <sz val="11"/>
        <color rgb="FF000000"/>
        <rFont val="Calibri"/>
        <scheme val="minor"/>
      </rPr>
      <t>5/8 - AOI 12:30</t>
    </r>
  </si>
  <si>
    <r>
      <rPr>
        <b/>
        <sz val="11"/>
        <color rgb="FFFF0000"/>
        <rFont val="Calibri"/>
        <scheme val="minor"/>
      </rPr>
      <t xml:space="preserve">*** 3 DAY TURN ***
</t>
    </r>
    <r>
      <rPr>
        <b/>
        <sz val="11"/>
        <color rgb="FF000000"/>
        <rFont val="Calibri"/>
        <scheme val="minor"/>
      </rPr>
      <t>"SW1 &amp; RELATED" AFTER WASH
DEPANEL</t>
    </r>
  </si>
  <si>
    <r>
      <rPr>
        <b/>
        <strike/>
        <sz val="11"/>
        <color rgb="FF000000"/>
        <rFont val="Calibri"/>
        <scheme val="minor"/>
      </rPr>
      <t xml:space="preserve">5/10 - PCB DUE
</t>
    </r>
    <r>
      <rPr>
        <b/>
        <sz val="11"/>
        <color rgb="FF000000"/>
        <rFont val="Calibri"/>
        <scheme val="minor"/>
      </rPr>
      <t>5/7 - KIT CLEAR</t>
    </r>
  </si>
  <si>
    <t>BOT 1ST
LARGE PCB?</t>
  </si>
  <si>
    <r>
      <rPr>
        <b/>
        <strike/>
        <sz val="11"/>
        <color rgb="FF000000"/>
        <rFont val="Calibri"/>
        <scheme val="minor"/>
      </rPr>
      <t xml:space="preserve">5/6 - BOT 8:00
</t>
    </r>
    <r>
      <rPr>
        <b/>
        <sz val="11"/>
        <color rgb="FF000000"/>
        <rFont val="Calibri"/>
        <scheme val="minor"/>
      </rPr>
      <t>5/7 - AOI</t>
    </r>
  </si>
  <si>
    <t>SW9, SW10, SW11 - SW13 AFTER WASH
INSERT D1-D12 INTO SO1-SO12 PRIOR TO SOLDERING
INSTALL SW9-SW10 W/ BC1-BC2
DEPANEL</t>
  </si>
  <si>
    <r>
      <rPr>
        <b/>
        <strike/>
        <sz val="11"/>
        <color rgb="FF000000"/>
        <rFont val="Calibri"/>
        <scheme val="minor"/>
      </rPr>
      <t xml:space="preserve">4/16 - SHORT PCB W/ NO ETA
4/29 - PCB DUE
</t>
    </r>
    <r>
      <rPr>
        <b/>
        <sz val="11"/>
        <color rgb="FF000000"/>
        <rFont val="Calibri"/>
        <scheme val="minor"/>
      </rPr>
      <t>4/26 - KIT CLEAR</t>
    </r>
  </si>
  <si>
    <t xml:space="preserve">SynTech Systems / Fuelmaster
</t>
  </si>
  <si>
    <t>5/10
1D</t>
  </si>
  <si>
    <r>
      <rPr>
        <b/>
        <strike/>
        <sz val="11"/>
        <color rgb="FF000000"/>
        <rFont val="Calibri"/>
        <scheme val="minor"/>
      </rPr>
      <t xml:space="preserve">5/9 - BOT 9:00
5/9 - PAUSE 11:00
5/9 - BOT 1:00
5/9 - TOP 3:00
</t>
    </r>
    <r>
      <rPr>
        <b/>
        <sz val="11"/>
        <color rgb="FF000000"/>
        <rFont val="Calibri"/>
        <scheme val="minor"/>
      </rPr>
      <t>5/9 - AOI 6:00</t>
    </r>
  </si>
  <si>
    <r>
      <rPr>
        <b/>
        <sz val="18"/>
        <color rgb="FFFF0000"/>
        <rFont val="Calibri"/>
        <scheme val="minor"/>
      </rPr>
      <t xml:space="preserve">***1 DAY TURN ***
</t>
    </r>
    <r>
      <rPr>
        <b/>
        <sz val="11"/>
        <color rgb="FF000000"/>
        <rFont val="Calibri"/>
        <scheme val="minor"/>
      </rPr>
      <t>"U43" AFTER WASH
"K2, K2" POST BAKE BOARDS IF WASHED
DEPANEL &amp; SAND
SER # REQ</t>
    </r>
  </si>
  <si>
    <r>
      <rPr>
        <b/>
        <strike/>
        <sz val="11"/>
        <color rgb="FF000000"/>
        <rFont val="Calibri"/>
        <scheme val="minor"/>
      </rPr>
      <t xml:space="preserve">5/7 - short PCB &amp; #122 (x1) no ETA
</t>
    </r>
    <r>
      <rPr>
        <b/>
        <sz val="11"/>
        <color rgb="FF000000"/>
        <rFont val="Calibri"/>
        <scheme val="minor"/>
      </rPr>
      <t>5/9 - PCB DUE</t>
    </r>
  </si>
  <si>
    <t>5/9 - OK TO SKIP OVEN BAKE
5/9 - SETUP</t>
  </si>
  <si>
    <r>
      <rPr>
        <b/>
        <strike/>
        <sz val="11"/>
        <color rgb="FF000000"/>
        <rFont val="Calibri"/>
        <scheme val="minor"/>
      </rPr>
      <t xml:space="preserve">4/30 - BOT 8:00
4/30 - TOP 10:30
</t>
    </r>
    <r>
      <rPr>
        <b/>
        <sz val="11"/>
        <color rgb="FF000000"/>
        <rFont val="Calibri"/>
        <scheme val="minor"/>
      </rPr>
      <t>4/30 - AOI 2:00</t>
    </r>
  </si>
  <si>
    <t>"BT1" LEAVE PASTE ON CENTER PAD
DEPANEL</t>
  </si>
  <si>
    <r>
      <rPr>
        <b/>
        <strike/>
        <sz val="11"/>
        <color rgb="FF000000"/>
        <rFont val="Calibri"/>
        <scheme val="minor"/>
      </rPr>
      <t xml:space="preserve">4/25 - PCB DUE
</t>
    </r>
    <r>
      <rPr>
        <b/>
        <sz val="11"/>
        <color rgb="FF000000"/>
        <rFont val="Calibri"/>
        <scheme val="minor"/>
      </rPr>
      <t>4/26 - KIT CLEAR</t>
    </r>
  </si>
  <si>
    <t>DOC REL 4/4</t>
  </si>
  <si>
    <t>4/12</t>
  </si>
  <si>
    <r>
      <rPr>
        <b/>
        <strike/>
        <sz val="11"/>
        <color rgb="FF000000"/>
        <rFont val="Calibri"/>
        <scheme val="minor"/>
      </rPr>
      <t xml:space="preserve">4/29 - BOT 6:00
4/29 - TOP 8:30
</t>
    </r>
    <r>
      <rPr>
        <b/>
        <sz val="11"/>
        <color rgb="FF000000"/>
        <rFont val="Calibri"/>
        <scheme val="minor"/>
      </rPr>
      <t>4/29 - AOI 2:30</t>
    </r>
  </si>
  <si>
    <r>
      <rPr>
        <b/>
        <strike/>
        <sz val="11"/>
        <color rgb="FFFF0000"/>
        <rFont val="Calibri"/>
        <scheme val="minor"/>
      </rPr>
      <t xml:space="preserve">*** ON HOLD ***
</t>
    </r>
    <r>
      <rPr>
        <b/>
        <sz val="11"/>
        <color rgb="FF000000"/>
        <rFont val="Calibri"/>
        <scheme val="minor"/>
      </rPr>
      <t>LEAD PROCESS
ADD SOLDER TO SHIELD FRAME</t>
    </r>
  </si>
  <si>
    <r>
      <rPr>
        <b/>
        <strike/>
        <sz val="11"/>
        <color rgb="FF000000"/>
        <rFont val="Calibri"/>
        <scheme val="minor"/>
      </rPr>
      <t xml:space="preserve">4/25 - PCB DUE
4/25 - KIT CLEAR
4/25 - JOB ON HOLD (NEW BOM)
</t>
    </r>
    <r>
      <rPr>
        <b/>
        <sz val="11"/>
        <color rgb="FF000000"/>
        <rFont val="Calibri"/>
        <scheme val="minor"/>
      </rPr>
      <t>4/25 - KIT CLEAR</t>
    </r>
  </si>
  <si>
    <t>4/17</t>
  </si>
  <si>
    <r>
      <rPr>
        <b/>
        <strike/>
        <sz val="11"/>
        <color rgb="FF000000"/>
        <rFont val="Calibri"/>
        <scheme val="minor"/>
      </rPr>
      <t xml:space="preserve">4/30 - BOT 8:00
4/30 - TOP 11:30
5/1 - PAUSE 11:00
5/3 - TOP 9:00
</t>
    </r>
    <r>
      <rPr>
        <b/>
        <sz val="11"/>
        <color rgb="FF000000"/>
        <rFont val="Calibri"/>
        <scheme val="minor"/>
      </rPr>
      <t>5/3 - AOI 2:00</t>
    </r>
  </si>
  <si>
    <t>DEPANEL
"LS1" AFTER WASH</t>
  </si>
  <si>
    <t>5/9
5D</t>
  </si>
  <si>
    <r>
      <rPr>
        <b/>
        <strike/>
        <sz val="11"/>
        <color rgb="FF000000"/>
        <rFont val="Calibri"/>
        <scheme val="minor"/>
      </rPr>
      <t xml:space="preserve">5/6 - BOT 6:00
5/7 - TOP 6:00
</t>
    </r>
    <r>
      <rPr>
        <b/>
        <sz val="11"/>
        <color rgb="FF000000"/>
        <rFont val="Calibri"/>
        <scheme val="minor"/>
      </rPr>
      <t>5/8 - AOI 6:00</t>
    </r>
  </si>
  <si>
    <r>
      <rPr>
        <b/>
        <strike/>
        <sz val="11"/>
        <color rgb="FF000000"/>
        <rFont val="Calibri"/>
        <scheme val="minor"/>
      </rPr>
      <t xml:space="preserve">5/3 - BOT 7:00
5/3 - TOP 9:00
</t>
    </r>
    <r>
      <rPr>
        <b/>
        <sz val="11"/>
        <color rgb="FF000000"/>
        <rFont val="Calibri"/>
        <scheme val="minor"/>
      </rPr>
      <t>5/6 - AOI 7:00</t>
    </r>
  </si>
  <si>
    <t>ECO NOTES 2, 3 &amp;4 ARE WAIVED (NOT REQUIRED)
"U9" AFTER WASH
5/6/24 UPDATE - ITEM #90 IS NOW DNI
POST BAKE FOR 30 MIN IF BOARDS ARE WASHED PER ECO #6
DEPANEL
LABEL PER ECO #9</t>
  </si>
  <si>
    <t xml:space="preserve">Innomotics, LLC / Siemens Industry
</t>
  </si>
  <si>
    <r>
      <rPr>
        <sz val="11"/>
        <color rgb="FF000000"/>
        <rFont val="Calibri"/>
        <scheme val="minor"/>
      </rPr>
      <t>CUST RTV &amp;</t>
    </r>
    <r>
      <rPr>
        <strike/>
        <sz val="11"/>
        <color rgb="FF000000"/>
        <rFont val="Calibri"/>
        <scheme val="minor"/>
      </rPr>
      <t xml:space="preserve"> H/S NOT SELECTIVE SOLDER </t>
    </r>
    <r>
      <rPr>
        <sz val="11"/>
        <color rgb="FF000000"/>
        <rFont val="Calibri"/>
        <scheme val="minor"/>
      </rPr>
      <t>(JOE)
SELECTIVE SOLDER WAIVED (4/24 - TAD)</t>
    </r>
  </si>
  <si>
    <r>
      <rPr>
        <b/>
        <sz val="11"/>
        <color rgb="FF000000"/>
        <rFont val="Calibri"/>
        <scheme val="minor"/>
      </rPr>
      <t xml:space="preserve">5/8
</t>
    </r>
    <r>
      <rPr>
        <b/>
        <strike/>
        <sz val="11"/>
        <color rgb="FF000000"/>
        <rFont val="Calibri"/>
        <scheme val="minor"/>
      </rPr>
      <t xml:space="preserve">5/2
5D
</t>
    </r>
    <r>
      <rPr>
        <b/>
        <sz val="11"/>
        <color rgb="FF000000"/>
        <rFont val="Calibri"/>
        <scheme val="minor"/>
      </rPr>
      <t>7D</t>
    </r>
  </si>
  <si>
    <r>
      <rPr>
        <b/>
        <strike/>
        <sz val="11"/>
        <color rgb="FF000000"/>
        <rFont val="Calibri"/>
        <scheme val="minor"/>
      </rPr>
      <t xml:space="preserve">4/29 - TOP 12:30
</t>
    </r>
    <r>
      <rPr>
        <b/>
        <sz val="11"/>
        <color rgb="FF000000"/>
        <rFont val="Calibri"/>
        <scheme val="minor"/>
      </rPr>
      <t>4/30 - AOI 10:00</t>
    </r>
  </si>
  <si>
    <r>
      <rPr>
        <b/>
        <sz val="11"/>
        <color rgb="FFFF0000"/>
        <rFont val="Calibri"/>
        <scheme val="minor"/>
      </rPr>
      <t xml:space="preserve">*** 2 DAYS GIVEN TO DEPANEL ***
</t>
    </r>
    <r>
      <rPr>
        <b/>
        <sz val="11"/>
        <color rgb="FF000000"/>
        <rFont val="Calibri"/>
        <scheme val="minor"/>
      </rPr>
      <t>DEPANEL</t>
    </r>
  </si>
  <si>
    <r>
      <rPr>
        <b/>
        <strike/>
        <sz val="11"/>
        <color rgb="FF000000"/>
        <rFont val="Calibri"/>
        <scheme val="minor"/>
      </rPr>
      <t xml:space="preserve">4/25 - KIT CLEAR
4/26 - ON HOLD
</t>
    </r>
    <r>
      <rPr>
        <b/>
        <sz val="11"/>
        <color rgb="FF000000"/>
        <rFont val="Calibri"/>
        <scheme val="minor"/>
      </rPr>
      <t>4/29 - KIT CLEAR</t>
    </r>
  </si>
  <si>
    <t>4/26 - no mousebites on PCBs
4/29 - CUST PAID FOR US TO DEPANEL
4/29 - INCORRECT STENCIL</t>
  </si>
  <si>
    <t>DOC REL 4/25</t>
  </si>
  <si>
    <t>5/8
1D</t>
  </si>
  <si>
    <t>5/8 - AOI</t>
  </si>
  <si>
    <r>
      <rPr>
        <b/>
        <sz val="11"/>
        <color rgb="FFFF0000"/>
        <rFont val="Calibri"/>
        <scheme val="minor"/>
      </rPr>
      <t xml:space="preserve">*** 1 DAY TURN ***
</t>
    </r>
    <r>
      <rPr>
        <b/>
        <sz val="11"/>
        <color rgb="FF000000"/>
        <rFont val="Calibri"/>
        <scheme val="minor"/>
      </rPr>
      <t>"LS1" AFTER WASH
DEPANEL</t>
    </r>
  </si>
  <si>
    <r>
      <rPr>
        <b/>
        <strike/>
        <sz val="11"/>
        <color rgb="FF000000"/>
        <rFont val="Calibri"/>
        <scheme val="minor"/>
      </rPr>
      <t xml:space="preserve">5/6 - SHORT PARTS + PCB NO ETA
</t>
    </r>
    <r>
      <rPr>
        <b/>
        <sz val="11"/>
        <color rgb="FF000000"/>
        <rFont val="Calibri"/>
        <scheme val="minor"/>
      </rPr>
      <t>5/8 - F1 DUE</t>
    </r>
  </si>
  <si>
    <t>DOC REL 5/6</t>
  </si>
  <si>
    <r>
      <rPr>
        <b/>
        <sz val="11"/>
        <color rgb="FF000000"/>
        <rFont val="Calibri"/>
        <scheme val="minor"/>
      </rPr>
      <t xml:space="preserve">5/8
</t>
    </r>
    <r>
      <rPr>
        <b/>
        <strike/>
        <sz val="11"/>
        <color rgb="FF000000"/>
        <rFont val="Calibri"/>
        <scheme val="minor"/>
      </rPr>
      <t xml:space="preserve">5/9
</t>
    </r>
    <r>
      <rPr>
        <b/>
        <sz val="11"/>
        <color rgb="FF000000"/>
        <rFont val="Calibri"/>
        <scheme val="minor"/>
      </rPr>
      <t>2D</t>
    </r>
  </si>
  <si>
    <r>
      <rPr>
        <b/>
        <sz val="11"/>
        <color rgb="FFFF0000"/>
        <rFont val="Calibri"/>
        <scheme val="minor"/>
      </rPr>
      <t xml:space="preserve">expedite to 1-day turn
</t>
    </r>
    <r>
      <rPr>
        <b/>
        <strike/>
        <sz val="11"/>
        <color rgb="FFFF0000"/>
        <rFont val="Calibri"/>
        <scheme val="minor"/>
      </rPr>
      <t xml:space="preserve">*** 2 DAY TURN ***
</t>
    </r>
    <r>
      <rPr>
        <b/>
        <sz val="11"/>
        <color rgb="FF000000"/>
        <rFont val="Calibri"/>
        <scheme val="minor"/>
      </rPr>
      <t>THT ONLY
"P1 &amp; RELATED" HEIGHT REQUIREMENT PER ECO #3</t>
    </r>
  </si>
  <si>
    <r>
      <rPr>
        <b/>
        <strike/>
        <sz val="11"/>
        <color rgb="FF000000"/>
        <rFont val="Calibri"/>
        <scheme val="minor"/>
      </rPr>
      <t xml:space="preserve">5/6 - PCB'S DUE
</t>
    </r>
    <r>
      <rPr>
        <b/>
        <sz val="11"/>
        <color rgb="FF000000"/>
        <rFont val="Calibri"/>
        <scheme val="minor"/>
      </rPr>
      <t>5/7 - KIT CLEAR</t>
    </r>
  </si>
  <si>
    <t>5/6</t>
  </si>
  <si>
    <t>5/8
3D</t>
  </si>
  <si>
    <r>
      <rPr>
        <b/>
        <strike/>
        <sz val="11"/>
        <color rgb="FF000000"/>
        <rFont val="Calibri"/>
        <scheme val="minor"/>
      </rPr>
      <t xml:space="preserve">5/7 - BOT 10:00
5/7 - TOP 2:00
</t>
    </r>
    <r>
      <rPr>
        <b/>
        <sz val="11"/>
        <color rgb="FF000000"/>
        <rFont val="Calibri"/>
        <scheme val="minor"/>
      </rPr>
      <t>5/8 - AOI 8:00</t>
    </r>
  </si>
  <si>
    <r>
      <rPr>
        <b/>
        <sz val="11"/>
        <color rgb="FFFF0000"/>
        <rFont val="Calibri"/>
        <scheme val="minor"/>
      </rPr>
      <t xml:space="preserve">*** 3 DAY TURN ***
</t>
    </r>
    <r>
      <rPr>
        <b/>
        <sz val="11"/>
        <color rgb="FF000000"/>
        <rFont val="Calibri"/>
        <scheme val="minor"/>
      </rPr>
      <t>"SW1, SW2, S2" AFTER WASH
XRAY &amp; SAVE IMAGES
CofC PER ECO #6
SHIP MATL W/ PCBAs
***EMAIL TRACKING NUMBER TO CUST AS SOON AS IT IS AVAILABLE</t>
    </r>
  </si>
  <si>
    <r>
      <rPr>
        <b/>
        <strike/>
        <sz val="11"/>
        <color rgb="FF000000"/>
        <rFont val="Calibri"/>
        <scheme val="minor"/>
      </rPr>
      <t xml:space="preserve">4/29 - PCB DUE
5/3 - PCB DUE
</t>
    </r>
    <r>
      <rPr>
        <b/>
        <sz val="11"/>
        <color rgb="FF000000"/>
        <rFont val="Calibri"/>
        <scheme val="minor"/>
      </rPr>
      <t>5/3 - KIT CLEAR</t>
    </r>
  </si>
  <si>
    <t xml:space="preserve">South Coast Circuits, Inc.
</t>
  </si>
  <si>
    <r>
      <rPr>
        <b/>
        <strike/>
        <sz val="11"/>
        <color rgb="FF000000"/>
        <rFont val="Calibri"/>
        <scheme val="minor"/>
      </rPr>
      <t xml:space="preserve">5/3
</t>
    </r>
    <r>
      <rPr>
        <b/>
        <sz val="11"/>
        <color rgb="FF000000"/>
        <rFont val="Calibri"/>
        <scheme val="minor"/>
      </rPr>
      <t>5D</t>
    </r>
  </si>
  <si>
    <r>
      <rPr>
        <b/>
        <strike/>
        <sz val="11"/>
        <color rgb="FF000000"/>
        <rFont val="Calibri"/>
        <scheme val="minor"/>
      </rPr>
      <t xml:space="preserve">5/1 - TOP 2:00
</t>
    </r>
    <r>
      <rPr>
        <b/>
        <sz val="11"/>
        <color rgb="FF000000"/>
        <rFont val="Calibri"/>
        <scheme val="minor"/>
      </rPr>
      <t>5/2 - AOI 10:30</t>
    </r>
  </si>
  <si>
    <t>XRAY &amp; SAVE PER ECO #2
DEPANEL AND SAND PER ECO #1 - (PLEASE READ)
NO LABEL REQUIRED</t>
  </si>
  <si>
    <t>4/29 - TECHNICALLY CLEAR, BUT MAY HAVE MORE TIME FOR #31 (D14..) --- LOOSE PARTS</t>
  </si>
  <si>
    <t>5/3 - awt customer reply on whethr to label the boards for XRay requirements or not</t>
  </si>
  <si>
    <t>5/8
10D</t>
  </si>
  <si>
    <t>4/26 - AOI</t>
  </si>
  <si>
    <t>LEAD PROCESS
ADD SOLDER TO SHIELD FRAME</t>
  </si>
  <si>
    <r>
      <rPr>
        <b/>
        <strike/>
        <sz val="11"/>
        <color rgb="FF000000"/>
        <rFont val="Calibri"/>
        <scheme val="minor"/>
      </rPr>
      <t xml:space="preserve">4/16 - SHORTAGES DUE
</t>
    </r>
    <r>
      <rPr>
        <b/>
        <sz val="11"/>
        <color rgb="FF000000"/>
        <rFont val="Calibri"/>
        <scheme val="minor"/>
      </rPr>
      <t>4/24 - KIT CLEAR</t>
    </r>
  </si>
  <si>
    <t>THT ONLY
SW1 - SW3 PLACE AFTER WASH
INSTALL TOGETHER J9, J10 W/ J9_1, J10_1</t>
  </si>
  <si>
    <t>4/23 - PCB DUE</t>
  </si>
  <si>
    <t>4/23</t>
  </si>
  <si>
    <t>5/7
1D</t>
  </si>
  <si>
    <t>***1 DAY TURN ***
IF PCB ARRIVES 5/6/24, MUST SHIP 5/7/27
THT ONLY
DISREGARD DWG NOTES #4 &amp; 5</t>
  </si>
  <si>
    <t>5/6 - PCB'S DUE</t>
  </si>
  <si>
    <t>5/6
10D</t>
  </si>
  <si>
    <r>
      <rPr>
        <b/>
        <strike/>
        <sz val="11"/>
        <color rgb="FF000000"/>
        <rFont val="Calibri"/>
        <scheme val="minor"/>
      </rPr>
      <t xml:space="preserve">4/25 - BOT 7:00
4/25 - TOP 9:30
</t>
    </r>
    <r>
      <rPr>
        <b/>
        <sz val="11"/>
        <color rgb="FF000000"/>
        <rFont val="Calibri"/>
        <scheme val="minor"/>
      </rPr>
      <t>4/25 - AOI 12:00</t>
    </r>
  </si>
  <si>
    <t>LEAD PROCESS
ADD SOLDER TO SHIELD FRAME
DEPANEL</t>
  </si>
  <si>
    <r>
      <rPr>
        <b/>
        <strike/>
        <sz val="11"/>
        <color rgb="FF000000"/>
        <rFont val="Calibri"/>
        <scheme val="minor"/>
      </rPr>
      <t xml:space="preserve">4/9 - SHORT PCB
4/18 - PCB DUE
</t>
    </r>
    <r>
      <rPr>
        <b/>
        <sz val="11"/>
        <color rgb="FF000000"/>
        <rFont val="Calibri"/>
        <scheme val="minor"/>
      </rPr>
      <t>4/22 - KIT CLEAR</t>
    </r>
  </si>
  <si>
    <t>4/9</t>
  </si>
  <si>
    <r>
      <rPr>
        <b/>
        <strike/>
        <sz val="11"/>
        <color rgb="FF000000"/>
        <rFont val="Calibri"/>
        <scheme val="minor"/>
      </rPr>
      <t xml:space="preserve">4/24 - BOT 12:30
4/24 - TOP 9:00
</t>
    </r>
    <r>
      <rPr>
        <b/>
        <sz val="11"/>
        <color rgb="FF000000"/>
        <rFont val="Calibri"/>
        <scheme val="minor"/>
      </rPr>
      <t>4/26 - aoi</t>
    </r>
  </si>
  <si>
    <t>LEAD PROCESS
CLASS 3
DEPANEL
LABEL PER ECO #5
CofC REQ S/N OF BOARDS</t>
  </si>
  <si>
    <r>
      <rPr>
        <b/>
        <strike/>
        <sz val="11"/>
        <color rgb="FF000000"/>
        <rFont val="Calibri"/>
        <scheme val="minor"/>
      </rPr>
      <t xml:space="preserve">4/22 - #50(U41,U42) SHORT DUE (OK TO SKIP)
</t>
    </r>
    <r>
      <rPr>
        <b/>
        <sz val="11"/>
        <color rgb="FF000000"/>
        <rFont val="Calibri"/>
        <scheme val="minor"/>
      </rPr>
      <t>4/22 - KIT CLEAR</t>
    </r>
  </si>
  <si>
    <t>DOC REL 4/18</t>
  </si>
  <si>
    <t>5/6
5D</t>
  </si>
  <si>
    <r>
      <rPr>
        <b/>
        <strike/>
        <sz val="11"/>
        <color rgb="FF000000"/>
        <rFont val="Calibri"/>
        <scheme val="minor"/>
      </rPr>
      <t xml:space="preserve">4/30 - BOT 12:30
5/1 - TOP
</t>
    </r>
    <r>
      <rPr>
        <b/>
        <sz val="11"/>
        <color rgb="FF000000"/>
        <rFont val="Calibri"/>
        <scheme val="minor"/>
      </rPr>
      <t>5/1 - AOI 10:30</t>
    </r>
  </si>
  <si>
    <r>
      <rPr>
        <b/>
        <sz val="14"/>
        <color rgb="FFFF0000"/>
        <rFont val="Calibri"/>
        <scheme val="minor"/>
      </rPr>
      <t xml:space="preserve">***NO SOLDER ON DNI PASTE PADS </t>
    </r>
    <r>
      <rPr>
        <b/>
        <sz val="14"/>
        <color rgb="FF4472C4"/>
        <rFont val="Calibri"/>
        <scheme val="minor"/>
      </rPr>
      <t xml:space="preserve">- </t>
    </r>
    <r>
      <rPr>
        <b/>
        <sz val="14"/>
        <color rgb="FF000000"/>
        <rFont val="Calibri"/>
        <scheme val="minor"/>
      </rPr>
      <t xml:space="preserve">PLEASE VERIFY PRIOR TO RUNNING
</t>
    </r>
    <r>
      <rPr>
        <b/>
        <strike/>
        <sz val="14"/>
        <color rgb="FF000000"/>
        <rFont val="Calibri"/>
        <scheme val="minor"/>
      </rPr>
      <t>4/17 ADDED TO ECO...*RS1 – RS4 (HCJ2512ZT0R00): Mix pop.
For 2 boards (SN: 001-002), install RS2, RS4 and DNI RS1, RS3
For 18 boards (SN: 003-020), install RS1, RS3 and DNI RS2, RS4</t>
    </r>
  </si>
  <si>
    <r>
      <rPr>
        <b/>
        <strike/>
        <sz val="11"/>
        <color rgb="FF000000"/>
        <rFont val="Calibri"/>
        <scheme val="minor"/>
      </rPr>
      <t xml:space="preserve">5/1 - PCB DUE
</t>
    </r>
    <r>
      <rPr>
        <b/>
        <sz val="11"/>
        <color rgb="FF000000"/>
        <rFont val="Calibri"/>
        <scheme val="minor"/>
      </rPr>
      <t>4/29 - KIT CLEAR</t>
    </r>
  </si>
  <si>
    <t>FEDEX INTERNATIONAL</t>
  </si>
  <si>
    <r>
      <rPr>
        <b/>
        <strike/>
        <sz val="11"/>
        <color rgb="FF000000"/>
        <rFont val="Calibri"/>
        <scheme val="minor"/>
      </rPr>
      <t xml:space="preserve">4/30 - TOP 10:00
</t>
    </r>
    <r>
      <rPr>
        <b/>
        <sz val="11"/>
        <color rgb="FF000000"/>
        <rFont val="Calibri"/>
        <scheme val="minor"/>
      </rPr>
      <t>4/30 - AOI 12:30</t>
    </r>
  </si>
  <si>
    <t>SHIP SCREWS WITH PCBAS
LEAVE CAGES FULLY OPEN
ORIENT SW2 &amp; L8 ACCORDING TO ECO
MOUNTING SUPPORTS FROM BOTTOM
TRIM LEADS TO MAX HEIGHT (ECO)
SOLDER MAX HEIGHT (ECO)
ENSURE MASK OFF 4 D34 PADS (ECO)
DEPANEL</t>
  </si>
  <si>
    <r>
      <rPr>
        <b/>
        <strike/>
        <sz val="11"/>
        <color rgb="FF000000"/>
        <rFont val="Calibri"/>
        <scheme val="minor"/>
      </rPr>
      <t xml:space="preserve">4/26 - EXPECTED SMT CLEAR DATE
</t>
    </r>
    <r>
      <rPr>
        <b/>
        <sz val="11"/>
        <color rgb="FF000000"/>
        <rFont val="Calibri"/>
        <scheme val="minor"/>
      </rPr>
      <t>4/29 - KIT CLEAR</t>
    </r>
  </si>
  <si>
    <r>
      <rPr>
        <b/>
        <strike/>
        <sz val="11"/>
        <color rgb="FF000000"/>
        <rFont val="Calibri"/>
        <scheme val="minor"/>
      </rPr>
      <t xml:space="preserve">5/1 - TOP 12:00
</t>
    </r>
    <r>
      <rPr>
        <b/>
        <sz val="11"/>
        <color rgb="FF000000"/>
        <rFont val="Calibri"/>
        <scheme val="minor"/>
      </rPr>
      <t>5/3 - AOI 7:00</t>
    </r>
  </si>
  <si>
    <r>
      <rPr>
        <b/>
        <sz val="14"/>
        <color rgb="FF000000"/>
        <rFont val="Calibri"/>
        <scheme val="minor"/>
      </rPr>
      <t>***FAB INSPECTION REQUIRED UPON RECEIVING INSPECTION</t>
    </r>
    <r>
      <rPr>
        <b/>
        <sz val="11"/>
        <color rgb="FF000000"/>
        <rFont val="Calibri"/>
        <scheme val="minor"/>
      </rPr>
      <t xml:space="preserve"> -</t>
    </r>
    <r>
      <rPr>
        <b/>
        <sz val="11"/>
        <color rgb="FFFF0000"/>
        <rFont val="Calibri"/>
        <scheme val="minor"/>
      </rPr>
      <t xml:space="preserve"> NO VENDORMARKINGS/STAMPS ALLOWED. </t>
    </r>
    <r>
      <rPr>
        <b/>
        <sz val="11"/>
        <color rgb="FF000000"/>
        <rFont val="Calibri"/>
        <scheme val="minor"/>
      </rPr>
      <t xml:space="preserve">REPORT ASAP IF FOUND!!!
</t>
    </r>
    <r>
      <rPr>
        <b/>
        <sz val="11"/>
        <color rgb="FFFF0000"/>
        <rFont val="Calibri"/>
        <scheme val="minor"/>
      </rPr>
      <t>NO IN HOUSE LABELS ALLOWED</t>
    </r>
  </si>
  <si>
    <r>
      <rPr>
        <b/>
        <strike/>
        <sz val="11"/>
        <color rgb="FF000000"/>
        <rFont val="Calibri"/>
        <scheme val="minor"/>
      </rPr>
      <t xml:space="preserve">4/29 - SHORTAGES DUE
</t>
    </r>
    <r>
      <rPr>
        <b/>
        <sz val="11"/>
        <color rgb="FF000000"/>
        <rFont val="Calibri"/>
        <scheme val="minor"/>
      </rPr>
      <t>4/29 - KIT CLEAR</t>
    </r>
  </si>
  <si>
    <t>5/3
10D</t>
  </si>
  <si>
    <r>
      <rPr>
        <b/>
        <strike/>
        <sz val="11"/>
        <color rgb="FF000000"/>
        <rFont val="Calibri"/>
        <scheme val="minor"/>
      </rPr>
      <t xml:space="preserve">4/23 - BOT 2:00
4/24 - TOP
</t>
    </r>
    <r>
      <rPr>
        <b/>
        <sz val="11"/>
        <color rgb="FF000000"/>
        <rFont val="Calibri"/>
        <scheme val="minor"/>
      </rPr>
      <t xml:space="preserve">4/24 - AOI 9:30
</t>
    </r>
  </si>
  <si>
    <t>LEAD/NO CLEAN PROCESS
"BT1" PLACE AFTER REFLOW
DEPANEL</t>
  </si>
  <si>
    <r>
      <rPr>
        <b/>
        <strike/>
        <sz val="11"/>
        <color rgb="FF000000"/>
        <rFont val="Calibri"/>
        <scheme val="minor"/>
      </rPr>
      <t xml:space="preserve">4/23 - PCB DUE
</t>
    </r>
    <r>
      <rPr>
        <b/>
        <sz val="11"/>
        <color rgb="FF000000"/>
        <rFont val="Calibri"/>
        <scheme val="minor"/>
      </rPr>
      <t>4/19 - KIT CLEAR</t>
    </r>
  </si>
  <si>
    <t>DOC REL 4/3</t>
  </si>
  <si>
    <t>5/7
10D</t>
  </si>
  <si>
    <r>
      <rPr>
        <b/>
        <strike/>
        <sz val="11"/>
        <color rgb="FF000000"/>
        <rFont val="Calibri"/>
        <scheme val="minor"/>
      </rPr>
      <t xml:space="preserve">4/25 - TOP 11:30
</t>
    </r>
    <r>
      <rPr>
        <b/>
        <sz val="11"/>
        <color rgb="FF000000"/>
        <rFont val="Calibri"/>
        <scheme val="minor"/>
      </rPr>
      <t>4/26 - AOI 7:00</t>
    </r>
  </si>
  <si>
    <t>LEAD PROCESS
PS1 AFTER WASH</t>
  </si>
  <si>
    <t>4/23 - KIT CLEAR (MAY HAVE MORE TIME FOR ATTRITION "ANNE")</t>
  </si>
  <si>
    <r>
      <rPr>
        <b/>
        <strike/>
        <sz val="11"/>
        <color rgb="FF000000"/>
        <rFont val="Calibri"/>
        <scheme val="minor"/>
      </rPr>
      <t xml:space="preserve">4/26 - BOT 12:30
4/29 - TOP 9:00
</t>
    </r>
    <r>
      <rPr>
        <b/>
        <sz val="11"/>
        <color rgb="FF000000"/>
        <rFont val="Calibri"/>
        <scheme val="minor"/>
      </rPr>
      <t>4/29 - AOI 1:30</t>
    </r>
  </si>
  <si>
    <t>FEDEX INTER</t>
  </si>
  <si>
    <t xml:space="preserve">System-On-Chip Technologies
</t>
  </si>
  <si>
    <t>DOC REL 3/7</t>
  </si>
  <si>
    <t>5/2
10D</t>
  </si>
  <si>
    <r>
      <rPr>
        <b/>
        <strike/>
        <sz val="11"/>
        <color rgb="FF000000"/>
        <rFont val="Calibri"/>
        <scheme val="minor"/>
      </rPr>
      <t xml:space="preserve">4/24 - BOT 7:00
4/24 - TOP
</t>
    </r>
    <r>
      <rPr>
        <b/>
        <sz val="11"/>
        <color rgb="FF000000"/>
        <rFont val="Calibri"/>
        <scheme val="minor"/>
      </rPr>
      <t>4/24 - AOI 11:30</t>
    </r>
  </si>
  <si>
    <r>
      <rPr>
        <b/>
        <strike/>
        <sz val="11"/>
        <color rgb="FF000000"/>
        <rFont val="Calibri"/>
        <scheme val="minor"/>
      </rPr>
      <t xml:space="preserve">4/9 - SHORT PCB
4/18 - PCB DUE
</t>
    </r>
    <r>
      <rPr>
        <b/>
        <sz val="11"/>
        <color rgb="FF000000"/>
        <rFont val="Calibri"/>
        <scheme val="minor"/>
      </rPr>
      <t>4/18 - KIT CLEAR</t>
    </r>
  </si>
  <si>
    <r>
      <rPr>
        <b/>
        <strike/>
        <sz val="11"/>
        <color rgb="FF000000"/>
        <rFont val="Calibri"/>
        <scheme val="minor"/>
      </rPr>
      <t xml:space="preserve">4/23 - BOT 11:30
4/23 - TOP 
</t>
    </r>
    <r>
      <rPr>
        <b/>
        <sz val="11"/>
        <color rgb="FF000000"/>
        <rFont val="Calibri"/>
        <scheme val="minor"/>
      </rPr>
      <t>4/24 - AOI 2:30</t>
    </r>
  </si>
  <si>
    <r>
      <rPr>
        <b/>
        <strike/>
        <sz val="11"/>
        <color rgb="FF000000"/>
        <rFont val="Calibri"/>
        <scheme val="minor"/>
      </rPr>
      <t xml:space="preserve">4/10 - SHORT PCB
4/18 - PCB DUE
</t>
    </r>
    <r>
      <rPr>
        <b/>
        <sz val="11"/>
        <color rgb="FF000000"/>
        <rFont val="Calibri"/>
        <scheme val="minor"/>
      </rPr>
      <t>4/19 - KIT CLEAR</t>
    </r>
  </si>
  <si>
    <t>4/10</t>
  </si>
  <si>
    <r>
      <rPr>
        <b/>
        <strike/>
        <sz val="11"/>
        <color rgb="FF000000"/>
        <rFont val="Calibri"/>
        <scheme val="minor"/>
      </rPr>
      <t xml:space="preserve">4/18 - BOT 2:30
4/19 - PAUSE 7:00
4/19 - BOT 10:00
4/19 - TOP 12:00
</t>
    </r>
    <r>
      <rPr>
        <b/>
        <sz val="11"/>
        <color rgb="FF000000"/>
        <rFont val="Calibri"/>
        <scheme val="minor"/>
      </rPr>
      <t>4/22 - AOI 10:30</t>
    </r>
  </si>
  <si>
    <t>"S1A, S1B" AFTER WASH
SERIAL # PER ECO #3
SERIAL # MUST BE LISTED ON CofC PER ECO</t>
  </si>
  <si>
    <r>
      <rPr>
        <b/>
        <strike/>
        <sz val="11"/>
        <color rgb="FF000000"/>
        <rFont val="Calibri"/>
        <scheme val="minor"/>
      </rPr>
      <t xml:space="preserve">4/25 - PCB DUE
</t>
    </r>
    <r>
      <rPr>
        <b/>
        <sz val="11"/>
        <color rgb="FF000000"/>
        <rFont val="Calibri"/>
        <scheme val="minor"/>
      </rPr>
      <t>4/18 - KIT CLEAR</t>
    </r>
  </si>
  <si>
    <t>4/19 - AWT BARE PCB REVIEW</t>
  </si>
  <si>
    <r>
      <rPr>
        <b/>
        <strike/>
        <sz val="11"/>
        <color rgb="FF000000"/>
        <rFont val="Calibri"/>
        <scheme val="minor"/>
      </rPr>
      <t xml:space="preserve">4/19 - BOT 10:00
4/19 - TOP 11:00
</t>
    </r>
    <r>
      <rPr>
        <b/>
        <sz val="11"/>
        <color rgb="FF000000"/>
        <rFont val="Calibri"/>
        <scheme val="minor"/>
      </rPr>
      <t>4/22 - AOI 10:30</t>
    </r>
  </si>
  <si>
    <r>
      <rPr>
        <b/>
        <strike/>
        <sz val="11"/>
        <color rgb="FF000000"/>
        <rFont val="Calibri"/>
      </rPr>
      <t xml:space="preserve">4/8 - SHORT PCB
4/18 - PCB DUE
</t>
    </r>
    <r>
      <rPr>
        <b/>
        <sz val="11"/>
        <color rgb="FF000000"/>
        <rFont val="Calibri"/>
      </rPr>
      <t>4/18 - KIT CLEAR</t>
    </r>
  </si>
  <si>
    <t>4/8</t>
  </si>
  <si>
    <t>5/1
3D</t>
  </si>
  <si>
    <r>
      <rPr>
        <b/>
        <strike/>
        <sz val="11"/>
        <color rgb="FF000000"/>
        <rFont val="Calibri"/>
        <scheme val="minor"/>
      </rPr>
      <t xml:space="preserve">4/29 - BOT 12:30
4/29 - TOP 2:30
</t>
    </r>
    <r>
      <rPr>
        <b/>
        <sz val="11"/>
        <color rgb="FF000000"/>
        <rFont val="Calibri"/>
        <scheme val="minor"/>
      </rPr>
      <t>4/29 - AOI 9:00</t>
    </r>
  </si>
  <si>
    <r>
      <rPr>
        <b/>
        <sz val="11"/>
        <color rgb="FFFF0000"/>
        <rFont val="Calibri"/>
        <scheme val="minor"/>
      </rPr>
      <t xml:space="preserve">*** 3 DAY TURN ***
</t>
    </r>
    <r>
      <rPr>
        <b/>
        <sz val="11"/>
        <color rgb="FF000000"/>
        <rFont val="Calibri"/>
        <scheme val="minor"/>
      </rPr>
      <t>U2_5 changed to LT6108IMS8-2#PBF</t>
    </r>
  </si>
  <si>
    <r>
      <rPr>
        <b/>
        <strike/>
        <sz val="11"/>
        <color rgb="FF000000"/>
        <rFont val="Calibri"/>
        <scheme val="minor"/>
      </rPr>
      <t xml:space="preserve">4/25 - SHORT U2_5 (SKIPPABLE)
4/26 - U2_5 DUE DATE
</t>
    </r>
    <r>
      <rPr>
        <b/>
        <sz val="11"/>
        <color rgb="FF000000"/>
        <rFont val="Calibri"/>
        <scheme val="minor"/>
      </rPr>
      <t>4/26 - KIT CLEAR</t>
    </r>
  </si>
  <si>
    <t xml:space="preserve">ABB Inc.
</t>
  </si>
  <si>
    <t>4/30
10D</t>
  </si>
  <si>
    <r>
      <rPr>
        <b/>
        <strike/>
        <sz val="11"/>
        <color rgb="FF000000"/>
        <rFont val="Calibri"/>
        <scheme val="minor"/>
      </rPr>
      <t xml:space="preserve">11/2 - TOP 2:00
</t>
    </r>
    <r>
      <rPr>
        <b/>
        <sz val="11"/>
        <color rgb="FF000000"/>
        <rFont val="Calibri"/>
        <scheme val="minor"/>
      </rPr>
      <t>11/3 - AOI 12:00</t>
    </r>
  </si>
  <si>
    <r>
      <rPr>
        <b/>
        <sz val="11"/>
        <color rgb="FFFF0000"/>
        <rFont val="Calibri"/>
        <scheme val="minor"/>
      </rPr>
      <t xml:space="preserve">BAKE BOARDS BEFORE SHIPPING
</t>
    </r>
    <r>
      <rPr>
        <b/>
        <sz val="11"/>
        <color rgb="FF000000"/>
        <rFont val="Calibri"/>
        <scheme val="minor"/>
      </rPr>
      <t>SOLDER GUIDE PINS
NO SHIP EARLY SPLIT SHIPMENT: 
QTY 25 DUE 11/17/23
QTY 25 DUE 4/30/24
DEPANEL</t>
    </r>
  </si>
  <si>
    <r>
      <rPr>
        <b/>
        <strike/>
        <sz val="11"/>
        <color rgb="FF000000"/>
        <rFont val="Calibri"/>
        <scheme val="minor"/>
      </rPr>
      <t>10/24 - SHORT #37 (R7A..</t>
    </r>
    <r>
      <rPr>
        <b/>
        <sz val="11"/>
        <color rgb="FF000000"/>
        <rFont val="Calibri"/>
        <scheme val="minor"/>
      </rPr>
      <t>) 
10/26 - KIT CLEAR</t>
    </r>
  </si>
  <si>
    <t xml:space="preserve">Machine Solutions Inc
</t>
  </si>
  <si>
    <t>DOC REL 10/24</t>
  </si>
  <si>
    <t xml:space="preserve">LF; </t>
  </si>
  <si>
    <r>
      <rPr>
        <b/>
        <strike/>
        <sz val="11"/>
        <color rgb="FF000000"/>
        <rFont val="Calibri"/>
        <scheme val="minor"/>
      </rPr>
      <t xml:space="preserve">4/24 - TOP 10:00
</t>
    </r>
    <r>
      <rPr>
        <b/>
        <sz val="11"/>
        <color rgb="FF000000"/>
        <rFont val="Calibri"/>
        <scheme val="minor"/>
      </rPr>
      <t>4/24 - AOI 12:30</t>
    </r>
  </si>
  <si>
    <r>
      <rPr>
        <b/>
        <strike/>
        <sz val="11"/>
        <color rgb="FF000000"/>
        <rFont val="Calibri"/>
        <scheme val="minor"/>
      </rPr>
      <t xml:space="preserve">4/17 - #7 (J3) DUE
SHORT PCB (NO ETA)
4/29 - PCB DUE
</t>
    </r>
    <r>
      <rPr>
        <b/>
        <sz val="11"/>
        <color rgb="FF000000"/>
        <rFont val="Calibri"/>
        <scheme val="minor"/>
      </rPr>
      <t>4/22 - KIT CLEAR</t>
    </r>
  </si>
  <si>
    <r>
      <rPr>
        <b/>
        <strike/>
        <sz val="11"/>
        <color rgb="FF000000"/>
        <rFont val="Calibri"/>
        <scheme val="minor"/>
      </rPr>
      <t xml:space="preserve">4/19 - BOT 1:30
4/22 - TOP
</t>
    </r>
    <r>
      <rPr>
        <b/>
        <sz val="11"/>
        <color rgb="FF000000"/>
        <rFont val="Calibri"/>
        <scheme val="minor"/>
      </rPr>
      <t>4/22 - AOI 8:30</t>
    </r>
  </si>
  <si>
    <t>LEAD PROCESS
"U3" AFTER WASH
DEPANEL</t>
  </si>
  <si>
    <r>
      <rPr>
        <b/>
        <strike/>
        <sz val="11"/>
        <color rgb="FF000000"/>
        <rFont val="Calibri"/>
        <scheme val="minor"/>
      </rPr>
      <t xml:space="preserve">4/23 - PCB DUE
</t>
    </r>
    <r>
      <rPr>
        <b/>
        <sz val="11"/>
        <color rgb="FF000000"/>
        <rFont val="Calibri"/>
        <scheme val="minor"/>
      </rPr>
      <t>4/18 - KIT CLEAR</t>
    </r>
  </si>
  <si>
    <t>DOC REL 4/9</t>
  </si>
  <si>
    <t>4/12 - HAVE STENCIL
BOT 1ST</t>
  </si>
  <si>
    <t>4/30
5D</t>
  </si>
  <si>
    <r>
      <rPr>
        <b/>
        <strike/>
        <sz val="11"/>
        <color rgb="FF000000"/>
        <rFont val="Calibri"/>
        <scheme val="minor"/>
      </rPr>
      <t xml:space="preserve">4/25 - BOT
4/25 - TOP 9:00
4/25 - PAUSE 11:30
4/25 - TOP 6:30
</t>
    </r>
    <r>
      <rPr>
        <b/>
        <sz val="11"/>
        <color rgb="FF000000"/>
        <rFont val="Calibri"/>
        <scheme val="minor"/>
      </rPr>
      <t>4/25 - AOI 8:00</t>
    </r>
  </si>
  <si>
    <t>U15 FLUSH WITH BOARD</t>
  </si>
  <si>
    <t>4/23 - KIT CLEAR</t>
  </si>
  <si>
    <t>4/25 - MODIFY STENCIL</t>
  </si>
  <si>
    <t>4/30
3D</t>
  </si>
  <si>
    <r>
      <rPr>
        <b/>
        <sz val="11"/>
        <color rgb="FFFF0000"/>
        <rFont val="Calibri"/>
        <scheme val="minor"/>
      </rPr>
      <t xml:space="preserve">*** 3 DAY TURN ***
</t>
    </r>
    <r>
      <rPr>
        <b/>
        <sz val="11"/>
        <color rgb="FF000000"/>
        <rFont val="Calibri"/>
        <scheme val="minor"/>
      </rPr>
      <t>DEPANEL &amp; SAND
CofC REQUIREMENTS</t>
    </r>
  </si>
  <si>
    <t>5/6
15D</t>
  </si>
  <si>
    <r>
      <rPr>
        <b/>
        <strike/>
        <sz val="11"/>
        <color rgb="FF000000"/>
        <rFont val="Calibri"/>
        <scheme val="minor"/>
      </rPr>
      <t xml:space="preserve">4/18 - BOT 2:30
4/19 - TOP 8:00
</t>
    </r>
    <r>
      <rPr>
        <b/>
        <sz val="11"/>
        <color rgb="FF000000"/>
        <rFont val="Calibri"/>
        <scheme val="minor"/>
      </rPr>
      <t>4/19 - AOI 10:30</t>
    </r>
  </si>
  <si>
    <t>RUN PARTIAL 99 OF 150
DEPANEL &amp; SAND PER ECO
LABEL EACH ESD BAG PER ECO #3</t>
  </si>
  <si>
    <t>4/15 - KIT CLEAR FOR 99 OF 150</t>
  </si>
  <si>
    <r>
      <rPr>
        <b/>
        <strike/>
        <sz val="11"/>
        <color rgb="FF000000"/>
        <rFont val="Calibri"/>
        <scheme val="minor"/>
      </rPr>
      <t xml:space="preserve">4/18 - BOT 12:30
4/18 - TOP 2:00
</t>
    </r>
    <r>
      <rPr>
        <b/>
        <sz val="11"/>
        <color rgb="FF000000"/>
        <rFont val="Calibri"/>
        <scheme val="minor"/>
      </rPr>
      <t>4/19 - AOI 2:30</t>
    </r>
  </si>
  <si>
    <t>LEAD PROCESS
"C3 &amp; C4" ARE NOW DNI FOR THIS BUILD ONLY
INSTALL "J1" HARDWARE BEFORE SOLDERING
DEPANEL</t>
  </si>
  <si>
    <r>
      <rPr>
        <b/>
        <strike/>
        <sz val="11"/>
        <color rgb="FF000000"/>
        <rFont val="Calibri"/>
        <scheme val="minor"/>
      </rPr>
      <t xml:space="preserve">4/18 - PCB DUE; NO ETA #12(J1)
4/17 - SMT CLEAR
</t>
    </r>
    <r>
      <rPr>
        <b/>
        <sz val="11"/>
        <color rgb="FF000000"/>
        <rFont val="Calibri"/>
        <scheme val="minor"/>
      </rPr>
      <t>4/18 - KIT CLEAR</t>
    </r>
  </si>
  <si>
    <t>4/29
1D</t>
  </si>
  <si>
    <r>
      <rPr>
        <b/>
        <strike/>
        <sz val="11"/>
        <color rgb="FF000000"/>
        <rFont val="Calibri"/>
        <scheme val="minor"/>
      </rPr>
      <t xml:space="preserve">4/29 - BOT 6:00
4/29 - TOP 8:30
</t>
    </r>
    <r>
      <rPr>
        <b/>
        <sz val="11"/>
        <color rgb="FF000000"/>
        <rFont val="Calibri"/>
        <scheme val="minor"/>
      </rPr>
      <t>4/29 - AOI 1:00</t>
    </r>
  </si>
  <si>
    <r>
      <rPr>
        <b/>
        <sz val="11"/>
        <color rgb="FFFF0000"/>
        <rFont val="Calibri"/>
        <scheme val="minor"/>
      </rPr>
      <t xml:space="preserve">*** 1 DAY TURN ***
</t>
    </r>
    <r>
      <rPr>
        <b/>
        <sz val="11"/>
        <color rgb="FF000000"/>
        <rFont val="Calibri"/>
        <scheme val="minor"/>
      </rPr>
      <t>PZ1 PLACE AFTER WASH
DEPANEL</t>
    </r>
  </si>
  <si>
    <t>4/29 - EXPECTED CLEAR DATE</t>
  </si>
  <si>
    <t xml:space="preserve">Enovate Medical, LLC
</t>
  </si>
  <si>
    <t>BOT 1ST
URGENT</t>
  </si>
  <si>
    <t>4/29
5D</t>
  </si>
  <si>
    <r>
      <rPr>
        <b/>
        <strike/>
        <sz val="11"/>
        <color rgb="FF000000"/>
        <rFont val="Calibri"/>
        <scheme val="minor"/>
      </rPr>
      <t xml:space="preserve">4/17 - BOT 12:00
4/18 - TOP 8:30
</t>
    </r>
    <r>
      <rPr>
        <b/>
        <sz val="11"/>
        <color rgb="FF000000"/>
        <rFont val="Calibri"/>
        <scheme val="minor"/>
      </rPr>
      <t>4/18 - AOI 2:30</t>
    </r>
  </si>
  <si>
    <r>
      <rPr>
        <b/>
        <strike/>
        <sz val="11"/>
        <color rgb="FF000000"/>
        <rFont val="Calibri"/>
        <scheme val="minor"/>
      </rPr>
      <t xml:space="preserve">4/10 - MAY CLEAR TODAY
</t>
    </r>
    <r>
      <rPr>
        <b/>
        <sz val="11"/>
        <color rgb="FF000000"/>
        <rFont val="Calibri"/>
        <scheme val="minor"/>
      </rPr>
      <t>4/15 - SHORT 2 PCS OF U22</t>
    </r>
  </si>
  <si>
    <t xml:space="preserve">Safe Foods
</t>
  </si>
  <si>
    <r>
      <rPr>
        <b/>
        <strike/>
        <sz val="11"/>
        <color rgb="FF000000"/>
        <rFont val="Calibri"/>
        <scheme val="minor"/>
      </rPr>
      <t xml:space="preserve">4/16 - TOP 9:30
</t>
    </r>
    <r>
      <rPr>
        <b/>
        <sz val="11"/>
        <color rgb="FF000000"/>
        <rFont val="Calibri"/>
        <scheme val="minor"/>
      </rPr>
      <t>4/16 - AOI 11:00</t>
    </r>
  </si>
  <si>
    <r>
      <rPr>
        <b/>
        <strike/>
        <sz val="11"/>
        <color rgb="FF000000"/>
        <rFont val="Calibri"/>
        <scheme val="minor"/>
      </rPr>
      <t xml:space="preserve">4/23 - PCB DUE
</t>
    </r>
    <r>
      <rPr>
        <b/>
        <sz val="11"/>
        <color rgb="FF000000"/>
        <rFont val="Calibri"/>
        <scheme val="minor"/>
      </rPr>
      <t>4/16 - KIT CLEAR</t>
    </r>
  </si>
  <si>
    <t>BOT ONLY
4/11 - HAVE STENCIL</t>
  </si>
  <si>
    <r>
      <rPr>
        <b/>
        <strike/>
        <sz val="11"/>
        <color rgb="FF000000"/>
        <rFont val="Calibri"/>
        <scheme val="minor"/>
      </rPr>
      <t xml:space="preserve">4/23 - BOT 8:00
4/23 - TOP 10:30
</t>
    </r>
    <r>
      <rPr>
        <b/>
        <sz val="11"/>
        <color rgb="FF000000"/>
        <rFont val="Calibri"/>
        <scheme val="minor"/>
      </rPr>
      <t>4/23 - AOI 2:00</t>
    </r>
  </si>
  <si>
    <t>SHORT #16 (U2..) OK TO SKIP
"LEDB1 &amp; 2" AFTER WASH
DEPANEL</t>
  </si>
  <si>
    <r>
      <rPr>
        <b/>
        <strike/>
        <sz val="11"/>
        <color rgb="FF000000"/>
        <rFont val="Calibri"/>
        <scheme val="minor"/>
      </rPr>
      <t xml:space="preserve">4/23 - PCB DUE; SHORT #16 (U2..) &amp; #26 (HD1)
</t>
    </r>
    <r>
      <rPr>
        <b/>
        <sz val="11"/>
        <color rgb="FF000000"/>
        <rFont val="Calibri"/>
        <scheme val="minor"/>
      </rPr>
      <t>4/18 - KIT CLEAR</t>
    </r>
  </si>
  <si>
    <t xml:space="preserve">Government Contracting Specialists, Inc.
</t>
  </si>
  <si>
    <t>DOC REL 4/16</t>
  </si>
  <si>
    <t>5/1
10D</t>
  </si>
  <si>
    <t>4/18 - AOI</t>
  </si>
  <si>
    <r>
      <rPr>
        <b/>
        <strike/>
        <sz val="11"/>
        <color rgb="FF000000"/>
        <rFont val="Calibri"/>
        <scheme val="minor"/>
      </rPr>
      <t xml:space="preserve">4/16 - PCB DUE
</t>
    </r>
    <r>
      <rPr>
        <b/>
        <sz val="11"/>
        <color rgb="FF000000"/>
        <rFont val="Calibri"/>
        <scheme val="minor"/>
      </rPr>
      <t>4/17 - KIT CLEAR</t>
    </r>
  </si>
  <si>
    <t>4/23 - AOI</t>
  </si>
  <si>
    <r>
      <rPr>
        <b/>
        <strike/>
        <sz val="11"/>
        <color rgb="FF000000"/>
        <rFont val="Calibri"/>
        <scheme val="minor"/>
      </rPr>
      <t xml:space="preserve">4/18 - PCB DUE
</t>
    </r>
    <r>
      <rPr>
        <b/>
        <sz val="11"/>
        <color rgb="FF000000"/>
        <rFont val="Calibri"/>
        <scheme val="minor"/>
      </rPr>
      <t>4/17 - KIT CLEAR</t>
    </r>
  </si>
  <si>
    <t>4/19 - AWT STENCIL</t>
  </si>
  <si>
    <t>4/25
5D</t>
  </si>
  <si>
    <r>
      <rPr>
        <b/>
        <strike/>
        <sz val="11"/>
        <color rgb="FF000000"/>
        <rFont val="Calibri"/>
        <scheme val="minor"/>
      </rPr>
      <t xml:space="preserve">4/22 - BOT 2:00
4/23 - TOP 7:30
</t>
    </r>
    <r>
      <rPr>
        <b/>
        <sz val="11"/>
        <color rgb="FF000000"/>
        <rFont val="Calibri"/>
        <scheme val="minor"/>
      </rPr>
      <t>4/23 - AOI 2:00</t>
    </r>
  </si>
  <si>
    <t>CLASS 3
LEAD PROCESS
DEPANEL</t>
  </si>
  <si>
    <t>4/18 - KIT CLEAR</t>
  </si>
  <si>
    <t xml:space="preserve">Reliable Robotics Corporation
</t>
  </si>
  <si>
    <t>4/18</t>
  </si>
  <si>
    <t>4/25
8D</t>
  </si>
  <si>
    <r>
      <rPr>
        <b/>
        <strike/>
        <sz val="11"/>
        <color rgb="FF000000"/>
        <rFont val="Calibri"/>
        <scheme val="minor"/>
      </rPr>
      <t xml:space="preserve">4/19 - BOT 7:00
4/19 - TOP 11:00
4/19 - PAUSE 2:30 
4/22 - TOP 10:30
</t>
    </r>
    <r>
      <rPr>
        <b/>
        <sz val="11"/>
        <color rgb="FF000000"/>
        <rFont val="Calibri"/>
        <scheme val="minor"/>
      </rPr>
      <t>4/22 - AOI 12:30</t>
    </r>
  </si>
  <si>
    <r>
      <rPr>
        <b/>
        <sz val="11"/>
        <color rgb="FFFF0000"/>
        <rFont val="Calibri"/>
        <scheme val="minor"/>
      </rPr>
      <t xml:space="preserve">*** 5-DAY RWK + 3-DAY RUNTIME ***
</t>
    </r>
    <r>
      <rPr>
        <b/>
        <sz val="11"/>
        <color rgb="FF000000"/>
        <rFont val="Calibri"/>
        <scheme val="minor"/>
      </rPr>
      <t>XRAY &amp; SAVE IMAGES
DEPANEL</t>
    </r>
  </si>
  <si>
    <r>
      <rPr>
        <b/>
        <strike/>
        <sz val="11"/>
        <color rgb="FF000000"/>
        <rFont val="Calibri"/>
        <scheme val="minor"/>
      </rPr>
      <t xml:space="preserve">4/22 - WILL CLEAR DATE </t>
    </r>
    <r>
      <rPr>
        <b/>
        <sz val="11"/>
        <color rgb="FF000000"/>
        <rFont val="Calibri"/>
        <scheme val="minor"/>
      </rPr>
      <t>(EST SHIP DATE 4/25) (PHUONG)
KIT CLEAR</t>
    </r>
  </si>
  <si>
    <t>4/22 - GOOP BOTTOM REQ BEFORE RUN TOP</t>
  </si>
  <si>
    <t>4/25
10D</t>
  </si>
  <si>
    <r>
      <rPr>
        <b/>
        <strike/>
        <sz val="11"/>
        <color rgb="FF000000"/>
        <rFont val="Calibri"/>
        <scheme val="minor"/>
      </rPr>
      <t xml:space="preserve">4/15 - TOP 11:00
</t>
    </r>
    <r>
      <rPr>
        <b/>
        <sz val="11"/>
        <color rgb="FF000000"/>
        <rFont val="Calibri"/>
        <scheme val="minor"/>
      </rPr>
      <t>4/16 - AOI 11:00</t>
    </r>
  </si>
  <si>
    <r>
      <rPr>
        <b/>
        <sz val="11"/>
        <color rgb="FFFF0000"/>
        <rFont val="Calibri"/>
        <scheme val="minor"/>
      </rPr>
      <t xml:space="preserve">*PLEASE MAKE SURE TO HAVE THE MOST UPDATED ECO WITH ALTA QUALITY ALERT ADDED
</t>
    </r>
    <r>
      <rPr>
        <b/>
        <sz val="11"/>
        <color rgb="FF000000"/>
        <rFont val="Calibri"/>
        <scheme val="minor"/>
      </rPr>
      <t xml:space="preserve">"L1 &amp; S1" MAKE SURE PADS ARE MASKED OFF PER ECO #2
"MOD1" AFTER WASH
</t>
    </r>
    <r>
      <rPr>
        <b/>
        <sz val="11"/>
        <color rgb="FFFF0000"/>
        <rFont val="Calibri"/>
        <scheme val="minor"/>
      </rPr>
      <t>"J6" QUALITY ALERT FOR SOLDER BRIDGE FROM 1ST ARTICLES - SEE ECO</t>
    </r>
  </si>
  <si>
    <t>4/11 - KIT CLEAR</t>
  </si>
  <si>
    <t xml:space="preserve">Swift Sensors
</t>
  </si>
  <si>
    <t>DOC REL 4/11</t>
  </si>
  <si>
    <t>4/26
10D</t>
  </si>
  <si>
    <r>
      <rPr>
        <b/>
        <strike/>
        <sz val="11"/>
        <color rgb="FF000000"/>
        <rFont val="Calibri"/>
        <scheme val="minor"/>
      </rPr>
      <t xml:space="preserve">4/12 - TOP 2:00
</t>
    </r>
    <r>
      <rPr>
        <b/>
        <sz val="11"/>
        <color rgb="FF000000"/>
        <rFont val="Calibri"/>
        <scheme val="minor"/>
      </rPr>
      <t>4/15 - AOI 2:00</t>
    </r>
  </si>
  <si>
    <r>
      <rPr>
        <b/>
        <strike/>
        <sz val="11"/>
        <color rgb="FF000000"/>
        <rFont val="Calibri"/>
        <scheme val="minor"/>
      </rPr>
      <t xml:space="preserve">4/17 – PCB due date; No ETA on Q1
</t>
    </r>
    <r>
      <rPr>
        <b/>
        <sz val="11"/>
        <color rgb="FF000000"/>
        <rFont val="Calibri"/>
        <scheme val="minor"/>
      </rPr>
      <t>4/12 - KIT CLEAR</t>
    </r>
  </si>
  <si>
    <t>TOP ONLY
4/11 - HAVE STENCIL</t>
  </si>
  <si>
    <r>
      <rPr>
        <b/>
        <strike/>
        <sz val="11"/>
        <color rgb="FF000000"/>
        <rFont val="Calibri"/>
        <scheme val="minor"/>
      </rPr>
      <t xml:space="preserve">4/15 - BOT
4/15 - TOP
</t>
    </r>
    <r>
      <rPr>
        <b/>
        <sz val="11"/>
        <color rgb="FF000000"/>
        <rFont val="Calibri"/>
        <scheme val="minor"/>
      </rPr>
      <t>4/15 - AOI 11:00</t>
    </r>
  </si>
  <si>
    <r>
      <rPr>
        <b/>
        <strike/>
        <sz val="11"/>
        <color rgb="FF000000"/>
        <rFont val="Calibri"/>
        <scheme val="minor"/>
      </rPr>
      <t xml:space="preserve">4/10 - SHORT #8 (Y1) NO ETA
</t>
    </r>
    <r>
      <rPr>
        <b/>
        <sz val="11"/>
        <color rgb="FF000000"/>
        <rFont val="Calibri"/>
        <scheme val="minor"/>
      </rPr>
      <t>4/11 - KIT CLEAR</t>
    </r>
  </si>
  <si>
    <t>4/24
3D</t>
  </si>
  <si>
    <r>
      <rPr>
        <b/>
        <strike/>
        <sz val="11"/>
        <color rgb="FF000000"/>
        <rFont val="Calibri"/>
        <scheme val="minor"/>
      </rPr>
      <t xml:space="preserve">4/22 - BOT 8:30
4/22 - TOP 1:30
</t>
    </r>
    <r>
      <rPr>
        <b/>
        <sz val="11"/>
        <color rgb="FF000000"/>
        <rFont val="Calibri"/>
        <scheme val="minor"/>
      </rPr>
      <t>4/23 - AOI 6:30</t>
    </r>
  </si>
  <si>
    <t>x</t>
  </si>
  <si>
    <r>
      <rPr>
        <b/>
        <strike/>
        <sz val="11"/>
        <color rgb="FF000000"/>
        <rFont val="Calibri"/>
        <scheme val="minor"/>
      </rPr>
      <t xml:space="preserve">4/22 - PCB DUE | AWT PART CONF #49 (J1) &amp; #48 (J3)
4/19 - PCB DUE
</t>
    </r>
    <r>
      <rPr>
        <b/>
        <sz val="11"/>
        <color rgb="FF000000"/>
        <rFont val="Calibri"/>
        <scheme val="minor"/>
      </rPr>
      <t>4/19 - KIT CLEAR</t>
    </r>
  </si>
  <si>
    <t xml:space="preserve">Orbit Fab Inc.
</t>
  </si>
  <si>
    <t>DOC REL 4/12</t>
  </si>
  <si>
    <t>4/24
10D</t>
  </si>
  <si>
    <r>
      <rPr>
        <b/>
        <strike/>
        <sz val="11"/>
        <color rgb="FF000000"/>
        <rFont val="Calibri"/>
        <scheme val="minor"/>
      </rPr>
      <t xml:space="preserve">4/11 - BOT 1:00
4/12 - PAUSE 8:00
4/17 - BOT 1:00
4/17 - TOP 2:30
</t>
    </r>
    <r>
      <rPr>
        <b/>
        <sz val="11"/>
        <color rgb="FF000000"/>
        <rFont val="Calibri"/>
        <scheme val="minor"/>
      </rPr>
      <t>4/18 - AOI 12:00</t>
    </r>
  </si>
  <si>
    <t>LEAD PROCESS
MECH ASSY REQ</t>
  </si>
  <si>
    <r>
      <rPr>
        <b/>
        <strike/>
        <sz val="11"/>
        <color rgb="FF000000"/>
        <rFont val="Calibri"/>
        <scheme val="minor"/>
      </rPr>
      <t xml:space="preserve">4/9 - SHORT PCB
</t>
    </r>
    <r>
      <rPr>
        <b/>
        <sz val="11"/>
        <color rgb="FF000000"/>
        <rFont val="Calibri"/>
        <scheme val="minor"/>
      </rPr>
      <t>4/10 - KIT CLEAR</t>
    </r>
  </si>
  <si>
    <t>4/12 - AWT STENCIL</t>
  </si>
  <si>
    <t>4/24
5D</t>
  </si>
  <si>
    <r>
      <rPr>
        <b/>
        <strike/>
        <sz val="11"/>
        <color rgb="FF000000"/>
        <rFont val="Calibri"/>
        <scheme val="minor"/>
      </rPr>
      <t xml:space="preserve">4/18 - BOT 8:00
4/18 - TOP 10:00
</t>
    </r>
    <r>
      <rPr>
        <b/>
        <sz val="11"/>
        <color rgb="FF000000"/>
        <rFont val="Calibri"/>
        <scheme val="minor"/>
      </rPr>
      <t>4/19 - AOI 8:00</t>
    </r>
  </si>
  <si>
    <t>LEAD ASSY
"BZ1, U32, C36" AFTER WASH
"DS1-DS3" MOUNT PER ECO #8
"J1 &amp; J2" MOUNT PER ECO #9</t>
  </si>
  <si>
    <r>
      <rPr>
        <b/>
        <strike/>
        <sz val="11"/>
        <color rgb="FF000000"/>
        <rFont val="Calibri"/>
        <scheme val="minor"/>
      </rPr>
      <t xml:space="preserve">4/17 - PCB DUE
</t>
    </r>
    <r>
      <rPr>
        <b/>
        <sz val="11"/>
        <color rgb="FF000000"/>
        <rFont val="Calibri"/>
        <scheme val="minor"/>
      </rPr>
      <t>4/17 - KIT CLEAR</t>
    </r>
  </si>
  <si>
    <t>TOP 1ST
4/17 - has stencil</t>
  </si>
  <si>
    <t>4/26
15D</t>
  </si>
  <si>
    <r>
      <rPr>
        <b/>
        <strike/>
        <sz val="11"/>
        <color rgb="FF000000"/>
        <rFont val="Calibri"/>
        <scheme val="minor"/>
      </rPr>
      <t xml:space="preserve">4/10 - BOT
4/11 - TOP 9:00
</t>
    </r>
    <r>
      <rPr>
        <b/>
        <sz val="11"/>
        <color rgb="FF000000"/>
        <rFont val="Calibri"/>
        <scheme val="minor"/>
      </rPr>
      <t>4/11 - AOI 12:30</t>
    </r>
  </si>
  <si>
    <t>SPECIAL LABEL FORMAT REQ PER ECO #3
CofC PER ECO #4</t>
  </si>
  <si>
    <t>4/5 - KIT CLEAR</t>
  </si>
  <si>
    <t>Aigen</t>
  </si>
  <si>
    <t>DOC REL 4/2</t>
  </si>
  <si>
    <r>
      <rPr>
        <b/>
        <strike/>
        <sz val="11"/>
        <color rgb="FF000000"/>
        <rFont val="Calibri"/>
        <scheme val="minor"/>
      </rPr>
      <t xml:space="preserve">4/17 - BOT 6:00
4/17 - TOP 9:00
</t>
    </r>
    <r>
      <rPr>
        <b/>
        <sz val="11"/>
        <color rgb="FF000000"/>
        <rFont val="Calibri"/>
        <scheme val="minor"/>
      </rPr>
      <t>4/17 - AOI</t>
    </r>
  </si>
  <si>
    <t>LEAD/NO CLEAN PROCESS
MAKE SURE THERE IS PASTE ON FRAME PADS PER ECO</t>
  </si>
  <si>
    <r>
      <rPr>
        <b/>
        <strike/>
        <sz val="11"/>
        <color rgb="FF000000"/>
        <rFont val="Calibri"/>
        <scheme val="minor"/>
      </rPr>
      <t xml:space="preserve">4/15 - BOT 9:30
4/15 - PAUSE 11:00
4/16 - BOT 11:00
4/16 - TOP
</t>
    </r>
    <r>
      <rPr>
        <b/>
        <sz val="11"/>
        <color rgb="FF000000"/>
        <rFont val="Calibri"/>
        <scheme val="minor"/>
      </rPr>
      <t>4/16 - AOI</t>
    </r>
  </si>
  <si>
    <t>4/15  - AWT STENCIL</t>
  </si>
  <si>
    <r>
      <rPr>
        <b/>
        <strike/>
        <sz val="11"/>
        <color rgb="FF000000"/>
        <rFont val="Calibri"/>
        <scheme val="minor"/>
      </rPr>
      <t xml:space="preserve">4/10 - BOT 2:00
4/11 - TOP
</t>
    </r>
    <r>
      <rPr>
        <b/>
        <sz val="11"/>
        <color rgb="FF000000"/>
        <rFont val="Calibri"/>
        <scheme val="minor"/>
      </rPr>
      <t>4/11 - AOI 12:30</t>
    </r>
  </si>
  <si>
    <r>
      <rPr>
        <b/>
        <strike/>
        <sz val="11"/>
        <color rgb="FF000000"/>
        <rFont val="Calibri"/>
        <scheme val="minor"/>
      </rPr>
      <t xml:space="preserve">4/9 - SMT CLEAR
</t>
    </r>
    <r>
      <rPr>
        <b/>
        <sz val="11"/>
        <color rgb="FF000000"/>
        <rFont val="Calibri"/>
        <scheme val="minor"/>
      </rPr>
      <t>4/11 - KIT CLEAR</t>
    </r>
  </si>
  <si>
    <t>4/23
10D</t>
  </si>
  <si>
    <t>T/H ONLY
"C1,C2" PLACE PER ECO
***MASK OFF SPECIFIED LOCATIONS PER ECO #3
DEPANEL</t>
  </si>
  <si>
    <r>
      <rPr>
        <b/>
        <strike/>
        <sz val="11"/>
        <color rgb="FF000000"/>
        <rFont val="Calibri"/>
        <scheme val="minor"/>
      </rPr>
      <t xml:space="preserve">4/1 - SHORT #16 (SW1) &amp; #18 (Q2)
</t>
    </r>
    <r>
      <rPr>
        <b/>
        <sz val="11"/>
        <color rgb="FF000000"/>
        <rFont val="Calibri"/>
        <scheme val="minor"/>
      </rPr>
      <t>4/9 - KIT CLEAR</t>
    </r>
  </si>
  <si>
    <t xml:space="preserve">Technical Manufacturing Corporation (TMC)
</t>
  </si>
  <si>
    <t>4/1</t>
  </si>
  <si>
    <t>4/23
5D</t>
  </si>
  <si>
    <r>
      <rPr>
        <b/>
        <strike/>
        <sz val="11"/>
        <color rgb="FF000000"/>
        <rFont val="Calibri"/>
        <scheme val="minor"/>
      </rPr>
      <t xml:space="preserve">4/11 - BOT 2:00
4/12 - TOP 10:30
</t>
    </r>
    <r>
      <rPr>
        <b/>
        <sz val="11"/>
        <color rgb="FF000000"/>
        <rFont val="Calibri"/>
        <scheme val="minor"/>
      </rPr>
      <t>4/12 - AOI 2:30</t>
    </r>
  </si>
  <si>
    <t>DNI #81 (J5)
"U20" DO NOT WASH
XRAY &amp; SAVE IMAGES
LABEL/SER # PER ECO #3</t>
  </si>
  <si>
    <r>
      <rPr>
        <b/>
        <strike/>
        <sz val="11"/>
        <color rgb="FF000000"/>
        <rFont val="Calibri"/>
        <scheme val="minor"/>
      </rPr>
      <t xml:space="preserve">4/5 - SHORTAGES DUE; 4/14 PCB DUE
</t>
    </r>
    <r>
      <rPr>
        <b/>
        <sz val="11"/>
        <color rgb="FF000000"/>
        <rFont val="Calibri"/>
        <scheme val="minor"/>
      </rPr>
      <t>4/11 - SMT CLEAR</t>
    </r>
  </si>
  <si>
    <t>4/4</t>
  </si>
  <si>
    <r>
      <rPr>
        <b/>
        <sz val="11"/>
        <color rgb="FFFF0000"/>
        <rFont val="Calibri"/>
        <scheme val="minor"/>
      </rPr>
      <t xml:space="preserve">*** NEEDS UNPACK ***
</t>
    </r>
    <r>
      <rPr>
        <b/>
        <sz val="11"/>
        <color rgb="FF000000"/>
        <rFont val="Calibri"/>
        <scheme val="minor"/>
      </rPr>
      <t>ADD SOLDER ON J3
REMOVE R5
RELABEL</t>
    </r>
  </si>
  <si>
    <t>4/15 - KIT CLEAR</t>
  </si>
  <si>
    <t>4/22
5D</t>
  </si>
  <si>
    <t>4/16 - AOI</t>
  </si>
  <si>
    <r>
      <rPr>
        <b/>
        <strike/>
        <sz val="11"/>
        <color rgb="FF000000"/>
        <rFont val="Calibri"/>
        <scheme val="minor"/>
      </rPr>
      <t xml:space="preserve">4/9 - PART SHORTAGES
4/11 - SHORT #18(U5)
4/15 - MAY CLEAR DATE
</t>
    </r>
    <r>
      <rPr>
        <b/>
        <sz val="11"/>
        <color rgb="FF000000"/>
        <rFont val="Calibri"/>
        <scheme val="minor"/>
      </rPr>
      <t>4/15 - KIT CLEAR</t>
    </r>
  </si>
  <si>
    <t>4/22
3D</t>
  </si>
  <si>
    <r>
      <rPr>
        <b/>
        <strike/>
        <sz val="11"/>
        <color rgb="FF000000"/>
        <rFont val="Calibri"/>
        <scheme val="minor"/>
      </rPr>
      <t xml:space="preserve">4/17 - BOT 11:00
4/17 - TOP 1:00
</t>
    </r>
    <r>
      <rPr>
        <b/>
        <sz val="11"/>
        <color rgb="FF000000"/>
        <rFont val="Calibri"/>
        <scheme val="minor"/>
      </rPr>
      <t>4/18 - AOI 7:00</t>
    </r>
  </si>
  <si>
    <r>
      <rPr>
        <b/>
        <strike/>
        <sz val="11"/>
        <color rgb="FF000000"/>
        <rFont val="Calibri"/>
        <scheme val="minor"/>
      </rPr>
      <t xml:space="preserve">4/16 - PCB DUE; NO ETA #26 (J7..)
4/17 - J7, J8 DUE
</t>
    </r>
    <r>
      <rPr>
        <b/>
        <sz val="11"/>
        <color rgb="FF000000"/>
        <rFont val="Calibri"/>
        <scheme val="minor"/>
      </rPr>
      <t>4/17 - KIT CLEAR</t>
    </r>
  </si>
  <si>
    <r>
      <rPr>
        <b/>
        <strike/>
        <sz val="11"/>
        <color rgb="FF000000"/>
        <rFont val="Calibri"/>
        <scheme val="minor"/>
      </rPr>
      <t xml:space="preserve">4/16 - TOP 8:00
</t>
    </r>
    <r>
      <rPr>
        <b/>
        <sz val="11"/>
        <color rgb="FF000000"/>
        <rFont val="Calibri"/>
        <scheme val="minor"/>
      </rPr>
      <t>4/16 - AOI 1:00</t>
    </r>
  </si>
  <si>
    <r>
      <rPr>
        <b/>
        <strike/>
        <sz val="11"/>
        <color rgb="FF000000"/>
        <rFont val="Calibri"/>
      </rPr>
      <t xml:space="preserve">4/9 - PART SHORTAGES
4/11 - SHORT #18(U6)
</t>
    </r>
    <r>
      <rPr>
        <b/>
        <sz val="11"/>
        <color rgb="FF000000"/>
        <rFont val="Calibri"/>
      </rPr>
      <t>4/15 - MAY CLEAR DATE</t>
    </r>
  </si>
  <si>
    <t>4/18 - pin 1 of j19 &amp; j20 doesn't match silkscreen</t>
  </si>
  <si>
    <r>
      <rPr>
        <b/>
        <strike/>
        <sz val="11"/>
        <color rgb="FF000000"/>
        <rFont val="Calibri"/>
        <scheme val="minor"/>
      </rPr>
      <t xml:space="preserve">3/29 - BOT
4/1 - TOP
</t>
    </r>
    <r>
      <rPr>
        <b/>
        <sz val="11"/>
        <color rgb="FF000000"/>
        <rFont val="Calibri"/>
        <scheme val="minor"/>
      </rPr>
      <t>4/1 - AOI 12:00</t>
    </r>
  </si>
  <si>
    <r>
      <rPr>
        <b/>
        <sz val="11"/>
        <color rgb="FF000000"/>
        <rFont val="Calibri"/>
        <scheme val="minor"/>
      </rPr>
      <t>SHIPPED 142 OF 200 ON 4/10/2024
Dowsil 2145 RTV NEEDED (</t>
    </r>
    <r>
      <rPr>
        <b/>
        <sz val="11"/>
        <color rgb="FFFF0000"/>
        <rFont val="Calibri"/>
        <scheme val="minor"/>
      </rPr>
      <t>12 HR CURE</t>
    </r>
    <r>
      <rPr>
        <b/>
        <sz val="11"/>
        <color rgb="FF000000"/>
        <rFont val="Calibri"/>
        <scheme val="minor"/>
      </rPr>
      <t>) 
ALUMINUM PACKAGE</t>
    </r>
  </si>
  <si>
    <r>
      <rPr>
        <b/>
        <strike/>
        <sz val="11"/>
        <color rgb="FF000000"/>
        <rFont val="Calibri"/>
        <scheme val="minor"/>
      </rPr>
      <t xml:space="preserve">3/27 - AWT 2 PARTS THAN SMT CLEAR
3/29 - SMT CLEAR
</t>
    </r>
    <r>
      <rPr>
        <b/>
        <sz val="11"/>
        <color rgb="FF000000"/>
        <rFont val="Calibri"/>
        <scheme val="minor"/>
      </rPr>
      <t>4/15 - KIT CLEAR</t>
    </r>
  </si>
  <si>
    <t xml:space="preserve">Liquid Robotics
</t>
  </si>
  <si>
    <t>3/27</t>
  </si>
  <si>
    <t>4/29
10D</t>
  </si>
  <si>
    <r>
      <rPr>
        <b/>
        <strike/>
        <sz val="11"/>
        <color rgb="FF000000"/>
        <rFont val="Calibri"/>
        <scheme val="minor"/>
      </rPr>
      <t xml:space="preserve">4/16 - TOP 11:00
</t>
    </r>
    <r>
      <rPr>
        <b/>
        <sz val="11"/>
        <color rgb="FF000000"/>
        <rFont val="Calibri"/>
        <scheme val="minor"/>
      </rPr>
      <t>4/16 - AOI 2:00</t>
    </r>
  </si>
  <si>
    <t>LEAD/NO CLEAN PROCESS
DEPANEL</t>
  </si>
  <si>
    <r>
      <rPr>
        <b/>
        <strike/>
        <sz val="11"/>
        <color rgb="FF000000"/>
        <rFont val="Calibri"/>
        <scheme val="minor"/>
      </rPr>
      <t xml:space="preserve">4/10 - SHORT PCB
4/23 - PCB DUE
</t>
    </r>
    <r>
      <rPr>
        <b/>
        <sz val="11"/>
        <color rgb="FF000000"/>
        <rFont val="Calibri"/>
        <scheme val="minor"/>
      </rPr>
      <t>4/16 - KIT CLEAR</t>
    </r>
  </si>
  <si>
    <t>TOP ONLY
4/12 - HAVE STENCIL</t>
  </si>
  <si>
    <t>4/15 - AOI 10:00</t>
  </si>
  <si>
    <r>
      <rPr>
        <b/>
        <strike/>
        <sz val="11"/>
        <color rgb="FF000000"/>
        <rFont val="Calibri"/>
        <scheme val="minor"/>
      </rPr>
      <t xml:space="preserve">4/11 - PCB DUE
</t>
    </r>
    <r>
      <rPr>
        <b/>
        <sz val="11"/>
        <color rgb="FF000000"/>
        <rFont val="Calibri"/>
        <scheme val="minor"/>
      </rPr>
      <t>4/11 - KIT CLEAR</t>
    </r>
  </si>
  <si>
    <t>bot only
4/12 - HAVE STENCIL</t>
  </si>
  <si>
    <t>4/15 - AOI</t>
  </si>
  <si>
    <t>4/19
3D</t>
  </si>
  <si>
    <r>
      <rPr>
        <b/>
        <strike/>
        <sz val="11"/>
        <color rgb="FF000000"/>
        <rFont val="Calibri"/>
        <scheme val="minor"/>
      </rPr>
      <t xml:space="preserve">4/16 - BOT 9:00
4/17 - TOP 9:00
</t>
    </r>
    <r>
      <rPr>
        <b/>
        <sz val="11"/>
        <color rgb="FF000000"/>
        <rFont val="Calibri"/>
        <scheme val="minor"/>
      </rPr>
      <t>4/17 - AOI 12:00</t>
    </r>
  </si>
  <si>
    <r>
      <rPr>
        <b/>
        <sz val="11"/>
        <color rgb="FFFF0000"/>
        <rFont val="Calibri"/>
        <scheme val="minor"/>
      </rPr>
      <t xml:space="preserve">*** 3 DAY TURN ***
</t>
    </r>
    <r>
      <rPr>
        <b/>
        <sz val="11"/>
        <color rgb="FF000000"/>
        <rFont val="Calibri"/>
        <scheme val="minor"/>
      </rPr>
      <t>CLASS 3
LEAD FORMING REQUIRED BEFORE SMT
(ECO #2 &amp; #3)
VACUUM APPLIED THERMAL MAT (ECO 4)
POLYMIDE TAPE TO BOT OF U32 (ECO 5)
EPOXY 2216 APPLY TO U32 (ECO 6)
INSTALL GAP PADS (ECO 8 &amp; 9)
MECH ASSY w/ torque REQ (ECO 10)</t>
    </r>
  </si>
  <si>
    <r>
      <rPr>
        <b/>
        <strike/>
        <sz val="11"/>
        <color rgb="FF000000"/>
        <rFont val="Calibri"/>
        <scheme val="minor"/>
      </rPr>
      <t xml:space="preserve">4/15 - SMT CLEAR
</t>
    </r>
    <r>
      <rPr>
        <b/>
        <sz val="11"/>
        <color rgb="FF000000"/>
        <rFont val="Calibri"/>
        <scheme val="minor"/>
      </rPr>
      <t>4/16 - KIT CLEAR</t>
    </r>
  </si>
  <si>
    <t xml:space="preserve">Astrobotic Technology, Inc.
</t>
  </si>
  <si>
    <t>4/17 - #72 (R95, R97) part is size 805, while pad is 603 sized.  Attempting to see if the part has a good connection before contacting customer</t>
  </si>
  <si>
    <t>BOT 1ST
A LOT OF MECH ASSY, EPOXY &amp; TRIM PARTS BEFORE SMT AND VACUUMING THERMAL PASTE</t>
  </si>
  <si>
    <r>
      <rPr>
        <b/>
        <strike/>
        <sz val="11"/>
        <color rgb="FF000000"/>
        <rFont val="Calibri"/>
        <scheme val="minor"/>
      </rPr>
      <t xml:space="preserve">4/16 - TOP 11:00
</t>
    </r>
    <r>
      <rPr>
        <b/>
        <sz val="11"/>
        <color rgb="FF000000"/>
        <rFont val="Calibri"/>
        <scheme val="minor"/>
      </rPr>
      <t>4/16 - AOI</t>
    </r>
  </si>
  <si>
    <r>
      <rPr>
        <b/>
        <strike/>
        <sz val="11"/>
        <color rgb="FF000000"/>
        <rFont val="Calibri"/>
        <scheme val="minor"/>
      </rPr>
      <t xml:space="preserve">4/11 - SHORT #18(U6)
</t>
    </r>
    <r>
      <rPr>
        <b/>
        <sz val="11"/>
        <color rgb="FF000000"/>
        <rFont val="Calibri"/>
        <scheme val="minor"/>
      </rPr>
      <t>4/15 - KIT CLEAR</t>
    </r>
  </si>
  <si>
    <r>
      <rPr>
        <b/>
        <strike/>
        <sz val="11"/>
        <color rgb="FF000000"/>
        <rFont val="Calibri"/>
        <scheme val="minor"/>
      </rPr>
      <t xml:space="preserve">4/11 - TOP 8:00 
</t>
    </r>
    <r>
      <rPr>
        <b/>
        <sz val="11"/>
        <color rgb="FF000000"/>
        <rFont val="Calibri"/>
        <scheme val="minor"/>
      </rPr>
      <t>4/13 - AOI</t>
    </r>
  </si>
  <si>
    <r>
      <rPr>
        <b/>
        <sz val="11"/>
        <color rgb="FFFF0000"/>
        <rFont val="Calibri"/>
        <scheme val="minor"/>
      </rPr>
      <t xml:space="preserve">*** 3 DAY TURN ***
</t>
    </r>
    <r>
      <rPr>
        <b/>
        <sz val="11"/>
        <color rgb="FF000000"/>
        <rFont val="Calibri"/>
        <scheme val="minor"/>
      </rPr>
      <t>"DISP1" AFTER WASH
DEPANEL</t>
    </r>
  </si>
  <si>
    <r>
      <rPr>
        <b/>
        <strike/>
        <sz val="11"/>
        <color rgb="FF000000"/>
        <rFont val="Calibri"/>
        <scheme val="minor"/>
      </rPr>
      <t xml:space="preserve">4/15 - pcb due
</t>
    </r>
    <r>
      <rPr>
        <b/>
        <sz val="11"/>
        <color rgb="FF000000"/>
        <rFont val="Calibri"/>
        <scheme val="minor"/>
      </rPr>
      <t>4/9 -</t>
    </r>
    <r>
      <rPr>
        <b/>
        <strike/>
        <sz val="11"/>
        <color rgb="FF000000"/>
        <rFont val="Calibri"/>
        <scheme val="minor"/>
      </rPr>
      <t xml:space="preserve"> SMT CLEAR</t>
    </r>
    <r>
      <rPr>
        <b/>
        <sz val="11"/>
        <color rgb="FF000000"/>
        <rFont val="Calibri"/>
        <scheme val="minor"/>
      </rPr>
      <t xml:space="preserve"> (KIT CLEAR FOR 576 OF 600 possibly ship </t>
    </r>
    <r>
      <rPr>
        <b/>
        <strike/>
        <sz val="11"/>
        <color rgb="FF000000"/>
        <rFont val="Calibri"/>
        <scheme val="minor"/>
      </rPr>
      <t xml:space="preserve">4/12 (Anne)) </t>
    </r>
    <r>
      <rPr>
        <b/>
        <sz val="11"/>
        <color rgb="FF000000"/>
        <rFont val="Calibri"/>
        <scheme val="minor"/>
      </rPr>
      <t>4/17 (TRINH)
4/18 - KIT CLEAR</t>
    </r>
  </si>
  <si>
    <t xml:space="preserve">NAL Research Corporation
</t>
  </si>
  <si>
    <t>4/9 - awt fixture (at least 1 extra needed for fixture)
4/12 - 2 min line tact time (52 SMT complete at 9:15 am; more data needed) (166 COMPLETE AT 11:20 AM)</t>
  </si>
  <si>
    <t>DOC REL 3/20</t>
  </si>
  <si>
    <t>3/28</t>
  </si>
  <si>
    <t>extra time needed (joe &amp; tad)
TOP ONLY</t>
  </si>
  <si>
    <t>4/10 - KIT CLEAR</t>
  </si>
  <si>
    <t>bot only
4/11 - STENCIL DUE</t>
  </si>
  <si>
    <r>
      <rPr>
        <b/>
        <strike/>
        <sz val="11"/>
        <color rgb="FF000000"/>
        <rFont val="Calibri"/>
        <scheme val="minor"/>
      </rPr>
      <t xml:space="preserve">4/12 - BOT 8:00
4/12 - TOP 10:30
</t>
    </r>
    <r>
      <rPr>
        <b/>
        <sz val="11"/>
        <color rgb="FF000000"/>
        <rFont val="Calibri"/>
        <scheme val="minor"/>
      </rPr>
      <t>4/15 - AOI</t>
    </r>
  </si>
  <si>
    <t>top 1st
4/11 - STENCIL DUE</t>
  </si>
  <si>
    <r>
      <rPr>
        <b/>
        <strike/>
        <sz val="11"/>
        <color rgb="FF000000"/>
        <rFont val="Calibri"/>
        <scheme val="minor"/>
      </rPr>
      <t xml:space="preserve">4/12 - BOT
4/12 - TOP 2:30
</t>
    </r>
    <r>
      <rPr>
        <b/>
        <sz val="11"/>
        <color rgb="FF000000"/>
        <rFont val="Calibri"/>
        <scheme val="minor"/>
      </rPr>
      <t>4/15 - AOI</t>
    </r>
  </si>
  <si>
    <r>
      <rPr>
        <b/>
        <strike/>
        <sz val="11"/>
        <color rgb="FF000000"/>
        <rFont val="Calibri"/>
        <scheme val="minor"/>
      </rPr>
      <t xml:space="preserve">4/8 - SHORT PCB
</t>
    </r>
    <r>
      <rPr>
        <b/>
        <sz val="11"/>
        <color rgb="FF000000"/>
        <rFont val="Calibri"/>
        <scheme val="minor"/>
      </rPr>
      <t>4/10 - KIT CLEAR</t>
    </r>
  </si>
  <si>
    <t>BOT 1ST
4/11 - STENCIL DUE</t>
  </si>
  <si>
    <t>4/12 - AOI</t>
  </si>
  <si>
    <t>TOP ONLY
4/11 - STENCIL DUE</t>
  </si>
  <si>
    <r>
      <rPr>
        <b/>
        <sz val="11"/>
        <color rgb="FF000000"/>
        <rFont val="Calibri"/>
        <scheme val="minor"/>
      </rPr>
      <t xml:space="preserve">4/18
</t>
    </r>
    <r>
      <rPr>
        <b/>
        <strike/>
        <sz val="11"/>
        <color rgb="FF000000"/>
        <rFont val="Calibri"/>
        <scheme val="minor"/>
      </rPr>
      <t xml:space="preserve">4/25
</t>
    </r>
    <r>
      <rPr>
        <b/>
        <sz val="11"/>
        <color rgb="FF000000"/>
        <rFont val="Calibri"/>
        <scheme val="minor"/>
      </rPr>
      <t>10D</t>
    </r>
  </si>
  <si>
    <r>
      <rPr>
        <b/>
        <strike/>
        <sz val="11"/>
        <color rgb="FF000000"/>
        <rFont val="Calibri"/>
        <scheme val="minor"/>
      </rPr>
      <t xml:space="preserve">4/15 - BOT
4/15 - TOP 11:00
</t>
    </r>
    <r>
      <rPr>
        <b/>
        <sz val="11"/>
        <color rgb="FF000000"/>
        <rFont val="Calibri"/>
        <scheme val="minor"/>
      </rPr>
      <t>4/15 - AOI 2:30</t>
    </r>
  </si>
  <si>
    <r>
      <rPr>
        <b/>
        <sz val="11"/>
        <color rgb="FFFF0000"/>
        <rFont val="Calibri"/>
        <scheme val="minor"/>
      </rPr>
      <t xml:space="preserve">*** EXPEDITE &amp; ship 4/18 ***
</t>
    </r>
    <r>
      <rPr>
        <b/>
        <sz val="11"/>
        <color rgb="FF000000"/>
        <rFont val="Calibri"/>
        <scheme val="minor"/>
      </rPr>
      <t>LEAD PROCESS
DEPANEL</t>
    </r>
  </si>
  <si>
    <t>4/17
5D</t>
  </si>
  <si>
    <r>
      <rPr>
        <b/>
        <strike/>
        <sz val="11"/>
        <color rgb="FF000000"/>
        <rFont val="Calibri"/>
        <scheme val="minor"/>
      </rPr>
      <t xml:space="preserve">4/11 - BOT 9:30
4/11 - TOP 11:00
</t>
    </r>
    <r>
      <rPr>
        <b/>
        <sz val="11"/>
        <color rgb="FF000000"/>
        <rFont val="Calibri"/>
        <scheme val="minor"/>
      </rPr>
      <t>4/11 - AOI 1:30</t>
    </r>
  </si>
  <si>
    <t>"SW1" AFTER WASH
DEPANEL
SPECIAL LABEL REQ PER ECO #4</t>
  </si>
  <si>
    <r>
      <rPr>
        <b/>
        <strike/>
        <sz val="11"/>
        <color rgb="FF000000"/>
        <rFont val="Calibri"/>
        <scheme val="minor"/>
      </rPr>
      <t xml:space="preserve">4/10 - MAY CLEAR DATE
</t>
    </r>
    <r>
      <rPr>
        <b/>
        <sz val="11"/>
        <color rgb="FF000000"/>
        <rFont val="Calibri"/>
        <scheme val="minor"/>
      </rPr>
      <t>4/10 - KIT CLEAR</t>
    </r>
  </si>
  <si>
    <t>DOC REL 3/21</t>
  </si>
  <si>
    <t>4/17
10D</t>
  </si>
  <si>
    <r>
      <rPr>
        <b/>
        <strike/>
        <sz val="11"/>
        <color rgb="FF000000"/>
        <rFont val="Calibri"/>
        <scheme val="minor"/>
      </rPr>
      <t xml:space="preserve">4/4 - BOT 9:30
4/4 - TOP 12:00
</t>
    </r>
    <r>
      <rPr>
        <b/>
        <sz val="11"/>
        <color rgb="FF000000"/>
        <rFont val="Calibri"/>
        <scheme val="minor"/>
      </rPr>
      <t>4/5 - AOI</t>
    </r>
  </si>
  <si>
    <t>BAG &amp; TAG HARDWARE PER ECO #2</t>
  </si>
  <si>
    <r>
      <rPr>
        <b/>
        <strike/>
        <sz val="11"/>
        <color rgb="FF000000"/>
        <rFont val="Calibri"/>
        <scheme val="minor"/>
      </rPr>
      <t xml:space="preserve">3/11 - PCB DUE
3/11 - NO ETA FOR PCB
3/28 - PCB DUE
4/2 OR 4/3 - PCB DUE
</t>
    </r>
    <r>
      <rPr>
        <b/>
        <sz val="11"/>
        <color rgb="FF000000"/>
        <rFont val="Calibri"/>
        <scheme val="minor"/>
      </rPr>
      <t>4/3 - KIT CLEAR</t>
    </r>
  </si>
  <si>
    <t xml:space="preserve">GTRI-Ga Tech
</t>
  </si>
  <si>
    <t>DOC REL 2/28</t>
  </si>
  <si>
    <t>3/1</t>
  </si>
  <si>
    <t>4/10 - TOP 10:00
4/10 - AOI</t>
  </si>
  <si>
    <t>DNI #65 (J2)
LEAD PROCESS
U1, U6, U24, U28, U30, J3 - XRAY &amp; SAVE IMAGES
DEPANEL AND SAND PER ECO #1
DO NOT LABEL PER ECO #4</t>
  </si>
  <si>
    <t>4/3 - KIT CLEAR</t>
  </si>
  <si>
    <t>DOC REL 3/11</t>
  </si>
  <si>
    <t>4/3</t>
  </si>
  <si>
    <r>
      <rPr>
        <b/>
        <strike/>
        <sz val="11"/>
        <color rgb="FF000000"/>
        <rFont val="Calibri"/>
        <scheme val="minor"/>
      </rPr>
      <t xml:space="preserve">4/9 - BOT 11:30
</t>
    </r>
    <r>
      <rPr>
        <b/>
        <sz val="11"/>
        <color rgb="FF000000"/>
        <rFont val="Calibri"/>
        <scheme val="minor"/>
      </rPr>
      <t>4/10 - AOI 12:00</t>
    </r>
  </si>
  <si>
    <t>LEAD PROCESS
DEPANEL
"BZ1" AFTER WASH
CONN HEUGHT REQUIREMENT PER ECO #8
CofC/PACK SLIP PER ECOO #9</t>
  </si>
  <si>
    <r>
      <rPr>
        <b/>
        <strike/>
        <sz val="11"/>
        <color rgb="FF000000"/>
        <rFont val="Calibri"/>
        <scheme val="minor"/>
      </rPr>
      <t xml:space="preserve">4/3 - SHORTAGES DUE
4/4 - SMT CLEAR
</t>
    </r>
    <r>
      <rPr>
        <b/>
        <sz val="11"/>
        <color rgb="FF000000"/>
        <rFont val="Calibri"/>
        <scheme val="minor"/>
      </rPr>
      <t>4/10 - KIT CLEAR</t>
    </r>
  </si>
  <si>
    <t>DOC REL 3/15</t>
  </si>
  <si>
    <t>4/17
3D</t>
  </si>
  <si>
    <r>
      <rPr>
        <b/>
        <strike/>
        <sz val="11"/>
        <color rgb="FF000000"/>
        <rFont val="Calibri"/>
        <scheme val="minor"/>
      </rPr>
      <t xml:space="preserve">4/15 - pcb due
</t>
    </r>
    <r>
      <rPr>
        <b/>
        <sz val="11"/>
        <color rgb="FF000000"/>
        <rFont val="Calibri"/>
        <scheme val="minor"/>
      </rPr>
      <t xml:space="preserve">4/9 - SMT CLEAR (KIT CLEAR FOR 576 OF 600 possibly ship </t>
    </r>
    <r>
      <rPr>
        <b/>
        <strike/>
        <sz val="11"/>
        <color rgb="FF000000"/>
        <rFont val="Calibri"/>
        <scheme val="minor"/>
      </rPr>
      <t xml:space="preserve">4/12 (Anne)) </t>
    </r>
    <r>
      <rPr>
        <b/>
        <sz val="11"/>
        <color rgb="FF000000"/>
        <rFont val="Calibri"/>
        <scheme val="minor"/>
      </rPr>
      <t>4/17 (TRINH)</t>
    </r>
  </si>
  <si>
    <r>
      <rPr>
        <b/>
        <strike/>
        <sz val="11"/>
        <color rgb="FF000000"/>
        <rFont val="Calibri"/>
        <scheme val="minor"/>
      </rPr>
      <t xml:space="preserve">4/8 - BOT 9:00
4/8 - TOP 11:30
4/8 - PAUSE 2:30
4/9 - TOP 2:30
</t>
    </r>
    <r>
      <rPr>
        <b/>
        <sz val="11"/>
        <color rgb="FF000000"/>
        <rFont val="Calibri"/>
        <scheme val="minor"/>
      </rPr>
      <t>4/10 - AOI 8:30</t>
    </r>
  </si>
  <si>
    <r>
      <rPr>
        <b/>
        <strike/>
        <sz val="11"/>
        <color rgb="FF000000"/>
        <rFont val="Calibri"/>
        <scheme val="minor"/>
      </rPr>
      <t xml:space="preserve">4/5 - PCB DUE
4/3 - PCB DUE
</t>
    </r>
    <r>
      <rPr>
        <b/>
        <sz val="11"/>
        <color rgb="FF000000"/>
        <rFont val="Calibri"/>
        <scheme val="minor"/>
      </rPr>
      <t>4/3 - KIT CLEAR</t>
    </r>
  </si>
  <si>
    <t>4/8 - U8 pad on PCB is too small compared to part's ground pad
4/9 - ROBERT SCRATCHED OUT THE PAD TO MAKE IT LARGER TO FIT THE PART</t>
  </si>
  <si>
    <r>
      <rPr>
        <b/>
        <strike/>
        <sz val="11"/>
        <color rgb="FF000000"/>
        <rFont val="Calibri"/>
        <scheme val="minor"/>
      </rPr>
      <t xml:space="preserve">4/10 - TOP 10:00
</t>
    </r>
    <r>
      <rPr>
        <b/>
        <sz val="11"/>
        <color rgb="FF000000"/>
        <rFont val="Calibri"/>
        <scheme val="minor"/>
      </rPr>
      <t>4/10 - AOI 2:00</t>
    </r>
  </si>
  <si>
    <t>4/9 - KIT CLEAR</t>
  </si>
  <si>
    <r>
      <rPr>
        <b/>
        <strike/>
        <sz val="11"/>
        <color rgb="FF000000"/>
        <rFont val="Calibri"/>
        <scheme val="minor"/>
      </rPr>
      <t xml:space="preserve">4/11 - TOP 6:00
</t>
    </r>
    <r>
      <rPr>
        <b/>
        <sz val="11"/>
        <color rgb="FF000000"/>
        <rFont val="Calibri"/>
        <scheme val="minor"/>
      </rPr>
      <t>4/11 - AOI 8:00</t>
    </r>
  </si>
  <si>
    <t>LEAD PROCESS
DEPANEL
"J2" AFTER WASH!!!</t>
  </si>
  <si>
    <r>
      <rPr>
        <b/>
        <strike/>
        <sz val="11"/>
        <color rgb="FF000000"/>
        <rFont val="Calibri"/>
        <scheme val="minor"/>
      </rPr>
      <t xml:space="preserve">4/9 - TOP 6:00
</t>
    </r>
    <r>
      <rPr>
        <b/>
        <sz val="11"/>
        <color rgb="FF000000"/>
        <rFont val="Calibri"/>
        <scheme val="minor"/>
      </rPr>
      <t>4/9 - AOI 9:00</t>
    </r>
  </si>
  <si>
    <t>MOUNT LEDs ON SPACERS W/ LONG LEAD IN SQUARE PAD (SEE ECO)
DEPANEL</t>
  </si>
  <si>
    <r>
      <rPr>
        <b/>
        <strike/>
        <sz val="11"/>
        <color rgb="FF000000"/>
        <rFont val="Calibri"/>
        <scheme val="minor"/>
      </rPr>
      <t xml:space="preserve">4/10 - PCB DUE
</t>
    </r>
    <r>
      <rPr>
        <b/>
        <sz val="11"/>
        <color rgb="FF000000"/>
        <rFont val="Calibri"/>
        <scheme val="minor"/>
      </rPr>
      <t>4/3 - KIT CLEAR</t>
    </r>
  </si>
  <si>
    <r>
      <rPr>
        <b/>
        <strike/>
        <sz val="11"/>
        <color rgb="FF000000"/>
        <rFont val="Calibri"/>
        <scheme val="minor"/>
      </rPr>
      <t xml:space="preserve">4/5 - BOT
4/5 - TOP 10:00
</t>
    </r>
    <r>
      <rPr>
        <b/>
        <sz val="11"/>
        <color rgb="FF000000"/>
        <rFont val="Calibri"/>
        <scheme val="minor"/>
      </rPr>
      <t>4/8 - AOI 9:30</t>
    </r>
  </si>
  <si>
    <t>LEAD PROCESS
DEPANEL
SER # REQ PER ECO #6</t>
  </si>
  <si>
    <t>DOC REL 3/14</t>
  </si>
  <si>
    <t>4/16
20D</t>
  </si>
  <si>
    <r>
      <rPr>
        <b/>
        <strike/>
        <sz val="11"/>
        <color rgb="FF000000"/>
        <rFont val="Calibri"/>
        <scheme val="minor"/>
      </rPr>
      <t xml:space="preserve">3/27 - BOT 11:30
</t>
    </r>
    <r>
      <rPr>
        <b/>
        <sz val="11"/>
        <color rgb="FF000000"/>
        <rFont val="Calibri"/>
        <scheme val="minor"/>
      </rPr>
      <t>3/28 - TOP 10:00
3/29 - AOI</t>
    </r>
  </si>
  <si>
    <r>
      <rPr>
        <b/>
        <strike/>
        <sz val="11"/>
        <color rgb="FF000000"/>
        <rFont val="Calibri"/>
        <scheme val="minor"/>
      </rPr>
      <t xml:space="preserve">3/20 - DAY 1 (ANNE); SHORT 15 PCS OF #20(U2,U6...)
</t>
    </r>
    <r>
      <rPr>
        <b/>
        <sz val="11"/>
        <color rgb="FF000000"/>
        <rFont val="Calibri"/>
        <scheme val="minor"/>
      </rPr>
      <t>3/25 - officially clear (no ship date change - Anne)</t>
    </r>
  </si>
  <si>
    <t>DOC REL 3/6</t>
  </si>
  <si>
    <t>3/19</t>
  </si>
  <si>
    <t>BOT SIDE 1ST (PREVIOUS BUILD)
ONE FEEDER TWO LOCATIONS (PREV BUILD)</t>
  </si>
  <si>
    <r>
      <rPr>
        <b/>
        <strike/>
        <sz val="11"/>
        <color rgb="FF000000"/>
        <rFont val="Calibri"/>
        <scheme val="minor"/>
      </rPr>
      <t xml:space="preserve">4/1 - TOP 6:00
</t>
    </r>
    <r>
      <rPr>
        <b/>
        <sz val="11"/>
        <color rgb="FF000000"/>
        <rFont val="Calibri"/>
        <scheme val="minor"/>
      </rPr>
      <t>4/1 - AOI 2:30</t>
    </r>
  </si>
  <si>
    <t>SKIP ANY SHORT OF #51 (TP7, TP8...)
DEPANEL</t>
  </si>
  <si>
    <r>
      <rPr>
        <b/>
        <strike/>
        <sz val="11"/>
        <color rgb="FF000000"/>
        <rFont val="Calibri"/>
        <scheme val="minor"/>
      </rPr>
      <t xml:space="preserve">3/26 - SHORTAGES DUE
3/26 - SHORT #51 (TP7, TP8..); ENOUGH TO RUN 150 OF 160
</t>
    </r>
    <r>
      <rPr>
        <b/>
        <sz val="11"/>
        <color rgb="FF000000"/>
        <rFont val="Calibri"/>
        <scheme val="minor"/>
      </rPr>
      <t>4/3 - KIT CLEAR</t>
    </r>
  </si>
  <si>
    <t xml:space="preserve">Servomex Inc
</t>
  </si>
  <si>
    <t>3/25</t>
  </si>
  <si>
    <t>4/15
5D</t>
  </si>
  <si>
    <r>
      <rPr>
        <b/>
        <strike/>
        <sz val="11"/>
        <color rgb="FF000000"/>
        <rFont val="Calibri"/>
        <scheme val="minor"/>
      </rPr>
      <t xml:space="preserve">4/9 - BOT 12:30
</t>
    </r>
    <r>
      <rPr>
        <b/>
        <sz val="11"/>
        <color rgb="FF000000"/>
        <rFont val="Calibri"/>
        <scheme val="minor"/>
      </rPr>
      <t>4/10 - AOI</t>
    </r>
  </si>
  <si>
    <t>VERIFY "U12" MASK OFF PER ECO #2
DEPANEL</t>
  </si>
  <si>
    <r>
      <rPr>
        <b/>
        <strike/>
        <sz val="11"/>
        <color rgb="FF000000"/>
        <rFont val="Calibri"/>
        <scheme val="minor"/>
      </rPr>
      <t xml:space="preserve">3/27 - SHORT PCB (NO DUE DATE)
4/15 - PCB DUE
</t>
    </r>
    <r>
      <rPr>
        <b/>
        <sz val="11"/>
        <color rgb="FF000000"/>
        <rFont val="Calibri"/>
        <scheme val="minor"/>
      </rPr>
      <t>4/15 - KIT CLEAR</t>
    </r>
  </si>
  <si>
    <t>DOC REL 3/25</t>
  </si>
  <si>
    <r>
      <rPr>
        <b/>
        <strike/>
        <sz val="11"/>
        <color rgb="FF000000"/>
        <rFont val="Calibri"/>
        <scheme val="minor"/>
      </rPr>
      <t xml:space="preserve">4/9 - BOT 8:00
4/9 - TOP 9:30
</t>
    </r>
    <r>
      <rPr>
        <b/>
        <sz val="11"/>
        <color rgb="FF000000"/>
        <rFont val="Calibri"/>
        <scheme val="minor"/>
      </rPr>
      <t>4/9 - AOI 2:30</t>
    </r>
  </si>
  <si>
    <r>
      <rPr>
        <b/>
        <strike/>
        <sz val="11"/>
        <color rgb="FF000000"/>
        <rFont val="Calibri"/>
        <scheme val="minor"/>
      </rPr>
      <t xml:space="preserve">3/25 - SHORTAGES DUE; NO ETA PCB
4/4 - PCB DUE
</t>
    </r>
    <r>
      <rPr>
        <b/>
        <sz val="11"/>
        <color rgb="FF000000"/>
        <rFont val="Calibri"/>
        <scheme val="minor"/>
      </rPr>
      <t>4/8 - KIT CLEAR</t>
    </r>
  </si>
  <si>
    <t>DOC REL 3/19</t>
  </si>
  <si>
    <t>3/21</t>
  </si>
  <si>
    <r>
      <rPr>
        <b/>
        <strike/>
        <sz val="11"/>
        <color rgb="FF000000"/>
        <rFont val="Calibri"/>
        <scheme val="minor"/>
      </rPr>
      <t xml:space="preserve">4/10 - BOT 8:30
</t>
    </r>
    <r>
      <rPr>
        <b/>
        <sz val="11"/>
        <color rgb="FF000000"/>
        <rFont val="Calibri"/>
        <scheme val="minor"/>
      </rPr>
      <t>4/10 - AOI</t>
    </r>
  </si>
  <si>
    <t>"J1"MAY NEED MODIFICATION TO FIT PER ECO #2
DEPANEL</t>
  </si>
  <si>
    <t>4/8 - KIT CLEAR</t>
  </si>
  <si>
    <t>4/24
20D</t>
  </si>
  <si>
    <r>
      <rPr>
        <b/>
        <strike/>
        <sz val="11"/>
        <color rgb="FF000000"/>
        <rFont val="Calibri"/>
        <scheme val="minor"/>
      </rPr>
      <t xml:space="preserve">3/22 - TOP 9:00
</t>
    </r>
    <r>
      <rPr>
        <b/>
        <sz val="11"/>
        <color rgb="FF000000"/>
        <rFont val="Calibri"/>
        <scheme val="minor"/>
      </rPr>
      <t>3/22 - AOI 12:00</t>
    </r>
  </si>
  <si>
    <t>SHUNTS REQ PER ECO #2
DEPANEL</t>
  </si>
  <si>
    <r>
      <rPr>
        <b/>
        <strike/>
        <sz val="11"/>
        <color rgb="FF000000"/>
        <rFont val="Calibri"/>
        <scheme val="minor"/>
      </rPr>
      <t xml:space="preserve">3/18 - SMT CLEAR
</t>
    </r>
    <r>
      <rPr>
        <b/>
        <sz val="11"/>
        <color rgb="FF000000"/>
        <rFont val="Calibri"/>
        <scheme val="minor"/>
      </rPr>
      <t>3/27 - KIT CLEAR</t>
    </r>
  </si>
  <si>
    <t>DOC REL 3/12</t>
  </si>
  <si>
    <t>3/18</t>
  </si>
  <si>
    <r>
      <rPr>
        <b/>
        <sz val="11"/>
        <color rgb="FF000000"/>
        <rFont val="Calibri"/>
        <scheme val="minor"/>
      </rPr>
      <t xml:space="preserve">SCHEDULED SHIPMENT: SHIP 60 OF 240
U8, U9 – </t>
    </r>
    <r>
      <rPr>
        <b/>
        <sz val="11"/>
        <color rgb="FFFF0000"/>
        <rFont val="Calibri"/>
        <scheme val="minor"/>
      </rPr>
      <t xml:space="preserve">LTC2864MPS-2#PBF
</t>
    </r>
    <r>
      <rPr>
        <b/>
        <sz val="11"/>
        <color rgb="FF000000"/>
        <rFont val="Calibri"/>
        <scheme val="minor"/>
      </rPr>
      <t xml:space="preserve">U10 –  </t>
    </r>
    <r>
      <rPr>
        <b/>
        <sz val="11"/>
        <color rgb="FFFF0000"/>
        <rFont val="Calibri"/>
        <scheme val="minor"/>
      </rPr>
      <t xml:space="preserve">LTC2864MPS-1#PBF 
</t>
    </r>
    <r>
      <rPr>
        <b/>
        <sz val="11"/>
        <color rgb="FF000000"/>
        <rFont val="Calibri"/>
        <scheme val="minor"/>
      </rPr>
      <t>DEPANEL
XRAY &amp; SAVE
2 S/N LABELS PER ECO -</t>
    </r>
    <r>
      <rPr>
        <b/>
        <sz val="14"/>
        <color rgb="FFFF0000"/>
        <rFont val="Calibri"/>
        <scheme val="minor"/>
      </rPr>
      <t xml:space="preserve"> S/N'S MUST MATCH PER BOARD!!!</t>
    </r>
  </si>
  <si>
    <r>
      <rPr>
        <b/>
        <sz val="11"/>
        <color rgb="FF000000"/>
        <rFont val="Calibri"/>
        <scheme val="minor"/>
      </rPr>
      <t>SCHEDULED SHIPMENT: SHIP 60 OF 240
LEAD PROCESS
DEPANEL
XRAY &amp; SAVE
2 S/N LABELS PER ECO -</t>
    </r>
    <r>
      <rPr>
        <b/>
        <sz val="14"/>
        <color rgb="FF000000"/>
        <rFont val="Calibri"/>
        <scheme val="minor"/>
      </rPr>
      <t xml:space="preserve"> S/N'S MUST MATCH PER BOARD!!!</t>
    </r>
  </si>
  <si>
    <t>4/12
5D</t>
  </si>
  <si>
    <r>
      <rPr>
        <b/>
        <strike/>
        <sz val="11"/>
        <color rgb="FF000000"/>
        <rFont val="Calibri"/>
        <scheme val="minor"/>
      </rPr>
      <t xml:space="preserve">4/5 - BOT 7:00
4/5 - TOP
</t>
    </r>
    <r>
      <rPr>
        <b/>
        <sz val="11"/>
        <color rgb="FF000000"/>
        <rFont val="Calibri"/>
        <scheme val="minor"/>
      </rPr>
      <t>4/5 - AOI 10:00</t>
    </r>
  </si>
  <si>
    <r>
      <rPr>
        <b/>
        <strike/>
        <sz val="11"/>
        <color rgb="FF000000"/>
        <rFont val="Calibri"/>
        <scheme val="minor"/>
      </rPr>
      <t xml:space="preserve"> SKIP #93 Q3_5
</t>
    </r>
    <r>
      <rPr>
        <b/>
        <sz val="11"/>
        <color rgb="FF000000"/>
        <rFont val="Calibri"/>
        <scheme val="minor"/>
      </rPr>
      <t>"SW1,PS1_6,PS2_6,PS3_6,PS4_6 AFTER WASH
DEPANEL</t>
    </r>
  </si>
  <si>
    <r>
      <rPr>
        <b/>
        <strike/>
        <sz val="11"/>
        <color rgb="FF000000"/>
        <rFont val="Calibri"/>
        <scheme val="minor"/>
      </rPr>
      <t xml:space="preserve">3/28 - NO ETA ON SHORTAGES
3/29 - ONLY WTG 1 PART CONF FOR #93
4/3 - OK TO SKIP #93
</t>
    </r>
    <r>
      <rPr>
        <b/>
        <sz val="11"/>
        <color rgb="FF000000"/>
        <rFont val="Calibri"/>
        <scheme val="minor"/>
      </rPr>
      <t>4/5 - KIT CLEAR</t>
    </r>
  </si>
  <si>
    <r>
      <rPr>
        <b/>
        <sz val="11"/>
        <color rgb="FF000000"/>
        <rFont val="Calibri"/>
        <scheme val="minor"/>
      </rPr>
      <t>SCHEDULED SHIPMENT: SHIP 60 OF 240
SHORT #10 (J1,J2) P/N M80-5000000M2-02-331-00-000
DEPANEL
XRAY &amp; SAVE
2 S/N LABELS PER ECO -</t>
    </r>
    <r>
      <rPr>
        <b/>
        <sz val="14"/>
        <color rgb="FF000000"/>
        <rFont val="Calibri"/>
        <scheme val="minor"/>
      </rPr>
      <t xml:space="preserve"> S/N'S MUST MATCH PER BOARD!!!</t>
    </r>
  </si>
  <si>
    <r>
      <rPr>
        <b/>
        <sz val="11"/>
        <color rgb="FF000000"/>
        <rFont val="Calibri"/>
        <scheme val="minor"/>
      </rPr>
      <t xml:space="preserve">SCHEDULED SHIPMENT: SHIP 60 OF 240
no 0 OHM rework required
U1 – P/N </t>
    </r>
    <r>
      <rPr>
        <b/>
        <sz val="11"/>
        <color rgb="FFFF0000"/>
        <rFont val="Calibri"/>
        <scheme val="minor"/>
      </rPr>
      <t xml:space="preserve">LTC2864MPS-1#PBF
</t>
    </r>
    <r>
      <rPr>
        <b/>
        <sz val="11"/>
        <color rgb="FF000000"/>
        <rFont val="Calibri"/>
        <scheme val="minor"/>
      </rPr>
      <t xml:space="preserve">L1 – P/N </t>
    </r>
    <r>
      <rPr>
        <b/>
        <sz val="11"/>
        <color rgb="FFFF0000"/>
        <rFont val="Calibri"/>
        <scheme val="minor"/>
      </rPr>
      <t xml:space="preserve">MSS5131-393MLC
</t>
    </r>
    <r>
      <rPr>
        <b/>
        <sz val="11"/>
        <color rgb="FF000000"/>
        <rFont val="Calibri"/>
        <scheme val="minor"/>
      </rPr>
      <t xml:space="preserve">J1 – P/N </t>
    </r>
    <r>
      <rPr>
        <b/>
        <sz val="11"/>
        <color rgb="FFFF0000"/>
        <rFont val="Calibri"/>
        <scheme val="minor"/>
      </rPr>
      <t xml:space="preserve">M80-5402042
</t>
    </r>
    <r>
      <rPr>
        <b/>
        <sz val="11"/>
        <color rgb="FF000000"/>
        <rFont val="Calibri"/>
        <scheme val="minor"/>
      </rPr>
      <t>DEPANEL
XRAY &amp; SAVE
2 S/N LABELS PER ECO -</t>
    </r>
    <r>
      <rPr>
        <b/>
        <sz val="14"/>
        <color rgb="FFFF0000"/>
        <rFont val="Calibri"/>
        <scheme val="minor"/>
      </rPr>
      <t xml:space="preserve"> S/N'S MUST MATCH PER BOARD!!!</t>
    </r>
  </si>
  <si>
    <r>
      <rPr>
        <b/>
        <sz val="11"/>
        <color rgb="FF000000"/>
        <rFont val="Calibri"/>
        <scheme val="minor"/>
      </rPr>
      <t>SCHEDULED SHIPMENT: SHIP 60 OF 240
30119-102 00500+
J1 – p/n approved M80-5402042
DEPANEL
XRAY &amp; SAVE
2 S/N LABELS PER ECO -</t>
    </r>
    <r>
      <rPr>
        <b/>
        <sz val="14"/>
        <color rgb="FF000000"/>
        <rFont val="Calibri"/>
        <scheme val="minor"/>
      </rPr>
      <t xml:space="preserve"> S/N'S MUST MATCH PER BOARD!!!</t>
    </r>
  </si>
  <si>
    <r>
      <rPr>
        <b/>
        <sz val="11"/>
        <color rgb="FF000000"/>
        <rFont val="Calibri"/>
        <scheme val="minor"/>
      </rPr>
      <t xml:space="preserve">SCHEDULED SHIPMENT: SHIP 60 OF 240
L1 – P/N </t>
    </r>
    <r>
      <rPr>
        <b/>
        <sz val="11"/>
        <color rgb="FFFF0000"/>
        <rFont val="Calibri"/>
        <scheme val="minor"/>
      </rPr>
      <t xml:space="preserve">MSS5131-393MLC
</t>
    </r>
    <r>
      <rPr>
        <b/>
        <sz val="11"/>
        <color rgb="FF000000"/>
        <rFont val="Calibri"/>
        <scheme val="minor"/>
      </rPr>
      <t xml:space="preserve">U2 – P/N </t>
    </r>
    <r>
      <rPr>
        <b/>
        <sz val="11"/>
        <color rgb="FFFF0000"/>
        <rFont val="Calibri"/>
        <scheme val="minor"/>
      </rPr>
      <t xml:space="preserve">LTC2864MPS-2#PBF
</t>
    </r>
    <r>
      <rPr>
        <b/>
        <sz val="11"/>
        <color rgb="FF000000"/>
        <rFont val="Calibri"/>
        <scheme val="minor"/>
      </rPr>
      <t>DEPANEL
XRAY &amp; SAVE
2 S/N LABELS PER ECO -</t>
    </r>
    <r>
      <rPr>
        <b/>
        <sz val="14"/>
        <color rgb="FFFF0000"/>
        <rFont val="Calibri"/>
        <scheme val="minor"/>
      </rPr>
      <t xml:space="preserve"> S/N'S MUST MATCH PER BOARD!!!</t>
    </r>
  </si>
  <si>
    <r>
      <rPr>
        <b/>
        <sz val="11"/>
        <color rgb="FF000000"/>
        <rFont val="Calibri"/>
        <scheme val="minor"/>
      </rPr>
      <t xml:space="preserve">SCHEDULED SHIPMENT: SHIP 60 OF 240
#3 (C4) ALT P/N </t>
    </r>
    <r>
      <rPr>
        <b/>
        <sz val="11"/>
        <color rgb="FFFF0000"/>
        <rFont val="Calibri"/>
        <scheme val="minor"/>
      </rPr>
      <t xml:space="preserve">UBT2A221MHD8TN
</t>
    </r>
    <r>
      <rPr>
        <b/>
        <sz val="11"/>
        <color rgb="FF000000"/>
        <rFont val="Calibri"/>
        <scheme val="minor"/>
      </rPr>
      <t>DEPANEL
XRAY &amp; SAVE
2 S/N LABELS PER ECO -</t>
    </r>
    <r>
      <rPr>
        <b/>
        <sz val="14"/>
        <color rgb="FFFF0000"/>
        <rFont val="Calibri"/>
        <scheme val="minor"/>
      </rPr>
      <t xml:space="preserve"> S/N'S MUST MATCH PER BOARD!!!</t>
    </r>
  </si>
  <si>
    <t>4/11
5D</t>
  </si>
  <si>
    <r>
      <rPr>
        <b/>
        <strike/>
        <sz val="11"/>
        <color rgb="FF000000"/>
        <rFont val="Calibri"/>
        <scheme val="minor"/>
      </rPr>
      <t xml:space="preserve">4/5 - BOT 10:00
4/8 - TOP
</t>
    </r>
    <r>
      <rPr>
        <b/>
        <sz val="11"/>
        <color rgb="FF000000"/>
        <rFont val="Calibri"/>
        <scheme val="minor"/>
      </rPr>
      <t xml:space="preserve">4/8 - AOI </t>
    </r>
  </si>
  <si>
    <r>
      <rPr>
        <b/>
        <sz val="11"/>
        <color rgb="FFFF0000"/>
        <rFont val="Calibri"/>
        <scheme val="minor"/>
      </rPr>
      <t xml:space="preserve">***SHIP ONE DAY SOONER IF POSSIBLE
</t>
    </r>
    <r>
      <rPr>
        <b/>
        <sz val="11"/>
        <color rgb="FF000000"/>
        <rFont val="Calibri"/>
        <scheme val="minor"/>
      </rPr>
      <t>DNI C34
CLASS 3
DEPANEL</t>
    </r>
  </si>
  <si>
    <r>
      <rPr>
        <b/>
        <strike/>
        <sz val="11"/>
        <color rgb="FF000000"/>
        <rFont val="Calibri"/>
        <scheme val="minor"/>
      </rPr>
      <t xml:space="preserve">3/26 - PCB DUE
3/29 - PCB DUE
4/1 OR 4/2 - PCB DUE
</t>
    </r>
    <r>
      <rPr>
        <b/>
        <sz val="11"/>
        <color rgb="FF000000"/>
        <rFont val="Calibri"/>
        <scheme val="minor"/>
      </rPr>
      <t>4/4 - KIT CLEAR</t>
    </r>
  </si>
  <si>
    <t xml:space="preserve">Cotsworks, Inc.
</t>
  </si>
  <si>
    <t>4/2 - PREP'D ON LINE 3</t>
  </si>
  <si>
    <t>DOC REL 3/22</t>
  </si>
  <si>
    <r>
      <rPr>
        <b/>
        <sz val="11"/>
        <color rgb="FF000000"/>
        <rFont val="Calibri"/>
        <scheme val="minor"/>
      </rPr>
      <t xml:space="preserve">SCHEDULED SHIPMENT: SHIP 60 OF 240
J1 – P/N </t>
    </r>
    <r>
      <rPr>
        <b/>
        <sz val="11"/>
        <color rgb="FFFF0000"/>
        <rFont val="Calibri"/>
        <scheme val="minor"/>
      </rPr>
      <t xml:space="preserve">M80-5402042
</t>
    </r>
    <r>
      <rPr>
        <b/>
        <sz val="11"/>
        <color rgb="FF000000"/>
        <rFont val="Calibri"/>
        <scheme val="minor"/>
      </rPr>
      <t>2 LABEL TYPES &amp; LOCS
TEXT LABEL &amp; QR CODE
ENSURE S/N MATCH
LABELS SPECIFIED LOCATIONS
DEPANEL
XRAY &amp; SVE</t>
    </r>
  </si>
  <si>
    <r>
      <rPr>
        <b/>
        <sz val="11"/>
        <color rgb="FF000000"/>
        <rFont val="Calibri"/>
        <scheme val="minor"/>
      </rPr>
      <t xml:space="preserve">DNI #20 (FB8)
SCHEDULED SHIPMENT: SHIP 60 OF 240
L1 – P/N </t>
    </r>
    <r>
      <rPr>
        <b/>
        <sz val="11"/>
        <color rgb="FFFF0000"/>
        <rFont val="Calibri"/>
        <scheme val="minor"/>
      </rPr>
      <t xml:space="preserve">1264EY-330M=P3
</t>
    </r>
    <r>
      <rPr>
        <b/>
        <sz val="11"/>
        <color rgb="FF000000"/>
        <rFont val="Calibri"/>
        <scheme val="minor"/>
      </rPr>
      <t xml:space="preserve">J1 – P/N </t>
    </r>
    <r>
      <rPr>
        <b/>
        <sz val="11"/>
        <color rgb="FFFF0000"/>
        <rFont val="Calibri"/>
        <scheme val="minor"/>
      </rPr>
      <t xml:space="preserve">M80-5402042
</t>
    </r>
    <r>
      <rPr>
        <b/>
        <sz val="11"/>
        <color rgb="FF000000"/>
        <rFont val="Calibri"/>
        <scheme val="minor"/>
      </rPr>
      <t>DEPANEL
XRAY &amp; SAVE
2 S/N LABELS PER ECO -</t>
    </r>
    <r>
      <rPr>
        <b/>
        <sz val="14"/>
        <color rgb="FFFF0000"/>
        <rFont val="Calibri"/>
        <scheme val="minor"/>
      </rPr>
      <t xml:space="preserve"> S/N'S MUST MATCH PER BOARD!!!</t>
    </r>
  </si>
  <si>
    <t>4/10
5D</t>
  </si>
  <si>
    <r>
      <rPr>
        <b/>
        <strike/>
        <sz val="11"/>
        <color rgb="FF000000"/>
        <rFont val="Calibri"/>
        <scheme val="minor"/>
      </rPr>
      <t xml:space="preserve">4/8 - BOT 8:00
4/8 - TOP 12:00
</t>
    </r>
    <r>
      <rPr>
        <b/>
        <sz val="11"/>
        <color rgb="FF000000"/>
        <rFont val="Calibri"/>
        <scheme val="minor"/>
      </rPr>
      <t>4/9 - AOI</t>
    </r>
  </si>
  <si>
    <t>"SW2" AFTER WASH
DEPANEL
SER # PER ECO #4</t>
  </si>
  <si>
    <r>
      <rPr>
        <b/>
        <strike/>
        <sz val="11"/>
        <color rgb="FF000000"/>
        <rFont val="Calibri"/>
        <scheme val="minor"/>
      </rPr>
      <t xml:space="preserve">3/26 - SHORT PCB; NO DUE DATE
4/3 - PCB DUE
</t>
    </r>
    <r>
      <rPr>
        <b/>
        <sz val="11"/>
        <color rgb="FF000000"/>
        <rFont val="Calibri"/>
        <scheme val="minor"/>
      </rPr>
      <t>4/3 - KIT CLEAR</t>
    </r>
  </si>
  <si>
    <t xml:space="preserve">Luna Innovations, Inc.
</t>
  </si>
  <si>
    <t>3/26</t>
  </si>
  <si>
    <t>bot 1st
depanel top before SMT (j19 usb-c)</t>
  </si>
  <si>
    <t>4/10
3D</t>
  </si>
  <si>
    <r>
      <rPr>
        <b/>
        <strike/>
        <sz val="11"/>
        <color rgb="FF000000"/>
        <rFont val="Calibri"/>
        <scheme val="minor"/>
      </rPr>
      <t xml:space="preserve">4/9 - TOP 8:00
</t>
    </r>
    <r>
      <rPr>
        <b/>
        <sz val="11"/>
        <color rgb="FF000000"/>
        <rFont val="Calibri"/>
        <scheme val="minor"/>
      </rPr>
      <t>4/9 - AOI 11:30</t>
    </r>
  </si>
  <si>
    <t xml:space="preserve">Forza Ametek
</t>
  </si>
  <si>
    <t>4/5</t>
  </si>
  <si>
    <t>4/10
8D</t>
  </si>
  <si>
    <r>
      <rPr>
        <b/>
        <sz val="11"/>
        <color rgb="FF000000"/>
        <rFont val="Calibri"/>
        <scheme val="minor"/>
      </rPr>
      <t>Dowsil 2145 RTV NEEDED (</t>
    </r>
    <r>
      <rPr>
        <b/>
        <sz val="11"/>
        <color rgb="FFFF0000"/>
        <rFont val="Calibri"/>
        <scheme val="minor"/>
      </rPr>
      <t>12 HR CURE</t>
    </r>
    <r>
      <rPr>
        <b/>
        <sz val="11"/>
        <color rgb="FF000000"/>
        <rFont val="Calibri"/>
        <scheme val="minor"/>
      </rPr>
      <t>) 
ALUMINUM PACKAGE</t>
    </r>
  </si>
  <si>
    <r>
      <rPr>
        <b/>
        <strike/>
        <sz val="11"/>
        <color rgb="FF000000"/>
        <rFont val="Calibri"/>
        <scheme val="minor"/>
      </rPr>
      <t xml:space="preserve">3/27 - AWT 2 PARTS THAN SMT CLEAR
3/29 - SMT CLEAR
</t>
    </r>
    <r>
      <rPr>
        <b/>
        <sz val="11"/>
        <color rgb="FF000000"/>
        <rFont val="Calibri"/>
        <scheme val="minor"/>
      </rPr>
      <t>4/1 - KIT CLEAR (PHUONG)</t>
    </r>
  </si>
  <si>
    <r>
      <rPr>
        <b/>
        <strike/>
        <sz val="11"/>
        <color rgb="FF000000"/>
        <rFont val="Calibri"/>
        <scheme val="minor"/>
      </rPr>
      <t xml:space="preserve">4/4 - TOP 8:00
4/4 - PAUSE 9:00
4/5 - TOP 8:00
</t>
    </r>
    <r>
      <rPr>
        <b/>
        <sz val="11"/>
        <color rgb="FF000000"/>
        <rFont val="Calibri"/>
        <scheme val="minor"/>
      </rPr>
      <t>4/5 - AOI 12:00</t>
    </r>
  </si>
  <si>
    <t>#56 (R13..) OK TO USE
DEPANEL</t>
  </si>
  <si>
    <r>
      <rPr>
        <b/>
        <strike/>
        <sz val="11"/>
        <color rgb="FF000000"/>
        <rFont val="Calibri"/>
        <scheme val="minor"/>
      </rPr>
      <t xml:space="preserve">3/27 - SHORT PCB (NO DUE DATE)
4/3 - PCB DUE
</t>
    </r>
    <r>
      <rPr>
        <b/>
        <sz val="11"/>
        <color rgb="FF000000"/>
        <rFont val="Calibri"/>
        <scheme val="minor"/>
      </rPr>
      <t>4/3 - KIT CLEAR</t>
    </r>
  </si>
  <si>
    <t xml:space="preserve">Ursa Navigation Solutions, Inc.
</t>
  </si>
  <si>
    <t>4/4 - PAUSE FOR B124008</t>
  </si>
  <si>
    <r>
      <rPr>
        <b/>
        <strike/>
        <sz val="11"/>
        <color rgb="FF000000"/>
        <rFont val="Calibri"/>
        <scheme val="minor"/>
      </rPr>
      <t xml:space="preserve">4/1 - TOP 1:00
</t>
    </r>
    <r>
      <rPr>
        <b/>
        <sz val="11"/>
        <color rgb="FF000000"/>
        <rFont val="Calibri"/>
        <scheme val="minor"/>
      </rPr>
      <t>4/1 - AOI 12:00</t>
    </r>
  </si>
  <si>
    <t>#21(D1..), #23(D11..) &amp; #79(Q8..) 
OK TO USE
Component lead extension to be 0.140" max PER ECO #2
SPECIAL LABEL FORMAT REQ PER ECO #6
*READ - DEPANEL PER ECO #1
screw terminals ship w/ cages fully open</t>
  </si>
  <si>
    <r>
      <rPr>
        <b/>
        <strike/>
        <sz val="11"/>
        <color rgb="FF000000"/>
        <rFont val="Calibri"/>
        <scheme val="minor"/>
      </rPr>
      <t xml:space="preserve">4/1 - PCB DUE than SMT clear
3/29 - FABS RECEIVED - NOW SMT CLEAR
4/1 - SMT CLEAR
4/3 - THT PARTS DUE DATE
</t>
    </r>
    <r>
      <rPr>
        <b/>
        <sz val="11"/>
        <color rgb="FF000000"/>
        <rFont val="Calibri"/>
        <scheme val="minor"/>
      </rPr>
      <t>4/3 - KIT CLEAR</t>
    </r>
  </si>
  <si>
    <r>
      <rPr>
        <b/>
        <strike/>
        <sz val="11"/>
        <color rgb="FF000000"/>
        <rFont val="Calibri"/>
        <scheme val="minor"/>
      </rPr>
      <t xml:space="preserve">4/4 - TOP 8:00
4/4 - PAUSE 9:30
</t>
    </r>
    <r>
      <rPr>
        <b/>
        <sz val="11"/>
        <color rgb="FF000000"/>
        <rFont val="Calibri"/>
        <scheme val="minor"/>
      </rPr>
      <t>4/5 - AOI</t>
    </r>
  </si>
  <si>
    <t>VERIFY MASK OFF @ "L1 &amp; S1" PER ECO #2
"MOD1" AFTER WASH
DEPANEL</t>
  </si>
  <si>
    <r>
      <rPr>
        <b/>
        <strike/>
        <sz val="11"/>
        <color rgb="FF000000"/>
        <rFont val="Calibri"/>
        <scheme val="minor"/>
      </rPr>
      <t xml:space="preserve">4/8 - PCB DUE
</t>
    </r>
    <r>
      <rPr>
        <b/>
        <sz val="11"/>
        <color rgb="FF000000"/>
        <rFont val="Calibri"/>
        <scheme val="minor"/>
      </rPr>
      <t>4/3 - KIT CLEAR</t>
    </r>
  </si>
  <si>
    <t>4/4 - AWT STENCIL</t>
  </si>
  <si>
    <t>4/9
5D</t>
  </si>
  <si>
    <r>
      <rPr>
        <b/>
        <strike/>
        <sz val="11"/>
        <color rgb="FF000000"/>
        <rFont val="Calibri"/>
        <scheme val="minor"/>
      </rPr>
      <t xml:space="preserve">4/4 - TOP 6:00
</t>
    </r>
    <r>
      <rPr>
        <b/>
        <sz val="11"/>
        <color rgb="FF000000"/>
        <rFont val="Calibri"/>
        <scheme val="minor"/>
      </rPr>
      <t>4/4 - AOI 9:30</t>
    </r>
  </si>
  <si>
    <t>#8 (U1) BTD
DEPANEL</t>
  </si>
  <si>
    <r>
      <rPr>
        <b/>
        <strike/>
        <sz val="11"/>
        <color rgb="FF000000"/>
        <rFont val="Calibri"/>
        <scheme val="minor"/>
      </rPr>
      <t xml:space="preserve">4/2 - ENOUGH TO RUN 93 OF 100 PCBs
</t>
    </r>
    <r>
      <rPr>
        <b/>
        <sz val="11"/>
        <color rgb="FF000000"/>
        <rFont val="Calibri"/>
        <scheme val="minor"/>
      </rPr>
      <t>4/2 - KIT CLEAR</t>
    </r>
  </si>
  <si>
    <t xml:space="preserve">Safe Grain, Inc. / Maxi-Tronic
</t>
  </si>
  <si>
    <t>4/2</t>
  </si>
  <si>
    <t>4/9
10D</t>
  </si>
  <si>
    <r>
      <rPr>
        <b/>
        <strike/>
        <sz val="11"/>
        <color rgb="FF000000"/>
        <rFont val="Calibri"/>
        <scheme val="minor"/>
      </rPr>
      <t xml:space="preserve">3/27 - TOP 11:00
</t>
    </r>
    <r>
      <rPr>
        <b/>
        <sz val="11"/>
        <color rgb="FF000000"/>
        <rFont val="Calibri"/>
        <scheme val="minor"/>
      </rPr>
      <t>3/29 - AOI</t>
    </r>
  </si>
  <si>
    <r>
      <rPr>
        <b/>
        <strike/>
        <sz val="11"/>
        <color rgb="FF000000"/>
        <rFont val="Calibri"/>
        <scheme val="minor"/>
      </rPr>
      <t xml:space="preserve">3/29 - PCB DUE; NO ETA #2 (J1)
</t>
    </r>
    <r>
      <rPr>
        <b/>
        <sz val="11"/>
        <color rgb="FF000000"/>
        <rFont val="Calibri"/>
        <scheme val="minor"/>
      </rPr>
      <t>3/26 - KIT CLEAR</t>
    </r>
  </si>
  <si>
    <t>3/27 - EXTRA TIME NEEDED FOR HAND-PLACING</t>
  </si>
  <si>
    <t>TOP SIDE ONLY</t>
  </si>
  <si>
    <t>4/9
20D</t>
  </si>
  <si>
    <r>
      <rPr>
        <b/>
        <strike/>
        <sz val="11"/>
        <color rgb="FF000000"/>
        <rFont val="Calibri"/>
        <scheme val="minor"/>
      </rPr>
      <t xml:space="preserve">3/19 - BOT 7:00
3/19 - TOP 9:30
</t>
    </r>
    <r>
      <rPr>
        <b/>
        <sz val="11"/>
        <color rgb="FF000000"/>
        <rFont val="Calibri"/>
        <scheme val="minor"/>
      </rPr>
      <t>3/19 - AOI 1:30</t>
    </r>
  </si>
  <si>
    <t>***CHECK ECO FOR QUALITY ALERT!!!</t>
  </si>
  <si>
    <t>3/12 - KIT CLEAR</t>
  </si>
  <si>
    <t>3/12</t>
  </si>
  <si>
    <t>4/8
10D</t>
  </si>
  <si>
    <r>
      <rPr>
        <b/>
        <strike/>
        <sz val="11"/>
        <color rgb="FF000000"/>
        <rFont val="Calibri"/>
        <scheme val="minor"/>
      </rPr>
      <t xml:space="preserve">3/29 - BOT
3/29 - TOP
</t>
    </r>
    <r>
      <rPr>
        <b/>
        <sz val="11"/>
        <color rgb="FF000000"/>
        <rFont val="Calibri"/>
        <scheme val="minor"/>
      </rPr>
      <t>3/29 - AOI</t>
    </r>
  </si>
  <si>
    <t>The lead protrusion not to exceed 0.1" (2.54mm).
DEPANEL AND SAND PER ECO #1</t>
  </si>
  <si>
    <r>
      <rPr>
        <b/>
        <strike/>
        <sz val="11"/>
        <color rgb="FF000000"/>
        <rFont val="Calibri"/>
        <scheme val="minor"/>
      </rPr>
      <t xml:space="preserve">3/29 - PCB DUE
3/21 - AWT PART CONF #31(D11..)
</t>
    </r>
    <r>
      <rPr>
        <b/>
        <sz val="11"/>
        <color rgb="FF000000"/>
        <rFont val="Calibri"/>
        <scheme val="minor"/>
      </rPr>
      <t>3/25 - KIT CLEAR</t>
    </r>
  </si>
  <si>
    <t xml:space="preserve">Spectro Inc.
</t>
  </si>
  <si>
    <t>DOC REL 3/18</t>
  </si>
  <si>
    <t>4/8
15D</t>
  </si>
  <si>
    <r>
      <rPr>
        <b/>
        <strike/>
        <sz val="11"/>
        <color rgb="FF000000"/>
        <rFont val="Calibri"/>
        <scheme val="minor"/>
      </rPr>
      <t xml:space="preserve">3/21 - TOP 1:00
</t>
    </r>
    <r>
      <rPr>
        <b/>
        <sz val="11"/>
        <color rgb="FF000000"/>
        <rFont val="Calibri"/>
        <scheme val="minor"/>
      </rPr>
      <t>3/22 - AOI 10:00</t>
    </r>
  </si>
  <si>
    <t>"J6" CLIP PIN 8 PER ECO
DEPANEL</t>
  </si>
  <si>
    <r>
      <rPr>
        <b/>
        <strike/>
        <sz val="11"/>
        <color rgb="FF000000"/>
        <rFont val="Calibri"/>
        <scheme val="minor"/>
      </rPr>
      <t xml:space="preserve">3/27 - PCB DUE
</t>
    </r>
    <r>
      <rPr>
        <b/>
        <sz val="11"/>
        <color rgb="FF000000"/>
        <rFont val="Calibri"/>
        <scheme val="minor"/>
      </rPr>
      <t>3/18 - KIT CLEAR</t>
    </r>
  </si>
  <si>
    <t>3/14</t>
  </si>
  <si>
    <t>4/5
3D</t>
  </si>
  <si>
    <r>
      <rPr>
        <b/>
        <strike/>
        <sz val="11"/>
        <color rgb="FF000000"/>
        <rFont val="Calibri"/>
        <scheme val="minor"/>
      </rPr>
      <t xml:space="preserve">4/4 - TOP 6:00
4/4 - BOT 10:00
</t>
    </r>
    <r>
      <rPr>
        <b/>
        <sz val="11"/>
        <color rgb="FF000000"/>
        <rFont val="Calibri"/>
        <scheme val="minor"/>
      </rPr>
      <t>4/4 - AOI 7:00</t>
    </r>
  </si>
  <si>
    <t>3B 2T
615/ 374</t>
  </si>
  <si>
    <r>
      <rPr>
        <b/>
        <strike/>
        <sz val="11"/>
        <color rgb="FF000000"/>
        <rFont val="Calibri"/>
        <scheme val="minor"/>
      </rPr>
      <t xml:space="preserve">3/26 - PCB DUE
4/12 - PCB DUE DATE
4/2 - PCB DUE
</t>
    </r>
    <r>
      <rPr>
        <b/>
        <sz val="11"/>
        <color rgb="FF000000"/>
        <rFont val="Calibri"/>
        <scheme val="minor"/>
      </rPr>
      <t>4/2 - KIT CLEAR</t>
    </r>
  </si>
  <si>
    <t>3/22 - TOP 1ST
4/3 - PREP'D TOP AND BOTTOM BEFORE STARTING TO RUN ON 4/4
4/4 - TOP RUNTIME: 1MIN50/BOARD; ETA 10AM TOP COMPLETE
4/4 - BOT 2MIN/BOARD</t>
  </si>
  <si>
    <t>DOC REL 2/22</t>
  </si>
  <si>
    <t>3/5</t>
  </si>
  <si>
    <r>
      <rPr>
        <b/>
        <strike/>
        <sz val="11"/>
        <color rgb="FF000000"/>
        <rFont val="Calibri"/>
        <scheme val="minor"/>
      </rPr>
      <t xml:space="preserve">4/2 - TOP
</t>
    </r>
    <r>
      <rPr>
        <b/>
        <sz val="11"/>
        <color rgb="FF000000"/>
        <rFont val="Calibri"/>
        <scheme val="minor"/>
      </rPr>
      <t>4/2 - AOI 10:00</t>
    </r>
  </si>
  <si>
    <r>
      <rPr>
        <b/>
        <sz val="11"/>
        <color rgb="FFFF0000"/>
        <rFont val="Calibri"/>
        <scheme val="minor"/>
      </rPr>
      <t xml:space="preserve">*** 3 DAY TURN ***
</t>
    </r>
    <r>
      <rPr>
        <b/>
        <strike/>
        <sz val="11"/>
        <color rgb="FF000000"/>
        <rFont val="Calibri"/>
        <scheme val="minor"/>
      </rPr>
      <t xml:space="preserve">QA SUPERVISOR: PCB Qualifications template Summit PDF
</t>
    </r>
    <r>
      <rPr>
        <b/>
        <sz val="11"/>
        <color rgb="FF000000"/>
        <rFont val="Calibri"/>
        <scheme val="minor"/>
      </rPr>
      <t>DSUB SPACING REQUIREMENTS (ECO)
BOARD CLEANING REQUIREMENTS (ECO &amp; M00582 PDF)
***MISSING MOUSE BITES - GIVE TO TAD FOR DEPANEL</t>
    </r>
  </si>
  <si>
    <r>
      <rPr>
        <b/>
        <strike/>
        <sz val="11"/>
        <color rgb="FF000000"/>
        <rFont val="Calibri"/>
        <scheme val="minor"/>
      </rPr>
      <t xml:space="preserve">3/29 - SMT CLEAR
</t>
    </r>
    <r>
      <rPr>
        <b/>
        <sz val="11"/>
        <color rgb="FF000000"/>
        <rFont val="Calibri"/>
        <scheme val="minor"/>
      </rPr>
      <t>4/2 - KIT CLEAR</t>
    </r>
  </si>
  <si>
    <t xml:space="preserve">Digital Dynamics, Inc.
</t>
  </si>
  <si>
    <t>4/1 - MOUSE BITES W/O DRILL HOLES
4/1 - ok to run; Tad will depanel (Tad)</t>
  </si>
  <si>
    <t>DOC REL 3/29</t>
  </si>
  <si>
    <r>
      <rPr>
        <b/>
        <strike/>
        <sz val="11"/>
        <color rgb="FF000000"/>
        <rFont val="Calibri"/>
        <scheme val="minor"/>
      </rPr>
      <t xml:space="preserve">4/2 - TOP 11:00
</t>
    </r>
    <r>
      <rPr>
        <b/>
        <sz val="11"/>
        <color rgb="FF000000"/>
        <rFont val="Calibri"/>
        <scheme val="minor"/>
      </rPr>
      <t>4/4 - AOI 7:00</t>
    </r>
  </si>
  <si>
    <r>
      <rPr>
        <b/>
        <sz val="11"/>
        <color rgb="FFFF0000"/>
        <rFont val="Calibri"/>
        <scheme val="minor"/>
      </rPr>
      <t xml:space="preserve">*** 3 DAY TURN ***
</t>
    </r>
    <r>
      <rPr>
        <b/>
        <sz val="11"/>
        <color rgb="FF000000"/>
        <rFont val="Calibri"/>
        <scheme val="minor"/>
      </rPr>
      <t>SER # PER ECO #1
"U1" ORIENTATION UPDATED ON NEW DWG, PLEASE CONFIRM MATCHES NEW DWG</t>
    </r>
  </si>
  <si>
    <t>4/2 - KIT CLEAR</t>
  </si>
  <si>
    <t>DOC REL 4/1</t>
  </si>
  <si>
    <t>4/5
5D</t>
  </si>
  <si>
    <r>
      <rPr>
        <b/>
        <strike/>
        <sz val="11"/>
        <color rgb="FF000000"/>
        <rFont val="Calibri"/>
        <scheme val="minor"/>
      </rPr>
      <t xml:space="preserve">3/5 - BOT 1:00
3/6 - TOP
</t>
    </r>
    <r>
      <rPr>
        <b/>
        <sz val="11"/>
        <color rgb="FF000000"/>
        <rFont val="Calibri"/>
        <scheme val="minor"/>
      </rPr>
      <t>3/6 - AOI 9:00</t>
    </r>
  </si>
  <si>
    <r>
      <rPr>
        <b/>
        <sz val="11"/>
        <color rgb="FFFF0000"/>
        <rFont val="Calibri"/>
        <scheme val="minor"/>
      </rPr>
      <t xml:space="preserve">*** NO MARKINGS/STAMPS ALLOWED
***
</t>
    </r>
    <r>
      <rPr>
        <b/>
        <sz val="11"/>
        <color rgb="FF000000"/>
        <rFont val="Calibri"/>
        <scheme val="minor"/>
      </rPr>
      <t>REMOVE ALL FULX!!!
MECH REQ PER ECO #7, 8, 11 &amp; 13
ADHESIVE REQ FOR "J1 &amp; J2
TRIM LEADS MAX LENGTH REQ</t>
    </r>
  </si>
  <si>
    <r>
      <rPr>
        <b/>
        <strike/>
        <sz val="11"/>
        <color rgb="FF000000"/>
        <rFont val="Calibri"/>
        <scheme val="minor"/>
      </rPr>
      <t xml:space="preserve">3/7 - PCB DUE THAN SMT CLEAR
</t>
    </r>
    <r>
      <rPr>
        <b/>
        <sz val="11"/>
        <color rgb="FF000000"/>
        <rFont val="Calibri"/>
        <scheme val="minor"/>
      </rPr>
      <t>3/5 - SMT CLEAR
3/29 - T/H SHORTAGE CLEARED</t>
    </r>
  </si>
  <si>
    <t xml:space="preserve">ICR, Inc.
</t>
  </si>
  <si>
    <t>3/28 - ASKED CUST ABOUT #5(J_BP..); EXTRA SOLDER LUG
3/29 - TEARDOP PIECE (SOLDER LUG) NO INSTALL</t>
  </si>
  <si>
    <t>DOC REL 2/27</t>
  </si>
  <si>
    <t>3/4</t>
  </si>
  <si>
    <t>4/4
3D</t>
  </si>
  <si>
    <r>
      <rPr>
        <b/>
        <strike/>
        <sz val="11"/>
        <color rgb="FF000000"/>
        <rFont val="Calibri"/>
        <scheme val="minor"/>
      </rPr>
      <t xml:space="preserve">4/2 - TOP 10:30
</t>
    </r>
    <r>
      <rPr>
        <b/>
        <sz val="11"/>
        <color rgb="FF000000"/>
        <rFont val="Calibri"/>
        <scheme val="minor"/>
      </rPr>
      <t>4/3 - AOI 10:00</t>
    </r>
  </si>
  <si>
    <t>4/1 - KIT CLEAR</t>
  </si>
  <si>
    <t>4/3 - WAITING FOR NEW REFLOW PROFILE (DISCOLORED SOLDER)</t>
  </si>
  <si>
    <t>4/5
10D</t>
  </si>
  <si>
    <r>
      <rPr>
        <b/>
        <strike/>
        <sz val="11"/>
        <color rgb="FF000000"/>
        <rFont val="Calibri"/>
        <scheme val="minor"/>
      </rPr>
      <t xml:space="preserve">3/26 - TOP 9:30
</t>
    </r>
    <r>
      <rPr>
        <b/>
        <sz val="11"/>
        <color rgb="FF000000"/>
        <rFont val="Calibri"/>
        <scheme val="minor"/>
      </rPr>
      <t>3/26 - AOI 1:30</t>
    </r>
  </si>
  <si>
    <r>
      <rPr>
        <b/>
        <sz val="14"/>
        <color rgb="FFFF0000"/>
        <rFont val="Calibri"/>
      </rPr>
      <t xml:space="preserve">***"U6" VERIFY PARTS GOT PROGRAMMED &amp; SHIPPED FROM BY PRO-EX PER ECO #2
</t>
    </r>
    <r>
      <rPr>
        <b/>
        <sz val="11"/>
        <color rgb="FF000000"/>
        <rFont val="Calibri"/>
      </rPr>
      <t>FAIR REQUIRED
DEPANEL
SPECIAL LABEL REQ PER ECO #4</t>
    </r>
  </si>
  <si>
    <t>3/22 - KIT CLEAR</t>
  </si>
  <si>
    <t xml:space="preserve">IDEX Corporation
</t>
  </si>
  <si>
    <t>3/22</t>
  </si>
  <si>
    <t>4/3
10D</t>
  </si>
  <si>
    <r>
      <rPr>
        <b/>
        <strike/>
        <sz val="11"/>
        <color rgb="FF000000"/>
        <rFont val="Calibri"/>
        <scheme val="minor"/>
      </rPr>
      <t xml:space="preserve">4/1 - BOT 8:00
4/1 - TOP 11:00
</t>
    </r>
    <r>
      <rPr>
        <b/>
        <sz val="11"/>
        <color rgb="FF000000"/>
        <rFont val="Calibri"/>
        <scheme val="minor"/>
      </rPr>
      <t>4/1 - AOI 1:30</t>
    </r>
  </si>
  <si>
    <r>
      <rPr>
        <b/>
        <strike/>
        <sz val="11"/>
        <color theme="1"/>
        <rFont val="Calibri"/>
        <scheme val="minor"/>
      </rPr>
      <t xml:space="preserve">3/14 - PCB DUE
</t>
    </r>
    <r>
      <rPr>
        <b/>
        <sz val="11"/>
        <color theme="1"/>
        <rFont val="Calibri"/>
        <scheme val="minor"/>
      </rPr>
      <t>3/20 - KIT CLEAR</t>
    </r>
  </si>
  <si>
    <t>Genuen, LLC</t>
  </si>
  <si>
    <t>DOC REL 3/5</t>
  </si>
  <si>
    <t>3/6</t>
  </si>
  <si>
    <t>1A</t>
  </si>
  <si>
    <r>
      <rPr>
        <b/>
        <strike/>
        <sz val="11"/>
        <color rgb="FF000000"/>
        <rFont val="Calibri"/>
        <scheme val="minor"/>
      </rPr>
      <t xml:space="preserve">3/22 - BOT 6:00
3/25 - TOP 9:30
3/25 - PAUSE 4:30
3/26 - TOP 10:30
3/26 - PAUSE 12:30
3/27 - TOP 7:00
</t>
    </r>
    <r>
      <rPr>
        <b/>
        <sz val="11"/>
        <color rgb="FF000000"/>
        <rFont val="Calibri"/>
        <scheme val="minor"/>
      </rPr>
      <t>3/27 - AOI 10:00</t>
    </r>
  </si>
  <si>
    <r>
      <rPr>
        <b/>
        <sz val="14"/>
        <color rgb="FFFF0000"/>
        <rFont val="Calibri"/>
        <scheme val="minor"/>
      </rPr>
      <t xml:space="preserve">***KICKOFF MEETING REQUIRED BEFORE JOB IS RELEASED - ASSY'S NEED TO BE PERFECT!!! - THIS IS A QUALIFICATION RUN***
</t>
    </r>
    <r>
      <rPr>
        <b/>
        <sz val="11"/>
        <color rgb="FF000000"/>
        <rFont val="Calibri"/>
        <scheme val="minor"/>
      </rPr>
      <t xml:space="preserve">CLASS 3
48 HR BREBAKE REQ
</t>
    </r>
    <r>
      <rPr>
        <b/>
        <sz val="14"/>
        <color rgb="FFFF0000"/>
        <rFont val="Calibri"/>
        <scheme val="minor"/>
      </rPr>
      <t xml:space="preserve">***CHECK IF VIA IS MISSING PER ECO #5
</t>
    </r>
    <r>
      <rPr>
        <b/>
        <sz val="14"/>
        <color rgb="FF000000"/>
        <rFont val="Calibri"/>
        <scheme val="minor"/>
      </rPr>
      <t xml:space="preserve">
</t>
    </r>
    <r>
      <rPr>
        <b/>
        <sz val="12"/>
        <color rgb="FFFF0000"/>
        <rFont val="Calibri"/>
        <scheme val="minor"/>
      </rPr>
      <t xml:space="preserve">***"R401 &amp; R430" MAKE SURE P/N IS RC0603FR-0735K7L AND MEASURES 35.7K
</t>
    </r>
    <r>
      <rPr>
        <b/>
        <sz val="14"/>
        <color rgb="FFFF0000"/>
        <rFont val="Calibri"/>
        <scheme val="minor"/>
      </rPr>
      <t xml:space="preserve">"U1A8" MOUNT WITH LEAD SOLDER AFTER SMT AND REFLOW - SAME PROCESS AS LAST TIME
</t>
    </r>
    <r>
      <rPr>
        <b/>
        <sz val="12"/>
        <color rgb="FFFF0000"/>
        <rFont val="Calibri"/>
        <scheme val="minor"/>
      </rPr>
      <t>DO NOT USE ANY "U1A8" PARTS THAT START WITH S/N 2107</t>
    </r>
  </si>
  <si>
    <r>
      <rPr>
        <b/>
        <strike/>
        <sz val="11"/>
        <color theme="1"/>
        <rFont val="Calibri"/>
        <scheme val="minor"/>
      </rPr>
      <t xml:space="preserve">3/18 - SHORT #59(U18A,U18B...)
</t>
    </r>
    <r>
      <rPr>
        <b/>
        <sz val="11"/>
        <color theme="1"/>
        <rFont val="Calibri"/>
        <scheme val="minor"/>
      </rPr>
      <t>3/20 - KIT CLEAR</t>
    </r>
  </si>
  <si>
    <t>3/26 - STENCIL CHANGE; JOB PAUSED UNTIL 11AM TODAY
3/26 - PAUSE AGAIN; DUE TO UNEVEN SOLDER PLACEMENT</t>
  </si>
  <si>
    <t>DOC REL 2/29</t>
  </si>
  <si>
    <t>3/20</t>
  </si>
  <si>
    <t>PART VERIFICATION</t>
  </si>
  <si>
    <t>4/3
2D</t>
  </si>
  <si>
    <r>
      <rPr>
        <b/>
        <strike/>
        <sz val="11"/>
        <color rgb="FF000000"/>
        <rFont val="Calibri"/>
        <scheme val="minor"/>
      </rPr>
      <t xml:space="preserve">4/1 - BOT 12:00
4/2 - TOP
</t>
    </r>
    <r>
      <rPr>
        <b/>
        <sz val="11"/>
        <color rgb="FF000000"/>
        <rFont val="Calibri"/>
        <scheme val="minor"/>
      </rPr>
      <t>4/2 - AOI 11:00</t>
    </r>
  </si>
  <si>
    <r>
      <rPr>
        <b/>
        <sz val="11"/>
        <color rgb="FFFF0000"/>
        <rFont val="Calibri"/>
        <scheme val="minor"/>
      </rPr>
      <t xml:space="preserve">*** 2 DAY TURN ***
</t>
    </r>
    <r>
      <rPr>
        <b/>
        <sz val="11"/>
        <color rgb="FF000000"/>
        <rFont val="Calibri"/>
        <scheme val="minor"/>
      </rPr>
      <t>"PZ1, SW1, SW2" AFTER WASH
SER # REQ PER ECO
DEPANEL</t>
    </r>
  </si>
  <si>
    <r>
      <rPr>
        <b/>
        <strike/>
        <sz val="11"/>
        <color rgb="FF000000"/>
        <rFont val="Calibri"/>
        <scheme val="minor"/>
      </rPr>
      <t xml:space="preserve">3/27 - SHORT PCB &amp; #10 (C68..); COULD ARRIVE THIS WEEK
4/1 - PCB DUE
3/29 - #10 (C68,C69) DUE
</t>
    </r>
    <r>
      <rPr>
        <b/>
        <sz val="11"/>
        <color rgb="FF000000"/>
        <rFont val="Calibri"/>
        <scheme val="minor"/>
      </rPr>
      <t>4/1 - KIT CLEAR</t>
    </r>
  </si>
  <si>
    <t>4/2
10D</t>
  </si>
  <si>
    <t>line one has 2pc rework for 3 days</t>
  </si>
  <si>
    <t>3/19 - KIT CLEAR</t>
  </si>
  <si>
    <r>
      <rPr>
        <b/>
        <strike/>
        <sz val="11"/>
        <color rgb="FF000000"/>
        <rFont val="Calibri"/>
        <scheme val="minor"/>
      </rPr>
      <t xml:space="preserve">3/26 - BOT 11:00
3/26 - TOP 2:00
</t>
    </r>
    <r>
      <rPr>
        <b/>
        <sz val="11"/>
        <color rgb="FF000000"/>
        <rFont val="Calibri"/>
        <scheme val="minor"/>
      </rPr>
      <t>3/27 - AOI 12:00</t>
    </r>
  </si>
  <si>
    <t>J6 - AFTER WASH
C31, C21 PLACED ACCORDING TO XY AND may not match SILKSCREEN
DEPANEL</t>
  </si>
  <si>
    <r>
      <rPr>
        <b/>
        <strike/>
        <sz val="11"/>
        <color rgb="FF000000"/>
        <rFont val="Calibri"/>
        <scheme val="minor"/>
      </rPr>
      <t xml:space="preserve">3/19 - PCB DUE
</t>
    </r>
    <r>
      <rPr>
        <b/>
        <sz val="11"/>
        <color rgb="FF000000"/>
        <rFont val="Calibri"/>
        <scheme val="minor"/>
      </rPr>
      <t>3/19 - KIT CLEAR</t>
    </r>
  </si>
  <si>
    <t>3/11</t>
  </si>
  <si>
    <r>
      <rPr>
        <strike/>
        <sz val="11"/>
        <color rgb="FF000000"/>
        <rFont val="Calibri"/>
        <scheme val="minor"/>
      </rPr>
      <t xml:space="preserve">fab hold 3/6
top only
</t>
    </r>
    <r>
      <rPr>
        <sz val="11"/>
        <color rgb="FF000000"/>
        <rFont val="Calibri"/>
        <scheme val="minor"/>
      </rPr>
      <t>STANDOFFS ON BOT; RUN 1ST</t>
    </r>
  </si>
  <si>
    <t>4/2
5D</t>
  </si>
  <si>
    <r>
      <rPr>
        <b/>
        <strike/>
        <sz val="11"/>
        <color rgb="FF000000"/>
        <rFont val="Calibri"/>
        <scheme val="minor"/>
      </rPr>
      <t xml:space="preserve">3/27 - BOT 12:30
</t>
    </r>
    <r>
      <rPr>
        <b/>
        <sz val="11"/>
        <color rgb="FF000000"/>
        <rFont val="Calibri"/>
        <scheme val="minor"/>
      </rPr>
      <t>3/28 - TOP 9:00
3/29 - AOI</t>
    </r>
  </si>
  <si>
    <t xml:space="preserve">LEAD PROCESS
</t>
  </si>
  <si>
    <r>
      <rPr>
        <b/>
        <strike/>
        <sz val="11"/>
        <color rgb="FF000000"/>
        <rFont val="Calibri"/>
        <scheme val="minor"/>
      </rPr>
      <t xml:space="preserve">3/26 - SHORT #33(U14) due
</t>
    </r>
    <r>
      <rPr>
        <b/>
        <sz val="11"/>
        <color rgb="FF000000"/>
        <rFont val="Calibri"/>
        <scheme val="minor"/>
      </rPr>
      <t>3/26 - KIT CLEAR</t>
    </r>
  </si>
  <si>
    <t>bot 1st
MOSTLY 1 SIDE W/ 1 PART ON BOT SIDE</t>
  </si>
  <si>
    <t>4/3
15D</t>
  </si>
  <si>
    <r>
      <rPr>
        <b/>
        <strike/>
        <sz val="11"/>
        <color rgb="FF000000"/>
        <rFont val="Calibri"/>
        <scheme val="minor"/>
      </rPr>
      <t xml:space="preserve">3/14 - BOT 8:00
3/14 - TOP 1:30
</t>
    </r>
    <r>
      <rPr>
        <b/>
        <sz val="11"/>
        <color rgb="FF000000"/>
        <rFont val="Calibri"/>
        <scheme val="minor"/>
      </rPr>
      <t>3/19 - AOI 7:00</t>
    </r>
  </si>
  <si>
    <r>
      <rPr>
        <b/>
        <sz val="11"/>
        <color rgb="FF000000"/>
        <rFont val="Calibri"/>
        <scheme val="minor"/>
      </rPr>
      <t xml:space="preserve">"PFADT &amp; PFTDT DO NOT INSTALL ON QTY 15
</t>
    </r>
    <r>
      <rPr>
        <b/>
        <u/>
        <sz val="12"/>
        <color rgb="FF000000"/>
        <rFont val="Calibri"/>
        <scheme val="minor"/>
      </rPr>
      <t xml:space="preserve">PN#XCF32PVO48C (UPG2) - MUST READ ECO #3 FOR INSTALLATION
</t>
    </r>
    <r>
      <rPr>
        <b/>
        <sz val="11"/>
        <color rgb="FF000000"/>
        <rFont val="Calibri"/>
        <scheme val="minor"/>
      </rPr>
      <t>PP0 (1410147-1) PRESS FIT - SEE ECO #7
XRAY &amp; SAVE
DEPANEL
EXTRA PACKAGING REQUIRED FOR PROTECTION PER ECO #10</t>
    </r>
  </si>
  <si>
    <r>
      <rPr>
        <b/>
        <strike/>
        <sz val="11"/>
        <color rgb="FF000000"/>
        <rFont val="Calibri"/>
        <scheme val="minor"/>
      </rPr>
      <t xml:space="preserve">3/13 - #34 (UPG2) DUE
</t>
    </r>
    <r>
      <rPr>
        <b/>
        <sz val="11"/>
        <color rgb="FF000000"/>
        <rFont val="Calibri"/>
        <scheme val="minor"/>
      </rPr>
      <t>3/13 - KIT CLEAR</t>
    </r>
  </si>
  <si>
    <t>FEDEX GRD?</t>
  </si>
  <si>
    <t>3/15 - TUAN OUT SICK</t>
  </si>
  <si>
    <t>DOC REL 1/23</t>
  </si>
  <si>
    <t>4/1
10D</t>
  </si>
  <si>
    <r>
      <rPr>
        <b/>
        <strike/>
        <sz val="11"/>
        <color rgb="FF000000"/>
        <rFont val="Calibri"/>
        <scheme val="minor"/>
      </rPr>
      <t xml:space="preserve">3/21 - BOT 2:30
3/22 - TOP 8:30
</t>
    </r>
    <r>
      <rPr>
        <b/>
        <sz val="11"/>
        <color rgb="FF000000"/>
        <rFont val="Calibri"/>
        <scheme val="minor"/>
      </rPr>
      <t>3/22 - AOI 1:30</t>
    </r>
  </si>
  <si>
    <t>CLASS 3
48 HR PREBAKE REQ
DOUBLE CHECK PASTE VOLUME FOR "J4 &amp; 5" PER ECO #5
"J2" PRESS FIT &amp; SOLDER</t>
  </si>
  <si>
    <r>
      <rPr>
        <b/>
        <strike/>
        <sz val="11"/>
        <color rgb="FF000000"/>
        <rFont val="Calibri"/>
        <scheme val="minor"/>
      </rPr>
      <t xml:space="preserve">3/18 - #32(U8) &amp; #47(J6,J7) DUE; 3/19 - PCB DUE
</t>
    </r>
    <r>
      <rPr>
        <b/>
        <sz val="11"/>
        <color rgb="FF000000"/>
        <rFont val="Calibri"/>
        <scheme val="minor"/>
      </rPr>
      <t>3/18 - KIT CLEAR</t>
    </r>
  </si>
  <si>
    <t>PART VERIFICATION
TOP 1ST</t>
  </si>
  <si>
    <t>3/29
3D</t>
  </si>
  <si>
    <r>
      <rPr>
        <b/>
        <strike/>
        <sz val="11"/>
        <color rgb="FF000000"/>
        <rFont val="Calibri"/>
        <scheme val="minor"/>
      </rPr>
      <t xml:space="preserve">3/26 - BOT 1:00
3/27 - TOP 9:30
</t>
    </r>
    <r>
      <rPr>
        <b/>
        <sz val="11"/>
        <color rgb="FF000000"/>
        <rFont val="Calibri"/>
        <scheme val="minor"/>
      </rPr>
      <t>3/27 - AOI 12:00</t>
    </r>
  </si>
  <si>
    <r>
      <rPr>
        <b/>
        <sz val="11"/>
        <color rgb="FFFF0000"/>
        <rFont val="Calibri"/>
        <scheme val="minor"/>
      </rPr>
      <t xml:space="preserve">*** 3 DAY TURN ****
COMPONENT LEAD TO BE TRIMMED TO 0.140" MAX 
</t>
    </r>
    <r>
      <rPr>
        <b/>
        <sz val="11"/>
        <color rgb="FF000000"/>
        <rFont val="Calibri"/>
        <scheme val="minor"/>
      </rPr>
      <t>special label on shipping box (ECO)</t>
    </r>
  </si>
  <si>
    <r>
      <rPr>
        <b/>
        <strike/>
        <sz val="11"/>
        <color rgb="FF000000"/>
        <rFont val="Calibri"/>
        <scheme val="minor"/>
      </rPr>
      <t xml:space="preserve">3/27 -  PCB DUE
</t>
    </r>
    <r>
      <rPr>
        <b/>
        <sz val="11"/>
        <color rgb="FF000000"/>
        <rFont val="Calibri"/>
        <scheme val="minor"/>
      </rPr>
      <t>3/26 - KIT CLEAR</t>
    </r>
  </si>
  <si>
    <t>BOT 1ST
LABEL ON SHIPPING BOX (ECO)</t>
  </si>
  <si>
    <t>3/29
10D</t>
  </si>
  <si>
    <r>
      <rPr>
        <b/>
        <strike/>
        <sz val="11"/>
        <color rgb="FF000000"/>
        <rFont val="Calibri"/>
        <scheme val="minor"/>
      </rPr>
      <t xml:space="preserve">3/19 - BOT 1:00
3/19 - TOP
</t>
    </r>
    <r>
      <rPr>
        <b/>
        <sz val="11"/>
        <color rgb="FF000000"/>
        <rFont val="Calibri"/>
        <scheme val="minor"/>
      </rPr>
      <t>3/19 - AOI 12:30</t>
    </r>
  </si>
  <si>
    <t>ROWC 111701</t>
  </si>
  <si>
    <r>
      <rPr>
        <b/>
        <strike/>
        <sz val="11"/>
        <color rgb="FF000000"/>
        <rFont val="Calibri"/>
        <scheme val="minor"/>
      </rPr>
      <t xml:space="preserve">3/21 - PCB DUE; 3/11 - #17(U5) DUE
</t>
    </r>
    <r>
      <rPr>
        <b/>
        <sz val="11"/>
        <color rgb="FF000000"/>
        <rFont val="Calibri"/>
        <scheme val="minor"/>
      </rPr>
      <t>3/15 - KIT CLEAR</t>
    </r>
  </si>
  <si>
    <t>3/29
5D</t>
  </si>
  <si>
    <r>
      <rPr>
        <b/>
        <strike/>
        <sz val="11"/>
        <color rgb="FF000000"/>
        <rFont val="Calibri"/>
        <scheme val="minor"/>
      </rPr>
      <t xml:space="preserve">3/26 - BOT 6:30
3/26 - TOP
</t>
    </r>
    <r>
      <rPr>
        <b/>
        <sz val="11"/>
        <color rgb="FF000000"/>
        <rFont val="Calibri"/>
        <scheme val="minor"/>
      </rPr>
      <t>3/26 - AOI 11:00</t>
    </r>
  </si>
  <si>
    <t>DATA MATRIX BARCODE LABEL
D12,D13... PART ORIENTATION (ECO)
LEAD LENGTH REQUIREMENTS (ECO)
DEPANEL</t>
  </si>
  <si>
    <r>
      <rPr>
        <b/>
        <strike/>
        <sz val="11"/>
        <color rgb="FF000000"/>
        <rFont val="Calibri"/>
        <scheme val="minor"/>
      </rPr>
      <t xml:space="preserve">3/25 - PCB DUE; SHORT #43(J6) &amp; #48(BT1)
3/21 - SMT CLEAR
</t>
    </r>
    <r>
      <rPr>
        <b/>
        <sz val="11"/>
        <color rgb="FF000000"/>
        <rFont val="Calibri"/>
        <scheme val="minor"/>
      </rPr>
      <t>3/22 - KIT CLEAR</t>
    </r>
  </si>
  <si>
    <t>4/1
5D</t>
  </si>
  <si>
    <r>
      <rPr>
        <b/>
        <strike/>
        <sz val="11"/>
        <color rgb="FF000000"/>
        <rFont val="Calibri"/>
        <scheme val="minor"/>
      </rPr>
      <t xml:space="preserve">3/15 - BOT 7:30
3/15 - TOP 10:00
</t>
    </r>
    <r>
      <rPr>
        <b/>
        <sz val="11"/>
        <color rgb="FF000000"/>
        <rFont val="Calibri"/>
        <scheme val="minor"/>
      </rPr>
      <t>3/15 - AOI 1:30</t>
    </r>
  </si>
  <si>
    <r>
      <rPr>
        <b/>
        <sz val="11"/>
        <color rgb="FF000000"/>
        <rFont val="Calibri"/>
        <scheme val="minor"/>
      </rPr>
      <t xml:space="preserve">SHORT Y3, </t>
    </r>
    <r>
      <rPr>
        <b/>
        <strike/>
        <sz val="11"/>
        <color rgb="FF000000"/>
        <rFont val="Calibri"/>
        <scheme val="minor"/>
      </rPr>
      <t xml:space="preserve">CAN </t>
    </r>
    <r>
      <rPr>
        <b/>
        <sz val="11"/>
        <color rgb="FF000000"/>
        <rFont val="Calibri"/>
        <scheme val="minor"/>
      </rPr>
      <t>SKIP
J4, J7 &amp; J10 FLUSH AND STRAIGHT PLACEMENT REQUIRED
U8 U53 PLACEMENT (SEE ECO)
DEPANEL</t>
    </r>
  </si>
  <si>
    <r>
      <rPr>
        <b/>
        <strike/>
        <sz val="11"/>
        <color rgb="FF000000"/>
        <rFont val="Calibri"/>
        <scheme val="minor"/>
      </rPr>
      <t xml:space="preserve">3/7 - WILL CLEAR SOON
3/20 - #28(Y3) DUE; AWT PART CONF #68(U2)
</t>
    </r>
    <r>
      <rPr>
        <b/>
        <sz val="11"/>
        <color rgb="FF000000"/>
        <rFont val="Calibri"/>
        <scheme val="minor"/>
      </rPr>
      <t>3/25 - KIT CLEAR</t>
    </r>
  </si>
  <si>
    <t>3/28 - PCB S/N #10 solder issue; TALK TO CINDY/ROBERT IF THERE ARE ISSUES/RMA</t>
  </si>
  <si>
    <t>3/7</t>
  </si>
  <si>
    <r>
      <rPr>
        <b/>
        <strike/>
        <sz val="11"/>
        <color rgb="FF000000"/>
        <rFont val="Calibri"/>
        <scheme val="minor"/>
      </rPr>
      <t xml:space="preserve">3/27
</t>
    </r>
    <r>
      <rPr>
        <b/>
        <sz val="11"/>
        <color rgb="FF000000"/>
        <rFont val="Calibri"/>
        <scheme val="minor"/>
      </rPr>
      <t xml:space="preserve">8D
</t>
    </r>
    <r>
      <rPr>
        <b/>
        <strike/>
        <sz val="11"/>
        <color rgb="FF000000"/>
        <rFont val="Calibri"/>
        <scheme val="minor"/>
      </rPr>
      <t>5D</t>
    </r>
  </si>
  <si>
    <r>
      <rPr>
        <b/>
        <strike/>
        <sz val="11"/>
        <color rgb="FF000000"/>
        <rFont val="Calibri"/>
        <scheme val="minor"/>
      </rPr>
      <t xml:space="preserve">3/19 - BOT 1:00
3/21 - TOP 11:00
</t>
    </r>
    <r>
      <rPr>
        <b/>
        <sz val="11"/>
        <color rgb="FF000000"/>
        <rFont val="Calibri"/>
        <scheme val="minor"/>
      </rPr>
      <t>3/22 - AOI 9:00</t>
    </r>
  </si>
  <si>
    <t>3/15 - KIT CLEAR</t>
  </si>
  <si>
    <t>3/15</t>
  </si>
  <si>
    <t>3/28
5D</t>
  </si>
  <si>
    <r>
      <rPr>
        <b/>
        <strike/>
        <sz val="11"/>
        <color rgb="FF000000"/>
        <rFont val="Calibri"/>
        <scheme val="minor"/>
      </rPr>
      <t xml:space="preserve">3/25 - TOP 11:00
3/26 - BOT
</t>
    </r>
    <r>
      <rPr>
        <b/>
        <sz val="11"/>
        <color rgb="FF000000"/>
        <rFont val="Calibri"/>
        <scheme val="minor"/>
      </rPr>
      <t>3/26 - AOI 11:30</t>
    </r>
  </si>
  <si>
    <t>LEAD PROCESS
"C40" AFTER WASH
DEPANEL</t>
  </si>
  <si>
    <r>
      <rPr>
        <b/>
        <strike/>
        <sz val="11"/>
        <color rgb="FF000000"/>
        <rFont val="Calibri"/>
        <scheme val="minor"/>
      </rPr>
      <t xml:space="preserve">3/21 -  PCB DUE
</t>
    </r>
    <r>
      <rPr>
        <b/>
        <sz val="11"/>
        <color rgb="FF000000"/>
        <rFont val="Calibri"/>
        <scheme val="minor"/>
      </rPr>
      <t>3/21 - KIT CLEAR</t>
    </r>
  </si>
  <si>
    <t>FECEX 2D</t>
  </si>
  <si>
    <t>WASH AND BAKE BOARDS</t>
  </si>
  <si>
    <t>3/27
5D</t>
  </si>
  <si>
    <r>
      <rPr>
        <b/>
        <strike/>
        <sz val="11"/>
        <color rgb="FF000000"/>
        <rFont val="Calibri"/>
        <scheme val="minor"/>
      </rPr>
      <t xml:space="preserve">3/22 - BOT 10:00
3/22 - TOP 12:00
</t>
    </r>
    <r>
      <rPr>
        <b/>
        <sz val="11"/>
        <color rgb="FF000000"/>
        <rFont val="Calibri"/>
        <scheme val="minor"/>
      </rPr>
      <t>3/25 - AOI 12:00</t>
    </r>
  </si>
  <si>
    <t>DEPANEL
CoC/PACK SLIP PER ECO #4 (CUST NAME CHANGED TO AIGEN)</t>
  </si>
  <si>
    <r>
      <rPr>
        <b/>
        <strike/>
        <sz val="11"/>
        <color theme="1"/>
        <rFont val="Calibri"/>
        <scheme val="minor"/>
      </rPr>
      <t xml:space="preserve">3/19 - SMT CLEAR
</t>
    </r>
    <r>
      <rPr>
        <b/>
        <sz val="11"/>
        <color theme="1"/>
        <rFont val="Calibri"/>
        <scheme val="minor"/>
      </rPr>
      <t>3/20 - KIT CLEAR</t>
    </r>
  </si>
  <si>
    <t xml:space="preserve">Redmond HQ - R&amp;D
</t>
  </si>
  <si>
    <t>3/22 - LINE 1 ("HALF-DAY" WORK)</t>
  </si>
  <si>
    <t>DOC REL 2/23</t>
  </si>
  <si>
    <t>3/27
3D</t>
  </si>
  <si>
    <r>
      <rPr>
        <b/>
        <strike/>
        <sz val="11"/>
        <color rgb="FF000000"/>
        <rFont val="Calibri"/>
        <scheme val="minor"/>
      </rPr>
      <t xml:space="preserve">3/23 - BOT 6:00
3/24 - TOP
</t>
    </r>
    <r>
      <rPr>
        <b/>
        <sz val="11"/>
        <color rgb="FF000000"/>
        <rFont val="Calibri"/>
        <scheme val="minor"/>
      </rPr>
      <t xml:space="preserve">3/24 - AOI </t>
    </r>
  </si>
  <si>
    <r>
      <rPr>
        <b/>
        <sz val="11"/>
        <color rgb="FFFF0000"/>
        <rFont val="Calibri"/>
        <scheme val="minor"/>
      </rPr>
      <t xml:space="preserve">*** 3 DAY TURN ***
DO NOT SHIP EXCESS MATL
</t>
    </r>
    <r>
      <rPr>
        <b/>
        <sz val="11"/>
        <color rgb="FF000000"/>
        <rFont val="Calibri"/>
        <scheme val="minor"/>
      </rPr>
      <t xml:space="preserve">USE SN/PB LEAD PROCESS
NO CLEAN FLUX
UPDATE: 2/20 "J21, J27, J28 &amp; J32 ARE NOW DNI PER EMAIL
SERIALIZATION REQUIRED
CHECK ECO #7 FOR COMPONENT HEIGHT REQUIREMENTS
SPECIAL CoC PER ECO #8
</t>
    </r>
    <r>
      <rPr>
        <b/>
        <strike/>
        <sz val="11"/>
        <color rgb="FF000000"/>
        <rFont val="Calibri"/>
        <scheme val="minor"/>
      </rPr>
      <t xml:space="preserve">***SHIP BACK ALL EXTRA PARTS W/ PCBA'S
</t>
    </r>
    <r>
      <rPr>
        <b/>
        <sz val="11"/>
        <color rgb="FF000000"/>
        <rFont val="Calibri"/>
        <scheme val="minor"/>
      </rPr>
      <t>DEPANEL</t>
    </r>
  </si>
  <si>
    <r>
      <rPr>
        <b/>
        <strike/>
        <sz val="11"/>
        <color rgb="FF000000"/>
        <rFont val="Calibri"/>
        <scheme val="minor"/>
      </rPr>
      <t xml:space="preserve">AWT PART SHORTAGES
3/21 - PCB DUE; SHORTAGES NO DUE DATE
3/22 - SHORTAGES DUE
</t>
    </r>
    <r>
      <rPr>
        <b/>
        <sz val="11"/>
        <color rgb="FF000000"/>
        <rFont val="Calibri"/>
        <scheme val="minor"/>
      </rPr>
      <t>3/22 - KIT CLEAR</t>
    </r>
  </si>
  <si>
    <t>3/11 - SHIPPED INITIAL 30 OF 70</t>
  </si>
  <si>
    <t>DOC REL 2/21</t>
  </si>
  <si>
    <t>BOT 1ST
#81 &amp; #92; ask salena if we need more of these parts</t>
  </si>
  <si>
    <t>3/26
10D</t>
  </si>
  <si>
    <r>
      <rPr>
        <b/>
        <strike/>
        <sz val="11"/>
        <color rgb="FF000000"/>
        <rFont val="Calibri"/>
        <scheme val="minor"/>
      </rPr>
      <t xml:space="preserve">3/20 - BOT 11:00
3/20 - TOP 1:00
</t>
    </r>
    <r>
      <rPr>
        <b/>
        <sz val="11"/>
        <color rgb="FF000000"/>
        <rFont val="Calibri"/>
        <scheme val="minor"/>
      </rPr>
      <t>3/21 - AOI 9:30</t>
    </r>
  </si>
  <si>
    <r>
      <rPr>
        <b/>
        <strike/>
        <sz val="11"/>
        <color rgb="FF000000"/>
        <rFont val="Calibri"/>
        <scheme val="minor"/>
      </rPr>
      <t xml:space="preserve">3/11 - PCB DUE
</t>
    </r>
    <r>
      <rPr>
        <b/>
        <sz val="11"/>
        <color rgb="FF000000"/>
        <rFont val="Calibri"/>
        <scheme val="minor"/>
      </rPr>
      <t>3/12 - KIT CLEAR</t>
    </r>
  </si>
  <si>
    <t>UPS 2DAY</t>
  </si>
  <si>
    <t>DOC REL 2/26</t>
  </si>
  <si>
    <t>3/25
3D</t>
  </si>
  <si>
    <r>
      <rPr>
        <b/>
        <strike/>
        <sz val="11"/>
        <color rgb="FF000000"/>
        <rFont val="Calibri"/>
        <scheme val="minor"/>
      </rPr>
      <t xml:space="preserve">3/20 - BOT 2:00
3/21 - TOP 8:30
</t>
    </r>
    <r>
      <rPr>
        <b/>
        <sz val="11"/>
        <color rgb="FF000000"/>
        <rFont val="Calibri"/>
        <scheme val="minor"/>
      </rPr>
      <t>3/21 - AOI 12:30</t>
    </r>
  </si>
  <si>
    <r>
      <rPr>
        <b/>
        <sz val="11"/>
        <color rgb="FFFF0000"/>
        <rFont val="Calibri"/>
        <scheme val="minor"/>
      </rPr>
      <t xml:space="preserve">*** 3 DAY TURN ***
</t>
    </r>
    <r>
      <rPr>
        <b/>
        <sz val="11"/>
        <color rgb="FF000000"/>
        <rFont val="Calibri"/>
        <scheme val="minor"/>
      </rPr>
      <t xml:space="preserve">POST BAKE "CIRC1" IF WASHED
MIX POP: circ1
2 boards w/ MX-735912529
2 boards w/ MX-735912717
DEPANEL
</t>
    </r>
  </si>
  <si>
    <r>
      <rPr>
        <b/>
        <strike/>
        <sz val="11"/>
        <color rgb="FF000000"/>
        <rFont val="Calibri"/>
        <scheme val="minor"/>
      </rPr>
      <t xml:space="preserve">3/18 - SHORT #63(CIRC1)
</t>
    </r>
    <r>
      <rPr>
        <b/>
        <sz val="11"/>
        <color rgb="FF000000"/>
        <rFont val="Calibri"/>
        <scheme val="minor"/>
      </rPr>
      <t>3/20 - KIT CLEAR</t>
    </r>
  </si>
  <si>
    <t>BOT 1ST; UoO
DEPANEL BEFORE TOP REQUIRED?
PART VERIFICATION</t>
  </si>
  <si>
    <t>3/25
5D</t>
  </si>
  <si>
    <r>
      <rPr>
        <b/>
        <strike/>
        <sz val="11"/>
        <color rgb="FF000000"/>
        <rFont val="Calibri"/>
        <scheme val="minor"/>
      </rPr>
      <t xml:space="preserve">3/21 - TOP 8:30
</t>
    </r>
    <r>
      <rPr>
        <b/>
        <sz val="11"/>
        <color rgb="FF000000"/>
        <rFont val="Calibri"/>
        <scheme val="minor"/>
      </rPr>
      <t>3/21 - AOI 12:30</t>
    </r>
  </si>
  <si>
    <r>
      <rPr>
        <b/>
        <strike/>
        <sz val="11"/>
        <color rgb="FF000000"/>
        <rFont val="Calibri"/>
        <scheme val="minor"/>
      </rPr>
      <t xml:space="preserve">3/15 - 3/18 MOST SHORTAGES DUE
</t>
    </r>
    <r>
      <rPr>
        <b/>
        <sz val="11"/>
        <color rgb="FF000000"/>
        <rFont val="Calibri"/>
        <scheme val="minor"/>
      </rPr>
      <t>3/18 - KIT CLEAR</t>
    </r>
  </si>
  <si>
    <r>
      <rPr>
        <b/>
        <sz val="11"/>
        <color rgb="FF000000"/>
        <rFont val="Calibri"/>
        <scheme val="minor"/>
      </rPr>
      <t xml:space="preserve">IC16 (item#33) SHT21 
CORRECT PART:
W/ MARKING </t>
    </r>
    <r>
      <rPr>
        <b/>
        <sz val="11"/>
        <color rgb="FFFF0000"/>
        <rFont val="Calibri"/>
        <scheme val="minor"/>
      </rPr>
      <t xml:space="preserve">D82JX 
</t>
    </r>
    <r>
      <rPr>
        <b/>
        <sz val="11"/>
        <color rgb="FF000000"/>
        <rFont val="Calibri"/>
        <scheme val="minor"/>
      </rPr>
      <t xml:space="preserve">INCORRECT PART:
marking </t>
    </r>
    <r>
      <rPr>
        <b/>
        <sz val="11"/>
        <color rgb="FFFF0000"/>
        <rFont val="Calibri"/>
        <scheme val="minor"/>
      </rPr>
      <t>SEEXG</t>
    </r>
  </si>
  <si>
    <t>3/21 - KIT CLEAR</t>
  </si>
  <si>
    <r>
      <rPr>
        <b/>
        <strike/>
        <sz val="11"/>
        <color rgb="FF000000"/>
        <rFont val="Calibri"/>
        <scheme val="minor"/>
      </rPr>
      <t xml:space="preserve">3/21
</t>
    </r>
    <r>
      <rPr>
        <b/>
        <sz val="11"/>
        <color rgb="FF000000"/>
        <rFont val="Calibri"/>
        <scheme val="minor"/>
      </rPr>
      <t>5D</t>
    </r>
  </si>
  <si>
    <r>
      <rPr>
        <b/>
        <strike/>
        <sz val="11"/>
        <color rgb="FF000000"/>
        <rFont val="Calibri"/>
        <scheme val="minor"/>
      </rPr>
      <t xml:space="preserve">3/19 - BOT 6:00
3/19 - TOP
</t>
    </r>
    <r>
      <rPr>
        <b/>
        <sz val="11"/>
        <color rgb="FF000000"/>
        <rFont val="Calibri"/>
        <scheme val="minor"/>
      </rPr>
      <t>3/19 - AOI 12:30</t>
    </r>
  </si>
  <si>
    <r>
      <rPr>
        <b/>
        <sz val="11"/>
        <color rgb="FF000000"/>
        <rFont val="Calibri"/>
        <scheme val="minor"/>
      </rPr>
      <t xml:space="preserve">CLASS 3
</t>
    </r>
    <r>
      <rPr>
        <b/>
        <u/>
        <sz val="12"/>
        <color rgb="FFFF0000"/>
        <rFont val="Calibri"/>
        <scheme val="minor"/>
      </rPr>
      <t xml:space="preserve">"U12" QUALITY ALERT FOR ORIENTATION - SEE ECO #5
</t>
    </r>
    <r>
      <rPr>
        <b/>
        <sz val="11"/>
        <color rgb="FF000000"/>
        <rFont val="Calibri"/>
        <scheme val="minor"/>
      </rPr>
      <t>48HR PCB PRE-BAKE REQ
TEAR DOWN - KEEP BUILD KIT IN TACT - DO NOT CUT BAGS</t>
    </r>
  </si>
  <si>
    <t>3/14 - KIT CLEAR</t>
  </si>
  <si>
    <t>3/27
10D</t>
  </si>
  <si>
    <r>
      <rPr>
        <b/>
        <strike/>
        <sz val="11"/>
        <color rgb="FF000000"/>
        <rFont val="Calibri"/>
        <scheme val="minor"/>
      </rPr>
      <t xml:space="preserve">3/15 - BOT 1:30
3/18 - TOP 8:00
</t>
    </r>
    <r>
      <rPr>
        <b/>
        <sz val="11"/>
        <color rgb="FF000000"/>
        <rFont val="Calibri"/>
        <scheme val="minor"/>
      </rPr>
      <t>3/18 - AOI 2:00</t>
    </r>
  </si>
  <si>
    <t>CLASS 3
48HR PCB PRE-BAKE REQ
TEAR DOWN - KEEP BUILD KIT IN TACT - DO NOT CUT BAGS</t>
  </si>
  <si>
    <t>3/13 - KIT CLEAR</t>
  </si>
  <si>
    <t>DOC REL 1/26</t>
  </si>
  <si>
    <t>3/13</t>
  </si>
  <si>
    <t>BOT 1ST
PART VERIFICATION</t>
  </si>
  <si>
    <r>
      <rPr>
        <b/>
        <strike/>
        <sz val="11"/>
        <color rgb="FF000000"/>
        <rFont val="Calibri"/>
        <scheme val="minor"/>
      </rPr>
      <t xml:space="preserve">3/15 - BOT 1:30
3/18 - TOP 10:00
</t>
    </r>
    <r>
      <rPr>
        <b/>
        <sz val="11"/>
        <color rgb="FF000000"/>
        <rFont val="Calibri"/>
        <scheme val="minor"/>
      </rPr>
      <t>3/19 - AOI 8:30</t>
    </r>
  </si>
  <si>
    <r>
      <rPr>
        <b/>
        <sz val="11"/>
        <color rgb="FF000000"/>
        <rFont val="Calibri"/>
        <scheme val="minor"/>
      </rPr>
      <t xml:space="preserve">CLASS 3
48 HR BREBAKE REQ
</t>
    </r>
    <r>
      <rPr>
        <b/>
        <sz val="11"/>
        <color rgb="FFFF0000"/>
        <rFont val="Calibri"/>
        <scheme val="minor"/>
      </rPr>
      <t>MIXED POP</t>
    </r>
    <r>
      <rPr>
        <b/>
        <sz val="11"/>
        <color rgb="FF000000"/>
        <rFont val="Calibri"/>
        <scheme val="minor"/>
      </rPr>
      <t xml:space="preserve"> - DEFAULT Build (Qty 3)
CIRC1, CIRC2 – PN MX-735912529
FLT1 - DNI
DEVRF Build (Qty 1)
CIRC1, CIRC2 – PN MX-735912717
FLT1 - Populated
"CIRC1 &amp; 2" BAKE AFTER WASH
SEPERATE CoC'S MIXED POP PER ECO 8</t>
    </r>
  </si>
  <si>
    <r>
      <rPr>
        <b/>
        <strike/>
        <sz val="11"/>
        <color rgb="FF000000"/>
        <rFont val="Calibri"/>
        <scheme val="minor"/>
      </rPr>
      <t xml:space="preserve">3/14 - PCB DUE; SHORT #33A (CIRC1,CIRC2)
</t>
    </r>
    <r>
      <rPr>
        <b/>
        <sz val="11"/>
        <color rgb="FF000000"/>
        <rFont val="Calibri"/>
        <scheme val="minor"/>
      </rPr>
      <t>3/14 - KIT CLEAR</t>
    </r>
  </si>
  <si>
    <t>3/15 - J20, J21, J22 DOES NOT FIT</t>
  </si>
  <si>
    <t>3/22
15D</t>
  </si>
  <si>
    <r>
      <rPr>
        <b/>
        <strike/>
        <sz val="11"/>
        <color rgb="FF000000"/>
        <rFont val="Calibri"/>
        <scheme val="minor"/>
      </rPr>
      <t xml:space="preserve">3/7 - BOT 12:00
3/7 - TOP 8:00
</t>
    </r>
    <r>
      <rPr>
        <b/>
        <sz val="11"/>
        <color rgb="FF000000"/>
        <rFont val="Calibri"/>
        <scheme val="minor"/>
      </rPr>
      <t>3/8 - AOI 3:00</t>
    </r>
  </si>
  <si>
    <t>***PRIOR TO SMT - REBALL LEAD FREE BGA'S TO LEADED
Qty 20 OSD3358-512M-ISM
Qty 20 MTFC8GACAENS-AAT</t>
  </si>
  <si>
    <r>
      <rPr>
        <b/>
        <strike/>
        <sz val="11"/>
        <color rgb="FF000000"/>
        <rFont val="Calibri"/>
        <scheme val="minor"/>
      </rPr>
      <t xml:space="preserve">2/28 - EXPECT CLEAR NEXT WEEK
</t>
    </r>
    <r>
      <rPr>
        <b/>
        <sz val="11"/>
        <color rgb="FF000000"/>
        <rFont val="Calibri"/>
        <scheme val="minor"/>
      </rPr>
      <t>3/1 - KIT CLEAR</t>
    </r>
  </si>
  <si>
    <t>Integrated Consultants</t>
  </si>
  <si>
    <t>2/28</t>
  </si>
  <si>
    <r>
      <rPr>
        <b/>
        <sz val="11"/>
        <color rgb="FF000000"/>
        <rFont val="Calibri"/>
        <scheme val="minor"/>
      </rPr>
      <t xml:space="preserve">3/22
</t>
    </r>
    <r>
      <rPr>
        <b/>
        <strike/>
        <sz val="11"/>
        <color rgb="FF000000"/>
        <rFont val="Calibri"/>
        <scheme val="minor"/>
      </rPr>
      <t xml:space="preserve">1/12
1/16
</t>
    </r>
    <r>
      <rPr>
        <b/>
        <sz val="11"/>
        <color rgb="FF000000"/>
        <rFont val="Calibri"/>
        <scheme val="minor"/>
      </rPr>
      <t>5D</t>
    </r>
  </si>
  <si>
    <r>
      <rPr>
        <b/>
        <strike/>
        <sz val="11"/>
        <color rgb="FF000000"/>
        <rFont val="Calibri"/>
        <scheme val="minor"/>
      </rPr>
      <t xml:space="preserve">1/10 - BOT 10:00
1/10 - TOP 11:30
1/11 - ON HOLD 10:00
3/15 - TOP 6:00
</t>
    </r>
    <r>
      <rPr>
        <b/>
        <sz val="11"/>
        <color rgb="FF000000"/>
        <rFont val="Calibri"/>
        <scheme val="minor"/>
      </rPr>
      <t>3/15 - AOI 10:00</t>
    </r>
  </si>
  <si>
    <r>
      <rPr>
        <b/>
        <sz val="11"/>
        <color rgb="FF000000"/>
        <rFont val="Calibri"/>
        <scheme val="minor"/>
      </rPr>
      <t xml:space="preserve">SKIP X1_1, X1_2 FOR ROBERT TO PLACE
DNI #62, 64, 67 &amp; 68
SPECIAL LABEL REQ
</t>
    </r>
    <r>
      <rPr>
        <b/>
        <strike/>
        <sz val="11"/>
        <color rgb="FF000000"/>
        <rFont val="Calibri"/>
        <scheme val="minor"/>
      </rPr>
      <t xml:space="preserve">SHIP RIGID BACKER IN ESD BAG
</t>
    </r>
    <r>
      <rPr>
        <b/>
        <sz val="11"/>
        <color rgb="FF000000"/>
        <rFont val="Calibri"/>
        <scheme val="minor"/>
      </rPr>
      <t>DEPANEL &amp; SAND</t>
    </r>
  </si>
  <si>
    <r>
      <rPr>
        <b/>
        <strike/>
        <sz val="11"/>
        <color rgb="FF000000"/>
        <rFont val="Calibri"/>
        <scheme val="minor"/>
      </rPr>
      <t xml:space="preserve">1/8 - PCB DUE; NO ETA ON BGA
1/9 - KIT CLEAR
3/5 - NEW BGAs DUE DATE
</t>
    </r>
    <r>
      <rPr>
        <b/>
        <sz val="11"/>
        <color rgb="FF000000"/>
        <rFont val="Calibri"/>
        <scheme val="minor"/>
      </rPr>
      <t>3/14 - KIT CLEAR
3/15 - ship all 8 boards on 3/22</t>
    </r>
  </si>
  <si>
    <t>1/11 - ISSUE LOCATING PIN 1 FOR X1_1 &amp; X1_2
1/11 - BGA WARPING WHEN GOES THROUGH REFLOW;
3/14 - PROCESS CHANGE SEE ECO
3/15 - JOE (ship 8 boards on 3/22)</t>
  </si>
  <si>
    <t>DOC REL 1/5</t>
  </si>
  <si>
    <t>1/5</t>
  </si>
  <si>
    <r>
      <rPr>
        <sz val="11"/>
        <color rgb="FF000000"/>
        <rFont val="Calibri"/>
        <scheme val="minor"/>
      </rPr>
      <t xml:space="preserve">measure label
</t>
    </r>
    <r>
      <rPr>
        <strike/>
        <sz val="11"/>
        <color rgb="FF000000"/>
        <rFont val="Calibri"/>
        <scheme val="minor"/>
      </rPr>
      <t xml:space="preserve">rigid backer in ESD BAG
</t>
    </r>
    <r>
      <rPr>
        <sz val="11"/>
        <color rgb="FF000000"/>
        <rFont val="Calibri"/>
        <scheme val="minor"/>
      </rPr>
      <t>BOT 1ST</t>
    </r>
  </si>
  <si>
    <t>3/22
5D</t>
  </si>
  <si>
    <t>2ND ARTICLE LABEL REQ
X1_1, X1_2 NON-ROHS LEADED REFLOW PROCESS
IGNORE RIGID BACKER REQ (ECO)</t>
  </si>
  <si>
    <t>3/14 - KIT CLEAR
3/15 - ship all 8 boards on 3/22</t>
  </si>
  <si>
    <t>3/15 - JOE (ship 8 boards on 3/22)</t>
  </si>
  <si>
    <r>
      <rPr>
        <b/>
        <sz val="11"/>
        <color rgb="FF000000"/>
        <rFont val="Calibri"/>
        <scheme val="minor"/>
      </rPr>
      <t xml:space="preserve">3/22
</t>
    </r>
    <r>
      <rPr>
        <b/>
        <strike/>
        <sz val="11"/>
        <color rgb="FF000000"/>
        <rFont val="Calibri"/>
        <scheme val="minor"/>
      </rPr>
      <t xml:space="preserve">3/11
</t>
    </r>
    <r>
      <rPr>
        <b/>
        <sz val="11"/>
        <color rgb="FF000000"/>
        <rFont val="Calibri"/>
        <scheme val="minor"/>
      </rPr>
      <t>3D</t>
    </r>
  </si>
  <si>
    <r>
      <rPr>
        <b/>
        <strike/>
        <sz val="11"/>
        <color rgb="FF000000"/>
        <rFont val="Calibri"/>
        <scheme val="minor"/>
      </rPr>
      <t xml:space="preserve">3/7 - TOP 9:30
</t>
    </r>
    <r>
      <rPr>
        <b/>
        <sz val="11"/>
        <color rgb="FF000000"/>
        <rFont val="Calibri"/>
        <scheme val="minor"/>
      </rPr>
      <t>3/7 - AOI 11:00</t>
    </r>
  </si>
  <si>
    <r>
      <rPr>
        <b/>
        <sz val="11"/>
        <color rgb="FFFF0000"/>
        <rFont val="Calibri"/>
        <scheme val="minor"/>
      </rPr>
      <t xml:space="preserve">*** 3 DAY TURN ***
</t>
    </r>
    <r>
      <rPr>
        <b/>
        <sz val="11"/>
        <color rgb="FF000000"/>
        <rFont val="Calibri"/>
        <scheme val="minor"/>
      </rPr>
      <t>HAND-SOLDER NEW J1 REPLACEMENTS
DEPANEL
CoC PER ECO</t>
    </r>
  </si>
  <si>
    <t>3/6 - KIT CLEAR</t>
  </si>
  <si>
    <t xml:space="preserve">Myriad Women’s Health
</t>
  </si>
  <si>
    <t>3/7 - technically not clear, awt J1 CONN replacement that will be hand-soldered</t>
  </si>
  <si>
    <t>3/22
1D</t>
  </si>
  <si>
    <r>
      <rPr>
        <b/>
        <strike/>
        <sz val="11"/>
        <color rgb="FF000000"/>
        <rFont val="Calibri"/>
        <scheme val="minor"/>
      </rPr>
      <t xml:space="preserve">3/21 - BOT 11:00
3/21 - TOP 2:00
</t>
    </r>
    <r>
      <rPr>
        <b/>
        <sz val="11"/>
        <color rgb="FF000000"/>
        <rFont val="Calibri"/>
        <scheme val="minor"/>
      </rPr>
      <t>3/22 - AOI 7:00</t>
    </r>
  </si>
  <si>
    <t>*** 1 DAY TURN ***</t>
  </si>
  <si>
    <t xml:space="preserve">Group O, Inc.
</t>
  </si>
  <si>
    <r>
      <rPr>
        <b/>
        <strike/>
        <sz val="11"/>
        <color rgb="FF000000"/>
        <rFont val="Calibri"/>
        <scheme val="minor"/>
      </rPr>
      <t xml:space="preserve">3/21 - TOP 12:00
</t>
    </r>
    <r>
      <rPr>
        <b/>
        <sz val="11"/>
        <color rgb="FF000000"/>
        <rFont val="Calibri"/>
        <scheme val="minor"/>
      </rPr>
      <t>3/21 - TOP 2:30
3/22 - AOI 7:00</t>
    </r>
  </si>
  <si>
    <t>3/21
5D</t>
  </si>
  <si>
    <r>
      <rPr>
        <b/>
        <strike/>
        <sz val="11"/>
        <color rgb="FF000000"/>
        <rFont val="Calibri"/>
        <scheme val="minor"/>
      </rPr>
      <t xml:space="preserve">2/29 - BOT 9:30
</t>
    </r>
    <r>
      <rPr>
        <b/>
        <sz val="11"/>
        <color rgb="FF000000"/>
        <rFont val="Calibri"/>
        <scheme val="minor"/>
      </rPr>
      <t>3/1 - AOI 12:00</t>
    </r>
  </si>
  <si>
    <r>
      <rPr>
        <b/>
        <sz val="11"/>
        <color rgb="FFFF0000"/>
        <rFont val="Calibri"/>
        <scheme val="minor"/>
      </rPr>
      <t xml:space="preserve">DO NOT SHIP EXCESS MATL
</t>
    </r>
    <r>
      <rPr>
        <b/>
        <sz val="11"/>
        <color rgb="FF000000"/>
        <rFont val="Calibri"/>
        <scheme val="minor"/>
      </rPr>
      <t xml:space="preserve">LEAD PROCESS
"BZ1" AFTER WASH
SER # PER ECO
CONN HEIGHT REQUIREMENT PER ECO #8
CoC/PACK SLIP PER ECO #9
</t>
    </r>
    <r>
      <rPr>
        <b/>
        <strike/>
        <sz val="11"/>
        <color rgb="FF000000"/>
        <rFont val="Calibri"/>
        <scheme val="minor"/>
      </rPr>
      <t>***SHIP EXCESS PARTS BACK W/ ASSY'S</t>
    </r>
  </si>
  <si>
    <r>
      <rPr>
        <b/>
        <strike/>
        <sz val="11"/>
        <color rgb="FF000000"/>
        <rFont val="Calibri"/>
        <scheme val="minor"/>
      </rPr>
      <t xml:space="preserve">2/27 - SMT CLEAR; COMPLETE CLEAR FOR 43 KIT CLEAR
</t>
    </r>
    <r>
      <rPr>
        <b/>
        <sz val="11"/>
        <color rgb="FF000000"/>
        <rFont val="Calibri"/>
        <scheme val="minor"/>
      </rPr>
      <t>2/28 - day 1 (phuong) for 43 boards
3/15 - shipped 58</t>
    </r>
  </si>
  <si>
    <t>2/27</t>
  </si>
  <si>
    <t>4/1
15D</t>
  </si>
  <si>
    <r>
      <rPr>
        <b/>
        <strike/>
        <sz val="11"/>
        <color rgb="FF000000"/>
        <rFont val="Calibri"/>
        <scheme val="minor"/>
      </rPr>
      <t xml:space="preserve">3/13 - TOP 8:00
</t>
    </r>
    <r>
      <rPr>
        <b/>
        <sz val="11"/>
        <color rgb="FF000000"/>
        <rFont val="Calibri"/>
        <scheme val="minor"/>
      </rPr>
      <t>3/13 - AOI 11:00</t>
    </r>
  </si>
  <si>
    <t>SPECIAL MOUNTING INSTRUCTIONS FOR "H1, H3 &amp; H4" PER ECO</t>
  </si>
  <si>
    <r>
      <rPr>
        <b/>
        <strike/>
        <sz val="11"/>
        <color rgb="FF000000"/>
        <rFont val="Calibri"/>
        <scheme val="minor"/>
      </rPr>
      <t xml:space="preserve">3/11 - PCB DUE
</t>
    </r>
    <r>
      <rPr>
        <b/>
        <sz val="11"/>
        <color rgb="FF000000"/>
        <rFont val="Calibri"/>
        <scheme val="minor"/>
      </rPr>
      <t>3/11 - KIT CLEAR</t>
    </r>
  </si>
  <si>
    <t xml:space="preserve">Moates.Net
</t>
  </si>
  <si>
    <r>
      <rPr>
        <b/>
        <sz val="11"/>
        <color rgb="FF000000"/>
        <rFont val="Calibri"/>
        <scheme val="minor"/>
      </rPr>
      <t xml:space="preserve">IC16 (item#33) SHT21
CORRECT PART: 
W/ MARKING </t>
    </r>
    <r>
      <rPr>
        <b/>
        <sz val="11"/>
        <color rgb="FFFF0000"/>
        <rFont val="Calibri"/>
        <scheme val="minor"/>
      </rPr>
      <t xml:space="preserve">D82JX 
</t>
    </r>
    <r>
      <rPr>
        <b/>
        <sz val="11"/>
        <color rgb="FF000000"/>
        <rFont val="Calibri"/>
        <scheme val="minor"/>
      </rPr>
      <t xml:space="preserve">INCORRECT PART:
marking </t>
    </r>
    <r>
      <rPr>
        <b/>
        <sz val="11"/>
        <color rgb="FFFF0000"/>
        <rFont val="Calibri"/>
        <scheme val="minor"/>
      </rPr>
      <t>SEEXG</t>
    </r>
  </si>
  <si>
    <r>
      <rPr>
        <b/>
        <strike/>
        <sz val="11"/>
        <color rgb="FF000000"/>
        <rFont val="Calibri"/>
        <scheme val="minor"/>
      </rPr>
      <t xml:space="preserve">3/14
</t>
    </r>
    <r>
      <rPr>
        <b/>
        <sz val="11"/>
        <color rgb="FF000000"/>
        <rFont val="Calibri"/>
        <scheme val="minor"/>
      </rPr>
      <t>3D</t>
    </r>
  </si>
  <si>
    <r>
      <rPr>
        <b/>
        <strike/>
        <sz val="11"/>
        <color rgb="FF000000"/>
        <rFont val="Calibri"/>
        <scheme val="minor"/>
      </rPr>
      <t xml:space="preserve">3/12 - BOT 8:00
3/12 - TOP 11:00
</t>
    </r>
    <r>
      <rPr>
        <b/>
        <sz val="11"/>
        <color rgb="FF000000"/>
        <rFont val="Calibri"/>
        <scheme val="minor"/>
      </rPr>
      <t>3/13 - AOI 11:00</t>
    </r>
  </si>
  <si>
    <r>
      <rPr>
        <b/>
        <sz val="11"/>
        <color rgb="FFFF0000"/>
        <rFont val="Calibri"/>
        <scheme val="minor"/>
      </rPr>
      <t xml:space="preserve">*** 3 DAY TURN ***
</t>
    </r>
    <r>
      <rPr>
        <b/>
        <sz val="11"/>
        <color rgb="FF000000"/>
        <rFont val="Calibri"/>
        <scheme val="minor"/>
      </rPr>
      <t>DEPANEL &amp; SAND</t>
    </r>
  </si>
  <si>
    <r>
      <rPr>
        <b/>
        <strike/>
        <sz val="11"/>
        <color rgb="FF000000"/>
        <rFont val="Calibri"/>
        <scheme val="minor"/>
      </rPr>
      <t xml:space="preserve">3/1 - PCB &amp; SHORTAGES DUE
2/26 - short #40 (EQ5) &amp; #15 (U4A, U4B..)
3/5 - shortages due
3/4 - SMT CLEAR
</t>
    </r>
    <r>
      <rPr>
        <b/>
        <sz val="11"/>
        <color rgb="FF000000"/>
        <rFont val="Calibri"/>
        <scheme val="minor"/>
      </rPr>
      <t>3/11 - KIT CLEAR</t>
    </r>
  </si>
  <si>
    <t>3/4 - REQ THT SHLDs TO RUN SMT</t>
  </si>
  <si>
    <t>DOC REL 2/20</t>
  </si>
  <si>
    <t>2/22</t>
  </si>
  <si>
    <t>3/20
5D</t>
  </si>
  <si>
    <r>
      <rPr>
        <b/>
        <strike/>
        <sz val="11"/>
        <color rgb="FF000000"/>
        <rFont val="Calibri"/>
        <scheme val="minor"/>
      </rPr>
      <t xml:space="preserve">3/15 - BOT 10:00
3/15 - TOP
</t>
    </r>
    <r>
      <rPr>
        <b/>
        <sz val="11"/>
        <color rgb="FF000000"/>
        <rFont val="Calibri"/>
        <scheme val="minor"/>
      </rPr>
      <t>3/15 - AOI 2:00</t>
    </r>
  </si>
  <si>
    <t>First Article
"U15" DO NOT WASH
*NO SOLDER FLUX TO BE LEFT ON BOARDS
DEPANEL</t>
  </si>
  <si>
    <r>
      <rPr>
        <b/>
        <strike/>
        <sz val="11"/>
        <color rgb="FF000000"/>
        <rFont val="Calibri"/>
        <scheme val="minor"/>
      </rPr>
      <t xml:space="preserve">3/14 - PCB DUE
</t>
    </r>
    <r>
      <rPr>
        <b/>
        <sz val="11"/>
        <color rgb="FF000000"/>
        <rFont val="Calibri"/>
        <scheme val="minor"/>
      </rPr>
      <t>3/13 - KIT CLEAR</t>
    </r>
  </si>
  <si>
    <t>DOC REL 3/1</t>
  </si>
  <si>
    <r>
      <rPr>
        <b/>
        <strike/>
        <sz val="11"/>
        <color rgb="FF000000"/>
        <rFont val="Calibri"/>
        <scheme val="minor"/>
      </rPr>
      <t xml:space="preserve">3/13 - BOT 6:00
3/13 - TOP 9:00
</t>
    </r>
    <r>
      <rPr>
        <b/>
        <sz val="11"/>
        <color rgb="FF000000"/>
        <rFont val="Calibri"/>
        <scheme val="minor"/>
      </rPr>
      <t>3/14 - AOI 10:30</t>
    </r>
  </si>
  <si>
    <t>DNI j9 &amp; ship to customer
DEPANEL
BAR CODE LABELS REQUIRED
PACKING LABEL REQUIRED</t>
  </si>
  <si>
    <r>
      <rPr>
        <b/>
        <strike/>
        <sz val="11"/>
        <color rgb="FF000000"/>
        <rFont val="Calibri"/>
        <scheme val="minor"/>
      </rPr>
      <t xml:space="preserve">3/5 - PCB DUE
3/8 - PCB DUE DATE
3/12 - SHORT #164(Q5,Q6,Q7) : SKIPPABLE
</t>
    </r>
    <r>
      <rPr>
        <b/>
        <sz val="11"/>
        <color rgb="FF000000"/>
        <rFont val="Calibri"/>
        <scheme val="minor"/>
      </rPr>
      <t>3/13 - KIT CLEAR</t>
    </r>
  </si>
  <si>
    <t>3/19
5D</t>
  </si>
  <si>
    <r>
      <rPr>
        <b/>
        <strike/>
        <sz val="11"/>
        <color rgb="FF000000"/>
        <rFont val="Calibri"/>
        <scheme val="minor"/>
      </rPr>
      <t xml:space="preserve">3/13 - TOP 11:00
</t>
    </r>
    <r>
      <rPr>
        <b/>
        <sz val="11"/>
        <color rgb="FF000000"/>
        <rFont val="Calibri"/>
        <scheme val="minor"/>
      </rPr>
      <t>3/14 - AOI 8:00</t>
    </r>
  </si>
  <si>
    <t>DNI #52 (TP1,TP2...) &amp; SHIP W/ PCBAS
U12 - PLACE AFTER WASH (ECO #3)</t>
  </si>
  <si>
    <r>
      <rPr>
        <b/>
        <strike/>
        <sz val="11"/>
        <color rgb="FF000000"/>
        <rFont val="Calibri"/>
        <scheme val="minor"/>
      </rPr>
      <t xml:space="preserve">3/12 - PCB DUE
</t>
    </r>
    <r>
      <rPr>
        <b/>
        <sz val="11"/>
        <color rgb="FF000000"/>
        <rFont val="Calibri"/>
        <scheme val="minor"/>
      </rPr>
      <t>3/12 - KIT CLEAR</t>
    </r>
  </si>
  <si>
    <t>3/8</t>
  </si>
  <si>
    <r>
      <rPr>
        <b/>
        <sz val="11"/>
        <color rgb="FF000000"/>
        <rFont val="Calibri"/>
        <scheme val="minor"/>
      </rPr>
      <t xml:space="preserve">3/19
</t>
    </r>
    <r>
      <rPr>
        <b/>
        <strike/>
        <sz val="11"/>
        <color rgb="FF000000"/>
        <rFont val="Calibri"/>
        <scheme val="minor"/>
      </rPr>
      <t xml:space="preserve">3/15
</t>
    </r>
    <r>
      <rPr>
        <b/>
        <sz val="11"/>
        <color rgb="FF000000"/>
        <rFont val="Calibri"/>
        <scheme val="minor"/>
      </rPr>
      <t xml:space="preserve">3D
</t>
    </r>
    <r>
      <rPr>
        <b/>
        <strike/>
        <sz val="11"/>
        <color rgb="FF000000"/>
        <rFont val="Calibri"/>
        <scheme val="minor"/>
      </rPr>
      <t>5D</t>
    </r>
  </si>
  <si>
    <r>
      <rPr>
        <b/>
        <strike/>
        <sz val="11"/>
        <color rgb="FF000000"/>
        <rFont val="Calibri"/>
        <scheme val="minor"/>
      </rPr>
      <t xml:space="preserve">3/13 - BOT 8:00
3/13 - TOP 2:00
</t>
    </r>
    <r>
      <rPr>
        <b/>
        <sz val="11"/>
        <color rgb="FF000000"/>
        <rFont val="Calibri"/>
        <scheme val="minor"/>
      </rPr>
      <t>3/14 - AOI 2:30</t>
    </r>
  </si>
  <si>
    <r>
      <rPr>
        <b/>
        <sz val="11"/>
        <color rgb="FFFF0000"/>
        <rFont val="Calibri"/>
        <scheme val="minor"/>
      </rPr>
      <t xml:space="preserve">*** 3  DAY TURN ***
</t>
    </r>
    <r>
      <rPr>
        <b/>
        <sz val="11"/>
        <color rgb="FF000000"/>
        <rFont val="Calibri"/>
        <scheme val="minor"/>
      </rPr>
      <t>CLASS 3
NO AA LABELS / QR LABEL ONLY
TRIM LEADS ECO #3 &amp; #4
"J26" TRIM BEFORE INSTALLING
QR LABEL REQUIRED PER ECO #5</t>
    </r>
  </si>
  <si>
    <r>
      <rPr>
        <b/>
        <strike/>
        <sz val="11"/>
        <color rgb="FF000000"/>
        <rFont val="Calibri"/>
        <scheme val="minor"/>
      </rPr>
      <t xml:space="preserve">3/11 - PCB DUE
3/6 - PO CHANGED FORM 5D TO 3D
</t>
    </r>
    <r>
      <rPr>
        <b/>
        <sz val="11"/>
        <color rgb="FF000000"/>
        <rFont val="Calibri"/>
        <scheme val="minor"/>
      </rPr>
      <t xml:space="preserve">3/12 - KIT CLEAR
</t>
    </r>
    <r>
      <rPr>
        <b/>
        <strike/>
        <sz val="11"/>
        <color rgb="FF000000"/>
        <rFont val="Calibri"/>
        <scheme val="minor"/>
      </rPr>
      <t>3/12 - CONTINUE PRODUCTION, BUT DO NOT SHIP UNTIL PHUONG SAYS OTHERWISE</t>
    </r>
  </si>
  <si>
    <t>DOC REL 3/4</t>
  </si>
  <si>
    <t>LEAD PROCESS
"BZ1" AFTER WASH
SER # PER ECO
CONN HEIGHT REQUIREMENT PER ECO #8
CoC/PACK SLIP PER ECO #9
***SHIP EXCESS PARTS BACK W/ ASSY'S</t>
  </si>
  <si>
    <r>
      <rPr>
        <b/>
        <strike/>
        <sz val="11"/>
        <color theme="4"/>
        <rFont val="Calibri"/>
        <scheme val="minor"/>
      </rPr>
      <t xml:space="preserve">2/27 - SMT CLEAR; COMPLETE CLEAR FOR 43 KIT CLEAR
</t>
    </r>
    <r>
      <rPr>
        <b/>
        <sz val="11"/>
        <color theme="4"/>
        <rFont val="Calibri"/>
        <scheme val="minor"/>
      </rPr>
      <t>2/28 - day 1 (phuong) for 43 boards</t>
    </r>
  </si>
  <si>
    <t>3/15
5D</t>
  </si>
  <si>
    <r>
      <rPr>
        <b/>
        <strike/>
        <sz val="11"/>
        <color rgb="FF000000"/>
        <rFont val="Calibri"/>
        <scheme val="minor"/>
      </rPr>
      <t xml:space="preserve">3/11 - TOP 9:30
</t>
    </r>
    <r>
      <rPr>
        <b/>
        <sz val="11"/>
        <color rgb="FF000000"/>
        <rFont val="Calibri"/>
        <scheme val="minor"/>
      </rPr>
      <t>3/12 - AOI 2:00</t>
    </r>
  </si>
  <si>
    <r>
      <rPr>
        <b/>
        <strike/>
        <sz val="11"/>
        <color rgb="FF000000"/>
        <rFont val="Calibri"/>
        <scheme val="minor"/>
      </rPr>
      <t xml:space="preserve">2/21 - SHORT PCB W/ NO DUE DATE
3/14 - PCB DUE DATE
</t>
    </r>
    <r>
      <rPr>
        <b/>
        <sz val="11"/>
        <color rgb="FF000000"/>
        <rFont val="Calibri"/>
        <scheme val="minor"/>
      </rPr>
      <t>3/15 - KIT CLEAR</t>
    </r>
  </si>
  <si>
    <t xml:space="preserve">Turnkey Electronics Group
</t>
  </si>
  <si>
    <t>2/21</t>
  </si>
  <si>
    <t>3/15
3D</t>
  </si>
  <si>
    <r>
      <rPr>
        <b/>
        <strike/>
        <sz val="11"/>
        <color rgb="FF000000"/>
        <rFont val="Calibri"/>
        <scheme val="minor"/>
      </rPr>
      <t xml:space="preserve">3/14 - BOT 10:45
3/14 - TOP
</t>
    </r>
    <r>
      <rPr>
        <b/>
        <sz val="11"/>
        <color rgb="FF000000"/>
        <rFont val="Calibri"/>
        <scheme val="minor"/>
      </rPr>
      <t>3/14 - AOI 1:30</t>
    </r>
  </si>
  <si>
    <r>
      <rPr>
        <b/>
        <sz val="11"/>
        <color rgb="FFFF0000"/>
        <rFont val="Calibri"/>
        <scheme val="minor"/>
      </rPr>
      <t xml:space="preserve">*** 3 DAY TURN ***
</t>
    </r>
    <r>
      <rPr>
        <b/>
        <sz val="11"/>
        <color rgb="FF000000"/>
        <rFont val="Calibri"/>
        <scheme val="minor"/>
      </rPr>
      <t>CLASS 3
ALLOW EXTRA TIME FOR PRESS FIT QTY 43
DEPANEL
MECH ASSY REQ</t>
    </r>
  </si>
  <si>
    <t>TOP 1ST
XTRA TIME NEEDED FOR THT/PRESS-FIT</t>
  </si>
  <si>
    <r>
      <rPr>
        <b/>
        <sz val="11"/>
        <color rgb="FF000000"/>
        <rFont val="Calibri"/>
        <scheme val="minor"/>
      </rPr>
      <t xml:space="preserve">3/15
</t>
    </r>
    <r>
      <rPr>
        <b/>
        <strike/>
        <sz val="11"/>
        <color rgb="FF000000"/>
        <rFont val="Calibri"/>
        <scheme val="minor"/>
      </rPr>
      <t xml:space="preserve">3/20
</t>
    </r>
    <r>
      <rPr>
        <b/>
        <sz val="11"/>
        <color rgb="FF000000"/>
        <rFont val="Calibri"/>
        <scheme val="minor"/>
      </rPr>
      <t>10D</t>
    </r>
  </si>
  <si>
    <r>
      <rPr>
        <b/>
        <strike/>
        <sz val="11"/>
        <color rgb="FF000000"/>
        <rFont val="Calibri"/>
        <scheme val="minor"/>
      </rPr>
      <t xml:space="preserve">3/8 - TOP 2:00
3/11 - BOT 11:00
</t>
    </r>
    <r>
      <rPr>
        <b/>
        <sz val="11"/>
        <color rgb="FF000000"/>
        <rFont val="Calibri"/>
        <scheme val="minor"/>
      </rPr>
      <t>3/12 - TOP 12:00</t>
    </r>
  </si>
  <si>
    <t>expedite to 3/15
"BT1" AFTER REFLOW
"U11 &amp; U5" DO NOT WASH
MARKING &amp; SER # PER ECO #5</t>
  </si>
  <si>
    <r>
      <rPr>
        <b/>
        <strike/>
        <sz val="11"/>
        <color rgb="FF000000"/>
        <rFont val="Calibri"/>
        <scheme val="minor"/>
      </rPr>
      <t xml:space="preserve">3/4 - #20 (Y2) due 3/5 or 3/6
3/4 - AWT PART CONF #36 (U11)
3/6 - #20 &amp; #36 PARTS DUE
</t>
    </r>
    <r>
      <rPr>
        <b/>
        <sz val="11"/>
        <color rgb="FF000000"/>
        <rFont val="Calibri"/>
        <scheme val="minor"/>
      </rPr>
      <t>3/6 - KIT CLEAR</t>
    </r>
  </si>
  <si>
    <t>3/8 - tuan &amp; ngan both ran this job</t>
  </si>
  <si>
    <t>3/19
10D</t>
  </si>
  <si>
    <r>
      <rPr>
        <b/>
        <strike/>
        <sz val="11"/>
        <color rgb="FF000000"/>
        <rFont val="Calibri"/>
        <scheme val="minor"/>
      </rPr>
      <t xml:space="preserve">3/6 - BOT 8:00
3/6 - TOP
</t>
    </r>
    <r>
      <rPr>
        <b/>
        <sz val="11"/>
        <color rgb="FF000000"/>
        <rFont val="Calibri"/>
        <scheme val="minor"/>
      </rPr>
      <t>3/7 - AOI 9:00</t>
    </r>
  </si>
  <si>
    <t>RECORD ALL AOI NON-CONFORMANCES
DEPANEL</t>
  </si>
  <si>
    <r>
      <rPr>
        <b/>
        <strike/>
        <sz val="11"/>
        <color rgb="FF000000"/>
        <rFont val="Calibri"/>
        <scheme val="minor"/>
      </rPr>
      <t xml:space="preserve">2/28 - PCB DUE
3/6 - PCB DUE
</t>
    </r>
    <r>
      <rPr>
        <b/>
        <sz val="11"/>
        <color rgb="FF000000"/>
        <rFont val="Calibri"/>
        <scheme val="minor"/>
      </rPr>
      <t>3/5 - KIT CLEAR</t>
    </r>
  </si>
  <si>
    <t>DOC REL 2/12</t>
  </si>
  <si>
    <t>bot 1st
non conformance noting required</t>
  </si>
  <si>
    <t>3/13
3D</t>
  </si>
  <si>
    <r>
      <rPr>
        <b/>
        <strike/>
        <sz val="11"/>
        <color rgb="FF000000"/>
        <rFont val="Calibri"/>
        <scheme val="minor"/>
      </rPr>
      <t xml:space="preserve">3/11 BOT 8:00
</t>
    </r>
    <r>
      <rPr>
        <b/>
        <sz val="11"/>
        <color rgb="FF000000"/>
        <rFont val="Calibri"/>
        <scheme val="minor"/>
      </rPr>
      <t>3/11 - AOI 2:30</t>
    </r>
  </si>
  <si>
    <t>3/8 - KIT CLEAR</t>
  </si>
  <si>
    <t>3/13
10D</t>
  </si>
  <si>
    <r>
      <rPr>
        <b/>
        <strike/>
        <sz val="11"/>
        <color rgb="FF000000"/>
        <rFont val="Calibri"/>
        <scheme val="minor"/>
      </rPr>
      <t xml:space="preserve">2/27 - BOT 1:30
</t>
    </r>
    <r>
      <rPr>
        <b/>
        <sz val="11"/>
        <color rgb="FF000000"/>
        <rFont val="Calibri"/>
        <scheme val="minor"/>
      </rPr>
      <t>2/28 - TOP 2:30</t>
    </r>
  </si>
  <si>
    <r>
      <rPr>
        <b/>
        <sz val="11"/>
        <color rgb="FFFF0000"/>
        <rFont val="Calibri"/>
        <scheme val="minor"/>
      </rPr>
      <t xml:space="preserve">*MAKE SURE PCB'S ARE PRE-BAKED (CUST HAS HISTORY OF DELAM PCB'S
</t>
    </r>
    <r>
      <rPr>
        <b/>
        <sz val="11"/>
        <color rgb="FF000000"/>
        <rFont val="Calibri"/>
        <scheme val="minor"/>
      </rPr>
      <t>DEPANEL</t>
    </r>
  </si>
  <si>
    <r>
      <t xml:space="preserve">2/2 - PCB DUE
2/16 - PCB DUE
2/22 - PCB DUE
2/23 - 895 / 1100 PCBs received
2/26 - short 7 pcbs
</t>
    </r>
    <r>
      <rPr>
        <b/>
        <sz val="11"/>
        <color rgb="FF000000"/>
        <rFont val="Calibri"/>
        <scheme val="minor"/>
      </rPr>
      <t>2/28 - KIT CLEAR</t>
    </r>
  </si>
  <si>
    <t xml:space="preserve">Benchmark Electronics
</t>
  </si>
  <si>
    <t>1/31</t>
  </si>
  <si>
    <t>3/13
1D</t>
  </si>
  <si>
    <r>
      <rPr>
        <b/>
        <strike/>
        <sz val="11"/>
        <color rgb="FF000000"/>
        <rFont val="Calibri"/>
        <scheme val="minor"/>
      </rPr>
      <t xml:space="preserve">3/12 - BOT 12:30
3/12 - TOP 1:30
</t>
    </r>
    <r>
      <rPr>
        <b/>
        <sz val="11"/>
        <color rgb="FF000000"/>
        <rFont val="Calibri"/>
        <scheme val="minor"/>
      </rPr>
      <t>3/12 - AOI 7:00</t>
    </r>
  </si>
  <si>
    <r>
      <rPr>
        <b/>
        <strike/>
        <sz val="11"/>
        <color rgb="FF203764"/>
        <rFont val="Calibri"/>
        <scheme val="minor"/>
      </rPr>
      <t xml:space="preserve">3/12 - PCB DUE; SHORT #2(J3) &amp; #3(W4,W5...)
</t>
    </r>
    <r>
      <rPr>
        <b/>
        <sz val="11"/>
        <color rgb="FF203764"/>
        <rFont val="Calibri"/>
        <scheme val="minor"/>
      </rPr>
      <t>3/12 - KIT CLEAR</t>
    </r>
  </si>
  <si>
    <t>3/12 - AWT STENCIL</t>
  </si>
  <si>
    <r>
      <rPr>
        <b/>
        <strike/>
        <sz val="11"/>
        <color rgb="FF000000"/>
        <rFont val="Calibri"/>
        <scheme val="minor"/>
      </rPr>
      <t xml:space="preserve">3/13 - BOT 6:30
3/13 - TOP
</t>
    </r>
    <r>
      <rPr>
        <b/>
        <sz val="11"/>
        <color rgb="FF000000"/>
        <rFont val="Calibri"/>
        <scheme val="minor"/>
      </rPr>
      <t>3/13 - AOI 8:00</t>
    </r>
  </si>
  <si>
    <r>
      <rPr>
        <b/>
        <sz val="11"/>
        <color rgb="FF203764"/>
        <rFont val="Calibri"/>
        <scheme val="minor"/>
      </rPr>
      <t xml:space="preserve">3/12 - </t>
    </r>
    <r>
      <rPr>
        <b/>
        <strike/>
        <sz val="11"/>
        <color rgb="FF203764"/>
        <rFont val="Calibri"/>
        <scheme val="minor"/>
      </rPr>
      <t xml:space="preserve">PCB DUE; AWT PART CONF #2(J1), #3(J2) &amp; #4(W0,W1...)
</t>
    </r>
    <r>
      <rPr>
        <b/>
        <sz val="11"/>
        <color rgb="FF203764"/>
        <rFont val="Calibri"/>
        <scheme val="minor"/>
      </rPr>
      <t>3/12 - KIT CLEAR</t>
    </r>
  </si>
  <si>
    <t>3/13
5D</t>
  </si>
  <si>
    <r>
      <rPr>
        <b/>
        <strike/>
        <sz val="11"/>
        <color rgb="FF000000"/>
        <rFont val="Calibri"/>
        <scheme val="minor"/>
      </rPr>
      <t xml:space="preserve">3/6 - BOT 11:00
3/6 - TOP 2:00
</t>
    </r>
    <r>
      <rPr>
        <b/>
        <sz val="11"/>
        <color rgb="FF000000"/>
        <rFont val="Calibri"/>
        <scheme val="minor"/>
      </rPr>
      <t>3/7 - AOI 11:00</t>
    </r>
  </si>
  <si>
    <t>CUI
SHUNT J5
DOUBLE CHECK "D33" ORIENTATION (NATION EMAIL)</t>
  </si>
  <si>
    <r>
      <rPr>
        <b/>
        <strike/>
        <sz val="11"/>
        <color rgb="FF000000"/>
        <rFont val="Calibri"/>
        <scheme val="minor"/>
      </rPr>
      <t xml:space="preserve">2/27 - short pcb; no due date
3/7 - PCB DUE
</t>
    </r>
    <r>
      <rPr>
        <b/>
        <sz val="11"/>
        <color rgb="FF000000"/>
        <rFont val="Calibri"/>
        <scheme val="minor"/>
      </rPr>
      <t>3/6 - KIT CLEAR</t>
    </r>
  </si>
  <si>
    <t>3/8 - MINUS 3 SMT HOURS DUE TO SHORT SHIFT</t>
  </si>
  <si>
    <r>
      <rPr>
        <b/>
        <strike/>
        <sz val="11"/>
        <color rgb="FF000000"/>
        <rFont val="Calibri"/>
        <scheme val="minor"/>
      </rPr>
      <t xml:space="preserve">3/5 - TOP 10:30
</t>
    </r>
    <r>
      <rPr>
        <b/>
        <sz val="11"/>
        <color rgb="FF000000"/>
        <rFont val="Calibri"/>
        <scheme val="minor"/>
      </rPr>
      <t>3/5 - AOI 1:30</t>
    </r>
  </si>
  <si>
    <r>
      <rPr>
        <b/>
        <strike/>
        <sz val="11"/>
        <color rgb="FF000000"/>
        <rFont val="Calibri"/>
        <scheme val="minor"/>
      </rPr>
      <t xml:space="preserve">3/7 - PCB DUE
</t>
    </r>
    <r>
      <rPr>
        <b/>
        <sz val="11"/>
        <color rgb="FF000000"/>
        <rFont val="Calibri"/>
        <scheme val="minor"/>
      </rPr>
      <t>3/1 - KIT CLEAR</t>
    </r>
  </si>
  <si>
    <t xml:space="preserve">D&amp;K Engineering
</t>
  </si>
  <si>
    <t>BOT 1ST
DATE LABEL</t>
  </si>
  <si>
    <r>
      <rPr>
        <b/>
        <sz val="11"/>
        <color rgb="FFFF0000"/>
        <rFont val="Calibri"/>
        <scheme val="minor"/>
      </rPr>
      <t xml:space="preserve">*** 3 DAY TURN ***
</t>
    </r>
    <r>
      <rPr>
        <b/>
        <sz val="11"/>
        <color rgb="FF000000"/>
        <rFont val="Calibri"/>
        <scheme val="minor"/>
      </rPr>
      <t>NO LABEL REQUIRED
THT ONLY
CofC REQUIREMETNS</t>
    </r>
  </si>
  <si>
    <t>no label needed</t>
  </si>
  <si>
    <r>
      <rPr>
        <b/>
        <strike/>
        <sz val="11"/>
        <color rgb="FF000000"/>
        <rFont val="Calibri"/>
        <scheme val="minor"/>
      </rPr>
      <t xml:space="preserve">3/8
</t>
    </r>
    <r>
      <rPr>
        <b/>
        <sz val="11"/>
        <color rgb="FF000000"/>
        <rFont val="Calibri"/>
        <scheme val="minor"/>
      </rPr>
      <t>3D</t>
    </r>
  </si>
  <si>
    <r>
      <rPr>
        <b/>
        <strike/>
        <sz val="11"/>
        <color rgb="FF000000"/>
        <rFont val="Calibri"/>
        <scheme val="minor"/>
      </rPr>
      <t xml:space="preserve">3/6 - BOT 8:00
3/6 - TOP 11:00
3/6 - PAUSE; AWT FEEDER SETUP
3/6 - TOP 2:00
</t>
    </r>
    <r>
      <rPr>
        <b/>
        <sz val="11"/>
        <color rgb="FF000000"/>
        <rFont val="Calibri"/>
        <scheme val="minor"/>
      </rPr>
      <t>3/7 - AOI 12:00</t>
    </r>
  </si>
  <si>
    <r>
      <rPr>
        <b/>
        <sz val="11"/>
        <color rgb="FFFF0000"/>
        <rFont val="Calibri"/>
        <scheme val="minor"/>
      </rPr>
      <t xml:space="preserve">*** 3 DAY TURN ***
</t>
    </r>
    <r>
      <rPr>
        <b/>
        <sz val="11"/>
        <color rgb="FF000000"/>
        <rFont val="Calibri"/>
        <scheme val="minor"/>
      </rPr>
      <t>USE SN/PB LEAD PROCESS
NO CLEAN FLUX
UPDATE: 2/20 "J21, J27, J28 &amp; J32 ARE NOW DNI PER EMAIL
SERIALIZATION REQUIRED
CHECK ECO #7 FOR COMPONENT HEIGHT REQUIREMENTS
SPECIAL CoC PER ECO #8 - (CUST NAME CHANGED TO AIGEN)
***SHIP BACK ALL EXTRA PARTS W/ PCBA'S
DEPANEL</t>
    </r>
  </si>
  <si>
    <r>
      <rPr>
        <b/>
        <strike/>
        <sz val="11"/>
        <color rgb="FF000000"/>
        <rFont val="Calibri"/>
        <scheme val="minor"/>
      </rPr>
      <t xml:space="preserve">3/1 - 30 OF 70 ALMOST CLEAR
</t>
    </r>
    <r>
      <rPr>
        <b/>
        <sz val="11"/>
        <color rgb="FF000000"/>
        <rFont val="Calibri"/>
        <scheme val="minor"/>
      </rPr>
      <t>3/5 - KIT CLEAR for 30; 40 BAL remaining
3/8 - shipped 1 of 70</t>
    </r>
  </si>
  <si>
    <t>BOT 1ST
partial?</t>
  </si>
  <si>
    <t>3/12
10D</t>
  </si>
  <si>
    <r>
      <rPr>
        <b/>
        <strike/>
        <sz val="11"/>
        <color rgb="FF000000"/>
        <rFont val="Calibri"/>
        <scheme val="minor"/>
      </rPr>
      <t xml:space="preserve">2/26 - BOT 9:00
2/26 - TOP
</t>
    </r>
    <r>
      <rPr>
        <b/>
        <sz val="11"/>
        <color rgb="FF000000"/>
        <rFont val="Calibri"/>
        <scheme val="minor"/>
      </rPr>
      <t xml:space="preserve">2/26 - AOI 75 pcbs
</t>
    </r>
    <r>
      <rPr>
        <b/>
        <strike/>
        <sz val="11"/>
        <color rgb="FF000000"/>
        <rFont val="Calibri"/>
        <scheme val="minor"/>
      </rPr>
      <t xml:space="preserve">2/28 - BOT 8:30
2/28 - TOP
</t>
    </r>
    <r>
      <rPr>
        <b/>
        <sz val="11"/>
        <color rgb="FF000000"/>
        <rFont val="Calibri"/>
        <scheme val="minor"/>
      </rPr>
      <t>2/29 - AOI 9:00</t>
    </r>
  </si>
  <si>
    <r>
      <rPr>
        <b/>
        <sz val="11"/>
        <color rgb="FFFF0000"/>
        <rFont val="Calibri"/>
        <scheme val="minor"/>
      </rPr>
      <t xml:space="preserve">*** QUALITY ALERT ***
</t>
    </r>
    <r>
      <rPr>
        <b/>
        <sz val="11"/>
        <color rgb="FF000000"/>
        <rFont val="Calibri"/>
        <scheme val="minor"/>
      </rPr>
      <t>PREVIOUS BUILD:
CAPS NOT WETTED &amp; MISALIGNED
CLASS 3
DEPANEL</t>
    </r>
  </si>
  <si>
    <r>
      <rPr>
        <b/>
        <strike/>
        <sz val="11"/>
        <color rgb="FF000000"/>
        <rFont val="Calibri"/>
        <scheme val="minor"/>
      </rPr>
      <t xml:space="preserve">2/23 - EXPECTED CLEAR DATE; awt part conf #31 (TO1) CURRENTLY CLEAR TO RUN 75 BOARDS
</t>
    </r>
    <r>
      <rPr>
        <b/>
        <sz val="11"/>
        <color rgb="FF000000"/>
        <rFont val="Calibri"/>
        <scheme val="minor"/>
      </rPr>
      <t>2/27 - KIT CLEAR</t>
    </r>
  </si>
  <si>
    <t>2/26 - 75 of 150 boards built</t>
  </si>
  <si>
    <r>
      <rPr>
        <b/>
        <sz val="11"/>
        <color rgb="FF4472C4"/>
        <rFont val="Calibri"/>
        <scheme val="minor"/>
      </rPr>
      <t xml:space="preserve">3/11
</t>
    </r>
    <r>
      <rPr>
        <b/>
        <strike/>
        <sz val="11"/>
        <color rgb="FF4472C4"/>
        <rFont val="Calibri"/>
        <scheme val="minor"/>
      </rPr>
      <t xml:space="preserve">3/19
</t>
    </r>
    <r>
      <rPr>
        <b/>
        <sz val="11"/>
        <color rgb="FF4472C4"/>
        <rFont val="Calibri"/>
        <scheme val="minor"/>
      </rPr>
      <t>15D</t>
    </r>
  </si>
  <si>
    <r>
      <rPr>
        <b/>
        <sz val="11"/>
        <color rgb="FF000000"/>
        <rFont val="Calibri"/>
        <scheme val="minor"/>
      </rPr>
      <t xml:space="preserve">SCHEDULED SHIPMENT: SHIP 60 OF 300
L1 – P/N </t>
    </r>
    <r>
      <rPr>
        <b/>
        <sz val="11"/>
        <color rgb="FFFF0000"/>
        <rFont val="Calibri"/>
        <scheme val="minor"/>
      </rPr>
      <t xml:space="preserve">MSS5131-393MLC
</t>
    </r>
    <r>
      <rPr>
        <b/>
        <sz val="11"/>
        <color rgb="FF000000"/>
        <rFont val="Calibri"/>
        <scheme val="minor"/>
      </rPr>
      <t xml:space="preserve">U2 – P/N </t>
    </r>
    <r>
      <rPr>
        <b/>
        <sz val="11"/>
        <color rgb="FFFF0000"/>
        <rFont val="Calibri"/>
        <scheme val="minor"/>
      </rPr>
      <t xml:space="preserve">LTC2864MPS-2#PBF
</t>
    </r>
    <r>
      <rPr>
        <b/>
        <sz val="11"/>
        <color rgb="FF000000"/>
        <rFont val="Calibri"/>
        <scheme val="minor"/>
      </rPr>
      <t>DEPANEL
XRAY &amp; SAVE
2 S/N LABELS PER ECO -</t>
    </r>
    <r>
      <rPr>
        <b/>
        <sz val="14"/>
        <color rgb="FFFF0000"/>
        <rFont val="Calibri"/>
        <scheme val="minor"/>
      </rPr>
      <t xml:space="preserve"> S/N'S MUST MATCH PER BOARD!!!</t>
    </r>
  </si>
  <si>
    <t>3/8
3D</t>
  </si>
  <si>
    <r>
      <rPr>
        <b/>
        <strike/>
        <sz val="11"/>
        <color rgb="FF000000"/>
        <rFont val="Calibri"/>
        <scheme val="minor"/>
      </rPr>
      <t xml:space="preserve">3/6 - BOT 9:00
3/6 - TOP 2:00
</t>
    </r>
    <r>
      <rPr>
        <b/>
        <sz val="11"/>
        <color rgb="FF000000"/>
        <rFont val="Calibri"/>
        <scheme val="minor"/>
      </rPr>
      <t>3/7 - AOI 12:00</t>
    </r>
  </si>
  <si>
    <r>
      <rPr>
        <b/>
        <sz val="11"/>
        <color rgb="FFFF0000"/>
        <rFont val="Calibri"/>
        <scheme val="minor"/>
      </rPr>
      <t xml:space="preserve">*** 3 DAY TURN ***
</t>
    </r>
    <r>
      <rPr>
        <b/>
        <sz val="11"/>
        <color rgb="FF000000"/>
        <rFont val="Calibri"/>
        <scheme val="minor"/>
      </rPr>
      <t>CLASS 3
CofC REQUIREMENT
DEPANEL</t>
    </r>
  </si>
  <si>
    <r>
      <rPr>
        <b/>
        <strike/>
        <sz val="11"/>
        <color rgb="FF000000"/>
        <rFont val="Calibri"/>
        <scheme val="minor"/>
      </rPr>
      <t xml:space="preserve">3/1 - ALMOST CLEAR
</t>
    </r>
    <r>
      <rPr>
        <b/>
        <sz val="11"/>
        <color rgb="FF000000"/>
        <rFont val="Calibri"/>
        <scheme val="minor"/>
      </rPr>
      <t>3/5 - KIT CLEAR</t>
    </r>
  </si>
  <si>
    <t xml:space="preserve">Reliable Robotics
</t>
  </si>
  <si>
    <t>3/8
5D</t>
  </si>
  <si>
    <r>
      <rPr>
        <b/>
        <strike/>
        <sz val="11"/>
        <color rgb="FF000000"/>
        <rFont val="Calibri"/>
        <scheme val="minor"/>
      </rPr>
      <t xml:space="preserve">3/5 - BOT 6:00
3/5 - TOP
</t>
    </r>
    <r>
      <rPr>
        <b/>
        <sz val="11"/>
        <color rgb="FF000000"/>
        <rFont val="Calibri"/>
        <scheme val="minor"/>
      </rPr>
      <t>3/5 - AOI 11:00</t>
    </r>
  </si>
  <si>
    <t>MECH ASSY (HEATSINKS) REQ
DEPANEL</t>
  </si>
  <si>
    <r>
      <rPr>
        <b/>
        <strike/>
        <sz val="11"/>
        <color rgb="FF000000"/>
        <rFont val="Calibri"/>
        <scheme val="minor"/>
      </rPr>
      <t xml:space="preserve">3/4 - pcb &amp; #23 (c46_uadca) due
</t>
    </r>
    <r>
      <rPr>
        <b/>
        <sz val="11"/>
        <color rgb="FF000000"/>
        <rFont val="Calibri"/>
        <scheme val="minor"/>
      </rPr>
      <t>3/1 - KIT CLEAR</t>
    </r>
  </si>
  <si>
    <t xml:space="preserve">NOV Tuboscope Inc.
</t>
  </si>
  <si>
    <t>2/29</t>
  </si>
  <si>
    <r>
      <rPr>
        <b/>
        <strike/>
        <sz val="11"/>
        <color rgb="FF000000"/>
        <rFont val="Calibri"/>
        <scheme val="minor"/>
      </rPr>
      <t xml:space="preserve">3/4 - BOT 8:30
3/4 - TOP 1:30
</t>
    </r>
    <r>
      <rPr>
        <b/>
        <sz val="11"/>
        <color rgb="FF000000"/>
        <rFont val="Calibri"/>
        <scheme val="minor"/>
      </rPr>
      <t>3/5 - AOI 9:00</t>
    </r>
  </si>
  <si>
    <r>
      <rPr>
        <b/>
        <sz val="11"/>
        <color rgb="FFFF0000"/>
        <rFont val="Calibri"/>
        <scheme val="minor"/>
      </rPr>
      <t xml:space="preserve">***READ ECO &amp; DRAWING NOTES BEFORE RELEASING***
</t>
    </r>
    <r>
      <rPr>
        <b/>
        <sz val="11"/>
        <color rgb="FF000000"/>
        <rFont val="Calibri"/>
        <scheme val="minor"/>
      </rPr>
      <t>*** LEAD FORMING REQUIRED BEFORE SMT
*** NO LABELS &amp; STAMPS
"J11&amp; J12" ARE NOW INSTALL (PREVIOUSLY DNI)</t>
    </r>
  </si>
  <si>
    <r>
      <rPr>
        <b/>
        <strike/>
        <sz val="11"/>
        <color rgb="FF000000"/>
        <rFont val="Calibri"/>
        <scheme val="minor"/>
      </rPr>
      <t xml:space="preserve">2/29 - EXPECTED CLEAR DATE
</t>
    </r>
    <r>
      <rPr>
        <b/>
        <sz val="11"/>
        <color rgb="FF000000"/>
        <rFont val="Calibri"/>
        <scheme val="minor"/>
      </rPr>
      <t>3/1 - KIT CLEAR</t>
    </r>
  </si>
  <si>
    <t xml:space="preserve">Northrop Grumman Corporation
</t>
  </si>
  <si>
    <t>U17, U44 PRE-INSTALLATION REQUIREMENTS -&gt; TOP 1ST
PRE-BAKE REQUIREMENTS
DO NOT PASTE IN SPECIFIED AREAS (ECO 3)</t>
  </si>
  <si>
    <r>
      <rPr>
        <b/>
        <strike/>
        <sz val="11"/>
        <color rgb="FF000000"/>
        <rFont val="Calibri"/>
        <scheme val="minor"/>
      </rPr>
      <t xml:space="preserve">3/4 - BOT 6:00
3/4 - TOP 10:00
</t>
    </r>
    <r>
      <rPr>
        <b/>
        <sz val="11"/>
        <color rgb="FF000000"/>
        <rFont val="Calibri"/>
        <scheme val="minor"/>
      </rPr>
      <t>3/5 - AOI 7:00</t>
    </r>
  </si>
  <si>
    <r>
      <rPr>
        <b/>
        <strike/>
        <sz val="11"/>
        <color rgb="FF000000"/>
        <rFont val="Calibri"/>
        <scheme val="minor"/>
      </rPr>
      <t xml:space="preserve">3/1 - PCB DUE
</t>
    </r>
    <r>
      <rPr>
        <b/>
        <sz val="11"/>
        <color rgb="FF000000"/>
        <rFont val="Calibri"/>
        <scheme val="minor"/>
      </rPr>
      <t>3/4 - KIT CLEAR</t>
    </r>
  </si>
  <si>
    <t xml:space="preserve">QinetiQ NA TSG
</t>
  </si>
  <si>
    <t>DOC REL 2/14</t>
  </si>
  <si>
    <r>
      <rPr>
        <b/>
        <sz val="11"/>
        <color rgb="FF000000"/>
        <rFont val="Calibri"/>
        <scheme val="minor"/>
      </rPr>
      <t xml:space="preserve">3/8
</t>
    </r>
    <r>
      <rPr>
        <b/>
        <strike/>
        <sz val="11"/>
        <color rgb="FF000000"/>
        <rFont val="Calibri"/>
        <scheme val="minor"/>
      </rPr>
      <t>3/15</t>
    </r>
  </si>
  <si>
    <r>
      <rPr>
        <b/>
        <sz val="11"/>
        <color rgb="FF000000"/>
        <rFont val="Calibri"/>
        <scheme val="minor"/>
      </rPr>
      <t xml:space="preserve">SCHEDULED SHIPMENT: SHIP 60 OF 300
J1 – P/N </t>
    </r>
    <r>
      <rPr>
        <b/>
        <sz val="11"/>
        <color rgb="FFFF0000"/>
        <rFont val="Calibri"/>
        <scheme val="minor"/>
      </rPr>
      <t xml:space="preserve">M80-5402042
</t>
    </r>
    <r>
      <rPr>
        <b/>
        <sz val="11"/>
        <color rgb="FF000000"/>
        <rFont val="Calibri"/>
        <scheme val="minor"/>
      </rPr>
      <t>2 LABEL TYPES &amp; LOCS
TEXT LABEL &amp; QR CODE
ENSURE S/N MATCH
LABELS SPECIFIED LOCATIONS
DEPANEL
XRAY &amp; SVE</t>
    </r>
  </si>
  <si>
    <r>
      <rPr>
        <b/>
        <sz val="11"/>
        <color rgb="FF4472C4"/>
        <rFont val="Calibri"/>
        <scheme val="minor"/>
      </rPr>
      <t xml:space="preserve">3/8
</t>
    </r>
    <r>
      <rPr>
        <b/>
        <strike/>
        <sz val="11"/>
        <color rgb="FF4472C4"/>
        <rFont val="Calibri"/>
        <scheme val="minor"/>
      </rPr>
      <t>3/13</t>
    </r>
  </si>
  <si>
    <r>
      <rPr>
        <b/>
        <sz val="11"/>
        <color rgb="FF000000"/>
        <rFont val="Calibri"/>
        <scheme val="minor"/>
      </rPr>
      <t>SCHEDULED SHIPMENT: SHIP 60 OF 300
J1 – p/n approved</t>
    </r>
    <r>
      <rPr>
        <b/>
        <sz val="11"/>
        <color rgb="FFFF0000"/>
        <rFont val="Calibri"/>
        <scheme val="minor"/>
      </rPr>
      <t xml:space="preserve"> M80-5402042
</t>
    </r>
    <r>
      <rPr>
        <b/>
        <sz val="11"/>
        <color rgb="FF000000"/>
        <rFont val="Calibri"/>
        <scheme val="minor"/>
      </rPr>
      <t>DEPANEL
XRAY &amp; SAVE
2 S/N LABELS PER ECO -</t>
    </r>
    <r>
      <rPr>
        <b/>
        <sz val="14"/>
        <color rgb="FFFF0000"/>
        <rFont val="Calibri"/>
        <scheme val="minor"/>
      </rPr>
      <t xml:space="preserve"> S/N'S MUST MATCH PER BOARD!!!</t>
    </r>
  </si>
  <si>
    <t>2/7 - CLEARED FOR 190 BOARDS (60 BOARDS SHIPPED 2/14/24)</t>
  </si>
  <si>
    <t>1. REMOVE ALL CONNECTORS
2. REMOVE ALL EXCESS SOLDER FROM LEADS &amp; PCB HOLES
3. REMOVE EXCESS SOLDER FROM VIA
4. MASK REQUIRED VIA WITH DARK GREEN CIRCUITMEDIC PCB MASK EPOXY
5. CURE &amp; REINSTALL CONNECTORS</t>
  </si>
  <si>
    <r>
      <rPr>
        <b/>
        <strike/>
        <sz val="11"/>
        <color rgb="FF4472C4"/>
        <rFont val="Calibri"/>
        <scheme val="minor"/>
      </rPr>
      <t xml:space="preserve">KIT CLEAR
</t>
    </r>
    <r>
      <rPr>
        <b/>
        <sz val="11"/>
        <color rgb="FF4472C4"/>
        <rFont val="Calibri"/>
        <scheme val="minor"/>
      </rPr>
      <t>AWT CUSTOMER REPLY</t>
    </r>
  </si>
  <si>
    <t>UPS
RED</t>
  </si>
  <si>
    <r>
      <rPr>
        <b/>
        <sz val="11"/>
        <color rgb="FF000000"/>
        <rFont val="Calibri"/>
        <scheme val="minor"/>
      </rPr>
      <t xml:space="preserve">3/7
</t>
    </r>
    <r>
      <rPr>
        <b/>
        <strike/>
        <sz val="11"/>
        <color rgb="FF000000"/>
        <rFont val="Calibri"/>
        <scheme val="minor"/>
      </rPr>
      <t>3/18</t>
    </r>
  </si>
  <si>
    <r>
      <rPr>
        <b/>
        <sz val="11"/>
        <color rgb="FF000000"/>
        <rFont val="Calibri"/>
        <scheme val="minor"/>
      </rPr>
      <t xml:space="preserve">SCHEDULED SHIPMENT: SHIP 60 OF 300
U8, U9 – </t>
    </r>
    <r>
      <rPr>
        <b/>
        <sz val="11"/>
        <color rgb="FFFF0000"/>
        <rFont val="Calibri"/>
        <scheme val="minor"/>
      </rPr>
      <t xml:space="preserve">LTC2864MPS-2#PBF
</t>
    </r>
    <r>
      <rPr>
        <b/>
        <sz val="11"/>
        <color rgb="FF000000"/>
        <rFont val="Calibri"/>
        <scheme val="minor"/>
      </rPr>
      <t xml:space="preserve">U10 –  </t>
    </r>
    <r>
      <rPr>
        <b/>
        <sz val="11"/>
        <color rgb="FFFF0000"/>
        <rFont val="Calibri"/>
        <scheme val="minor"/>
      </rPr>
      <t xml:space="preserve">LTC2864MPS-1#PBF 
</t>
    </r>
    <r>
      <rPr>
        <b/>
        <sz val="11"/>
        <color rgb="FF000000"/>
        <rFont val="Calibri"/>
        <scheme val="minor"/>
      </rPr>
      <t>DEPANEL
XRAY &amp; SAVE
2 S/N LABELS PER ECO -</t>
    </r>
    <r>
      <rPr>
        <b/>
        <sz val="14"/>
        <color rgb="FFFF0000"/>
        <rFont val="Calibri"/>
        <scheme val="minor"/>
      </rPr>
      <t xml:space="preserve"> S/N'S MUST MATCH PER BOARD!!!</t>
    </r>
  </si>
  <si>
    <r>
      <rPr>
        <b/>
        <sz val="11"/>
        <color rgb="FF000000"/>
        <rFont val="Calibri"/>
        <scheme val="minor"/>
      </rPr>
      <t xml:space="preserve">3/7
</t>
    </r>
    <r>
      <rPr>
        <b/>
        <strike/>
        <sz val="11"/>
        <color rgb="FF000000"/>
        <rFont val="Calibri"/>
        <scheme val="minor"/>
      </rPr>
      <t>3/14</t>
    </r>
  </si>
  <si>
    <r>
      <rPr>
        <b/>
        <sz val="11"/>
        <color rgb="FF000000"/>
        <rFont val="Calibri"/>
        <scheme val="minor"/>
      </rPr>
      <t xml:space="preserve">DNI #20 (FB8)
SCHEDULED SHIPMENT: SHIP 60 OF 300
L1 – P/N </t>
    </r>
    <r>
      <rPr>
        <b/>
        <sz val="11"/>
        <color rgb="FFFF0000"/>
        <rFont val="Calibri"/>
        <scheme val="minor"/>
      </rPr>
      <t xml:space="preserve">1264EY-330M=P3
</t>
    </r>
    <r>
      <rPr>
        <b/>
        <sz val="11"/>
        <color rgb="FF000000"/>
        <rFont val="Calibri"/>
        <scheme val="minor"/>
      </rPr>
      <t xml:space="preserve">J1 – P/N </t>
    </r>
    <r>
      <rPr>
        <b/>
        <sz val="11"/>
        <color rgb="FFFF0000"/>
        <rFont val="Calibri"/>
        <scheme val="minor"/>
      </rPr>
      <t xml:space="preserve">M80-5402042
</t>
    </r>
    <r>
      <rPr>
        <b/>
        <sz val="11"/>
        <color rgb="FF000000"/>
        <rFont val="Calibri"/>
        <scheme val="minor"/>
      </rPr>
      <t>DEPANEL
XRAY &amp; SAVE
2 S/N LABELS PER ECO -</t>
    </r>
    <r>
      <rPr>
        <b/>
        <sz val="14"/>
        <color rgb="FFFF0000"/>
        <rFont val="Calibri"/>
        <scheme val="minor"/>
      </rPr>
      <t xml:space="preserve"> S/N'S MUST MATCH PER BOARD!!!</t>
    </r>
  </si>
  <si>
    <r>
      <rPr>
        <b/>
        <sz val="11"/>
        <color rgb="FF000000"/>
        <rFont val="Calibri"/>
        <scheme val="minor"/>
      </rPr>
      <t xml:space="preserve">3/7
</t>
    </r>
    <r>
      <rPr>
        <b/>
        <strike/>
        <sz val="11"/>
        <color rgb="FF000000"/>
        <rFont val="Calibri"/>
        <scheme val="minor"/>
      </rPr>
      <t>3/15</t>
    </r>
  </si>
  <si>
    <r>
      <rPr>
        <b/>
        <sz val="11"/>
        <color rgb="FF000000"/>
        <rFont val="Calibri"/>
        <scheme val="minor"/>
      </rPr>
      <t xml:space="preserve">SCHEDULED SHIPMENT: SHIP 60 OF 300
no 0 OHM rework required
U1 – P/N </t>
    </r>
    <r>
      <rPr>
        <b/>
        <sz val="11"/>
        <color rgb="FFFF0000"/>
        <rFont val="Calibri"/>
        <scheme val="minor"/>
      </rPr>
      <t xml:space="preserve">LTC2864MPS-1#PBF
</t>
    </r>
    <r>
      <rPr>
        <b/>
        <sz val="11"/>
        <color rgb="FF000000"/>
        <rFont val="Calibri"/>
        <scheme val="minor"/>
      </rPr>
      <t xml:space="preserve">L1 – P/N </t>
    </r>
    <r>
      <rPr>
        <b/>
        <sz val="11"/>
        <color rgb="FFFF0000"/>
        <rFont val="Calibri"/>
        <scheme val="minor"/>
      </rPr>
      <t xml:space="preserve">MSS5131-393MLC
</t>
    </r>
    <r>
      <rPr>
        <b/>
        <sz val="11"/>
        <color rgb="FF000000"/>
        <rFont val="Calibri"/>
        <scheme val="minor"/>
      </rPr>
      <t xml:space="preserve">J1 – P/N </t>
    </r>
    <r>
      <rPr>
        <b/>
        <sz val="11"/>
        <color rgb="FFFF0000"/>
        <rFont val="Calibri"/>
        <scheme val="minor"/>
      </rPr>
      <t xml:space="preserve">M80-5402042
</t>
    </r>
    <r>
      <rPr>
        <b/>
        <sz val="11"/>
        <color rgb="FF000000"/>
        <rFont val="Calibri"/>
        <scheme val="minor"/>
      </rPr>
      <t>DEPANEL
XRAY &amp; SAVE
2 S/N LABELS PER ECO -</t>
    </r>
    <r>
      <rPr>
        <b/>
        <sz val="14"/>
        <color rgb="FFFF0000"/>
        <rFont val="Calibri"/>
        <scheme val="minor"/>
      </rPr>
      <t xml:space="preserve"> S/N'S MUST MATCH PER BOARD!!!</t>
    </r>
  </si>
  <si>
    <t>3/7
3D</t>
  </si>
  <si>
    <t>3/5 - BOT 9:00
3/5 - TOP 1:00
3/6 - AOI 10:00</t>
  </si>
  <si>
    <r>
      <rPr>
        <b/>
        <sz val="11"/>
        <color rgb="FFFF0000"/>
        <rFont val="Calibri"/>
        <scheme val="minor"/>
      </rPr>
      <t xml:space="preserve">*** 3 DAY TURN ***
</t>
    </r>
    <r>
      <rPr>
        <b/>
        <sz val="11"/>
        <color rgb="FF000000"/>
        <rFont val="Calibri"/>
        <scheme val="minor"/>
      </rPr>
      <t>"J1,J3,J4,J5,J7" REQ LOCTITE &amp; TORQUE SPEC PRIOR TO SOLDERING PER ECO #2
SER #'S PER ECO #3
DEPANEL &amp; SAND</t>
    </r>
  </si>
  <si>
    <r>
      <rPr>
        <b/>
        <strike/>
        <sz val="11"/>
        <color rgb="FF000000"/>
        <rFont val="Calibri"/>
        <scheme val="minor"/>
      </rPr>
      <t xml:space="preserve">1/31 - PCB DUE SOON
</t>
    </r>
    <r>
      <rPr>
        <b/>
        <sz val="11"/>
        <color rgb="FF000000"/>
        <rFont val="Calibri"/>
        <scheme val="minor"/>
      </rPr>
      <t>3/4 - KIT CLEAR</t>
    </r>
  </si>
  <si>
    <r>
      <rPr>
        <b/>
        <strike/>
        <sz val="11"/>
        <color rgb="FF000000"/>
        <rFont val="Calibri"/>
        <scheme val="minor"/>
      </rPr>
      <t xml:space="preserve">12/26 - BOT 11:30
12/27 - TOP 8:00
</t>
    </r>
    <r>
      <rPr>
        <b/>
        <sz val="11"/>
        <color rgb="FF000000"/>
        <rFont val="Calibri"/>
        <scheme val="minor"/>
      </rPr>
      <t>12/27 - AOI 2:00</t>
    </r>
  </si>
  <si>
    <r>
      <rPr>
        <b/>
        <sz val="11"/>
        <color rgb="FF000000"/>
        <rFont val="Calibri"/>
        <scheme val="minor"/>
      </rPr>
      <t xml:space="preserve">SCHEDULED split shipment:
</t>
    </r>
    <r>
      <rPr>
        <b/>
        <strike/>
        <sz val="11"/>
        <color rgb="FF000000"/>
        <rFont val="Calibri"/>
        <scheme val="minor"/>
      </rPr>
      <t xml:space="preserve">o	20 boards 20 days after 2nd article clears
</t>
    </r>
    <r>
      <rPr>
        <b/>
        <sz val="11"/>
        <color rgb="FFFF0000"/>
        <rFont val="Calibri"/>
        <scheme val="minor"/>
      </rPr>
      <t xml:space="preserve">o	18 boards 30 days after the initial 20 are shipped
</t>
    </r>
    <r>
      <rPr>
        <b/>
        <sz val="11"/>
        <color rgb="FF000000"/>
        <rFont val="Calibri"/>
        <scheme val="minor"/>
      </rPr>
      <t xml:space="preserve">DEPANEL
VERIFY "U24" PRE-BAKE? - SEE ECO #2
</t>
    </r>
    <r>
      <rPr>
        <b/>
        <strike/>
        <sz val="11"/>
        <color rgb="FF000000"/>
        <rFont val="Calibri"/>
        <scheme val="minor"/>
      </rPr>
      <t>*SMT - VERIFY SW1_FT IS MASKED OFF</t>
    </r>
    <r>
      <rPr>
        <b/>
        <sz val="11"/>
        <color rgb="FF000000"/>
        <rFont val="Calibri"/>
        <scheme val="minor"/>
      </rPr>
      <t xml:space="preserve"> PER ECO #3 - Mask no longer needed</t>
    </r>
  </si>
  <si>
    <t>NL/NN</t>
  </si>
  <si>
    <r>
      <rPr>
        <b/>
        <strike/>
        <sz val="11"/>
        <color rgb="FF000000"/>
        <rFont val="Calibri"/>
        <scheme val="minor"/>
      </rPr>
      <t xml:space="preserve">12/22 - MAY CLEAR DATES
</t>
    </r>
    <r>
      <rPr>
        <b/>
        <sz val="11"/>
        <color rgb="FF000000"/>
        <rFont val="Calibri"/>
        <scheme val="minor"/>
      </rPr>
      <t>12/22 - KIT CLEAR</t>
    </r>
  </si>
  <si>
    <t>Farsounder Inc</t>
  </si>
  <si>
    <t>DOC REL 12/20</t>
  </si>
  <si>
    <t>12/20</t>
  </si>
  <si>
    <r>
      <rPr>
        <sz val="11"/>
        <color rgb="FF000000"/>
        <rFont val="Calibri"/>
        <scheme val="minor"/>
      </rPr>
      <t xml:space="preserve">LINE 1
BOT 1ST
</t>
    </r>
    <r>
      <rPr>
        <strike/>
        <sz val="11"/>
        <color rgb="FF000000"/>
        <rFont val="Calibri"/>
        <scheme val="minor"/>
      </rPr>
      <t>BAKE #67(U24) FOR 48 HOURS?</t>
    </r>
  </si>
  <si>
    <r>
      <rPr>
        <b/>
        <sz val="11"/>
        <color rgb="FF000000"/>
        <rFont val="Calibri"/>
        <scheme val="minor"/>
      </rPr>
      <t xml:space="preserve">1. REMOVE ALL CONNECTORS
2. REMOVE ALL EXCESS SOLDER FROM LEADS &amp; PCB HOLES
3. REMOVE EXCESS SOLDER FROM VIA
4. MASK REQUIRED VIA WITH DARK GREEN CIRCUITMEDIC PCB MASK EPOXY
</t>
    </r>
    <r>
      <rPr>
        <b/>
        <sz val="11"/>
        <color rgb="FFFF0000"/>
        <rFont val="Calibri"/>
        <scheme val="minor"/>
      </rPr>
      <t xml:space="preserve">5. take photos and send to customer
</t>
    </r>
    <r>
      <rPr>
        <b/>
        <sz val="11"/>
        <color rgb="FF000000"/>
        <rFont val="Calibri"/>
        <scheme val="minor"/>
      </rPr>
      <t>5. CURE &amp; REINSTALL CONNECTORS</t>
    </r>
  </si>
  <si>
    <t>3/1 - KIT CLEAR</t>
  </si>
  <si>
    <t>3/6
5D</t>
  </si>
  <si>
    <r>
      <rPr>
        <b/>
        <strike/>
        <sz val="11"/>
        <color rgb="FF000000"/>
        <rFont val="Calibri"/>
        <scheme val="minor"/>
      </rPr>
      <t xml:space="preserve">2/29 - TOP 10:00
</t>
    </r>
    <r>
      <rPr>
        <b/>
        <sz val="11"/>
        <color rgb="FF000000"/>
        <rFont val="Calibri"/>
        <scheme val="minor"/>
      </rPr>
      <t>2/29 - AOI 11:00</t>
    </r>
  </si>
  <si>
    <t xml:space="preserve">INSTALL "F1" FUSE INTO FUSE HOLDER
DEPANEL
SER # PER ECO
</t>
  </si>
  <si>
    <r>
      <rPr>
        <b/>
        <strike/>
        <sz val="11"/>
        <color rgb="FF000000"/>
        <rFont val="Calibri"/>
        <scheme val="minor"/>
      </rPr>
      <t xml:space="preserve">3/1 - PCB DUE
</t>
    </r>
    <r>
      <rPr>
        <b/>
        <sz val="11"/>
        <color rgb="FF000000"/>
        <rFont val="Calibri"/>
        <scheme val="minor"/>
      </rPr>
      <t>2/28 - KIT CLEAR</t>
    </r>
  </si>
  <si>
    <t xml:space="preserve">Berkshire Grey
</t>
  </si>
  <si>
    <t>3/5
5D</t>
  </si>
  <si>
    <r>
      <rPr>
        <b/>
        <strike/>
        <sz val="11"/>
        <color rgb="FF000000"/>
        <rFont val="Calibri"/>
        <scheme val="minor"/>
      </rPr>
      <t xml:space="preserve">2/27 - SMT CLEAR; COMPLETE CLEAR FOR 43 KIT CLEAR
</t>
    </r>
    <r>
      <rPr>
        <b/>
        <sz val="11"/>
        <color rgb="FF000000"/>
        <rFont val="Calibri"/>
        <scheme val="minor"/>
      </rPr>
      <t>2/28 - day 1 (phuong) for 43 boards</t>
    </r>
  </si>
  <si>
    <t>3/7
5D</t>
  </si>
  <si>
    <r>
      <rPr>
        <b/>
        <strike/>
        <sz val="11"/>
        <color rgb="FF000000"/>
        <rFont val="Calibri"/>
        <scheme val="minor"/>
      </rPr>
      <t xml:space="preserve">2/27 - BOT 6:00
</t>
    </r>
    <r>
      <rPr>
        <b/>
        <sz val="11"/>
        <color rgb="FF000000"/>
        <rFont val="Calibri"/>
        <scheme val="minor"/>
      </rPr>
      <t>2/27 - AOI 11:00</t>
    </r>
  </si>
  <si>
    <t>ICU MEDICAL - TRACK ALL NON-CONCFRMANCES
CLASS 3
DEPANEL
BARCODE LABLES REQUIRED</t>
  </si>
  <si>
    <r>
      <rPr>
        <b/>
        <strike/>
        <sz val="11"/>
        <color rgb="FF000000"/>
        <rFont val="Calibri"/>
        <scheme val="minor"/>
      </rPr>
      <t xml:space="preserve">2/23 - SHORT #17 (J225) - SKIP
</t>
    </r>
    <r>
      <rPr>
        <b/>
        <sz val="11"/>
        <color rgb="FF000000"/>
        <rFont val="Calibri"/>
        <scheme val="minor"/>
      </rPr>
      <t>2/29 - KIT CLEAR</t>
    </r>
  </si>
  <si>
    <t>FEDEX INT PRIO</t>
  </si>
  <si>
    <t xml:space="preserve">ICUMedical Costa Rica LTD
</t>
  </si>
  <si>
    <t>2/23</t>
  </si>
  <si>
    <t>bot only
use pogo block to align pins</t>
  </si>
  <si>
    <r>
      <rPr>
        <b/>
        <strike/>
        <sz val="11"/>
        <color rgb="FF000000"/>
        <rFont val="Calibri"/>
        <scheme val="minor"/>
      </rPr>
      <t xml:space="preserve">2/21 - bot 8:00
2/22 - TOP 1:30
</t>
    </r>
    <r>
      <rPr>
        <b/>
        <sz val="11"/>
        <color rgb="FF000000"/>
        <rFont val="Calibri"/>
        <scheme val="minor"/>
      </rPr>
      <t>2/26 - AOI 9:00</t>
    </r>
  </si>
  <si>
    <r>
      <rPr>
        <b/>
        <strike/>
        <sz val="11"/>
        <color rgb="FF000000"/>
        <rFont val="Calibri"/>
        <scheme val="minor"/>
      </rPr>
      <t xml:space="preserve">2/13 - SHORT PARTS #33(U3..), #43(U40...), #44(U1) &amp; #48(U18)
2/16 - SHORTAGES DUE
</t>
    </r>
    <r>
      <rPr>
        <b/>
        <sz val="11"/>
        <color rgb="FF000000"/>
        <rFont val="Calibri"/>
        <scheme val="minor"/>
      </rPr>
      <t>2/16 - KIT CLEAR</t>
    </r>
  </si>
  <si>
    <t xml:space="preserve">Blue Ridge Envisioneering, INC.
</t>
  </si>
  <si>
    <t>2/21 - HAD TO REALIGN PROGRAM IN LINE 2; NOZZLE ISSUES, MOVING JOB TO L3</t>
  </si>
  <si>
    <t>DOC REL 2/7</t>
  </si>
  <si>
    <t>3/4
5D</t>
  </si>
  <si>
    <r>
      <rPr>
        <b/>
        <strike/>
        <sz val="11"/>
        <color rgb="FF000000"/>
        <rFont val="Calibri"/>
        <scheme val="minor"/>
      </rPr>
      <t xml:space="preserve">2/27 - BOT 10:30
2/27 - TOP 1:30
</t>
    </r>
    <r>
      <rPr>
        <b/>
        <sz val="11"/>
        <color rgb="FF000000"/>
        <rFont val="Calibri"/>
        <scheme val="minor"/>
      </rPr>
      <t>2/28 - AOI 11:30</t>
    </r>
  </si>
  <si>
    <t>DEPANEL
CoC/PACK SLIP PER ECO #4</t>
  </si>
  <si>
    <t>2/26 - KIT CLEAR FOR 40 OF 70 BOARDS</t>
  </si>
  <si>
    <t>2/26</t>
  </si>
  <si>
    <t>3/21
20D</t>
  </si>
  <si>
    <r>
      <rPr>
        <b/>
        <strike/>
        <sz val="11"/>
        <color rgb="FF000000"/>
        <rFont val="Calibri"/>
        <scheme val="minor"/>
      </rPr>
      <t xml:space="preserve">2/23 - BOT 10:00
2/26 - TOP 1:30
</t>
    </r>
    <r>
      <rPr>
        <b/>
        <sz val="11"/>
        <color rgb="FF000000"/>
        <rFont val="Calibri"/>
        <scheme val="minor"/>
      </rPr>
      <t>2/27 - AOI 1:30</t>
    </r>
  </si>
  <si>
    <t>ECO #4 - No solder on solder pads, DNP footprints, or test points unless indicated/requested.
XRAY &amp; SAVE INAGES
DEPANEL</t>
  </si>
  <si>
    <r>
      <rPr>
        <b/>
        <strike/>
        <sz val="11"/>
        <color rgb="FF000000"/>
        <rFont val="Calibri"/>
        <scheme val="minor"/>
      </rPr>
      <t xml:space="preserve">2/21 - PCB DUB
</t>
    </r>
    <r>
      <rPr>
        <b/>
        <sz val="11"/>
        <color rgb="FF000000"/>
        <rFont val="Calibri"/>
        <scheme val="minor"/>
      </rPr>
      <t>2/22 - KIT CLEAR</t>
    </r>
  </si>
  <si>
    <t>DOC REL 1/24</t>
  </si>
  <si>
    <t>2/14</t>
  </si>
  <si>
    <r>
      <rPr>
        <b/>
        <sz val="11"/>
        <color rgb="FF000000"/>
        <rFont val="Calibri"/>
        <scheme val="minor"/>
      </rPr>
      <t xml:space="preserve">SCHEDULED SHIPMENT: SHIP 60 OF 300
#3 (C4) ALT P/N </t>
    </r>
    <r>
      <rPr>
        <b/>
        <sz val="11"/>
        <color rgb="FFFF0000"/>
        <rFont val="Calibri"/>
        <scheme val="minor"/>
      </rPr>
      <t xml:space="preserve">UBT2A221MHD8TN
</t>
    </r>
    <r>
      <rPr>
        <b/>
        <sz val="11"/>
        <color rgb="FF000000"/>
        <rFont val="Calibri"/>
        <scheme val="minor"/>
      </rPr>
      <t>DEPANEL
XRAY &amp; SAVE
2 S/N LABELS PER ECO -</t>
    </r>
    <r>
      <rPr>
        <b/>
        <sz val="14"/>
        <color rgb="FFFF0000"/>
        <rFont val="Calibri"/>
        <scheme val="minor"/>
      </rPr>
      <t xml:space="preserve"> S/N'S MUST MATCH PER BOARD!!!</t>
    </r>
  </si>
  <si>
    <r>
      <rPr>
        <b/>
        <sz val="11"/>
        <color rgb="FF000000"/>
        <rFont val="Calibri"/>
        <scheme val="minor"/>
      </rPr>
      <t xml:space="preserve">SCHEDULED SHIPMENT: SHIP 60 OF 300
SHORT #10 (J1,J2) </t>
    </r>
    <r>
      <rPr>
        <b/>
        <sz val="11"/>
        <color rgb="FFFF0000"/>
        <rFont val="Calibri"/>
        <scheme val="minor"/>
      </rPr>
      <t xml:space="preserve">P/N M80-5000000M2-02-331-00-000
</t>
    </r>
    <r>
      <rPr>
        <b/>
        <sz val="11"/>
        <color rgb="FF000000"/>
        <rFont val="Calibri"/>
        <scheme val="minor"/>
      </rPr>
      <t>DEPANEL
XRAY &amp; SAVE
2 S/N LABELS PER ECO -</t>
    </r>
    <r>
      <rPr>
        <b/>
        <sz val="14"/>
        <color rgb="FFFF0000"/>
        <rFont val="Calibri"/>
        <scheme val="minor"/>
      </rPr>
      <t xml:space="preserve"> S/N'S MUST MATCH PER BOARD!!!</t>
    </r>
  </si>
  <si>
    <r>
      <t>SCHEDULED SHIPMENT: SHIP 60 OF 300
LEAD PROCESS
DEPANEL
XRAY &amp; SAVE
2 S/N LABELS PER ECO -</t>
    </r>
    <r>
      <rPr>
        <b/>
        <sz val="14"/>
        <color rgb="FF000000"/>
        <rFont val="Calibri"/>
        <scheme val="minor"/>
      </rPr>
      <t xml:space="preserve"> S/N'S MUST MATCH PER BOARD!!!</t>
    </r>
  </si>
  <si>
    <t>3/11
10D</t>
  </si>
  <si>
    <r>
      <rPr>
        <b/>
        <strike/>
        <sz val="11"/>
        <color rgb="FF000000"/>
        <rFont val="Calibri"/>
        <scheme val="minor"/>
      </rPr>
      <t xml:space="preserve">2/27 - BOT 8:00
2/27 - TOP 12:30
</t>
    </r>
    <r>
      <rPr>
        <b/>
        <sz val="11"/>
        <color rgb="FF000000"/>
        <rFont val="Calibri"/>
        <scheme val="minor"/>
      </rPr>
      <t>2/27 - AOI 2:30</t>
    </r>
  </si>
  <si>
    <t>CLASS 3
NO CLEAN PROCESS
DEPANEL</t>
  </si>
  <si>
    <r>
      <rPr>
        <b/>
        <strike/>
        <sz val="11"/>
        <color rgb="FF000000"/>
        <rFont val="Calibri"/>
        <scheme val="minor"/>
      </rPr>
      <t xml:space="preserve">2/26 - PCB DUE; SHORTAGES DUE BEFORE 2/26
</t>
    </r>
    <r>
      <rPr>
        <b/>
        <sz val="11"/>
        <color rgb="FF000000"/>
        <rFont val="Calibri"/>
        <scheme val="minor"/>
      </rPr>
      <t>2/26 - KIT CLEAR</t>
    </r>
  </si>
  <si>
    <t>3/5
10D</t>
  </si>
  <si>
    <r>
      <rPr>
        <b/>
        <strike/>
        <sz val="11"/>
        <color rgb="FF000000"/>
        <rFont val="Calibri"/>
        <scheme val="minor"/>
      </rPr>
      <t xml:space="preserve">2/21 - TOP 11:30
</t>
    </r>
    <r>
      <rPr>
        <b/>
        <sz val="11"/>
        <color rgb="FF000000"/>
        <rFont val="Calibri"/>
        <scheme val="minor"/>
      </rPr>
      <t>2/21 - AOI 2:00</t>
    </r>
  </si>
  <si>
    <t>All components must be mounted flush with the PCB Surface. NO Space allowed between board and component
MECHANICAL ASSY w/paste REQ
DEPANEL</t>
  </si>
  <si>
    <r>
      <rPr>
        <b/>
        <strike/>
        <sz val="11"/>
        <color rgb="FF000000"/>
        <rFont val="Calibri"/>
        <scheme val="minor"/>
      </rPr>
      <t xml:space="preserve">2/19 - PCB DUE
</t>
    </r>
    <r>
      <rPr>
        <b/>
        <sz val="11"/>
        <color rgb="FF000000"/>
        <rFont val="Calibri"/>
        <scheme val="minor"/>
      </rPr>
      <t>2/20 - KIT CLEAR</t>
    </r>
  </si>
  <si>
    <t>2/13</t>
  </si>
  <si>
    <t>2/23 - AOI</t>
  </si>
  <si>
    <t>dni #26 (j7 &amp; j8) &amp; ship to customer
LEAD PROCESS
DEPANEL</t>
  </si>
  <si>
    <r>
      <rPr>
        <b/>
        <strike/>
        <sz val="11"/>
        <color rgb="FF000000"/>
        <rFont val="Calibri"/>
        <scheme val="minor"/>
      </rPr>
      <t xml:space="preserve">2/21 - PCB DUE THAN SMT CLEAR
2/22 - SMT CLEAR
</t>
    </r>
    <r>
      <rPr>
        <b/>
        <sz val="11"/>
        <color rgb="FF000000"/>
        <rFont val="Calibri"/>
        <scheme val="minor"/>
      </rPr>
      <t>2/27 - KIT CLEAR</t>
    </r>
  </si>
  <si>
    <t>bot 1st
depanel before top required</t>
  </si>
  <si>
    <t>3/6
10D</t>
  </si>
  <si>
    <t>2/21 - BOT 2:00
2/23 - AOI</t>
  </si>
  <si>
    <r>
      <rPr>
        <b/>
        <strike/>
        <sz val="11"/>
        <color rgb="FF000000"/>
        <rFont val="Calibri"/>
        <scheme val="minor"/>
      </rPr>
      <t xml:space="preserve">2/27 - PCB DUE
</t>
    </r>
    <r>
      <rPr>
        <b/>
        <sz val="11"/>
        <color rgb="FF000000"/>
        <rFont val="Calibri"/>
        <scheme val="minor"/>
      </rPr>
      <t>2/21 - KIT CLEAR</t>
    </r>
  </si>
  <si>
    <t>2/22 - LINEMAN DAY OFF</t>
  </si>
  <si>
    <t>2/15</t>
  </si>
  <si>
    <t>2/27
5D</t>
  </si>
  <si>
    <r>
      <rPr>
        <b/>
        <strike/>
        <sz val="11"/>
        <color rgb="FF000000"/>
        <rFont val="Calibri"/>
        <scheme val="minor"/>
      </rPr>
      <t xml:space="preserve">2/21 - BOT 7:00
2/21 - TOP 9:00
</t>
    </r>
    <r>
      <rPr>
        <b/>
        <sz val="11"/>
        <color rgb="FF000000"/>
        <rFont val="Calibri"/>
        <scheme val="minor"/>
      </rPr>
      <t>2/21 - AOI 12:30</t>
    </r>
  </si>
  <si>
    <t>PARTS NOT MORE THAN 2 YEARS OLD
SOME SILKSCREEN MAY BE CUT OFF, REVIEW ECO FOR PART PLACEMENT
SANDING REQUIREMENTS
POST-BAKE BOARDS BEFORE SHIP</t>
  </si>
  <si>
    <r>
      <rPr>
        <b/>
        <strike/>
        <sz val="11"/>
        <color rgb="FF000000"/>
        <rFont val="Calibri"/>
        <scheme val="minor"/>
      </rPr>
      <t xml:space="preserve">2/20 - PCB DUE; SHORT ATTRITION &amp; PARTS
</t>
    </r>
    <r>
      <rPr>
        <b/>
        <sz val="11"/>
        <color rgb="FF000000"/>
        <rFont val="Calibri"/>
        <scheme val="minor"/>
      </rPr>
      <t>2/20 - KIT CLEAR</t>
    </r>
  </si>
  <si>
    <t>Nextern Inc.</t>
  </si>
  <si>
    <t>2/23H
5D</t>
  </si>
  <si>
    <r>
      <rPr>
        <b/>
        <strike/>
        <sz val="11"/>
        <color rgb="FF000000"/>
        <rFont val="Calibri"/>
        <scheme val="minor"/>
      </rPr>
      <t xml:space="preserve">2/20 - BOT 10:30
</t>
    </r>
    <r>
      <rPr>
        <b/>
        <sz val="11"/>
        <color rgb="FF000000"/>
        <rFont val="Calibri"/>
        <scheme val="minor"/>
      </rPr>
      <t>2/21 - AOI 8:00</t>
    </r>
  </si>
  <si>
    <t>DEPANEL
CofC REQ + SHIP EXCESS W/ PCBAS</t>
  </si>
  <si>
    <t>2/15 - KIT CLEAR</t>
  </si>
  <si>
    <t xml:space="preserve">Scalvy, Inc.
</t>
  </si>
  <si>
    <t xml:space="preserve">2/20 - A LOT OF VIA HOLES; NEEDED TO </t>
  </si>
  <si>
    <t>2/16 - AOI</t>
  </si>
  <si>
    <t>2/9 - KIT CLEAR</t>
  </si>
  <si>
    <t xml:space="preserve">Innomotics LLC
</t>
  </si>
  <si>
    <t>2/9</t>
  </si>
  <si>
    <r>
      <rPr>
        <b/>
        <strike/>
        <sz val="11"/>
        <color rgb="FF000000"/>
        <rFont val="Calibri"/>
        <scheme val="minor"/>
      </rPr>
      <t xml:space="preserve">2/20 - BOT 6:00
2/20 - TOP 11:00
</t>
    </r>
    <r>
      <rPr>
        <b/>
        <sz val="11"/>
        <color rgb="FF000000"/>
        <rFont val="Calibri"/>
        <scheme val="minor"/>
      </rPr>
      <t>2/21 - AOI 12:00</t>
    </r>
  </si>
  <si>
    <t>4B 4T</t>
  </si>
  <si>
    <r>
      <rPr>
        <b/>
        <strike/>
        <sz val="11"/>
        <color rgb="FF000000"/>
        <rFont val="Calibri"/>
        <scheme val="minor"/>
      </rPr>
      <t xml:space="preserve">2/14 - PCB &amp; SHORTAGES DUE SOON
</t>
    </r>
    <r>
      <rPr>
        <b/>
        <sz val="11"/>
        <color rgb="FF000000"/>
        <rFont val="Calibri"/>
        <scheme val="minor"/>
      </rPr>
      <t>2/15 - KIT CLEAR</t>
    </r>
  </si>
  <si>
    <t>The Boeing Company</t>
  </si>
  <si>
    <t>DOC REL 9/13</t>
  </si>
  <si>
    <t>4-MACHINE JOB; BOT 1ST; R</t>
  </si>
  <si>
    <r>
      <rPr>
        <b/>
        <strike/>
        <sz val="11"/>
        <color rgb="FF000000"/>
        <rFont val="Calibri"/>
        <scheme val="minor"/>
      </rPr>
      <t xml:space="preserve">2/16 - TOP 11:00
</t>
    </r>
    <r>
      <rPr>
        <b/>
        <sz val="11"/>
        <color rgb="FF000000"/>
        <rFont val="Calibri"/>
        <scheme val="minor"/>
      </rPr>
      <t>2/20 - AOI 8:00</t>
    </r>
  </si>
  <si>
    <t>DNI SW1
INSTALL DAUGHTER BOARDS (SEE ECO)
INSTALL PS1 AFTER WASH
DEPANEL</t>
  </si>
  <si>
    <t>2/15 - PCB DUE</t>
  </si>
  <si>
    <t xml:space="preserve">Seurat Technologies, Inc.
</t>
  </si>
  <si>
    <t>DOC REL 2/9</t>
  </si>
  <si>
    <t>2/12</t>
  </si>
  <si>
    <t>Astrobotic Technology, Inc.</t>
  </si>
  <si>
    <r>
      <rPr>
        <b/>
        <strike/>
        <sz val="11"/>
        <color rgb="FF000000"/>
        <rFont val="Calibri"/>
        <scheme val="minor"/>
      </rPr>
      <t xml:space="preserve">2/20 - BOT 8:00
2/20 - TOP
</t>
    </r>
    <r>
      <rPr>
        <b/>
        <sz val="11"/>
        <color rgb="FF000000"/>
        <rFont val="Calibri"/>
        <scheme val="minor"/>
      </rPr>
      <t>2/20 - AOI 11:00</t>
    </r>
  </si>
  <si>
    <r>
      <rPr>
        <b/>
        <strike/>
        <sz val="11"/>
        <color rgb="FF000000"/>
        <rFont val="Calibri"/>
        <scheme val="minor"/>
      </rPr>
      <t xml:space="preserve">2/16 - PCB DUE
</t>
    </r>
    <r>
      <rPr>
        <b/>
        <sz val="11"/>
        <color rgb="FF000000"/>
        <rFont val="Calibri"/>
        <scheme val="minor"/>
      </rPr>
      <t>2/16 - KIT CLEAR</t>
    </r>
  </si>
  <si>
    <t>2/13 - KIT CLEAR</t>
  </si>
  <si>
    <t>DOC REL 2/8</t>
  </si>
  <si>
    <t>2/23
15D</t>
  </si>
  <si>
    <r>
      <rPr>
        <b/>
        <strike/>
        <sz val="11"/>
        <color rgb="FF000000"/>
        <rFont val="Calibri"/>
        <scheme val="minor"/>
      </rPr>
      <t xml:space="preserve">2/12 - TOP 1:30
2/13 - BOT 8:00
</t>
    </r>
    <r>
      <rPr>
        <b/>
        <sz val="11"/>
        <color rgb="FF000000"/>
        <rFont val="Calibri"/>
        <scheme val="minor"/>
      </rPr>
      <t>2/13 - AOI 11:00</t>
    </r>
  </si>
  <si>
    <r>
      <rPr>
        <b/>
        <sz val="11"/>
        <color rgb="FF000000"/>
        <rFont val="Calibri"/>
        <scheme val="minor"/>
      </rPr>
      <t xml:space="preserve">SCHEDULED SHIPMENT: SHIP 60 OF 360
L1 – P/N </t>
    </r>
    <r>
      <rPr>
        <b/>
        <sz val="11"/>
        <color rgb="FFFF0000"/>
        <rFont val="Calibri"/>
        <scheme val="minor"/>
      </rPr>
      <t xml:space="preserve">MSS5131-393MLC
</t>
    </r>
    <r>
      <rPr>
        <b/>
        <sz val="11"/>
        <color rgb="FF000000"/>
        <rFont val="Calibri"/>
        <scheme val="minor"/>
      </rPr>
      <t xml:space="preserve">U2 – P/N </t>
    </r>
    <r>
      <rPr>
        <b/>
        <sz val="11"/>
        <color rgb="FFFF0000"/>
        <rFont val="Calibri"/>
        <scheme val="minor"/>
      </rPr>
      <t xml:space="preserve">LTC2864MPS-2#PBF
</t>
    </r>
    <r>
      <rPr>
        <b/>
        <sz val="11"/>
        <color rgb="FF000000"/>
        <rFont val="Calibri"/>
        <scheme val="minor"/>
      </rPr>
      <t>DEPANEL
XRAY &amp; SAVE
2 S/N LABELS PER ECO -</t>
    </r>
    <r>
      <rPr>
        <b/>
        <sz val="14"/>
        <color rgb="FFFF0000"/>
        <rFont val="Calibri"/>
        <scheme val="minor"/>
      </rPr>
      <t xml:space="preserve"> S/N'S MUST MATCH PER BOARD!!!</t>
    </r>
  </si>
  <si>
    <t>2/9 - SMT CLEAR; BUT CAN BUILD 60 BOARDS OF 360 TO SHIP</t>
  </si>
  <si>
    <t>2/23H
10D</t>
  </si>
  <si>
    <r>
      <rPr>
        <b/>
        <strike/>
        <sz val="11"/>
        <color rgb="FF000000"/>
        <rFont val="Calibri"/>
        <scheme val="minor"/>
      </rPr>
      <t xml:space="preserve">2/14 - BOT 2:30
2/15 - TOP 9:00
</t>
    </r>
    <r>
      <rPr>
        <b/>
        <sz val="11"/>
        <color rgb="FF000000"/>
        <rFont val="Calibri"/>
        <scheme val="minor"/>
      </rPr>
      <t>2/15 - AOI 11:00</t>
    </r>
  </si>
  <si>
    <r>
      <rPr>
        <b/>
        <sz val="14"/>
        <color rgb="FFFF0000"/>
        <rFont val="Calibri"/>
        <scheme val="minor"/>
      </rPr>
      <t xml:space="preserve">NO FLUX ON BOARD (ECO #3)
</t>
    </r>
    <r>
      <rPr>
        <b/>
        <sz val="11"/>
        <color rgb="FF000000"/>
        <rFont val="Calibri"/>
        <scheme val="minor"/>
      </rPr>
      <t xml:space="preserve">MIX POP:
100 board: 
Use P/N </t>
    </r>
    <r>
      <rPr>
        <b/>
        <sz val="11"/>
        <color rgb="FFFF0000"/>
        <rFont val="Calibri"/>
        <scheme val="minor"/>
      </rPr>
      <t>GRT1555C1H102FA02D</t>
    </r>
    <r>
      <rPr>
        <b/>
        <sz val="11"/>
        <color rgb="FF000000"/>
        <rFont val="Calibri"/>
        <scheme val="minor"/>
      </rPr>
      <t xml:space="preserve"> for C5, C9, C10, C11, C13, C14, C15
Label S/N: XXXAV3 where XXX: 501-600
100 board: 
Use P/N </t>
    </r>
    <r>
      <rPr>
        <b/>
        <sz val="11"/>
        <color rgb="FFFF0000"/>
        <rFont val="Calibri"/>
        <scheme val="minor"/>
      </rPr>
      <t>GRM1557U1A202JA01D</t>
    </r>
    <r>
      <rPr>
        <b/>
        <sz val="11"/>
        <color rgb="FF000000"/>
        <rFont val="Calibri"/>
        <scheme val="minor"/>
      </rPr>
      <t xml:space="preserve"> for C5, C9, C10, C11, C13, C14, C15
Label S/N: XXX AV4 where XXX: 601-700</t>
    </r>
  </si>
  <si>
    <r>
      <rPr>
        <b/>
        <strike/>
        <sz val="11"/>
        <color rgb="FF000000"/>
        <rFont val="Calibri"/>
        <scheme val="minor"/>
      </rPr>
      <t xml:space="preserve">2/13 - PCB DUE
</t>
    </r>
    <r>
      <rPr>
        <b/>
        <sz val="11"/>
        <color rgb="FF000000"/>
        <rFont val="Calibri"/>
        <scheme val="minor"/>
      </rPr>
      <t>2/8 - KIT CLEAR</t>
    </r>
  </si>
  <si>
    <t>BOT 1ST
MIX LOT</t>
  </si>
  <si>
    <r>
      <rPr>
        <b/>
        <strike/>
        <sz val="11"/>
        <color rgb="FF000000"/>
        <rFont val="Calibri"/>
        <scheme val="minor"/>
      </rPr>
      <t xml:space="preserve">2/15 - BOT 1:00
2/16 - TOP 6:00
</t>
    </r>
    <r>
      <rPr>
        <b/>
        <sz val="11"/>
        <color rgb="FF000000"/>
        <rFont val="Calibri"/>
        <scheme val="minor"/>
      </rPr>
      <t>2/16 - AOI 10:30</t>
    </r>
  </si>
  <si>
    <t>PARTS ORIENTATION (ECO)
DEPANEL</t>
  </si>
  <si>
    <r>
      <rPr>
        <b/>
        <strike/>
        <sz val="11"/>
        <color rgb="FF000000"/>
        <rFont val="Calibri"/>
        <scheme val="minor"/>
      </rPr>
      <t xml:space="preserve">2/13 - PCB DUE
</t>
    </r>
    <r>
      <rPr>
        <b/>
        <sz val="11"/>
        <color rgb="FF000000"/>
        <rFont val="Calibri"/>
        <scheme val="minor"/>
      </rPr>
      <t>2/14 - KIT CLEAR</t>
    </r>
  </si>
  <si>
    <t>2/21
15D</t>
  </si>
  <si>
    <r>
      <rPr>
        <b/>
        <strike/>
        <sz val="11"/>
        <color rgb="FF000000"/>
        <rFont val="Calibri"/>
        <scheme val="minor"/>
      </rPr>
      <t xml:space="preserve">2/12 - BOT 8:00
2/12 - TOP 1:30
</t>
    </r>
    <r>
      <rPr>
        <b/>
        <sz val="11"/>
        <color rgb="FF000000"/>
        <rFont val="Calibri"/>
        <scheme val="minor"/>
      </rPr>
      <t>2/13 - AOI 9:30</t>
    </r>
  </si>
  <si>
    <r>
      <rPr>
        <b/>
        <sz val="11"/>
        <color rgb="FF000000"/>
        <rFont val="Calibri"/>
        <scheme val="minor"/>
      </rPr>
      <t xml:space="preserve">SCHEDULED SHIPMENT: SHIP 60 OF 360
U8, U9 – </t>
    </r>
    <r>
      <rPr>
        <b/>
        <sz val="11"/>
        <color rgb="FFFF0000"/>
        <rFont val="Calibri"/>
        <scheme val="minor"/>
      </rPr>
      <t xml:space="preserve">LTC2864MPS-2#PBF
</t>
    </r>
    <r>
      <rPr>
        <b/>
        <sz val="11"/>
        <color rgb="FF000000"/>
        <rFont val="Calibri"/>
        <scheme val="minor"/>
      </rPr>
      <t xml:space="preserve">U10 –  </t>
    </r>
    <r>
      <rPr>
        <b/>
        <sz val="11"/>
        <color rgb="FFFF0000"/>
        <rFont val="Calibri"/>
        <scheme val="minor"/>
      </rPr>
      <t xml:space="preserve">LTC2864MPS-1#PBF 
</t>
    </r>
    <r>
      <rPr>
        <b/>
        <sz val="11"/>
        <color rgb="FF000000"/>
        <rFont val="Calibri"/>
        <scheme val="minor"/>
      </rPr>
      <t>DEPANEL
XRAY &amp; SAVE
2 S/N LABELS PER ECO -</t>
    </r>
    <r>
      <rPr>
        <b/>
        <sz val="14"/>
        <color rgb="FFFF0000"/>
        <rFont val="Calibri"/>
        <scheme val="minor"/>
      </rPr>
      <t xml:space="preserve"> S/N'S MUST MATCH PER BOARD!!!</t>
    </r>
  </si>
  <si>
    <t>2/22
15D</t>
  </si>
  <si>
    <r>
      <rPr>
        <b/>
        <strike/>
        <sz val="11"/>
        <color rgb="FF000000"/>
        <rFont val="Calibri"/>
        <scheme val="minor"/>
      </rPr>
      <t xml:space="preserve">2/13 - BOT 9:00
2/13 - TOP 12:00
</t>
    </r>
    <r>
      <rPr>
        <b/>
        <sz val="11"/>
        <color rgb="FF000000"/>
        <rFont val="Calibri"/>
        <scheme val="minor"/>
      </rPr>
      <t>2/14 - 10:00</t>
    </r>
  </si>
  <si>
    <r>
      <rPr>
        <b/>
        <sz val="11"/>
        <color rgb="FF000000"/>
        <rFont val="Calibri"/>
        <scheme val="minor"/>
      </rPr>
      <t xml:space="preserve">SCHEDULED SHIPMENT: SHIP 60 OF 360
J1 – P/N </t>
    </r>
    <r>
      <rPr>
        <b/>
        <sz val="11"/>
        <color rgb="FFFF0000"/>
        <rFont val="Calibri"/>
        <scheme val="minor"/>
      </rPr>
      <t xml:space="preserve">M80-5402042
</t>
    </r>
    <r>
      <rPr>
        <b/>
        <sz val="11"/>
        <color rgb="FF000000"/>
        <rFont val="Calibri"/>
        <scheme val="minor"/>
      </rPr>
      <t>2 LABEL TYPES &amp; LOCS
TEXT LABEL &amp; QR CODE
ENSURE S/N MATCH
LABELS SPECIFIED LOCATIONS
DEPANEL
XRAY &amp; SVE</t>
    </r>
  </si>
  <si>
    <t>2/20
15D</t>
  </si>
  <si>
    <r>
      <rPr>
        <b/>
        <strike/>
        <sz val="11"/>
        <color rgb="FF000000"/>
        <rFont val="Calibri"/>
        <scheme val="minor"/>
      </rPr>
      <t xml:space="preserve">2/9 - TOP 12:30
</t>
    </r>
    <r>
      <rPr>
        <b/>
        <sz val="11"/>
        <color rgb="FF000000"/>
        <rFont val="Calibri"/>
        <scheme val="minor"/>
      </rPr>
      <t>2/9 - AOI 9:00</t>
    </r>
  </si>
  <si>
    <r>
      <rPr>
        <b/>
        <sz val="11"/>
        <color rgb="FF000000"/>
        <rFont val="Calibri"/>
        <scheme val="minor"/>
      </rPr>
      <t xml:space="preserve">SCHEDULED SHIPMENT: SHIP 60 OF 360
no 0 OHM rework required
U1 – P/N </t>
    </r>
    <r>
      <rPr>
        <b/>
        <sz val="11"/>
        <color rgb="FFFF0000"/>
        <rFont val="Calibri"/>
        <scheme val="minor"/>
      </rPr>
      <t xml:space="preserve">LTC2864MPS-1#PBF
</t>
    </r>
    <r>
      <rPr>
        <b/>
        <sz val="11"/>
        <color rgb="FF000000"/>
        <rFont val="Calibri"/>
        <scheme val="minor"/>
      </rPr>
      <t xml:space="preserve">L1 – P/N </t>
    </r>
    <r>
      <rPr>
        <b/>
        <sz val="11"/>
        <color rgb="FFFF0000"/>
        <rFont val="Calibri"/>
        <scheme val="minor"/>
      </rPr>
      <t xml:space="preserve">MSS5131-393MLC
</t>
    </r>
    <r>
      <rPr>
        <b/>
        <sz val="11"/>
        <color rgb="FF000000"/>
        <rFont val="Calibri"/>
        <scheme val="minor"/>
      </rPr>
      <t xml:space="preserve">J1 – P/N </t>
    </r>
    <r>
      <rPr>
        <b/>
        <sz val="11"/>
        <color rgb="FFFF0000"/>
        <rFont val="Calibri"/>
        <scheme val="minor"/>
      </rPr>
      <t xml:space="preserve">M80-5402042
</t>
    </r>
    <r>
      <rPr>
        <b/>
        <sz val="11"/>
        <color rgb="FF000000"/>
        <rFont val="Calibri"/>
        <scheme val="minor"/>
      </rPr>
      <t>DEPANEL
XRAY &amp; SAVE
2 S/N LABELS PER ECO -</t>
    </r>
    <r>
      <rPr>
        <b/>
        <sz val="14"/>
        <color rgb="FFFF0000"/>
        <rFont val="Calibri"/>
        <scheme val="minor"/>
      </rPr>
      <t xml:space="preserve"> S/N'S MUST MATCH PER BOARD!!!</t>
    </r>
  </si>
  <si>
    <r>
      <rPr>
        <b/>
        <sz val="11"/>
        <color rgb="FF000000"/>
        <rFont val="Calibri"/>
        <scheme val="minor"/>
      </rPr>
      <t xml:space="preserve">SCHEDULED SHIPMENT: SHIP 60 OF 360
</t>
    </r>
    <r>
      <rPr>
        <b/>
        <strike/>
        <sz val="11"/>
        <color rgb="FF000000"/>
        <rFont val="Calibri"/>
        <scheme val="minor"/>
      </rPr>
      <t xml:space="preserve">#3 (C4) ALT P/N </t>
    </r>
    <r>
      <rPr>
        <b/>
        <strike/>
        <sz val="11"/>
        <color rgb="FFFF0000"/>
        <rFont val="Calibri"/>
        <scheme val="minor"/>
      </rPr>
      <t xml:space="preserve">UBT2A221MHD8TN
</t>
    </r>
    <r>
      <rPr>
        <b/>
        <sz val="11"/>
        <color rgb="FF000000"/>
        <rFont val="Calibri"/>
        <scheme val="minor"/>
      </rPr>
      <t>DEPANEL
XRAY &amp; SAVE
2 S/N LABELS PER ECO -</t>
    </r>
    <r>
      <rPr>
        <b/>
        <sz val="14"/>
        <color rgb="FFFF0000"/>
        <rFont val="Calibri"/>
        <scheme val="minor"/>
      </rPr>
      <t xml:space="preserve"> S/N'S MUST MATCH PER BOARD!!!</t>
    </r>
  </si>
  <si>
    <r>
      <rPr>
        <b/>
        <strike/>
        <sz val="11"/>
        <color rgb="FF000000"/>
        <rFont val="Calibri"/>
        <scheme val="minor"/>
      </rPr>
      <t xml:space="preserve">2/5 - SMT CLEAR
2/7 - 60 BOARDS NOT CLEAR TO SHIP ON 2/19; except for C4 which is awaiting for alt part: UBT2A221MHD8TN 
</t>
    </r>
    <r>
      <rPr>
        <b/>
        <sz val="11"/>
        <color rgb="FF000000"/>
        <rFont val="Calibri"/>
        <scheme val="minor"/>
      </rPr>
      <t>2/9 - KIT CLEAR</t>
    </r>
  </si>
  <si>
    <t>2/16
15D</t>
  </si>
  <si>
    <r>
      <rPr>
        <b/>
        <strike/>
        <sz val="11"/>
        <color rgb="FF000000"/>
        <rFont val="Calibri"/>
        <scheme val="minor"/>
      </rPr>
      <t xml:space="preserve">2/8 - BOT 10:00
2/9 - TOP 5:00
</t>
    </r>
    <r>
      <rPr>
        <b/>
        <sz val="11"/>
        <color rgb="FF000000"/>
        <rFont val="Calibri"/>
        <scheme val="minor"/>
      </rPr>
      <t>2/9 - AOI 8:00</t>
    </r>
  </si>
  <si>
    <r>
      <rPr>
        <b/>
        <sz val="11"/>
        <color rgb="FF000000"/>
        <rFont val="Calibri"/>
        <scheme val="minor"/>
      </rPr>
      <t xml:space="preserve">DNI #20 (FB8)
SCHEDULED SHIPMENT: SHIP 60 OF 360
L1 – P/N </t>
    </r>
    <r>
      <rPr>
        <b/>
        <sz val="11"/>
        <color rgb="FFFF0000"/>
        <rFont val="Calibri"/>
        <scheme val="minor"/>
      </rPr>
      <t xml:space="preserve">1264EY-330M=P3
</t>
    </r>
    <r>
      <rPr>
        <b/>
        <sz val="11"/>
        <color rgb="FF000000"/>
        <rFont val="Calibri"/>
        <scheme val="minor"/>
      </rPr>
      <t xml:space="preserve">J1 – P/N </t>
    </r>
    <r>
      <rPr>
        <b/>
        <sz val="11"/>
        <color rgb="FFFF0000"/>
        <rFont val="Calibri"/>
        <scheme val="minor"/>
      </rPr>
      <t xml:space="preserve">M80-5402042
</t>
    </r>
    <r>
      <rPr>
        <b/>
        <sz val="11"/>
        <color rgb="FF000000"/>
        <rFont val="Calibri"/>
        <scheme val="minor"/>
      </rPr>
      <t>DEPANEL
XRAY &amp; SAVE
2 S/N LABELS PER ECO -</t>
    </r>
    <r>
      <rPr>
        <b/>
        <sz val="14"/>
        <color rgb="FFFF0000"/>
        <rFont val="Calibri"/>
        <scheme val="minor"/>
      </rPr>
      <t xml:space="preserve"> S/N'S MUST MATCH PER BOARD!!!</t>
    </r>
  </si>
  <si>
    <t>2/8 - AOI</t>
  </si>
  <si>
    <t>BOT 1ST
DEPANEL TOP?</t>
  </si>
  <si>
    <r>
      <rPr>
        <b/>
        <strike/>
        <sz val="11"/>
        <color rgb="FF000000"/>
        <rFont val="Calibri"/>
        <scheme val="minor"/>
      </rPr>
      <t xml:space="preserve">1/31 - BOT 6:00
</t>
    </r>
    <r>
      <rPr>
        <b/>
        <sz val="11"/>
        <color rgb="FF000000"/>
        <rFont val="Calibri"/>
        <scheme val="minor"/>
      </rPr>
      <t xml:space="preserve">1/31 - BOT DONE 7:00
</t>
    </r>
    <r>
      <rPr>
        <b/>
        <strike/>
        <sz val="11"/>
        <color rgb="FF000000"/>
        <rFont val="Calibri"/>
        <scheme val="minor"/>
      </rPr>
      <t xml:space="preserve">2/1 - TOP 9:00
</t>
    </r>
    <r>
      <rPr>
        <b/>
        <sz val="11"/>
        <color rgb="FF000000"/>
        <rFont val="Calibri"/>
        <scheme val="minor"/>
      </rPr>
      <t>2/1 - AOI 12:00</t>
    </r>
  </si>
  <si>
    <t>1/23 - KIT CLEAR</t>
  </si>
  <si>
    <t>DOC REL 1/17</t>
  </si>
  <si>
    <t>1/23</t>
  </si>
  <si>
    <r>
      <rPr>
        <b/>
        <sz val="11"/>
        <color rgb="FF000000"/>
        <rFont val="Calibri"/>
        <scheme val="minor"/>
      </rPr>
      <t xml:space="preserve">SCHEDULED SHIPMENT: SHIP 60 OF 360
C7 - Please use the 131 pcs of </t>
    </r>
    <r>
      <rPr>
        <b/>
        <sz val="11"/>
        <color rgb="FFFF0000"/>
        <rFont val="Calibri"/>
        <scheme val="minor"/>
      </rPr>
      <t xml:space="preserve">UBT2A221MHD1TN </t>
    </r>
    <r>
      <rPr>
        <b/>
        <sz val="11"/>
        <color rgb="FF000000"/>
        <rFont val="Calibri"/>
        <scheme val="minor"/>
      </rPr>
      <t xml:space="preserve">and we will order 229 of </t>
    </r>
    <r>
      <rPr>
        <b/>
        <sz val="11"/>
        <color rgb="FFFF0000"/>
        <rFont val="Calibri"/>
        <scheme val="minor"/>
      </rPr>
      <t xml:space="preserve">UBT2A221MHD8TN
</t>
    </r>
    <r>
      <rPr>
        <b/>
        <sz val="11"/>
        <color rgb="FF000000"/>
        <rFont val="Calibri"/>
        <scheme val="minor"/>
      </rPr>
      <t>DEPANEL
XRAY &amp; SAVE
2 S/N LABELS PER ECO -</t>
    </r>
    <r>
      <rPr>
        <b/>
        <sz val="14"/>
        <color rgb="FFFF0000"/>
        <rFont val="Calibri"/>
        <scheme val="minor"/>
      </rPr>
      <t xml:space="preserve"> S/N'S MUST MATCH PER BOARD!!!</t>
    </r>
  </si>
  <si>
    <r>
      <rPr>
        <b/>
        <strike/>
        <sz val="11"/>
        <color rgb="FF000000"/>
        <rFont val="Calibri"/>
        <scheme val="minor"/>
      </rPr>
      <t xml:space="preserve">2/5 - SMT CLEAR
</t>
    </r>
    <r>
      <rPr>
        <b/>
        <sz val="11"/>
        <color rgb="FF000000"/>
        <rFont val="Calibri"/>
        <scheme val="minor"/>
      </rPr>
      <t>2/7 - 60 PCBAS OF 360 CLEAR TO SHIP 2/19</t>
    </r>
  </si>
  <si>
    <r>
      <rPr>
        <b/>
        <strike/>
        <sz val="11"/>
        <color rgb="FF000000"/>
        <rFont val="Calibri"/>
        <scheme val="minor"/>
      </rPr>
      <t xml:space="preserve">2/8 - TOP 9:00
</t>
    </r>
    <r>
      <rPr>
        <b/>
        <sz val="11"/>
        <color rgb="FF000000"/>
        <rFont val="Calibri"/>
        <scheme val="minor"/>
      </rPr>
      <t>2/8 - AOI 2:00</t>
    </r>
  </si>
  <si>
    <r>
      <rPr>
        <b/>
        <sz val="11"/>
        <color rgb="FF000000"/>
        <rFont val="Calibri"/>
        <scheme val="minor"/>
      </rPr>
      <t xml:space="preserve">SCHEDULED SHIPMENT: SHIP 60 OF 360
J1 – p/n approved </t>
    </r>
    <r>
      <rPr>
        <b/>
        <sz val="11"/>
        <color rgb="FFFF0000"/>
        <rFont val="Calibri"/>
        <scheme val="minor"/>
      </rPr>
      <t xml:space="preserve">M80-5402042
</t>
    </r>
    <r>
      <rPr>
        <b/>
        <sz val="11"/>
        <color rgb="FF000000"/>
        <rFont val="Calibri"/>
        <scheme val="minor"/>
      </rPr>
      <t>DEPANEL
XRAY &amp; SAVE
2 S/N LABELS PER ECO -</t>
    </r>
    <r>
      <rPr>
        <b/>
        <sz val="14"/>
        <color rgb="FFFF0000"/>
        <rFont val="Calibri"/>
        <scheme val="minor"/>
      </rPr>
      <t xml:space="preserve"> S/N'S MUST MATCH PER BOARD!!!</t>
    </r>
  </si>
  <si>
    <t>2/14
5D</t>
  </si>
  <si>
    <r>
      <rPr>
        <b/>
        <strike/>
        <sz val="11"/>
        <color rgb="FF000000"/>
        <rFont val="Calibri"/>
        <scheme val="minor"/>
      </rPr>
      <t xml:space="preserve">2/9 - BOT 5:00
2/9 - TOP 9:00
</t>
    </r>
    <r>
      <rPr>
        <b/>
        <sz val="11"/>
        <color rgb="FF000000"/>
        <rFont val="Calibri"/>
        <scheme val="minor"/>
      </rPr>
      <t>2/9 - AOI 9:30</t>
    </r>
  </si>
  <si>
    <t xml:space="preserve">MECH ASSY WITH LOCTITE 42540 AND TIGHTEN TO 25 cN-m
</t>
  </si>
  <si>
    <r>
      <rPr>
        <b/>
        <strike/>
        <sz val="11"/>
        <color rgb="FF000000"/>
        <rFont val="Calibri"/>
        <scheme val="minor"/>
      </rPr>
      <t xml:space="preserve">1/15 - WEEK #19 &amp; #21 PARTS DUE
1/26 - #19 (u14..) due
</t>
    </r>
    <r>
      <rPr>
        <b/>
        <sz val="11"/>
        <color rgb="FF000000"/>
        <rFont val="Calibri"/>
        <scheme val="minor"/>
      </rPr>
      <t>2/7 - KIT CLEAR</t>
    </r>
  </si>
  <si>
    <t xml:space="preserve">Intuitive Surgical
</t>
  </si>
  <si>
    <r>
      <rPr>
        <b/>
        <strike/>
        <sz val="9"/>
        <color rgb="FF000000"/>
        <rFont val="Calibri"/>
        <scheme val="minor"/>
      </rPr>
      <t xml:space="preserve">1/11 - DO NOT ORDER STENCIL UNTIL FINAL ARRAY ARRIVE
1/11 - MOUSEBITES W/O HOLES
2/6 - OK TO RUN TOP ONLY
</t>
    </r>
    <r>
      <rPr>
        <b/>
        <sz val="9"/>
        <color rgb="FF000000"/>
        <rFont val="Calibri"/>
        <scheme val="minor"/>
      </rPr>
      <t>2/8 - AWT STENCIL</t>
    </r>
  </si>
  <si>
    <t>1/11</t>
  </si>
  <si>
    <t>MECHANICAL W/ THREADLOCKER (MISSING)
TOP SIDE 1ST
SMALL PARTS (SIZE 201)</t>
  </si>
  <si>
    <r>
      <t xml:space="preserve">2/14
</t>
    </r>
    <r>
      <rPr>
        <b/>
        <strike/>
        <sz val="11"/>
        <color rgb="FF000000"/>
        <rFont val="Calibri"/>
        <scheme val="minor"/>
      </rPr>
      <t xml:space="preserve">1/26
</t>
    </r>
    <r>
      <rPr>
        <b/>
        <sz val="11"/>
        <color rgb="FF000000"/>
        <rFont val="Calibri"/>
        <scheme val="minor"/>
      </rPr>
      <t>10D</t>
    </r>
  </si>
  <si>
    <r>
      <rPr>
        <b/>
        <sz val="11"/>
        <color rgb="FFFF0000"/>
        <rFont val="Calibri"/>
        <scheme val="minor"/>
      </rPr>
      <t xml:space="preserve">attach the other two small threaded inserts to the board
</t>
    </r>
    <r>
      <rPr>
        <b/>
        <strike/>
        <sz val="11"/>
        <color rgb="FF000000"/>
        <rFont val="Calibri"/>
        <scheme val="minor"/>
      </rPr>
      <t>RUN ONLY 1 BOARD, TAKE PHOTOS AND SEND TO CUSTOMER TO WAIT REPLY 30-min max</t>
    </r>
  </si>
  <si>
    <r>
      <rPr>
        <b/>
        <strike/>
        <sz val="11"/>
        <color rgb="FF000000"/>
        <rFont val="Calibri"/>
        <scheme val="minor"/>
      </rPr>
      <t xml:space="preserve">1/12 - KIT CLEAR
1/15 - ON HOLD (AWT CUST)
</t>
    </r>
    <r>
      <rPr>
        <b/>
        <sz val="11"/>
        <color rgb="FF000000"/>
        <rFont val="Calibri"/>
        <scheme val="minor"/>
      </rPr>
      <t>1/31 - KIT CLEAR</t>
    </r>
  </si>
  <si>
    <t xml:space="preserve">Photonis Scientific, Inc.
</t>
  </si>
  <si>
    <t>DOC REL 1/3</t>
  </si>
  <si>
    <t>1/12</t>
  </si>
  <si>
    <t>tht only job; build only 1 board and send customer a picture of the board.  wait 30 minutes for customer reply before continuing</t>
  </si>
  <si>
    <t>2/14
10D</t>
  </si>
  <si>
    <r>
      <rPr>
        <b/>
        <strike/>
        <sz val="11"/>
        <color rgb="FF000000"/>
        <rFont val="Calibri"/>
        <scheme val="minor"/>
      </rPr>
      <t xml:space="preserve">2/5 - TOP 1:30
</t>
    </r>
    <r>
      <rPr>
        <b/>
        <sz val="11"/>
        <color rgb="FF000000"/>
        <rFont val="Calibri"/>
        <scheme val="minor"/>
      </rPr>
      <t>2/6 - AOI 8:00</t>
    </r>
  </si>
  <si>
    <t>"J5" LEAVE PASTE ON CENTER PAD
"BUT1 &amp; RST1" AFTER WASH
DEPANEL</t>
  </si>
  <si>
    <r>
      <rPr>
        <b/>
        <strike/>
        <sz val="11"/>
        <color rgb="FF000000"/>
        <rFont val="Calibri"/>
        <scheme val="minor"/>
      </rPr>
      <t xml:space="preserve">2/8 - PCB DUE
</t>
    </r>
    <r>
      <rPr>
        <b/>
        <sz val="11"/>
        <color rgb="FF000000"/>
        <rFont val="Calibri"/>
        <scheme val="minor"/>
      </rPr>
      <t>1/31 - KIT CLEAR</t>
    </r>
  </si>
  <si>
    <t>1/29</t>
  </si>
  <si>
    <r>
      <rPr>
        <b/>
        <sz val="11"/>
        <color rgb="FF000000"/>
        <rFont val="Calibri"/>
        <scheme val="minor"/>
      </rPr>
      <t xml:space="preserve">SCHEDULED SHIPMENT: SHIP 60 OF 360
SHORT #10 (J1,J2) P/N </t>
    </r>
    <r>
      <rPr>
        <b/>
        <sz val="11"/>
        <color rgb="FFFF0000"/>
        <rFont val="Calibri"/>
        <scheme val="minor"/>
      </rPr>
      <t xml:space="preserve">M80-5000000M2-02-331-00-000
</t>
    </r>
    <r>
      <rPr>
        <b/>
        <sz val="11"/>
        <color rgb="FF000000"/>
        <rFont val="Calibri"/>
        <scheme val="minor"/>
      </rPr>
      <t>DEPANEL
XRAY &amp; SAVE
2 S/N LABELS PER ECO -</t>
    </r>
    <r>
      <rPr>
        <b/>
        <sz val="14"/>
        <color rgb="FFFF0000"/>
        <rFont val="Calibri"/>
        <scheme val="minor"/>
      </rPr>
      <t xml:space="preserve"> S/N'S MUST MATCH PER BOARD!!!</t>
    </r>
  </si>
  <si>
    <r>
      <rPr>
        <b/>
        <strike/>
        <sz val="11"/>
        <color rgb="FF000000"/>
        <rFont val="Calibri"/>
        <scheme val="minor"/>
      </rPr>
      <t xml:space="preserve">2/5 - SMT CLEAR
</t>
    </r>
    <r>
      <rPr>
        <b/>
        <sz val="11"/>
        <color rgb="FF000000"/>
        <rFont val="Calibri"/>
        <scheme val="minor"/>
      </rPr>
      <t>2/7 - CLEARED FOR SHIP 60 OF 360</t>
    </r>
  </si>
  <si>
    <r>
      <rPr>
        <b/>
        <strike/>
        <sz val="11"/>
        <color rgb="FF000000"/>
        <rFont val="Calibri"/>
        <scheme val="minor"/>
      </rPr>
      <t xml:space="preserve">2/2 - BOT 7:00
2/2 - TOP 10:00
</t>
    </r>
    <r>
      <rPr>
        <b/>
        <sz val="11"/>
        <color rgb="FF000000"/>
        <rFont val="Calibri"/>
        <scheme val="minor"/>
      </rPr>
      <t>2/5 - AOI 10:00</t>
    </r>
  </si>
  <si>
    <t>CLASS 3
SER # REQ
DEPANEL</t>
  </si>
  <si>
    <t>1/31 - KIT CLEAR</t>
  </si>
  <si>
    <t>DOC REL 1/30</t>
  </si>
  <si>
    <r>
      <rPr>
        <b/>
        <u/>
        <sz val="14"/>
        <color rgb="FFFF0000"/>
        <rFont val="Calibri"/>
      </rPr>
      <t xml:space="preserve">***DO NOT DEPANEL***
</t>
    </r>
    <r>
      <rPr>
        <b/>
        <sz val="11"/>
        <color rgb="FF000000"/>
        <rFont val="Calibri"/>
      </rPr>
      <t>CLASS 3</t>
    </r>
  </si>
  <si>
    <r>
      <rPr>
        <b/>
        <strike/>
        <sz val="11"/>
        <color rgb="FF000000"/>
        <rFont val="Calibri"/>
        <scheme val="minor"/>
      </rPr>
      <t xml:space="preserve">2/7 - PCB DUE
</t>
    </r>
    <r>
      <rPr>
        <b/>
        <sz val="11"/>
        <color rgb="FF000000"/>
        <rFont val="Calibri"/>
        <scheme val="minor"/>
      </rPr>
      <t>2/7 - KIT CLEAR</t>
    </r>
  </si>
  <si>
    <t xml:space="preserve">Soderberg Mfg
</t>
  </si>
  <si>
    <t>DOC REL 1/22</t>
  </si>
  <si>
    <t>do not depanel
top side only</t>
  </si>
  <si>
    <t>2/13
5D</t>
  </si>
  <si>
    <r>
      <rPr>
        <b/>
        <strike/>
        <sz val="11"/>
        <color rgb="FF000000"/>
        <rFont val="Calibri"/>
        <scheme val="minor"/>
      </rPr>
      <t xml:space="preserve">2/7 - TOP 8:00
</t>
    </r>
    <r>
      <rPr>
        <b/>
        <sz val="11"/>
        <color rgb="FF000000"/>
        <rFont val="Calibri"/>
        <scheme val="minor"/>
      </rPr>
      <t>2/7 - AOI 11:00</t>
    </r>
  </si>
  <si>
    <r>
      <rPr>
        <sz val="12"/>
        <color rgb="FF000000"/>
        <rFont val="Calibri"/>
      </rPr>
      <t>Mixed Pop parts required:</t>
    </r>
    <r>
      <rPr>
        <b/>
        <sz val="12"/>
        <color rgb="FF000000"/>
        <rFont val="Calibri"/>
      </rPr>
      <t xml:space="preserve"> </t>
    </r>
    <r>
      <rPr>
        <sz val="12"/>
        <color rgb="FF000000"/>
        <rFont val="Calibri"/>
      </rPr>
      <t>Q1</t>
    </r>
    <r>
      <rPr>
        <b/>
        <sz val="12"/>
        <color rgb="FF000000"/>
        <rFont val="Calibri"/>
      </rPr>
      <t xml:space="preserve"> – Part Num                  Lot ID         QTY
TP65H300G4LSG     G23A009     90
TP65H300G4LSG     G23I001-1   90
TP65H300G4LSG     G23I001-2   90
</t>
    </r>
    <r>
      <rPr>
        <sz val="12"/>
        <color rgb="FF000000"/>
        <rFont val="Calibri"/>
      </rPr>
      <t>As per previous request from TPH please keep TPH LotID and serialized ID's unmixed.
DEPANEL</t>
    </r>
  </si>
  <si>
    <r>
      <rPr>
        <b/>
        <strike/>
        <sz val="11"/>
        <color rgb="FF000000"/>
        <rFont val="Calibri"/>
        <scheme val="minor"/>
      </rPr>
      <t xml:space="preserve">2/2 - PCB DUE
2/5 - PCB DUE
</t>
    </r>
    <r>
      <rPr>
        <b/>
        <sz val="11"/>
        <color rgb="FF000000"/>
        <rFont val="Calibri"/>
        <scheme val="minor"/>
      </rPr>
      <t>2/6 - KIT CLEAR</t>
    </r>
  </si>
  <si>
    <t>Transphorm USA</t>
  </si>
  <si>
    <t>2/9
3D</t>
  </si>
  <si>
    <r>
      <rPr>
        <b/>
        <strike/>
        <sz val="11"/>
        <color rgb="FF000000"/>
        <rFont val="Calibri"/>
        <scheme val="minor"/>
      </rPr>
      <t xml:space="preserve">2/6 - BOT 7:00
2/6 - TOP 11:30
</t>
    </r>
    <r>
      <rPr>
        <b/>
        <sz val="11"/>
        <color rgb="FF000000"/>
        <rFont val="Calibri"/>
        <scheme val="minor"/>
      </rPr>
      <t>2/7 - AOI 10:00</t>
    </r>
  </si>
  <si>
    <r>
      <rPr>
        <b/>
        <sz val="11"/>
        <color rgb="FF000000"/>
        <rFont val="Calibri"/>
        <scheme val="minor"/>
      </rPr>
      <t xml:space="preserve">
***(2/28/24 ADDED ALTA ALERT FOR SOLDER BRIDGE - CUSTOMER FINDING)
 #99 (P13) DNI
</t>
    </r>
    <r>
      <rPr>
        <b/>
        <sz val="11"/>
        <color rgb="FFFF0000"/>
        <rFont val="Calibri"/>
        <scheme val="minor"/>
      </rPr>
      <t xml:space="preserve">*** 3 DAY TURN ***
</t>
    </r>
    <r>
      <rPr>
        <b/>
        <sz val="11"/>
        <color rgb="FF000000"/>
        <rFont val="Calibri"/>
        <scheme val="minor"/>
      </rPr>
      <t>SEE ECO NOTE #1: BOTTOM SILKSCREEN DOES NOT HAVE ROTATIONAL MARKINGS - USE SMT_PDF TRIANGEL &amp; DOUBLE CHECK WITH ASSY DWG</t>
    </r>
  </si>
  <si>
    <r>
      <rPr>
        <b/>
        <strike/>
        <sz val="11"/>
        <color rgb="FF000000"/>
        <rFont val="Calibri"/>
        <scheme val="minor"/>
      </rPr>
      <t xml:space="preserve">2/2 - SHORTAGES DUE
2/5 - #35, #51, #72, #76 &amp; #99 DUE
2/6 - #51 (U43) DUE
</t>
    </r>
    <r>
      <rPr>
        <b/>
        <sz val="11"/>
        <color rgb="FF000000"/>
        <rFont val="Calibri"/>
        <scheme val="minor"/>
      </rPr>
      <t>2/6 - KIT CLEAR</t>
    </r>
  </si>
  <si>
    <t>2/6 - RUN BOTTOM ONLY WHILE WE WAIT FOR U43</t>
  </si>
  <si>
    <t>2/1</t>
  </si>
  <si>
    <t>2/9
5D</t>
  </si>
  <si>
    <r>
      <rPr>
        <b/>
        <strike/>
        <sz val="11"/>
        <color rgb="FF000000"/>
        <rFont val="Calibri"/>
        <scheme val="minor"/>
      </rPr>
      <t xml:space="preserve">2/5 - BOT 9:00
2/5 - TOP
</t>
    </r>
    <r>
      <rPr>
        <b/>
        <sz val="11"/>
        <color rgb="FF000000"/>
        <rFont val="Calibri"/>
        <scheme val="minor"/>
      </rPr>
      <t>2/5 - AOI 12:30</t>
    </r>
  </si>
  <si>
    <t>2/2 - KIT CLEAR</t>
  </si>
  <si>
    <t>2/2</t>
  </si>
  <si>
    <t>2/8
3D</t>
  </si>
  <si>
    <r>
      <rPr>
        <b/>
        <strike/>
        <sz val="11"/>
        <color rgb="FF000000"/>
        <rFont val="Calibri"/>
        <scheme val="minor"/>
      </rPr>
      <t xml:space="preserve">2/5 - BOT 9:00
2/5 - TOP 11:00
</t>
    </r>
    <r>
      <rPr>
        <b/>
        <sz val="11"/>
        <color rgb="FF000000"/>
        <rFont val="Calibri"/>
        <scheme val="minor"/>
      </rPr>
      <t>2/5 - AOI 2:00</t>
    </r>
  </si>
  <si>
    <r>
      <rPr>
        <b/>
        <sz val="11"/>
        <color rgb="FF000000"/>
        <rFont val="Calibri"/>
        <scheme val="minor"/>
      </rPr>
      <t xml:space="preserve">#48 (J1, J2) BTD
</t>
    </r>
    <r>
      <rPr>
        <b/>
        <sz val="11"/>
        <color rgb="FFFF0000"/>
        <rFont val="Calibri"/>
        <scheme val="minor"/>
      </rPr>
      <t xml:space="preserve">*** 3 DAY TURN ***
</t>
    </r>
    <r>
      <rPr>
        <b/>
        <sz val="11"/>
        <color rgb="FF000000"/>
        <rFont val="Calibri"/>
        <scheme val="minor"/>
      </rPr>
      <t>CLASS 3
MECH ASSY
TRIM LENGTH REQUIREMENTS (ECO)</t>
    </r>
  </si>
  <si>
    <r>
      <rPr>
        <b/>
        <strike/>
        <sz val="11"/>
        <color rgb="FF000000"/>
        <rFont val="Calibri"/>
        <scheme val="minor"/>
      </rPr>
      <t xml:space="preserve">2/1 - SMT SHORT ATTRITION &amp; THT SHORT 1 LINE ITEM
</t>
    </r>
    <r>
      <rPr>
        <b/>
        <sz val="11"/>
        <color rgb="FF000000"/>
        <rFont val="Calibri"/>
        <scheme val="minor"/>
      </rPr>
      <t>2/5 - KIT CLEAR</t>
    </r>
  </si>
  <si>
    <t>DOC REL 1/31</t>
  </si>
  <si>
    <t>JOE MONITOR
BOT 1ST</t>
  </si>
  <si>
    <r>
      <rPr>
        <b/>
        <strike/>
        <sz val="11"/>
        <color rgb="FF000000"/>
        <rFont val="Calibri"/>
        <scheme val="minor"/>
      </rPr>
      <t xml:space="preserve">2/5 - BOT 10:30
2/5 - TOP 3:00
</t>
    </r>
    <r>
      <rPr>
        <b/>
        <sz val="11"/>
        <color rgb="FF000000"/>
        <rFont val="Calibri"/>
        <scheme val="minor"/>
      </rPr>
      <t>2/6 - AOI 10:30</t>
    </r>
  </si>
  <si>
    <r>
      <rPr>
        <b/>
        <sz val="11"/>
        <color rgb="FF000000"/>
        <rFont val="Calibri"/>
        <scheme val="minor"/>
      </rPr>
      <t xml:space="preserve">HAND SOLDER Z8 - Z12
</t>
    </r>
    <r>
      <rPr>
        <b/>
        <sz val="11"/>
        <color rgb="FFFF0000"/>
        <rFont val="Calibri"/>
        <scheme val="minor"/>
      </rPr>
      <t xml:space="preserve">*** 3 DAY TURN ***
</t>
    </r>
    <r>
      <rPr>
        <b/>
        <sz val="11"/>
        <color rgb="FF000000"/>
        <rFont val="Calibri"/>
        <scheme val="minor"/>
      </rPr>
      <t>MASK OFF PADS (ECO #2 &amp; #3)
AFTER WASH T4, SW1, SW4, Z3-Z7</t>
    </r>
  </si>
  <si>
    <r>
      <rPr>
        <b/>
        <strike/>
        <sz val="11"/>
        <color rgb="FF000000"/>
        <rFont val="Calibri"/>
        <scheme val="minor"/>
      </rPr>
      <t xml:space="preserve">1/30 - SHORT PCB &amp; AWT PART CONF #41, 42 &amp; 98
2/2 - PCB DUE
2/5 - PCB DUE
</t>
    </r>
    <r>
      <rPr>
        <b/>
        <sz val="11"/>
        <color rgb="FF000000"/>
        <rFont val="Calibri"/>
        <scheme val="minor"/>
      </rPr>
      <t>2/5 - KIT CLEAR</t>
    </r>
  </si>
  <si>
    <t>2/5 - Z8 - Z12 PART TOO LARGE TO MASK OFF INDICATED AREAS IN ECO; HAND SOLDER REQUIRED AND NEW STENCIL REQUIRED FOR FUTURE BUILDS
2/8 - REQUIRES A LOT OF TRIMMING &amp; TAKES ABOUT 3 MIN / BOARD TO DRY AFTER WASH</t>
  </si>
  <si>
    <t>DOC REL 1/29</t>
  </si>
  <si>
    <t>1/30</t>
  </si>
  <si>
    <t>2/8
5D</t>
  </si>
  <si>
    <t>2/3 - AOI</t>
  </si>
  <si>
    <t>*SPECIAL DEPANEL REQUIREMENTS PER ECO #1
UNIQUE SER # PER ECO#4</t>
  </si>
  <si>
    <r>
      <rPr>
        <b/>
        <strike/>
        <sz val="11"/>
        <color rgb="FF000000"/>
        <rFont val="Calibri"/>
        <scheme val="minor"/>
      </rPr>
      <t xml:space="preserve">2/1 - EXPECT CLEAR DATE
</t>
    </r>
    <r>
      <rPr>
        <b/>
        <sz val="11"/>
        <color rgb="FF000000"/>
        <rFont val="Calibri"/>
        <scheme val="minor"/>
      </rPr>
      <t>2/1 - KIT CLEAR</t>
    </r>
  </si>
  <si>
    <t>DOC REL 1/19</t>
  </si>
  <si>
    <r>
      <rPr>
        <b/>
        <sz val="11"/>
        <color rgb="FF000000"/>
        <rFont val="Calibri"/>
        <scheme val="minor"/>
      </rPr>
      <t xml:space="preserve">DEPANEL
</t>
    </r>
    <r>
      <rPr>
        <b/>
        <u/>
        <sz val="14"/>
        <color rgb="FFFF0000"/>
        <rFont val="Calibri"/>
        <scheme val="minor"/>
      </rPr>
      <t>"J6" - DO NOT TRIM LEADS</t>
    </r>
  </si>
  <si>
    <r>
      <rPr>
        <b/>
        <strike/>
        <sz val="11"/>
        <color rgb="FF000000"/>
        <rFont val="Calibri"/>
        <scheme val="minor"/>
      </rPr>
      <t xml:space="preserve">1/31 - PCB DUE
</t>
    </r>
    <r>
      <rPr>
        <b/>
        <sz val="11"/>
        <color rgb="FF000000"/>
        <rFont val="Calibri"/>
        <scheme val="minor"/>
      </rPr>
      <t>2/1 - KIT CLEAR</t>
    </r>
  </si>
  <si>
    <t xml:space="preserve">Novo Space
</t>
  </si>
  <si>
    <t>DOC REL 1/8</t>
  </si>
  <si>
    <t>2/7
5D</t>
  </si>
  <si>
    <r>
      <rPr>
        <b/>
        <strike/>
        <sz val="11"/>
        <color rgb="FF000000"/>
        <rFont val="Calibri"/>
        <scheme val="minor"/>
      </rPr>
      <t xml:space="preserve">2/1 - BOT 12:30
2/1 - TOP 3:00
</t>
    </r>
    <r>
      <rPr>
        <b/>
        <sz val="11"/>
        <color rgb="FF000000"/>
        <rFont val="Calibri"/>
        <scheme val="minor"/>
      </rPr>
      <t>2/2 - AOI 7:00</t>
    </r>
  </si>
  <si>
    <t>BUILD ONLY 4 BOARDS &amp; SHIP 1 BLANK PCB TO CUSTOMER
DEPANEL</t>
  </si>
  <si>
    <t>RT/RL</t>
  </si>
  <si>
    <r>
      <rPr>
        <b/>
        <sz val="11"/>
        <color rgb="FF000000"/>
        <rFont val="Calibri"/>
        <scheme val="minor"/>
      </rPr>
      <t xml:space="preserve">1/30 - KIT CLEAR, </t>
    </r>
    <r>
      <rPr>
        <b/>
        <strike/>
        <sz val="11"/>
        <color rgb="FF000000"/>
        <rFont val="Calibri"/>
        <scheme val="minor"/>
      </rPr>
      <t>BUT NO JOB RELEASE OR PROGRAM TO START</t>
    </r>
  </si>
  <si>
    <t>2/6
5D</t>
  </si>
  <si>
    <t>1/30 - BOT 11:30
1/31 - TOP 8:00
2/1 - AOI 11:00</t>
  </si>
  <si>
    <t>XTRA TIME NEEDED FOR THT
MASK OFF @ J10 LOCATION (ECO)
NO CLEAN JOB (ECO #4 &amp; #5)</t>
  </si>
  <si>
    <r>
      <rPr>
        <b/>
        <strike/>
        <sz val="11"/>
        <color rgb="FF000000"/>
        <rFont val="Calibri"/>
        <scheme val="minor"/>
      </rPr>
      <t xml:space="preserve">1/29 - AWT PART CONF #19
</t>
    </r>
    <r>
      <rPr>
        <b/>
        <sz val="11"/>
        <color rgb="FF000000"/>
        <rFont val="Calibri"/>
        <scheme val="minor"/>
      </rPr>
      <t>2/6 - KIT CLEAR</t>
    </r>
  </si>
  <si>
    <t>1/31 - SPLIT RUN ON 2 LINES; L1 WILL RUN 70%+ OF TOP WHILE LINE 3 RUNS  THE REMAINING SIMULATANEOUSLY
NOTES: TOTAL BOT COMP TIME 9 HRS
TOTAL TIME TOP 13 HRS</t>
  </si>
  <si>
    <t>black &amp; white; heavy THT
run before job clear
bot 1st</t>
  </si>
  <si>
    <r>
      <rPr>
        <b/>
        <strike/>
        <sz val="11"/>
        <color rgb="FF000000"/>
        <rFont val="Calibri"/>
        <scheme val="minor"/>
      </rPr>
      <t xml:space="preserve">2/12
</t>
    </r>
    <r>
      <rPr>
        <b/>
        <sz val="11"/>
        <color rgb="FF000000"/>
        <rFont val="Calibri"/>
        <scheme val="minor"/>
      </rPr>
      <t>5D</t>
    </r>
  </si>
  <si>
    <t>2314020 Remove XA1, XA2 (160-pin
connectors)
2314013 Remove XA5 (96-pin
connector)
2314017 Replace J16
2314005 Replace J10</t>
  </si>
  <si>
    <r>
      <rPr>
        <b/>
        <strike/>
        <sz val="11"/>
        <color rgb="FF000000"/>
        <rFont val="Calibri"/>
        <scheme val="minor"/>
      </rPr>
      <t xml:space="preserve">2/5 - KIT CLEAR
2/6 - ON HOLD
</t>
    </r>
    <r>
      <rPr>
        <b/>
        <sz val="11"/>
        <color rgb="FFFF0000"/>
        <rFont val="Calibri"/>
        <scheme val="minor"/>
      </rPr>
      <t>2/6 - CANCELLED</t>
    </r>
  </si>
  <si>
    <t>2/6
10D</t>
  </si>
  <si>
    <r>
      <rPr>
        <b/>
        <strike/>
        <sz val="11"/>
        <color rgb="FF000000"/>
        <rFont val="Calibri"/>
        <scheme val="minor"/>
      </rPr>
      <t xml:space="preserve">1/25 - BOT 12:30
1/29 - TOP 6:00
</t>
    </r>
    <r>
      <rPr>
        <b/>
        <sz val="11"/>
        <color rgb="FF000000"/>
        <rFont val="Calibri"/>
        <scheme val="minor"/>
      </rPr>
      <t>1/30 - AOI 12:00</t>
    </r>
  </si>
  <si>
    <r>
      <rPr>
        <b/>
        <u/>
        <sz val="12"/>
        <color rgb="FFFF0000"/>
        <rFont val="Calibri"/>
        <scheme val="minor"/>
      </rPr>
      <t xml:space="preserve">***PLEASE SHIP ON 2/5 OR SOONER***
</t>
    </r>
    <r>
      <rPr>
        <b/>
        <sz val="11"/>
        <color rgb="FF000000"/>
        <rFont val="Calibri"/>
        <scheme val="minor"/>
      </rPr>
      <t>CLASS 3
"J2A-J8D &amp; J16 MUST HAVE SUFFICIENT SOLLDER PER ECO # 5
DEPANEL
48 HR PCB PREBAKE 
BUILD KIT MUST BE KEPT INTACT PER ECO</t>
    </r>
  </si>
  <si>
    <r>
      <rPr>
        <b/>
        <strike/>
        <sz val="11"/>
        <color rgb="FF000000"/>
        <rFont val="Calibri"/>
        <scheme val="minor"/>
      </rPr>
      <t xml:space="preserve">12/21 - SHORT PCBS
1/17 - PCB DUE
</t>
    </r>
    <r>
      <rPr>
        <b/>
        <sz val="11"/>
        <color rgb="FF000000"/>
        <rFont val="Calibri"/>
        <scheme val="minor"/>
      </rPr>
      <t>1/23 - KIT CLEAR (WILL</t>
    </r>
  </si>
  <si>
    <t>University of Oklahoma</t>
  </si>
  <si>
    <t>DOC REL 12/12</t>
  </si>
  <si>
    <t>12/21</t>
  </si>
  <si>
    <t>PCBS REQ 48 PRE-BAKE
BOT 1ST
SMALL PARTS (SIZE 201)</t>
  </si>
  <si>
    <t>2/2
3D</t>
  </si>
  <si>
    <r>
      <rPr>
        <b/>
        <strike/>
        <sz val="11"/>
        <color rgb="FF000000"/>
        <rFont val="Calibri"/>
        <scheme val="minor"/>
      </rPr>
      <t xml:space="preserve">1/30 - BOT 2:00
1/30 - TOP 3:00
</t>
    </r>
    <r>
      <rPr>
        <b/>
        <sz val="11"/>
        <color rgb="FF000000"/>
        <rFont val="Calibri"/>
        <scheme val="minor"/>
      </rPr>
      <t>1/31 - AOI 6:00</t>
    </r>
  </si>
  <si>
    <r>
      <rPr>
        <b/>
        <sz val="11"/>
        <color rgb="FFFF0000"/>
        <rFont val="Calibri"/>
        <scheme val="minor"/>
      </rPr>
      <t xml:space="preserve">*** 3 DAY TURN ***
</t>
    </r>
    <r>
      <rPr>
        <b/>
        <sz val="11"/>
        <color rgb="FF000000"/>
        <rFont val="Calibri"/>
        <scheme val="minor"/>
      </rPr>
      <t>"J2" REQ LOCTITE &amp; TORQUE SPEC PRIOR TO SOLDERING PER ECO #2
SER #'S PER ECO #3
DEPANEL &amp; SAND</t>
    </r>
  </si>
  <si>
    <r>
      <rPr>
        <b/>
        <strike/>
        <sz val="11"/>
        <color rgb="FF000000"/>
        <rFont val="Calibri"/>
        <scheme val="minor"/>
      </rPr>
      <t xml:space="preserve">1/30 - PCB &amp; U9 DUE
</t>
    </r>
    <r>
      <rPr>
        <b/>
        <sz val="11"/>
        <color rgb="FF000000"/>
        <rFont val="Calibri"/>
        <scheme val="minor"/>
      </rPr>
      <t>1/30 - KIT CLEAR</t>
    </r>
  </si>
  <si>
    <t>2/2
5D</t>
  </si>
  <si>
    <r>
      <rPr>
        <b/>
        <strike/>
        <sz val="11"/>
        <color rgb="FF000000"/>
        <rFont val="Calibri"/>
        <scheme val="minor"/>
      </rPr>
      <t xml:space="preserve">1/30 - BOT 1:00
1/30 - TOP
</t>
    </r>
    <r>
      <rPr>
        <b/>
        <sz val="11"/>
        <color rgb="FF000000"/>
        <rFont val="Calibri"/>
        <scheme val="minor"/>
      </rPr>
      <t>1/30 - AOI 4:30</t>
    </r>
  </si>
  <si>
    <t>CLASS 3
ALLOW EXTRA TIME FOR PRESS FIT QTY 43
DEPANEL
MECH ASSY REQ</t>
  </si>
  <si>
    <t>1/26 - KIT CLEAR</t>
  </si>
  <si>
    <t>2/1
5D</t>
  </si>
  <si>
    <r>
      <rPr>
        <b/>
        <strike/>
        <sz val="11"/>
        <color rgb="FF000000"/>
        <rFont val="Calibri"/>
        <scheme val="minor"/>
      </rPr>
      <t xml:space="preserve">1/30 - BOT 9:30
1/30 - TOP 11:00
</t>
    </r>
    <r>
      <rPr>
        <b/>
        <sz val="11"/>
        <color rgb="FF000000"/>
        <rFont val="Calibri"/>
        <scheme val="minor"/>
      </rPr>
      <t>1/30 - AOI 1:00</t>
    </r>
  </si>
  <si>
    <t>"LS1, U16 &amp; U20" AFTER WASH
"JP4 &amp; JP9" REMOVE MIDDLE PIN"
QTY 4 SHUNTS installed REQ
DEPANEL</t>
  </si>
  <si>
    <r>
      <rPr>
        <b/>
        <strike/>
        <sz val="11"/>
        <color rgb="FF000000"/>
        <rFont val="Calibri"/>
        <scheme val="minor"/>
      </rPr>
      <t xml:space="preserve">1/25 - PCB DUE
</t>
    </r>
    <r>
      <rPr>
        <b/>
        <sz val="11"/>
        <color rgb="FF000000"/>
        <rFont val="Calibri"/>
        <scheme val="minor"/>
      </rPr>
      <t>1/25 - KIT CLEAR</t>
    </r>
  </si>
  <si>
    <t xml:space="preserve">Adona Medical, Inc.
</t>
  </si>
  <si>
    <r>
      <rPr>
        <b/>
        <strike/>
        <sz val="11"/>
        <color rgb="FF000000"/>
        <rFont val="Calibri"/>
        <scheme val="minor"/>
      </rPr>
      <t xml:space="preserve">1/29 - TOP 9:00
1/29 - BOT 1:00
</t>
    </r>
    <r>
      <rPr>
        <b/>
        <sz val="11"/>
        <color rgb="FF000000"/>
        <rFont val="Calibri"/>
        <scheme val="minor"/>
      </rPr>
      <t>1/30 - AOI 10:30</t>
    </r>
  </si>
  <si>
    <t>BTD #96 (Q10, Q11)
*SPECIAL DEPANEL REQUIREMENTS PER ECO #1
CONFIRM "U20" MACK OFF PER ECO #2
"U2" AFTER WASH
POST BAKE REQ IF WASHED
UNIQUE SER # PER ECO#6</t>
  </si>
  <si>
    <r>
      <rPr>
        <b/>
        <strike/>
        <sz val="11"/>
        <color rgb="FF000000"/>
        <rFont val="Calibri"/>
        <scheme val="minor"/>
      </rPr>
      <t xml:space="preserve">1/25 OR 1/26 - CLEAR DATE
</t>
    </r>
    <r>
      <rPr>
        <b/>
        <sz val="11"/>
        <color rgb="FF000000"/>
        <rFont val="Calibri"/>
        <scheme val="minor"/>
      </rPr>
      <t>1/25 - KIT CLEAR</t>
    </r>
  </si>
  <si>
    <t>1/24</t>
  </si>
  <si>
    <r>
      <rPr>
        <b/>
        <strike/>
        <sz val="11"/>
        <color rgb="FF000000"/>
        <rFont val="Calibri"/>
        <scheme val="minor"/>
      </rPr>
      <t xml:space="preserve">1/26 - BOT 9:00
1/29 - TOP
</t>
    </r>
    <r>
      <rPr>
        <b/>
        <sz val="11"/>
        <color rgb="FF000000"/>
        <rFont val="Calibri"/>
        <scheme val="minor"/>
      </rPr>
      <t>1/29 - AOI 10:00</t>
    </r>
  </si>
  <si>
    <t>*SPECIAL DEPANEL REQUIREMENTS PER ECO #1
"BZ1" AFTER WASH
UNIQUE SER # PER ECO#5</t>
  </si>
  <si>
    <t>1/25 - KIT CLEAR</t>
  </si>
  <si>
    <t>1/25</t>
  </si>
  <si>
    <t>2/6
15D</t>
  </si>
  <si>
    <r>
      <rPr>
        <b/>
        <strike/>
        <sz val="11"/>
        <color rgb="FF000000"/>
        <rFont val="Calibri"/>
        <scheme val="minor"/>
      </rPr>
      <t xml:space="preserve">1/17 - BOT 6:00
1/18 - TOP 9:30
</t>
    </r>
    <r>
      <rPr>
        <b/>
        <sz val="11"/>
        <color rgb="FF000000"/>
        <rFont val="Calibri"/>
        <scheme val="minor"/>
      </rPr>
      <t>1/22 - AOI 1:30</t>
    </r>
  </si>
  <si>
    <t>CofC REQS BOARD S/N
DEPANEL</t>
  </si>
  <si>
    <t>1/16 - KIT CLEAR</t>
  </si>
  <si>
    <t>1/17 - AWT STENCIL FROM 7 - 10 AM
1/19 - LINEMAN DAY OFF</t>
  </si>
  <si>
    <t>DOC REL 1/15</t>
  </si>
  <si>
    <t>1/16</t>
  </si>
  <si>
    <t>2/5
10D</t>
  </si>
  <si>
    <r>
      <rPr>
        <b/>
        <strike/>
        <sz val="11"/>
        <color rgb="FF000000"/>
        <rFont val="Calibri"/>
        <scheme val="minor"/>
      </rPr>
      <t xml:space="preserve">1/24 - BOT 11:00
1/25 - TOP 8:00
</t>
    </r>
    <r>
      <rPr>
        <b/>
        <sz val="11"/>
        <color rgb="FF000000"/>
        <rFont val="Calibri"/>
        <scheme val="minor"/>
      </rPr>
      <t>1/25 - AOI 2:30</t>
    </r>
  </si>
  <si>
    <r>
      <rPr>
        <b/>
        <strike/>
        <sz val="11"/>
        <color rgb="FF000000"/>
        <rFont val="Calibri"/>
        <scheme val="minor"/>
      </rPr>
      <t xml:space="preserve">1/9 - WILL CLEAR DATE
</t>
    </r>
    <r>
      <rPr>
        <b/>
        <sz val="11"/>
        <color rgb="FF000000"/>
        <rFont val="Calibri"/>
        <scheme val="minor"/>
      </rPr>
      <t>1/22 - KIT CLEAR</t>
    </r>
  </si>
  <si>
    <t xml:space="preserve">Owl Cyber Defense Solutions, LLC
</t>
  </si>
  <si>
    <t>1/17</t>
  </si>
  <si>
    <t>1/31
5D</t>
  </si>
  <si>
    <r>
      <rPr>
        <b/>
        <strike/>
        <sz val="11"/>
        <color rgb="FF000000"/>
        <rFont val="Calibri"/>
        <scheme val="minor"/>
      </rPr>
      <t xml:space="preserve">1/26 - BOT 6:00
1/26 - TOP
</t>
    </r>
    <r>
      <rPr>
        <b/>
        <sz val="11"/>
        <color rgb="FF000000"/>
        <rFont val="Calibri"/>
        <scheme val="minor"/>
      </rPr>
      <t>1/26 - AOI</t>
    </r>
  </si>
  <si>
    <t>NO ALTA STAMPS ALLOWED
NOTE ECO#3 FOR INDUCTOR SOLDERING
PRESS FIT
MECH ASSY W/ TORQUE SPEC AND LOCTITE</t>
  </si>
  <si>
    <r>
      <rPr>
        <b/>
        <strike/>
        <sz val="11"/>
        <color rgb="FF000000"/>
        <rFont val="Calibri"/>
        <scheme val="minor"/>
      </rPr>
      <t xml:space="preserve">1/17 OR 1/18 - PCB &amp; shortage DUE
</t>
    </r>
    <r>
      <rPr>
        <b/>
        <sz val="11"/>
        <color rgb="FF000000"/>
        <rFont val="Calibri"/>
        <scheme val="minor"/>
      </rPr>
      <t>1/24 - KIT CLEAR</t>
    </r>
  </si>
  <si>
    <t>DOC REL 1/9</t>
  </si>
  <si>
    <t>1/18</t>
  </si>
  <si>
    <t>no stamps
loctite 242
bot 1st</t>
  </si>
  <si>
    <r>
      <rPr>
        <b/>
        <strike/>
        <sz val="11"/>
        <color rgb="FF000000"/>
        <rFont val="Calibri"/>
        <scheme val="minor"/>
      </rPr>
      <t xml:space="preserve">1/26 - TOP 8:00
1/29 - BOT
</t>
    </r>
    <r>
      <rPr>
        <b/>
        <sz val="11"/>
        <color rgb="FF000000"/>
        <rFont val="Calibri"/>
        <scheme val="minor"/>
      </rPr>
      <t>1/29 - AOI 11:00</t>
    </r>
  </si>
  <si>
    <t>"U15" DO NOT WASH
DEPANEL</t>
  </si>
  <si>
    <t>1/24 - KIT CLEAR</t>
  </si>
  <si>
    <r>
      <rPr>
        <b/>
        <strike/>
        <sz val="11"/>
        <color rgb="FF000000"/>
        <rFont val="Calibri"/>
        <scheme val="minor"/>
      </rPr>
      <t xml:space="preserve">1/24 - TOP 6:00
</t>
    </r>
    <r>
      <rPr>
        <b/>
        <sz val="11"/>
        <color rgb="FF000000"/>
        <rFont val="Calibri"/>
        <scheme val="minor"/>
      </rPr>
      <t>1/25 - AOI 6:30</t>
    </r>
  </si>
  <si>
    <t>XRAY &amp; SAVE</t>
  </si>
  <si>
    <r>
      <rPr>
        <b/>
        <strike/>
        <sz val="11"/>
        <color rgb="FF000000"/>
        <rFont val="Calibri"/>
        <scheme val="minor"/>
      </rPr>
      <t xml:space="preserve">1/16 - SHORT PARTIALS OF #18 (F1) &amp; #50 (R35, R36...) SKIP IF NEEDED
</t>
    </r>
    <r>
      <rPr>
        <b/>
        <sz val="11"/>
        <color rgb="FF000000"/>
        <rFont val="Calibri"/>
        <scheme val="minor"/>
      </rPr>
      <t>1/23 - KIT CLEAR</t>
    </r>
  </si>
  <si>
    <t>FEDEX 2 DAY</t>
  </si>
  <si>
    <t xml:space="preserve">Straight Engineering LLC.
</t>
  </si>
  <si>
    <r>
      <rPr>
        <b/>
        <strike/>
        <sz val="11"/>
        <color rgb="FF000000"/>
        <rFont val="Calibri"/>
        <scheme val="minor"/>
      </rPr>
      <t xml:space="preserve">1/22 - TOP 12:30
</t>
    </r>
    <r>
      <rPr>
        <b/>
        <sz val="11"/>
        <color rgb="FF000000"/>
        <rFont val="Calibri"/>
        <scheme val="minor"/>
      </rPr>
      <t>1/23 - AOI 12:30</t>
    </r>
  </si>
  <si>
    <r>
      <rPr>
        <b/>
        <strike/>
        <sz val="11"/>
        <color rgb="FF000000"/>
        <rFont val="Calibri"/>
        <scheme val="minor"/>
      </rPr>
      <t xml:space="preserve">1/19 - AWT PART CONF #15 &amp; #16
</t>
    </r>
    <r>
      <rPr>
        <b/>
        <sz val="11"/>
        <color rgb="FF000000"/>
        <rFont val="Calibri"/>
        <scheme val="minor"/>
      </rPr>
      <t>1/22 - KIT CLEAR</t>
    </r>
  </si>
  <si>
    <t>1/23 - LINEMAN DAY OFF</t>
  </si>
  <si>
    <t>1/19</t>
  </si>
  <si>
    <r>
      <rPr>
        <strike/>
        <sz val="11"/>
        <color rgb="FF000000"/>
        <rFont val="Calibri"/>
        <scheme val="minor"/>
      </rPr>
      <t xml:space="preserve">BOT 1ST? OR </t>
    </r>
    <r>
      <rPr>
        <sz val="11"/>
        <color rgb="FF000000"/>
        <rFont val="Calibri"/>
        <scheme val="minor"/>
      </rPr>
      <t>TOP ONLY</t>
    </r>
  </si>
  <si>
    <t>1/29
5D</t>
  </si>
  <si>
    <r>
      <rPr>
        <b/>
        <strike/>
        <sz val="11"/>
        <color rgb="FF000000"/>
        <rFont val="Calibri"/>
        <scheme val="minor"/>
      </rPr>
      <t xml:space="preserve">1/23 - BOT 8:00
1/23 - TOP 10:00
</t>
    </r>
    <r>
      <rPr>
        <b/>
        <sz val="11"/>
        <color rgb="FF000000"/>
        <rFont val="Calibri"/>
        <scheme val="minor"/>
      </rPr>
      <t>1/23 - AOI 12:00</t>
    </r>
  </si>
  <si>
    <t>BTD #48 (S1-Q2,S1-Q6...)
NO ALTA STAMPS ALLOWED
handle w/ care: 
#33 p/n LTC2992IMS#PBF
#34 p/n LTC4231IUD-2#TRPBF
NOTE ECO#3 FOR INDUCTOR SOLDERING
PRESS FIT
MECH ASSY W/ TORQUE SPEC AND LOCTITE</t>
  </si>
  <si>
    <r>
      <rPr>
        <b/>
        <strike/>
        <sz val="11"/>
        <color rgb="FF000000"/>
        <rFont val="Calibri"/>
        <scheme val="minor"/>
      </rPr>
      <t xml:space="preserve">1/17 OR 1/18 - PCB &amp; shortage DUE
</t>
    </r>
    <r>
      <rPr>
        <b/>
        <sz val="11"/>
        <color rgb="FF000000"/>
        <rFont val="Calibri"/>
        <scheme val="minor"/>
      </rPr>
      <t>1/18 - KIT CLEAR</t>
    </r>
  </si>
  <si>
    <r>
      <rPr>
        <b/>
        <strike/>
        <sz val="11"/>
        <color rgb="FF000000"/>
        <rFont val="Calibri"/>
        <scheme val="minor"/>
      </rPr>
      <t xml:space="preserve">1/23 - TOP 11:30
1/24 - BOT 7:30
</t>
    </r>
    <r>
      <rPr>
        <b/>
        <sz val="11"/>
        <color rgb="FF000000"/>
        <rFont val="Calibri"/>
        <scheme val="minor"/>
      </rPr>
      <t>1/24 - AOI 11:00</t>
    </r>
  </si>
  <si>
    <t>CLASS 3
Mark with P/N Dash Number, Revision Letter, and Serial Number - per ECO #5
DEPANEL W/ CARE</t>
  </si>
  <si>
    <r>
      <rPr>
        <b/>
        <strike/>
        <sz val="11"/>
        <color rgb="FF000000"/>
        <rFont val="Calibri"/>
        <scheme val="minor"/>
      </rPr>
      <t xml:space="preserve">1/19 - #18 (D2) DUE
1/22 - PCB DUE
</t>
    </r>
    <r>
      <rPr>
        <b/>
        <sz val="11"/>
        <color rgb="FF000000"/>
        <rFont val="Calibri"/>
        <scheme val="minor"/>
      </rPr>
      <t>1/22 - KIT CLEAR</t>
    </r>
  </si>
  <si>
    <t xml:space="preserve">Coda Octopus Colmek, Inc.
</t>
  </si>
  <si>
    <r>
      <rPr>
        <b/>
        <sz val="11"/>
        <color rgb="FF000000"/>
        <rFont val="Calibri"/>
        <scheme val="minor"/>
      </rPr>
      <t xml:space="preserve">1/26
</t>
    </r>
    <r>
      <rPr>
        <b/>
        <strike/>
        <sz val="11"/>
        <color rgb="FF000000"/>
        <rFont val="Calibri"/>
        <scheme val="minor"/>
      </rPr>
      <t xml:space="preserve">1/25
</t>
    </r>
    <r>
      <rPr>
        <b/>
        <sz val="11"/>
        <color rgb="FF000000"/>
        <rFont val="Calibri"/>
        <scheme val="minor"/>
      </rPr>
      <t>5D</t>
    </r>
  </si>
  <si>
    <r>
      <rPr>
        <b/>
        <strike/>
        <sz val="11"/>
        <color rgb="FF000000"/>
        <rFont val="Calibri"/>
        <scheme val="minor"/>
      </rPr>
      <t xml:space="preserve">1/19 - BOT 11:00
1/19 - TOP 1:00
1/23 - HOLD
1/25 - TOP 9:30
</t>
    </r>
    <r>
      <rPr>
        <b/>
        <sz val="11"/>
        <color rgb="FF000000"/>
        <rFont val="Calibri"/>
        <scheme val="minor"/>
      </rPr>
      <t>1/25 - AOI 12:30</t>
    </r>
  </si>
  <si>
    <t>DEPANEL
"SW1-4" AFTER WASH</t>
  </si>
  <si>
    <r>
      <rPr>
        <b/>
        <strike/>
        <sz val="11"/>
        <color rgb="FF000000"/>
        <rFont val="Calibri"/>
        <scheme val="minor"/>
      </rPr>
      <t xml:space="preserve">1/16 - PCB DUE
1/17 - PCB DUE
</t>
    </r>
    <r>
      <rPr>
        <b/>
        <sz val="11"/>
        <color rgb="FF000000"/>
        <rFont val="Calibri"/>
        <scheme val="minor"/>
      </rPr>
      <t>1/18 - KIT CLEAR</t>
    </r>
  </si>
  <si>
    <t>1/22 - LINEMAN DAY OFF
1/23 - #17 WRONG PART; awt correct part due 1/24</t>
  </si>
  <si>
    <r>
      <rPr>
        <b/>
        <sz val="11"/>
        <color rgb="FF000000"/>
        <rFont val="Calibri"/>
        <scheme val="minor"/>
      </rPr>
      <t xml:space="preserve">1/26
</t>
    </r>
    <r>
      <rPr>
        <b/>
        <strike/>
        <sz val="11"/>
        <color rgb="FF000000"/>
        <rFont val="Calibri"/>
        <scheme val="minor"/>
      </rPr>
      <t xml:space="preserve">1/31
</t>
    </r>
    <r>
      <rPr>
        <b/>
        <sz val="11"/>
        <color rgb="FF000000"/>
        <rFont val="Calibri"/>
        <scheme val="minor"/>
      </rPr>
      <t>10D</t>
    </r>
  </si>
  <si>
    <r>
      <rPr>
        <b/>
        <strike/>
        <sz val="11"/>
        <color rgb="FF000000"/>
        <rFont val="Calibri"/>
        <scheme val="minor"/>
      </rPr>
      <t xml:space="preserve">1/18 - TOP 11:00
</t>
    </r>
    <r>
      <rPr>
        <b/>
        <sz val="11"/>
        <color rgb="FF000000"/>
        <rFont val="Calibri"/>
        <scheme val="minor"/>
      </rPr>
      <t>1/18 - AOI 3:30</t>
    </r>
  </si>
  <si>
    <r>
      <rPr>
        <b/>
        <strike/>
        <sz val="11"/>
        <color rgb="FF000000"/>
        <rFont val="Calibri"/>
        <scheme val="minor"/>
      </rPr>
      <t xml:space="preserve">1/23 - PCB DUE
</t>
    </r>
    <r>
      <rPr>
        <b/>
        <sz val="11"/>
        <color rgb="FF000000"/>
        <rFont val="Calibri"/>
        <scheme val="minor"/>
      </rPr>
      <t>1/17 - KIT CLEAR</t>
    </r>
  </si>
  <si>
    <t xml:space="preserve">Capacitech Energy, Inc.
</t>
  </si>
  <si>
    <t>1/24 - #7 part w/ epoxy doesn't install properly on pcb</t>
  </si>
  <si>
    <t>DOC REL 1/10</t>
  </si>
  <si>
    <t>1/15</t>
  </si>
  <si>
    <t>1/29
3D</t>
  </si>
  <si>
    <r>
      <rPr>
        <b/>
        <strike/>
        <sz val="11"/>
        <color rgb="FF000000"/>
        <rFont val="Calibri"/>
        <scheme val="minor"/>
      </rPr>
      <t xml:space="preserve">12/22 - BOT 10:00
12/22 - TOP 12:30
</t>
    </r>
    <r>
      <rPr>
        <b/>
        <sz val="11"/>
        <color rgb="FF000000"/>
        <rFont val="Calibri"/>
        <scheme val="minor"/>
      </rPr>
      <t>12/26 - AOI 8:00</t>
    </r>
  </si>
  <si>
    <r>
      <rPr>
        <b/>
        <sz val="11"/>
        <color rgb="FFFF0000"/>
        <rFont val="Calibri"/>
      </rPr>
      <t xml:space="preserve">*** 3 DAY TURN ***
</t>
    </r>
    <r>
      <rPr>
        <b/>
        <sz val="11"/>
        <color rgb="FF000000"/>
        <rFont val="Calibri"/>
      </rPr>
      <t>DEPANEL</t>
    </r>
  </si>
  <si>
    <r>
      <rPr>
        <b/>
        <strike/>
        <sz val="11"/>
        <color rgb="FF000000"/>
        <rFont val="Calibri"/>
        <scheme val="minor"/>
      </rPr>
      <t xml:space="preserve">12/18 - SHORT 3 PCBS + PARTS
12/21 - 12/22 - WILL CLEAR DATE
12/22 - SMT CLEAR
1/24 - U21 DUE
</t>
    </r>
    <r>
      <rPr>
        <b/>
        <sz val="11"/>
        <color rgb="FF000000"/>
        <rFont val="Calibri"/>
        <scheme val="minor"/>
      </rPr>
      <t>1/24 - KIT CLEAR</t>
    </r>
  </si>
  <si>
    <t>12/19 - POSSIBLY SHIP 20 ON 12/22</t>
  </si>
  <si>
    <t>DOC REL 12/15</t>
  </si>
  <si>
    <t>12/18</t>
  </si>
  <si>
    <t>BOT 1ST; MAY NEED TO DEPANEL BEFORE RUNNING TOP SIDE</t>
  </si>
  <si>
    <t>1/24
10D</t>
  </si>
  <si>
    <r>
      <rPr>
        <b/>
        <strike/>
        <sz val="11"/>
        <color rgb="FF000000"/>
        <rFont val="Calibri"/>
        <scheme val="minor"/>
      </rPr>
      <t xml:space="preserve">1/11 - BOT 10:00
1/11 - TOP
</t>
    </r>
    <r>
      <rPr>
        <b/>
        <sz val="11"/>
        <color rgb="FF000000"/>
        <rFont val="Calibri"/>
        <scheme val="minor"/>
      </rPr>
      <t>1/11 - AOI 1:00</t>
    </r>
  </si>
  <si>
    <r>
      <rPr>
        <b/>
        <sz val="11"/>
        <color rgb="FF000000"/>
        <rFont val="Calibri"/>
        <scheme val="minor"/>
      </rPr>
      <t xml:space="preserve">NO PARTIAL SHPMENT
</t>
    </r>
    <r>
      <rPr>
        <b/>
        <sz val="11"/>
        <color rgb="FFFF0000"/>
        <rFont val="Calibri"/>
        <scheme val="minor"/>
      </rPr>
      <t>DNI J3 &amp; RETURN TO CUSTOMER</t>
    </r>
  </si>
  <si>
    <r>
      <rPr>
        <b/>
        <strike/>
        <sz val="11"/>
        <color rgb="FF000000"/>
        <rFont val="Calibri"/>
        <scheme val="minor"/>
      </rPr>
      <t xml:space="preserve">1/11 - PCB DUE
1/4 - SHORT 6PCS K1 (SKIPPABLE)
</t>
    </r>
    <r>
      <rPr>
        <b/>
        <sz val="11"/>
        <color rgb="FF000000"/>
        <rFont val="Calibri"/>
        <scheme val="minor"/>
      </rPr>
      <t>1/10 - KIT CLEAR</t>
    </r>
  </si>
  <si>
    <t xml:space="preserve">Naval Surface Warfare Center
</t>
  </si>
  <si>
    <t>1/4</t>
  </si>
  <si>
    <r>
      <rPr>
        <b/>
        <sz val="11"/>
        <color rgb="FF000000"/>
        <rFont val="Calibri"/>
        <scheme val="minor"/>
      </rPr>
      <t xml:space="preserve">SCHEDULED split shipment:
o	20 boards 20 days after 2nd article clears
o	18 boards 30 days after the initial 20 are shipped
DEPANEL
VERIFY "U24" PRE-BAKE? - SEE ECO #2
</t>
    </r>
    <r>
      <rPr>
        <b/>
        <strike/>
        <sz val="11"/>
        <color rgb="FF000000"/>
        <rFont val="Calibri"/>
        <scheme val="minor"/>
      </rPr>
      <t>*SMT - VERIFY SW1_FT IS MASKED OFF</t>
    </r>
    <r>
      <rPr>
        <b/>
        <sz val="11"/>
        <color rgb="FF000000"/>
        <rFont val="Calibri"/>
        <scheme val="minor"/>
      </rPr>
      <t xml:space="preserve"> PER ECO #3 - Mask no longer needed</t>
    </r>
  </si>
  <si>
    <t>1/23
10D</t>
  </si>
  <si>
    <r>
      <rPr>
        <b/>
        <strike/>
        <sz val="11"/>
        <color rgb="FF000000"/>
        <rFont val="Calibri"/>
        <scheme val="minor"/>
      </rPr>
      <t xml:space="preserve">1/12 - BOT 6:00
1/12 - TOP 2:00
</t>
    </r>
    <r>
      <rPr>
        <b/>
        <sz val="11"/>
        <color rgb="FF000000"/>
        <rFont val="Calibri"/>
        <scheme val="minor"/>
      </rPr>
      <t>1/16 - AOI 2:30</t>
    </r>
  </si>
  <si>
    <t>DNI #65 (LL1, LR1..)
BTD ANY PARTS SHORT ATTRITION
TRY TO SHIP AS MANY COMPLETE BOARDS AS POSSIBLE
DEPANEL</t>
  </si>
  <si>
    <r>
      <rPr>
        <b/>
        <strike/>
        <sz val="11"/>
        <color rgb="FF000000"/>
        <rFont val="Calibri"/>
        <scheme val="minor"/>
      </rPr>
      <t xml:space="preserve">1/10 - PCB + 2 OTHER PARTS DUE
</t>
    </r>
    <r>
      <rPr>
        <b/>
        <sz val="11"/>
        <color rgb="FF000000"/>
        <rFont val="Calibri"/>
        <scheme val="minor"/>
      </rPr>
      <t>1/9 - KIT CLEAR</t>
    </r>
  </si>
  <si>
    <t xml:space="preserve">VersaWare Technologies
</t>
  </si>
  <si>
    <t>1/12 - U18 PART SMALL (OR PAD TOO BIG); CUST REPLY PLACE AS IS
1/13 - L3 DAY OFF</t>
  </si>
  <si>
    <t>DOC REL 1/4</t>
  </si>
  <si>
    <t>1/8</t>
  </si>
  <si>
    <r>
      <t xml:space="preserve">BOT 1ST
SMALL PARTS (SIZE 201)
</t>
    </r>
    <r>
      <rPr>
        <strike/>
        <sz val="11"/>
        <color rgb="FF000000"/>
        <rFont val="Calibri"/>
        <scheme val="minor"/>
      </rPr>
      <t>DOUBLE CHECK PART #62</t>
    </r>
  </si>
  <si>
    <t>1/22
5D</t>
  </si>
  <si>
    <r>
      <rPr>
        <b/>
        <strike/>
        <sz val="11"/>
        <color rgb="FF000000"/>
        <rFont val="Calibri"/>
        <scheme val="minor"/>
      </rPr>
      <t xml:space="preserve">1/5 - BOT 10:00
1/5 - TOP 12:00
</t>
    </r>
    <r>
      <rPr>
        <b/>
        <sz val="11"/>
        <color rgb="FF000000"/>
        <rFont val="Calibri"/>
        <scheme val="minor"/>
      </rPr>
      <t>1/5 - AOI 2:30</t>
    </r>
  </si>
  <si>
    <r>
      <rPr>
        <b/>
        <strike/>
        <sz val="11"/>
        <color rgb="FF000000"/>
        <rFont val="Calibri"/>
        <scheme val="minor"/>
      </rPr>
      <t xml:space="preserve">1/8 - SHORT PCB (UNKNOWN DUE DATE)
1/12 - PCB DUE
</t>
    </r>
    <r>
      <rPr>
        <b/>
        <sz val="11"/>
        <color rgb="FF000000"/>
        <rFont val="Calibri"/>
        <scheme val="minor"/>
      </rPr>
      <t>1/15 - KIT CLEAR</t>
    </r>
  </si>
  <si>
    <t xml:space="preserve">Wildwood Electronics
</t>
  </si>
  <si>
    <t>DOC REL 12/26</t>
  </si>
  <si>
    <t>REMOVE 8-PORT ETH CONN AND REPLACE W/ 4-PORT ETH CONN (RJ1)
SHIP EACH BOARD W/ CUSTOMER'S ESD BAG</t>
  </si>
  <si>
    <r>
      <rPr>
        <b/>
        <strike/>
        <sz val="11"/>
        <color theme="4"/>
        <rFont val="Calibri"/>
      </rPr>
      <t xml:space="preserve">11/29 - KIT CLEAR
</t>
    </r>
    <r>
      <rPr>
        <b/>
        <sz val="11"/>
        <color theme="4"/>
        <rFont val="Calibri"/>
      </rPr>
      <t>11/30 - AWT CUST REPLY ABOUT FULL RWK (REMOVE &amp; REPLACE BENT PINS)</t>
    </r>
  </si>
  <si>
    <t>UPS GND</t>
  </si>
  <si>
    <t>GRAPH-TECH USA</t>
  </si>
  <si>
    <t>11/29</t>
  </si>
  <si>
    <r>
      <rPr>
        <b/>
        <strike/>
        <sz val="11"/>
        <color rgb="FF000000"/>
        <rFont val="Calibri"/>
        <scheme val="minor"/>
      </rPr>
      <t xml:space="preserve">1/4 - BOT 8:00
1/4 - TOP 12:00
</t>
    </r>
    <r>
      <rPr>
        <b/>
        <sz val="11"/>
        <color rgb="FF000000"/>
        <rFont val="Calibri"/>
        <scheme val="minor"/>
      </rPr>
      <t>1/5 - AOI 12:00</t>
    </r>
  </si>
  <si>
    <t>process changed to No-Clean using No-Clean flux
DEPANEL
"U1" PLACE KAPTON TAPE PER ECO #2</t>
  </si>
  <si>
    <t>12/29 - KIT CLEAR</t>
  </si>
  <si>
    <t>1/2 - AWT FIXTURE (DUE WEDS 1/3)</t>
  </si>
  <si>
    <t>DOC REL 12/28</t>
  </si>
  <si>
    <t>12/29</t>
  </si>
  <si>
    <t>TOP SIDE 1ST
PLACE TAPE OVER U1</t>
  </si>
  <si>
    <t>HOLD</t>
  </si>
  <si>
    <r>
      <rPr>
        <b/>
        <strike/>
        <sz val="11"/>
        <color rgb="FF000000"/>
        <rFont val="Calibri"/>
        <scheme val="minor"/>
      </rPr>
      <t xml:space="preserve">1/12
1/16
</t>
    </r>
    <r>
      <rPr>
        <b/>
        <sz val="11"/>
        <color rgb="FF000000"/>
        <rFont val="Calibri"/>
        <scheme val="minor"/>
      </rPr>
      <t>5D</t>
    </r>
  </si>
  <si>
    <r>
      <rPr>
        <b/>
        <strike/>
        <sz val="11"/>
        <color rgb="FF000000"/>
        <rFont val="Calibri"/>
        <scheme val="minor"/>
      </rPr>
      <t xml:space="preserve">1/10 - BOT 10:00
</t>
    </r>
    <r>
      <rPr>
        <b/>
        <sz val="11"/>
        <color rgb="FF000000"/>
        <rFont val="Calibri"/>
        <scheme val="minor"/>
      </rPr>
      <t>1/10 - TOP 11:30
1/11 - ON HOLD 10:00</t>
    </r>
  </si>
  <si>
    <r>
      <rPr>
        <b/>
        <sz val="11"/>
        <color rgb="FF000000"/>
        <rFont val="Calibri"/>
        <scheme val="minor"/>
      </rPr>
      <t xml:space="preserve">DNI #62, 64, 67 &amp; 68
SPECIAL LABEL REQ
</t>
    </r>
    <r>
      <rPr>
        <b/>
        <strike/>
        <sz val="11"/>
        <color rgb="FF000000"/>
        <rFont val="Calibri"/>
        <scheme val="minor"/>
      </rPr>
      <t xml:space="preserve">SHIP RIGID BACKER IN ESD BAG
</t>
    </r>
    <r>
      <rPr>
        <b/>
        <sz val="11"/>
        <color rgb="FF000000"/>
        <rFont val="Calibri"/>
        <scheme val="minor"/>
      </rPr>
      <t>DEPANEL &amp; SAND</t>
    </r>
  </si>
  <si>
    <r>
      <rPr>
        <b/>
        <strike/>
        <sz val="11"/>
        <color rgb="FF000000"/>
        <rFont val="Calibri"/>
        <scheme val="minor"/>
      </rPr>
      <t xml:space="preserve">1/8 - PCB DUE; NO ETA ON BGA
</t>
    </r>
    <r>
      <rPr>
        <b/>
        <sz val="11"/>
        <color rgb="FF000000"/>
        <rFont val="Calibri"/>
        <scheme val="minor"/>
      </rPr>
      <t>1/9 - KIT CLEAR</t>
    </r>
  </si>
  <si>
    <t>1/11 - ISSUE LOCATING PIN 1 FOR X1_1 &amp; X1_2
1/11 - BGA WARPING WHEN GOES THROUGH REFLOW</t>
  </si>
  <si>
    <r>
      <rPr>
        <b/>
        <sz val="11"/>
        <color rgb="FF000000"/>
        <rFont val="Calibri"/>
        <scheme val="minor"/>
      </rPr>
      <t xml:space="preserve">1/19
</t>
    </r>
    <r>
      <rPr>
        <b/>
        <strike/>
        <sz val="11"/>
        <color rgb="FF000000"/>
        <rFont val="Calibri"/>
        <scheme val="minor"/>
      </rPr>
      <t xml:space="preserve">1/15
</t>
    </r>
    <r>
      <rPr>
        <b/>
        <sz val="11"/>
        <color rgb="FF000000"/>
        <rFont val="Calibri"/>
        <scheme val="minor"/>
      </rPr>
      <t>10D</t>
    </r>
  </si>
  <si>
    <r>
      <rPr>
        <b/>
        <strike/>
        <sz val="11"/>
        <color rgb="FF000000"/>
        <rFont val="Calibri"/>
        <scheme val="minor"/>
      </rPr>
      <t xml:space="preserve">11/10 - BOT 1:30
11/11 - TOP
</t>
    </r>
    <r>
      <rPr>
        <b/>
        <sz val="11"/>
        <color rgb="FF000000"/>
        <rFont val="Calibri"/>
        <scheme val="minor"/>
      </rPr>
      <t>11/13 - AOI 10:00</t>
    </r>
  </si>
  <si>
    <r>
      <rPr>
        <b/>
        <sz val="11"/>
        <color rgb="FFFF0000"/>
        <rFont val="Calibri"/>
        <scheme val="minor"/>
      </rPr>
      <t xml:space="preserve">p/n 30122-101 Bake Boards before ship
</t>
    </r>
    <r>
      <rPr>
        <b/>
        <sz val="11"/>
        <color rgb="FF000000"/>
        <rFont val="Calibri"/>
        <scheme val="minor"/>
      </rPr>
      <t>DOUBLE CHECK S/N LABELS
SPLIT SHIPMENT (MONTHLY):
BAL REMAINING 360
DNI #36 (U3) &amp; ship w/ PCBAs
LEAD PROCESS
XRAY &amp; SAVE
2 S/N LABELS PER ECO -</t>
    </r>
    <r>
      <rPr>
        <b/>
        <sz val="14"/>
        <color rgb="FF000000"/>
        <rFont val="Calibri"/>
        <scheme val="minor"/>
      </rPr>
      <t xml:space="preserve"> S/N'S MUST MATCH PER BOARD!!!
</t>
    </r>
    <r>
      <rPr>
        <b/>
        <sz val="12"/>
        <color rgb="FF000000"/>
        <rFont val="Calibri"/>
        <scheme val="minor"/>
      </rPr>
      <t>DEPANEL</t>
    </r>
  </si>
  <si>
    <r>
      <rPr>
        <b/>
        <strike/>
        <sz val="11"/>
        <color rgb="FF000000"/>
        <rFont val="Calibri"/>
        <scheme val="minor"/>
      </rPr>
      <t xml:space="preserve">11/3 - AWT 1 PART CONF
</t>
    </r>
    <r>
      <rPr>
        <b/>
        <sz val="11"/>
        <color rgb="FF000000"/>
        <rFont val="Calibri"/>
        <scheme val="minor"/>
      </rPr>
      <t>11/8 - KIT CLEAR</t>
    </r>
  </si>
  <si>
    <t>DOC REL 11/1</t>
  </si>
  <si>
    <t>11/3</t>
  </si>
  <si>
    <t>BOT 1ST; R; 1 SMT PART ON TOP</t>
  </si>
  <si>
    <r>
      <rPr>
        <b/>
        <sz val="11"/>
        <color rgb="FF000000"/>
        <rFont val="Calibri"/>
        <scheme val="minor"/>
      </rPr>
      <t xml:space="preserve">1/18
</t>
    </r>
    <r>
      <rPr>
        <b/>
        <strike/>
        <sz val="11"/>
        <color rgb="FF000000"/>
        <rFont val="Calibri"/>
        <scheme val="minor"/>
      </rPr>
      <t xml:space="preserve">1/15
</t>
    </r>
    <r>
      <rPr>
        <b/>
        <sz val="11"/>
        <color rgb="FF000000"/>
        <rFont val="Calibri"/>
        <scheme val="minor"/>
      </rPr>
      <t>10D</t>
    </r>
  </si>
  <si>
    <r>
      <rPr>
        <b/>
        <strike/>
        <sz val="11"/>
        <color rgb="FF000000"/>
        <rFont val="Calibri"/>
        <scheme val="minor"/>
      </rPr>
      <t xml:space="preserve">12/1 - BOT 9:30
12/4 - TOP 9:00
12/4 - STOP 2:00
12/7 - TOP 8:00
</t>
    </r>
    <r>
      <rPr>
        <b/>
        <sz val="11"/>
        <color rgb="FF000000"/>
        <rFont val="Calibri"/>
        <scheme val="minor"/>
      </rPr>
      <t>12/7 - AOI 2:00</t>
    </r>
  </si>
  <si>
    <r>
      <rPr>
        <b/>
        <sz val="11"/>
        <color rgb="FFFF0000"/>
        <rFont val="Calibri"/>
        <scheme val="minor"/>
      </rPr>
      <t xml:space="preserve">p/n 30117-103 Bake Boards before ship
</t>
    </r>
    <r>
      <rPr>
        <b/>
        <sz val="11"/>
        <color rgb="FF000000"/>
        <rFont val="Calibri"/>
        <scheme val="minor"/>
      </rPr>
      <t xml:space="preserve">inspection: verify nuts and LED shrouds placed
DOUBLE CHECK S/N LABELS
SPLIT SHIPMENT (MONTHLY):
BAL REMAINING 380
FOR IC17 USE P/N IS21TF32G-JCLI. 
Use SN 00378 and 00379 
</t>
    </r>
    <r>
      <rPr>
        <b/>
        <sz val="11"/>
        <color rgb="FFFF0000"/>
        <rFont val="Calibri"/>
        <scheme val="minor"/>
      </rPr>
      <t xml:space="preserve">SHIPPED LAST BATCH
</t>
    </r>
    <r>
      <rPr>
        <b/>
        <sz val="11"/>
        <color rgb="FF000000"/>
        <rFont val="Calibri"/>
        <scheme val="minor"/>
      </rPr>
      <t>SPLIT SHIPMENT (MONTHLY):
BAL REMAINING 380
LEAD PROCESS
DEPANEL
XRAY &amp; SAVE
2 S/N LABELS PER ECO -</t>
    </r>
    <r>
      <rPr>
        <b/>
        <sz val="14"/>
        <color rgb="FFFF0000"/>
        <rFont val="Calibri"/>
        <scheme val="minor"/>
      </rPr>
      <t xml:space="preserve"> S/N'S MUST MATCH PER BOARD!!!</t>
    </r>
  </si>
  <si>
    <t>11/29 - KIT CLEAR</t>
  </si>
  <si>
    <t>11/29 - QTY 58 1ST SHIPMENT
12/4 - STOP AT 60 BOARDS COMPLETE TOP &amp; BOTTOM TO RUN B121348
12/4 - 60 boards complete &amp; stop to run B121348</t>
  </si>
  <si>
    <t>DOC REL 11/29</t>
  </si>
  <si>
    <t>BOT 1ST
BOT NEEDS TO BE DONE EOD MON</t>
  </si>
  <si>
    <r>
      <rPr>
        <b/>
        <strike/>
        <sz val="11"/>
        <color rgb="FF000000"/>
        <rFont val="Calibri"/>
        <scheme val="minor"/>
      </rPr>
      <t xml:space="preserve">12/4 - BOT 6:00
12/4 - TOP 9:00
</t>
    </r>
    <r>
      <rPr>
        <b/>
        <sz val="11"/>
        <color rgb="FF000000"/>
        <rFont val="Calibri"/>
        <scheme val="minor"/>
      </rPr>
      <t>12/4 - AOI 2:00</t>
    </r>
  </si>
  <si>
    <r>
      <rPr>
        <b/>
        <sz val="11"/>
        <color rgb="FFFF0000"/>
        <rFont val="Calibri"/>
        <scheme val="minor"/>
      </rPr>
      <t xml:space="preserve">p/n 30118-102 Bake Boards before ship
</t>
    </r>
    <r>
      <rPr>
        <b/>
        <sz val="11"/>
        <color rgb="FF000000"/>
        <rFont val="Calibri"/>
        <scheme val="minor"/>
      </rPr>
      <t>DOUBLE CHECK S/N LABELS
SPLIT SHIPMENT (MONTHLY):
BAL REMAINING 380
Skip IC2 for all boards we are short the part.
SPLIT SHIPMENT (MONTHLY):
BAL REMAINING 380
2 LABEL TYPES &amp; LOCS
TEXT LABEL &amp; QR CODE
ENSURE S/N MATCH
LABELS SPECIFIED LOCATIONS
LEAD PROCESS 
DEPANEL
XRAY &amp; SVE</t>
    </r>
  </si>
  <si>
    <r>
      <rPr>
        <b/>
        <strike/>
        <sz val="11"/>
        <color rgb="FF000000"/>
        <rFont val="Calibri"/>
        <scheme val="minor"/>
      </rPr>
      <t>12/1 - WILL CLEAR DAT</t>
    </r>
    <r>
      <rPr>
        <b/>
        <sz val="11"/>
        <color rgb="FF000000"/>
        <rFont val="Calibri"/>
        <scheme val="minor"/>
      </rPr>
      <t>E
12/1- KIT CLEAR</t>
    </r>
  </si>
  <si>
    <t>11/30 - SHIP DATE 12/7 (ANNE)</t>
  </si>
  <si>
    <t>DOC REL 11/28</t>
  </si>
  <si>
    <t>11/30</t>
  </si>
  <si>
    <t>BOT 1ST;
START LOADING AS SOON AS WE HAVE 58 OF TOP COMPLETED IN SMT
ETA FULL COMPLETION EOD TUES (START MON)</t>
  </si>
  <si>
    <r>
      <rPr>
        <b/>
        <sz val="11"/>
        <color rgb="FF000000"/>
        <rFont val="Calibri"/>
        <scheme val="minor"/>
      </rPr>
      <t xml:space="preserve">1/17
</t>
    </r>
    <r>
      <rPr>
        <b/>
        <strike/>
        <sz val="11"/>
        <color rgb="FF000000"/>
        <rFont val="Calibri"/>
        <scheme val="minor"/>
      </rPr>
      <t xml:space="preserve">1/15
</t>
    </r>
    <r>
      <rPr>
        <b/>
        <sz val="11"/>
        <color rgb="FF000000"/>
        <rFont val="Calibri"/>
        <scheme val="minor"/>
      </rPr>
      <t>10D</t>
    </r>
  </si>
  <si>
    <r>
      <rPr>
        <b/>
        <strike/>
        <sz val="11"/>
        <color rgb="FF000000"/>
        <rFont val="Calibri"/>
        <scheme val="minor"/>
      </rPr>
      <t xml:space="preserve">11/14 - TOP 9:00
</t>
    </r>
    <r>
      <rPr>
        <b/>
        <sz val="11"/>
        <color rgb="FF000000"/>
        <rFont val="Calibri"/>
        <scheme val="minor"/>
      </rPr>
      <t>11/15 - AOI 10:00</t>
    </r>
  </si>
  <si>
    <r>
      <rPr>
        <b/>
        <sz val="11"/>
        <color rgb="FFFF0000"/>
        <rFont val="Calibri"/>
        <scheme val="minor"/>
      </rPr>
      <t xml:space="preserve">p/n 30107-106 Bake Boards before ship
</t>
    </r>
    <r>
      <rPr>
        <b/>
        <sz val="11"/>
        <color rgb="FF000000"/>
        <rFont val="Calibri"/>
        <scheme val="minor"/>
      </rPr>
      <t>DOUBLE CHECK S/N LABELS
SPLIT SHIPMENT (MONTHLY):
BAL REMAINING 360
EAD PROCESS
DEPANEL
XRAY &amp; SAVE
2 S/N LABELS PER ECO -</t>
    </r>
    <r>
      <rPr>
        <b/>
        <sz val="14"/>
        <color rgb="FF000000"/>
        <rFont val="Calibri"/>
        <scheme val="minor"/>
      </rPr>
      <t xml:space="preserve"> S/N'S MUST MATCH PER BOARD!!!</t>
    </r>
  </si>
  <si>
    <r>
      <rPr>
        <b/>
        <strike/>
        <sz val="11"/>
        <color rgb="FF000000"/>
        <rFont val="Calibri"/>
        <scheme val="minor"/>
      </rPr>
      <t xml:space="preserve">11/6 - PCB DUE &amp; AWT PART CONF
</t>
    </r>
    <r>
      <rPr>
        <b/>
        <sz val="11"/>
        <color rgb="FF000000"/>
        <rFont val="Calibri"/>
        <scheme val="minor"/>
      </rPr>
      <t>11/9 - KIT CLEAR</t>
    </r>
  </si>
  <si>
    <t xml:space="preserve">TOP SIDE ONLY; R; received printed email copies of customer req part to use </t>
  </si>
  <si>
    <r>
      <rPr>
        <b/>
        <strike/>
        <sz val="11"/>
        <color rgb="FF000000"/>
        <rFont val="Calibri"/>
        <scheme val="minor"/>
      </rPr>
      <t xml:space="preserve">11/30 - TOP 10:30
</t>
    </r>
    <r>
      <rPr>
        <b/>
        <sz val="11"/>
        <color rgb="FF000000"/>
        <rFont val="Calibri"/>
        <scheme val="minor"/>
      </rPr>
      <t>11/30 - AOI 12:00</t>
    </r>
  </si>
  <si>
    <r>
      <rPr>
        <b/>
        <sz val="11"/>
        <color rgb="FFFF0000"/>
        <rFont val="Calibri"/>
        <scheme val="minor"/>
      </rPr>
      <t xml:space="preserve">p/n 30109-101 Bake Boards before ship
</t>
    </r>
    <r>
      <rPr>
        <b/>
        <sz val="11"/>
        <color rgb="FF000000"/>
        <rFont val="Calibri"/>
        <scheme val="minor"/>
      </rPr>
      <t>DOUBLE CHECK S/N LABELS
SPLIT SHIPMENT (MONTHLY):
BAL REMAINING 380
LEAD PROCESS
DEPANEL
XRAY &amp; SAVE
2 S/N LABELS PER ECO -</t>
    </r>
    <r>
      <rPr>
        <b/>
        <sz val="14"/>
        <color rgb="FFFF0000"/>
        <rFont val="Calibri"/>
        <scheme val="minor"/>
      </rPr>
      <t xml:space="preserve"> S/N'S MUST MATCH PER BOARD!!!</t>
    </r>
  </si>
  <si>
    <r>
      <rPr>
        <b/>
        <strike/>
        <sz val="9"/>
        <color rgb="FF000000"/>
        <rFont val="Calibri"/>
        <scheme val="minor"/>
      </rPr>
      <t xml:space="preserve">11/29 - 7D TURN FOR ALL ANDERSON JOBS FROM THIS DAY FORWARD (ANNE)
</t>
    </r>
    <r>
      <rPr>
        <b/>
        <sz val="9"/>
        <color rgb="FF000000"/>
        <rFont val="Calibri"/>
        <scheme val="minor"/>
      </rPr>
      <t>11/29 - QTY 58 1ST SHIPMENT</t>
    </r>
  </si>
  <si>
    <t>TOP SIDE ONLY;</t>
  </si>
  <si>
    <t>1/17
5D</t>
  </si>
  <si>
    <r>
      <rPr>
        <b/>
        <strike/>
        <sz val="11"/>
        <color rgb="FF000000"/>
        <rFont val="Calibri"/>
        <scheme val="minor"/>
      </rPr>
      <t xml:space="preserve">1/11 - BOT 8:00
1/11 - TOP 12:00
</t>
    </r>
    <r>
      <rPr>
        <b/>
        <sz val="11"/>
        <color rgb="FF000000"/>
        <rFont val="Calibri"/>
        <scheme val="minor"/>
      </rPr>
      <t>1/12 - AOI 9:00</t>
    </r>
  </si>
  <si>
    <t>DEPANEL
ECO INSTAQLL NOTE FOR "J17,J18,J20"
SHIP EARLY IF POSSIBLE
EPOXY REQ</t>
  </si>
  <si>
    <r>
      <rPr>
        <b/>
        <strike/>
        <sz val="11"/>
        <color rgb="FF000000"/>
        <rFont val="Calibri"/>
        <scheme val="minor"/>
      </rPr>
      <t xml:space="preserve">12/29 - PCB &amp; SHORTAGES W/ UNKNOWN DUE DATE
1/8 - PCB DUE
</t>
    </r>
    <r>
      <rPr>
        <b/>
        <sz val="11"/>
        <color rgb="FF000000"/>
        <rFont val="Calibri"/>
        <scheme val="minor"/>
      </rPr>
      <t>1/10 - KIT CLEAR</t>
    </r>
  </si>
  <si>
    <t xml:space="preserve">HII Unmanned Systems, Inc.
</t>
  </si>
  <si>
    <t>1/12 - D2 PAD TOO SMALL (OR PART TOO BIG</t>
  </si>
  <si>
    <t>1/16
5D</t>
  </si>
  <si>
    <r>
      <rPr>
        <b/>
        <strike/>
        <sz val="11"/>
        <color rgb="FF000000"/>
        <rFont val="Calibri"/>
        <scheme val="minor"/>
      </rPr>
      <t xml:space="preserve">1/10 - TOP 1:00
</t>
    </r>
    <r>
      <rPr>
        <b/>
        <sz val="11"/>
        <color rgb="FF000000"/>
        <rFont val="Calibri"/>
        <scheme val="minor"/>
      </rPr>
      <t>1/11 - AOI 11:00</t>
    </r>
  </si>
  <si>
    <t>LEAD PROCESS / NO CLEAN</t>
  </si>
  <si>
    <r>
      <rPr>
        <b/>
        <strike/>
        <sz val="11"/>
        <color rgb="FF000000"/>
        <rFont val="Calibri"/>
        <scheme val="minor"/>
      </rPr>
      <t xml:space="preserve">1/11 - PCB DUE
</t>
    </r>
    <r>
      <rPr>
        <b/>
        <sz val="11"/>
        <color rgb="FF000000"/>
        <rFont val="Calibri"/>
        <scheme val="minor"/>
      </rPr>
      <t>1/9 - KIT CLEAR</t>
    </r>
  </si>
  <si>
    <t>TOP SIDE ONLY
DOUBLE CHECK PCB BEFORE RUN</t>
  </si>
  <si>
    <r>
      <rPr>
        <b/>
        <sz val="11"/>
        <color rgb="FF000000"/>
        <rFont val="Calibri"/>
        <scheme val="minor"/>
      </rPr>
      <t xml:space="preserve">1/16
</t>
    </r>
    <r>
      <rPr>
        <b/>
        <strike/>
        <sz val="11"/>
        <color rgb="FF000000"/>
        <rFont val="Calibri"/>
        <scheme val="minor"/>
      </rPr>
      <t xml:space="preserve">1/15
</t>
    </r>
    <r>
      <rPr>
        <b/>
        <sz val="11"/>
        <color rgb="FF000000"/>
        <rFont val="Calibri"/>
        <scheme val="minor"/>
      </rPr>
      <t>10D</t>
    </r>
  </si>
  <si>
    <r>
      <rPr>
        <b/>
        <strike/>
        <sz val="11"/>
        <color rgb="FF000000"/>
        <rFont val="Calibri"/>
        <scheme val="minor"/>
      </rPr>
      <t xml:space="preserve">11/29 - BOT 8:00
</t>
    </r>
    <r>
      <rPr>
        <b/>
        <sz val="11"/>
        <color rgb="FF000000"/>
        <rFont val="Calibri"/>
        <scheme val="minor"/>
      </rPr>
      <t>11/29 - AOI 10:00</t>
    </r>
  </si>
  <si>
    <r>
      <rPr>
        <b/>
        <sz val="11"/>
        <color rgb="FFFF0000"/>
        <rFont val="Calibri"/>
        <scheme val="minor"/>
      </rPr>
      <t xml:space="preserve">p/n 30115-103 Bake Boards before ship
</t>
    </r>
    <r>
      <rPr>
        <b/>
        <sz val="11"/>
        <color rgb="FF000000"/>
        <rFont val="Calibri"/>
        <scheme val="minor"/>
      </rPr>
      <t>DOUBLE CHECK S/N LABELS
SPLIT SHIPMENT (MONTHLY):
BALANCE REMAINING 380
LEAD PROCESS
DEPANEL
XRAY &amp; SAVE
2 S/N LABELS PER ECO -</t>
    </r>
    <r>
      <rPr>
        <b/>
        <sz val="14"/>
        <color rgb="FFFF0000"/>
        <rFont val="Calibri"/>
        <scheme val="minor"/>
      </rPr>
      <t xml:space="preserve"> S/N'S MUST MATCH PER BOARD!!!</t>
    </r>
  </si>
  <si>
    <t>11/27 - KIT CLEAR</t>
  </si>
  <si>
    <t>12/1 OR 12/4 - SHIP DATE FOR 58 BOARDS (ANNE)</t>
  </si>
  <si>
    <t>DOC REL 11/27</t>
  </si>
  <si>
    <t>BOT 1ST; NOT RELEASED YET</t>
  </si>
  <si>
    <r>
      <rPr>
        <b/>
        <strike/>
        <sz val="11"/>
        <color rgb="FF000000"/>
        <rFont val="Calibri"/>
        <scheme val="minor"/>
      </rPr>
      <t xml:space="preserve">11/29 - BOT 10:00
11/29 - TOP 12:00
</t>
    </r>
    <r>
      <rPr>
        <b/>
        <sz val="11"/>
        <color rgb="FF000000"/>
        <rFont val="Calibri"/>
        <scheme val="minor"/>
      </rPr>
      <t xml:space="preserve">11/29 - AOI 2:00
</t>
    </r>
  </si>
  <si>
    <r>
      <rPr>
        <b/>
        <sz val="11"/>
        <color rgb="FFFF0000"/>
        <rFont val="Calibri"/>
        <scheme val="minor"/>
      </rPr>
      <t xml:space="preserve">p/n 30106-101 Bake Boards before ship
</t>
    </r>
    <r>
      <rPr>
        <b/>
        <sz val="11"/>
        <color rgb="FF000000"/>
        <rFont val="Calibri"/>
        <scheme val="minor"/>
      </rPr>
      <t>DOUBLE CHECK S/N LABELS
SPLIT SHIPMENT (MONTHLY):
BALANCE REMAINING 380
LEAD PROCESS
DEPANEL
XRAY &amp; SAVE
2 S/N LABELS PER ECO -</t>
    </r>
    <r>
      <rPr>
        <b/>
        <sz val="14"/>
        <color rgb="FFFF0000"/>
        <rFont val="Calibri"/>
        <scheme val="minor"/>
      </rPr>
      <t xml:space="preserve"> S/N'S MUST MATCH PER BOARD!!!</t>
    </r>
  </si>
  <si>
    <t>11/20 - KIT CLEAR</t>
  </si>
  <si>
    <t>DOC REL 11/17</t>
  </si>
  <si>
    <t>11/20</t>
  </si>
  <si>
    <t>BOT 1ST; R; MOSTLY BIG PARTS; PREV L3
MONTHLY:
-	12/6 – QTY 58
-	1/8 – QTY 58
-	2/6 – QTY 58
-	3/6 – QTY 4</t>
  </si>
  <si>
    <t>1/26
10D</t>
  </si>
  <si>
    <t>RUN ONLY 1 BOARD, TAKE PHOTOS AND SEND TO CUSTOMER TO WAIT REPLY 30-min max</t>
  </si>
  <si>
    <t>1/12 - KIT CLEAR</t>
  </si>
  <si>
    <r>
      <rPr>
        <b/>
        <strike/>
        <sz val="11"/>
        <color rgb="FF000000"/>
        <rFont val="Calibri"/>
        <scheme val="minor"/>
      </rPr>
      <t xml:space="preserve">11/15 - TOP 8:00
</t>
    </r>
    <r>
      <rPr>
        <b/>
        <sz val="11"/>
        <color rgb="FF000000"/>
        <rFont val="Calibri"/>
        <scheme val="minor"/>
      </rPr>
      <t>11/15 - AOI 1:00</t>
    </r>
  </si>
  <si>
    <r>
      <rPr>
        <b/>
        <sz val="11"/>
        <color rgb="FFFF0000"/>
        <rFont val="Calibri"/>
        <scheme val="minor"/>
      </rPr>
      <t xml:space="preserve">p/n 30119-101 Bake Boards before ship
</t>
    </r>
    <r>
      <rPr>
        <b/>
        <strike/>
        <sz val="11"/>
        <color rgb="FFFF0000"/>
        <rFont val="Calibri"/>
        <scheme val="minor"/>
      </rPr>
      <t xml:space="preserve">DO NOT SHIP: WILL NEED TO R&amp;R J1 &amp; J2
</t>
    </r>
    <r>
      <rPr>
        <b/>
        <sz val="11"/>
        <color rgb="FF000000"/>
        <rFont val="Calibri"/>
        <scheme val="minor"/>
      </rPr>
      <t>DOUBLE CHECK S/N LABELS
SPLIT SHIPMENT (MONTHLY):
BAL REMAINING 360
LEAD PROCESS
DEPANEL
XRAY &amp; SAVE
2 S/N LABELS PER ECO -</t>
    </r>
    <r>
      <rPr>
        <b/>
        <sz val="11"/>
        <color rgb="FFFF0000"/>
        <rFont val="Calibri"/>
        <scheme val="minor"/>
      </rPr>
      <t xml:space="preserve"> S/N'S MUST MATCH PER BOARD!!!</t>
    </r>
  </si>
  <si>
    <t>11/14 - KIT CLEAR</t>
  </si>
  <si>
    <t>TOP SIDE ONLY; R</t>
  </si>
  <si>
    <r>
      <rPr>
        <b/>
        <strike/>
        <sz val="11"/>
        <color rgb="FF000000"/>
        <rFont val="Calibri"/>
        <scheme val="minor"/>
      </rPr>
      <t xml:space="preserve">11/13 - BOT 1:30
11/14 - HOLD 9:00
11/15 - BOT 10:00
11/16 - TOP 2:00
</t>
    </r>
    <r>
      <rPr>
        <b/>
        <sz val="11"/>
        <color rgb="FF000000"/>
        <rFont val="Calibri"/>
        <scheme val="minor"/>
      </rPr>
      <t>11/17 - AOI 7:00</t>
    </r>
  </si>
  <si>
    <r>
      <rPr>
        <b/>
        <sz val="11"/>
        <color rgb="FFFF0000"/>
        <rFont val="Calibri"/>
        <scheme val="minor"/>
      </rPr>
      <t xml:space="preserve">p/n 30110-104 Bake Boards before ship
</t>
    </r>
    <r>
      <rPr>
        <b/>
        <sz val="11"/>
        <color rgb="FF000000"/>
        <rFont val="Calibri"/>
        <scheme val="minor"/>
      </rPr>
      <t>DOUBLE CHECK S/N LABELS
REMOVE ALL FB8
SPLIT SHIPMENT (MONTHLY):
BAL REMAINING 360
CUST:
L1, L2 USE p/n 1264EY-330M=P3
LEAD PROCESS
DEPANEL
XRAY &amp; SAVE
2 S/N LABELS PER ECO -</t>
    </r>
    <r>
      <rPr>
        <b/>
        <sz val="14"/>
        <color rgb="FF000000"/>
        <rFont val="Calibri"/>
        <scheme val="minor"/>
      </rPr>
      <t xml:space="preserve"> S/N'S MUST MATCH PER BOARD!!!</t>
    </r>
  </si>
  <si>
    <r>
      <rPr>
        <b/>
        <strike/>
        <sz val="11"/>
        <color rgb="FF000000"/>
        <rFont val="Calibri"/>
        <scheme val="minor"/>
      </rPr>
      <t xml:space="preserve">11/3 - PCB DUE TODAY &amp; AWT PART CONF #15 (L1, L2)
11/6 - SHORT ATTRITION &amp; short L1
</t>
    </r>
    <r>
      <rPr>
        <b/>
        <sz val="11"/>
        <color rgb="FF000000"/>
        <rFont val="Calibri"/>
        <scheme val="minor"/>
      </rPr>
      <t>11/9 - KIT CLEAR</t>
    </r>
  </si>
  <si>
    <t>11/14  - PCB STAMP ISSUE; JOB ON HOLD</t>
  </si>
  <si>
    <t>BOT 1ST; R</t>
  </si>
  <si>
    <t>1/17
10D</t>
  </si>
  <si>
    <r>
      <rPr>
        <b/>
        <strike/>
        <sz val="11"/>
        <color rgb="FF000000"/>
        <rFont val="Calibri"/>
        <scheme val="minor"/>
      </rPr>
      <t xml:space="preserve">1/5 - BOT 8:00
1/5 - TOP 1:00
</t>
    </r>
    <r>
      <rPr>
        <b/>
        <sz val="11"/>
        <color rgb="FF000000"/>
        <rFont val="Calibri"/>
        <scheme val="minor"/>
      </rPr>
      <t>1/9 - AOI 1:00</t>
    </r>
  </si>
  <si>
    <t>LEAD PROCESS
DEPANEL
VERIFY PADS ON "X8" ARE MASKED OFF PER ECO #3
"SW1 &amp; RELATED" AFTER WASH
"TB3-TB7" PER ECO #5
"TB8, TB10,TB36" INSTALL PER SILKSCREEN, NOT PIN 1 PER ECO #6</t>
  </si>
  <si>
    <r>
      <rPr>
        <b/>
        <strike/>
        <sz val="11"/>
        <color rgb="FF000000"/>
        <rFont val="Calibri"/>
        <scheme val="minor"/>
      </rPr>
      <t xml:space="preserve">1/4 - #123 (R271...) DUE
</t>
    </r>
    <r>
      <rPr>
        <b/>
        <sz val="11"/>
        <color rgb="FF000000"/>
        <rFont val="Calibri"/>
        <scheme val="minor"/>
      </rPr>
      <t>1/3 - KIT CLEAR</t>
    </r>
  </si>
  <si>
    <t>DOC REL 12/29</t>
  </si>
  <si>
    <t>1/2</t>
  </si>
  <si>
    <t>1/16
3D</t>
  </si>
  <si>
    <r>
      <rPr>
        <b/>
        <strike/>
        <sz val="11"/>
        <color rgb="FF000000"/>
        <rFont val="Calibri"/>
        <scheme val="minor"/>
      </rPr>
      <t xml:space="preserve">1/11 - TOP 6:00
</t>
    </r>
    <r>
      <rPr>
        <b/>
        <sz val="11"/>
        <color rgb="FF000000"/>
        <rFont val="Calibri"/>
        <scheme val="minor"/>
      </rPr>
      <t>1/11 - AOI 8:00</t>
    </r>
  </si>
  <si>
    <r>
      <rPr>
        <b/>
        <sz val="11"/>
        <color rgb="FFFF0000"/>
        <rFont val="Calibri"/>
        <scheme val="minor"/>
      </rPr>
      <t xml:space="preserve">*** 3 DAY TURN ***
</t>
    </r>
    <r>
      <rPr>
        <b/>
        <sz val="11"/>
        <color rgb="FF000000"/>
        <rFont val="Calibri"/>
        <scheme val="minor"/>
      </rPr>
      <t>xtra time given to depanel before build
DEPANEL
XRAY &amp; SAVE</t>
    </r>
  </si>
  <si>
    <t>1/9 - KIT CLEAR</t>
  </si>
  <si>
    <t>1/9</t>
  </si>
  <si>
    <t>1/15
5D</t>
  </si>
  <si>
    <r>
      <rPr>
        <b/>
        <strike/>
        <sz val="11"/>
        <color rgb="FF000000"/>
        <rFont val="Calibri"/>
        <scheme val="minor"/>
      </rPr>
      <t xml:space="preserve">1/8 - BOT 12:00
1/9 - TOP 2:00
</t>
    </r>
    <r>
      <rPr>
        <b/>
        <sz val="11"/>
        <color rgb="FF000000"/>
        <rFont val="Calibri"/>
        <scheme val="minor"/>
      </rPr>
      <t>1/9 - AOI 8:00</t>
    </r>
  </si>
  <si>
    <t>CARE REQUIRED: U1 P/N AD9276BSVZ
DEPANEL
XRAY &amp; SAVE
"SW1 &amp; T1" AFTER WASH
HEATSINKS REQ</t>
  </si>
  <si>
    <r>
      <rPr>
        <b/>
        <strike/>
        <sz val="11"/>
        <color rgb="FF000000"/>
        <rFont val="Calibri"/>
        <scheme val="minor"/>
      </rPr>
      <t xml:space="preserve">12/18 - SHORT PCB
12/29 - PCB DUE
1/9 - PCB DUE
</t>
    </r>
    <r>
      <rPr>
        <b/>
        <sz val="11"/>
        <color rgb="FF000000"/>
        <rFont val="Calibri"/>
        <scheme val="minor"/>
      </rPr>
      <t>1/8 - KIT CLEAR</t>
    </r>
  </si>
  <si>
    <t>1/12
3D</t>
  </si>
  <si>
    <r>
      <rPr>
        <b/>
        <strike/>
        <sz val="11"/>
        <color rgb="FF000000"/>
        <rFont val="Calibri"/>
        <scheme val="minor"/>
      </rPr>
      <t xml:space="preserve">1/9 - BOT 11:00
1/9 - TOP 1:30
</t>
    </r>
    <r>
      <rPr>
        <b/>
        <sz val="11"/>
        <color rgb="FF000000"/>
        <rFont val="Calibri"/>
        <scheme val="minor"/>
      </rPr>
      <t>1/10 - AOI 2:00</t>
    </r>
  </si>
  <si>
    <r>
      <rPr>
        <b/>
        <sz val="11"/>
        <color rgb="FFFF0000"/>
        <rFont val="Calibri"/>
        <scheme val="minor"/>
      </rPr>
      <t xml:space="preserve">*** 3 DAY TURN ***
</t>
    </r>
    <r>
      <rPr>
        <b/>
        <sz val="11"/>
        <color rgb="FF000000"/>
        <rFont val="Calibri"/>
        <scheme val="minor"/>
      </rPr>
      <t>BAT1 PASTE IN CENTER PAD
XRAY &amp; SAVE IMAGES
DEPANEL</t>
    </r>
  </si>
  <si>
    <r>
      <rPr>
        <b/>
        <strike/>
        <sz val="11"/>
        <color rgb="FF000000"/>
        <rFont val="Calibri"/>
        <scheme val="minor"/>
      </rPr>
      <t xml:space="preserve">1/8 - PCB DUE; unknown shortages due date
1/9 - PCB DUE
</t>
    </r>
    <r>
      <rPr>
        <b/>
        <sz val="11"/>
        <color rgb="FF000000"/>
        <rFont val="Calibri"/>
        <scheme val="minor"/>
      </rPr>
      <t>1/9 - KIT CLEAR</t>
    </r>
  </si>
  <si>
    <t>1/10  - A LOT OF HAND LOADING IN SMT AND WE GAVE OUR HAND LOADER THE DAY OFF TODAY</t>
  </si>
  <si>
    <t>1/3</t>
  </si>
  <si>
    <t>BOT 1ST
some small parts (size 201)</t>
  </si>
  <si>
    <r>
      <rPr>
        <b/>
        <strike/>
        <sz val="11"/>
        <color rgb="FF000000"/>
        <rFont val="Calibri"/>
        <scheme val="minor"/>
      </rPr>
      <t xml:space="preserve">1/5 - BOT 11:00
1/8 - TOP 8:00
</t>
    </r>
    <r>
      <rPr>
        <b/>
        <sz val="11"/>
        <color rgb="FF000000"/>
        <rFont val="Calibri"/>
        <scheme val="minor"/>
      </rPr>
      <t>1/8 - AOI 12:00</t>
    </r>
  </si>
  <si>
    <r>
      <rPr>
        <b/>
        <strike/>
        <sz val="11"/>
        <color rgb="FF000000"/>
        <rFont val="Calibri"/>
        <scheme val="minor"/>
      </rPr>
      <t xml:space="preserve">1/8 - PCB DUE
</t>
    </r>
    <r>
      <rPr>
        <b/>
        <sz val="11"/>
        <color rgb="FF000000"/>
        <rFont val="Calibri"/>
        <scheme val="minor"/>
      </rPr>
      <t>1/3 - KIT CLEAR</t>
    </r>
  </si>
  <si>
    <t>FEDEX INT PRIORITY</t>
  </si>
  <si>
    <t xml:space="preserve">Puzzle Medical Devices, Inc.
</t>
  </si>
  <si>
    <t>DOC REL 12/21</t>
  </si>
  <si>
    <r>
      <rPr>
        <b/>
        <strike/>
        <sz val="11"/>
        <color rgb="FF000000"/>
        <rFont val="Calibri"/>
        <scheme val="minor"/>
      </rPr>
      <t xml:space="preserve">1/8 - BOT 8:00
1/8 - TOP
</t>
    </r>
    <r>
      <rPr>
        <b/>
        <sz val="11"/>
        <color rgb="FF000000"/>
        <rFont val="Calibri"/>
        <scheme val="minor"/>
      </rPr>
      <t>1/8 - AOI 11:30</t>
    </r>
  </si>
  <si>
    <r>
      <rPr>
        <b/>
        <sz val="11"/>
        <color rgb="FF000000"/>
        <rFont val="Calibri"/>
        <scheme val="minor"/>
      </rPr>
      <t xml:space="preserve">DO NOT RETURN MATL TO CUST
CLASS 3
</t>
    </r>
    <r>
      <rPr>
        <b/>
        <sz val="11"/>
        <color rgb="FFFF0000"/>
        <rFont val="Calibri"/>
        <scheme val="minor"/>
      </rPr>
      <t xml:space="preserve">"REVIEW" PDF “readme_DBRG-MAIN1 (DEFAULT)” BEFORE RELEASING 
</t>
    </r>
    <r>
      <rPr>
        <b/>
        <sz val="11"/>
        <color rgb="FF000000"/>
        <rFont val="Calibri"/>
        <scheme val="minor"/>
      </rPr>
      <t>DEPANEL
48 HR PCB PREBAKE 
BUILD KIT MUST BE KEPT INTACT PER ECO</t>
    </r>
  </si>
  <si>
    <t>DOC REL 11/9</t>
  </si>
  <si>
    <t>CARE REQUIRED FOR PARTS (ECO)
BOT 1ST</t>
  </si>
  <si>
    <r>
      <rPr>
        <b/>
        <strike/>
        <sz val="11"/>
        <color rgb="FF000000"/>
        <rFont val="Calibri"/>
        <scheme val="minor"/>
      </rPr>
      <t xml:space="preserve">12/28 - TOP 9:00
12/28 - BOT 12:00
12/28 - PAUSE 2:30
</t>
    </r>
    <r>
      <rPr>
        <b/>
        <sz val="11"/>
        <color rgb="FF000000"/>
        <rFont val="Calibri"/>
        <scheme val="minor"/>
      </rPr>
      <t>1/3 - AOI</t>
    </r>
  </si>
  <si>
    <r>
      <rPr>
        <b/>
        <sz val="11"/>
        <color rgb="FF000000"/>
        <rFont val="Calibri"/>
        <scheme val="minor"/>
      </rPr>
      <t xml:space="preserve">do not ship earlier than 1/12
DO NOT RETURN MATL TO CUST
CLASS 3
</t>
    </r>
    <r>
      <rPr>
        <b/>
        <sz val="11"/>
        <color rgb="FFFF0000"/>
        <rFont val="Calibri"/>
        <scheme val="minor"/>
      </rPr>
      <t xml:space="preserve">"REVIEW" PDF “readme_DBRG-LO1 (DEFAULT)” BEFORE RELEASING
*READ ECO #4 FOR PART MOISTURE 
</t>
    </r>
    <r>
      <rPr>
        <b/>
        <sz val="11"/>
        <color rgb="FF000000"/>
        <rFont val="Calibri"/>
        <scheme val="minor"/>
      </rPr>
      <t>DEPANEL
48 HR PCB PREBAKE 
BUILD KIT MUST BE KEPT INTACT PER ECO</t>
    </r>
  </si>
  <si>
    <t>12/21 - KIT CLEAR</t>
  </si>
  <si>
    <t>12/28 - TOP SIDE 1ST
12/28 - LINEMAN TIME OFF</t>
  </si>
  <si>
    <r>
      <rPr>
        <b/>
        <strike/>
        <sz val="11"/>
        <color rgb="FF000000"/>
        <rFont val="Calibri"/>
        <scheme val="minor"/>
      </rPr>
      <t xml:space="preserve">1/3 - BOT
1/3 - TOP
</t>
    </r>
    <r>
      <rPr>
        <b/>
        <sz val="11"/>
        <color rgb="FF000000"/>
        <rFont val="Calibri"/>
        <scheme val="minor"/>
      </rPr>
      <t>1/3 AOI 11:00</t>
    </r>
  </si>
  <si>
    <r>
      <rPr>
        <b/>
        <sz val="11"/>
        <color rgb="FF000000"/>
        <rFont val="Calibri"/>
        <scheme val="minor"/>
      </rPr>
      <t xml:space="preserve">do not ship earlier than 1/12
DO NOT RETURN MATL TO CUST
CLASS 3
</t>
    </r>
    <r>
      <rPr>
        <b/>
        <sz val="11"/>
        <color rgb="FFFF0000"/>
        <rFont val="Calibri"/>
        <scheme val="minor"/>
      </rPr>
      <t xml:space="preserve">"REVIEW" PDF “readme_SUPER-QSFP1 (ALTPWR)” BEFORE RELEASING 
</t>
    </r>
    <r>
      <rPr>
        <b/>
        <sz val="11"/>
        <color rgb="FF000000"/>
        <rFont val="Calibri"/>
        <scheme val="minor"/>
      </rPr>
      <t>DEPANEL
48 HR PCB PREBAKE 
BUILD KIT MUST BE KEPT INTACT PER ECO
PRESS FIT</t>
    </r>
  </si>
  <si>
    <t>LED ORIENTATION (README)
BOT SIDE 1ST</t>
  </si>
  <si>
    <t>1/19
10D</t>
  </si>
  <si>
    <r>
      <rPr>
        <b/>
        <strike/>
        <sz val="11"/>
        <color rgb="FF000000"/>
        <rFont val="Calibri"/>
        <scheme val="minor"/>
      </rPr>
      <t xml:space="preserve">1/15 - PCB DUE
</t>
    </r>
    <r>
      <rPr>
        <b/>
        <sz val="11"/>
        <color rgb="FF000000"/>
        <rFont val="Calibri"/>
        <scheme val="minor"/>
      </rPr>
      <t>1/5 - KIT CLEAR</t>
    </r>
  </si>
  <si>
    <t xml:space="preserve">Samtec
</t>
  </si>
  <si>
    <t>1/18
10D</t>
  </si>
  <si>
    <r>
      <rPr>
        <b/>
        <strike/>
        <sz val="11"/>
        <color rgb="FF000000"/>
        <rFont val="Calibri"/>
        <scheme val="minor"/>
      </rPr>
      <t xml:space="preserve">1/9 - BOT 7:00
1/9 - TOP
</t>
    </r>
    <r>
      <rPr>
        <b/>
        <sz val="11"/>
        <color rgb="FF000000"/>
        <rFont val="Calibri"/>
        <scheme val="minor"/>
      </rPr>
      <t>1/9 - AOI 11:00</t>
    </r>
  </si>
  <si>
    <r>
      <rPr>
        <b/>
        <strike/>
        <sz val="11"/>
        <color rgb="FF000000"/>
        <rFont val="Calibri"/>
        <scheme val="minor"/>
      </rPr>
      <t xml:space="preserve">1/4 - AWT PART CONF #9 (U7)
</t>
    </r>
    <r>
      <rPr>
        <b/>
        <sz val="11"/>
        <color rgb="FF000000"/>
        <rFont val="Calibri"/>
        <scheme val="minor"/>
      </rPr>
      <t>1/4 - KIT CLEAR</t>
    </r>
  </si>
  <si>
    <t xml:space="preserve">Lightning Silicon Technology, Inc.
</t>
  </si>
  <si>
    <t>DOC REL 12/8</t>
  </si>
  <si>
    <t>1/12
5D</t>
  </si>
  <si>
    <r>
      <rPr>
        <b/>
        <strike/>
        <sz val="11"/>
        <color rgb="FF000000"/>
        <rFont val="Calibri"/>
        <scheme val="minor"/>
      </rPr>
      <t xml:space="preserve">1/8 - BOT 11:30
1/8 - TOP 1:00
</t>
    </r>
    <r>
      <rPr>
        <b/>
        <sz val="11"/>
        <color rgb="FF000000"/>
        <rFont val="Calibri"/>
        <scheme val="minor"/>
      </rPr>
      <t>1/9 - AOI 7:00</t>
    </r>
  </si>
  <si>
    <t>***CHECK INCOMING FABS FOR VIA HOLES (SHOULD BE TENTED)
DEPANEL
"IC10" IS MOISTURE SENSITIVE</t>
  </si>
  <si>
    <r>
      <rPr>
        <b/>
        <strike/>
        <sz val="11"/>
        <color rgb="FF000000"/>
        <rFont val="Calibri"/>
        <scheme val="minor"/>
      </rPr>
      <t xml:space="preserve">1/15 - PCB due &amp; no ETA on C8
</t>
    </r>
    <r>
      <rPr>
        <b/>
        <sz val="11"/>
        <color rgb="FF000000"/>
        <rFont val="Calibri"/>
        <scheme val="minor"/>
      </rPr>
      <t>1/5 - KIT CLEAR</t>
    </r>
  </si>
  <si>
    <r>
      <rPr>
        <b/>
        <sz val="11"/>
        <color rgb="FF000000"/>
        <rFont val="Calibri"/>
        <scheme val="minor"/>
      </rPr>
      <t xml:space="preserve">1/10
</t>
    </r>
    <r>
      <rPr>
        <b/>
        <strike/>
        <sz val="11"/>
        <color rgb="FF000000"/>
        <rFont val="Calibri"/>
        <scheme val="minor"/>
      </rPr>
      <t xml:space="preserve">1/11
1/9
</t>
    </r>
    <r>
      <rPr>
        <b/>
        <sz val="11"/>
        <color rgb="FF000000"/>
        <rFont val="Calibri"/>
        <scheme val="minor"/>
      </rPr>
      <t>5D</t>
    </r>
  </si>
  <si>
    <r>
      <rPr>
        <b/>
        <strike/>
        <sz val="11"/>
        <color rgb="FF000000"/>
        <rFont val="Calibri"/>
        <scheme val="minor"/>
      </rPr>
      <t xml:space="preserve">1/3 - BOT 11:00
1/4 - TOP 10:30
</t>
    </r>
    <r>
      <rPr>
        <b/>
        <sz val="11"/>
        <color rgb="FF000000"/>
        <rFont val="Calibri"/>
        <scheme val="minor"/>
      </rPr>
      <t>1/5 - AOI 10:00</t>
    </r>
  </si>
  <si>
    <t>BTD J1
DEPANEL</t>
  </si>
  <si>
    <t>1/2 - KIT CLEAR</t>
  </si>
  <si>
    <t xml:space="preserve">Butterfly Network, Inc.
</t>
  </si>
  <si>
    <t>1/10
5D</t>
  </si>
  <si>
    <r>
      <rPr>
        <b/>
        <strike/>
        <sz val="11"/>
        <color rgb="FF000000"/>
        <rFont val="Calibri"/>
        <scheme val="minor"/>
      </rPr>
      <t xml:space="preserve">1/4 - BOT 10:00
1/5 - TOP 7:00
</t>
    </r>
    <r>
      <rPr>
        <b/>
        <sz val="11"/>
        <color rgb="FF000000"/>
        <rFont val="Calibri"/>
        <scheme val="minor"/>
      </rPr>
      <t>1/5 - AOI 12:00</t>
    </r>
  </si>
  <si>
    <t>u12 ok to use
DEPANEL &amp; SAND
"SW6 &amp; T1" AFTER WASH</t>
  </si>
  <si>
    <r>
      <rPr>
        <b/>
        <strike/>
        <sz val="11"/>
        <color rgb="FF000000"/>
        <rFont val="Calibri"/>
        <scheme val="minor"/>
      </rPr>
      <t xml:space="preserve">1/3 - PCB DUE
</t>
    </r>
    <r>
      <rPr>
        <b/>
        <sz val="11"/>
        <color rgb="FF000000"/>
        <rFont val="Calibri"/>
        <scheme val="minor"/>
      </rPr>
      <t>1/3 - KIT CLEAR</t>
    </r>
  </si>
  <si>
    <t xml:space="preserve">Powercast Corporation
</t>
  </si>
  <si>
    <t>PRINT PART REQ?
SMALL PARTS (SIZE 201)
BOT 1ST</t>
  </si>
  <si>
    <r>
      <rPr>
        <b/>
        <strike/>
        <sz val="11"/>
        <color rgb="FF000000"/>
        <rFont val="Calibri"/>
        <scheme val="minor"/>
      </rPr>
      <t xml:space="preserve">12/26 - TOP 7:30
</t>
    </r>
    <r>
      <rPr>
        <b/>
        <sz val="11"/>
        <color rgb="FF000000"/>
        <rFont val="Calibri"/>
        <scheme val="minor"/>
      </rPr>
      <t>12/26 - AOI 11:00</t>
    </r>
  </si>
  <si>
    <r>
      <rPr>
        <b/>
        <sz val="11"/>
        <color rgb="FF000000"/>
        <rFont val="Calibri"/>
        <scheme val="minor"/>
      </rPr>
      <t xml:space="preserve">do not ship earlier than ship date
DO NOT RETURN MATL TO CUST
CLASS 3
</t>
    </r>
    <r>
      <rPr>
        <b/>
        <sz val="11"/>
        <color rgb="FFFF0000"/>
        <rFont val="Calibri"/>
        <scheme val="minor"/>
      </rPr>
      <t xml:space="preserve">"REVIEW" PDF “readme_OCTO-TERM1”(DEFAULT) BEFORE RELEASING 
</t>
    </r>
    <r>
      <rPr>
        <b/>
        <sz val="11"/>
        <color rgb="FF000000"/>
        <rFont val="Calibri"/>
        <scheme val="minor"/>
      </rPr>
      <t>DEPANEL
48 HR PCB PREBAKE 
BUILD KIT MUST BE KEPT INTACT PER ECO</t>
    </r>
  </si>
  <si>
    <t>TOP SIDE ONLY
care required for parts (eco)</t>
  </si>
  <si>
    <r>
      <rPr>
        <b/>
        <strike/>
        <sz val="11"/>
        <color rgb="FF000000"/>
        <rFont val="Calibri"/>
        <scheme val="minor"/>
      </rPr>
      <t xml:space="preserve">1/2 - BOT 9:00
1/2 - TOP 11:00
</t>
    </r>
    <r>
      <rPr>
        <b/>
        <sz val="11"/>
        <color rgb="FF000000"/>
        <rFont val="Calibri"/>
        <scheme val="minor"/>
      </rPr>
      <t>1/2 - AOI 2:00</t>
    </r>
  </si>
  <si>
    <t>SMT SKIPPED U5 &amp; D15
DEPANEL
"U3" AFTER WASH</t>
  </si>
  <si>
    <r>
      <rPr>
        <b/>
        <strike/>
        <sz val="10"/>
        <color rgb="FF000000"/>
        <rFont val="Calibri"/>
        <scheme val="minor"/>
      </rPr>
      <t>12/20 - SHORT 3 ITMS + ATTRITIO</t>
    </r>
    <r>
      <rPr>
        <b/>
        <sz val="10"/>
        <color rgb="FF000000"/>
        <rFont val="Calibri"/>
        <scheme val="minor"/>
      </rPr>
      <t xml:space="preserve">N
</t>
    </r>
    <r>
      <rPr>
        <b/>
        <strike/>
        <sz val="11"/>
        <color rgb="FF000000"/>
        <rFont val="Calibri"/>
        <scheme val="minor"/>
      </rPr>
      <t xml:space="preserve">12/28 - U5 &amp; D15 SHORT (CAN SKIP)
</t>
    </r>
    <r>
      <rPr>
        <b/>
        <sz val="11"/>
        <color rgb="FF000000"/>
        <rFont val="Calibri"/>
        <scheme val="minor"/>
      </rPr>
      <t>1/4 - KIT CLEAR</t>
    </r>
  </si>
  <si>
    <t>DOC REL 12/18</t>
  </si>
  <si>
    <t>BOT 1ST; J4 OVERHANG? DEPANEL REQ?</t>
  </si>
  <si>
    <t>1/11
5D</t>
  </si>
  <si>
    <r>
      <rPr>
        <b/>
        <strike/>
        <sz val="11"/>
        <color rgb="FF000000"/>
        <rFont val="Calibri"/>
        <scheme val="minor"/>
      </rPr>
      <t xml:space="preserve">1/5 - TOP 9:00
</t>
    </r>
    <r>
      <rPr>
        <b/>
        <sz val="11"/>
        <color rgb="FF000000"/>
        <rFont val="Calibri"/>
        <scheme val="minor"/>
      </rPr>
      <t>1/5 - AOI 1:00</t>
    </r>
  </si>
  <si>
    <r>
      <rPr>
        <b/>
        <strike/>
        <sz val="11"/>
        <color rgb="FF000000"/>
        <rFont val="Calibri"/>
        <scheme val="minor"/>
      </rPr>
      <t xml:space="preserve">T/H ONLY
</t>
    </r>
    <r>
      <rPr>
        <b/>
        <sz val="11"/>
        <color rgb="FF000000"/>
        <rFont val="Calibri"/>
        <scheme val="minor"/>
      </rPr>
      <t>CLASS 3</t>
    </r>
  </si>
  <si>
    <t>1/4 - KIT CLEAR</t>
  </si>
  <si>
    <t xml:space="preserve">Artis LLC
</t>
  </si>
  <si>
    <t>1/4 - NOT THT ONLY JOB</t>
  </si>
  <si>
    <t>TOP SIDE ONLY
THT ONLY</t>
  </si>
  <si>
    <r>
      <rPr>
        <b/>
        <strike/>
        <sz val="11"/>
        <color rgb="FF000000"/>
        <rFont val="Calibri"/>
        <scheme val="minor"/>
      </rPr>
      <t xml:space="preserve">12/28 - BOT 8:00
12/28 - BOT DONE 2:00
1/2 - TOP 6:00
</t>
    </r>
    <r>
      <rPr>
        <b/>
        <sz val="11"/>
        <color rgb="FF000000"/>
        <rFont val="Calibri"/>
        <scheme val="minor"/>
      </rPr>
      <t>1/2 - AOI 10:30</t>
    </r>
  </si>
  <si>
    <t>BTD SH1
DEPANEL
MECH ASSY - SHIELDS, SIGHT PIPES, SHIELD COVERS
R72 and R77 should be elevated between 50mil to 200mil.</t>
  </si>
  <si>
    <t>FEDEX STANDARD</t>
  </si>
  <si>
    <t>DOC REL 12/11</t>
  </si>
  <si>
    <r>
      <rPr>
        <b/>
        <strike/>
        <sz val="11"/>
        <color rgb="FF000000"/>
        <rFont val="Calibri"/>
        <scheme val="minor"/>
      </rPr>
      <t xml:space="preserve">12/28 - BOT 6:00
12/28 - TOP
</t>
    </r>
    <r>
      <rPr>
        <b/>
        <sz val="11"/>
        <color rgb="FF000000"/>
        <rFont val="Calibri"/>
        <scheme val="minor"/>
      </rPr>
      <t>12/28 - AOI 9:30</t>
    </r>
  </si>
  <si>
    <r>
      <rPr>
        <b/>
        <strike/>
        <sz val="11"/>
        <color rgb="FF000000"/>
        <rFont val="Calibri"/>
        <scheme val="minor"/>
      </rPr>
      <t xml:space="preserve">12/22 - EXPCTED SMT CLEAR DATE
12/22 - SMT CLEAR
</t>
    </r>
    <r>
      <rPr>
        <b/>
        <sz val="11"/>
        <color rgb="FF000000"/>
        <rFont val="Calibri"/>
        <scheme val="minor"/>
      </rPr>
      <t>12/28 - KIT CLEAR</t>
    </r>
  </si>
  <si>
    <t>J3 (TOP SIDE) DEPANEL REQ?
BOT 1ST
SMALL PARTS (SIZE 201)</t>
  </si>
  <si>
    <r>
      <rPr>
        <b/>
        <strike/>
        <sz val="11"/>
        <color rgb="FF000000"/>
        <rFont val="Calibri"/>
        <scheme val="minor"/>
      </rPr>
      <t xml:space="preserve">12/21 - BOT 11:00
12/21 - TOP 2:00
</t>
    </r>
    <r>
      <rPr>
        <b/>
        <sz val="11"/>
        <color rgb="FF000000"/>
        <rFont val="Calibri"/>
        <scheme val="minor"/>
      </rPr>
      <t>12/26 - AOI 9:00</t>
    </r>
  </si>
  <si>
    <t>INSTALL U7
DEPANEL
"SW1 &amp; SW2" AFTER WASH</t>
  </si>
  <si>
    <t>NL / NN</t>
  </si>
  <si>
    <r>
      <rPr>
        <b/>
        <strike/>
        <sz val="11"/>
        <color rgb="FF000000"/>
        <rFont val="Calibri"/>
      </rPr>
      <t xml:space="preserve">12/18 - AWT PART CONF (X2, J6 &amp; P1)
</t>
    </r>
    <r>
      <rPr>
        <b/>
        <sz val="11"/>
        <color rgb="FF000000"/>
        <rFont val="Calibri"/>
      </rPr>
      <t>12/19 - KIT CLEAR</t>
    </r>
  </si>
  <si>
    <t xml:space="preserve">LMA Technologies, LLC
</t>
  </si>
  <si>
    <t>12/21 - solder paste issues with Alpha, switch to Indium for top side</t>
  </si>
  <si>
    <r>
      <rPr>
        <b/>
        <strike/>
        <sz val="11"/>
        <color rgb="FF000000"/>
        <rFont val="Calibri"/>
        <scheme val="minor"/>
      </rPr>
      <t xml:space="preserve">12/21 - BOT 11:00
12/21 - BOT DONE 2:00
</t>
    </r>
    <r>
      <rPr>
        <b/>
        <sz val="11"/>
        <color rgb="FF000000"/>
        <rFont val="Calibri"/>
        <scheme val="minor"/>
      </rPr>
      <t>12/26 - AOI 10:00</t>
    </r>
  </si>
  <si>
    <r>
      <rPr>
        <b/>
        <strike/>
        <sz val="11"/>
        <color rgb="FF000000"/>
        <rFont val="Calibri"/>
        <scheme val="minor"/>
      </rPr>
      <t xml:space="preserve">SHORT U3: SKIPPABLE
</t>
    </r>
    <r>
      <rPr>
        <b/>
        <sz val="11"/>
        <color rgb="FF000000"/>
        <rFont val="Calibri"/>
        <scheme val="minor"/>
      </rPr>
      <t>DEPANEL</t>
    </r>
  </si>
  <si>
    <r>
      <rPr>
        <b/>
        <strike/>
        <sz val="11"/>
        <color rgb="FF000000"/>
        <rFont val="Calibri"/>
        <scheme val="minor"/>
      </rPr>
      <t xml:space="preserve">12/18 - SHORT U3
12/21 - U3 DUE
</t>
    </r>
    <r>
      <rPr>
        <b/>
        <sz val="11"/>
        <color rgb="FF000000"/>
        <rFont val="Calibri"/>
        <scheme val="minor"/>
      </rPr>
      <t>12/21 - KIT CLEAR</t>
    </r>
  </si>
  <si>
    <t>DOC REL 12/14</t>
  </si>
  <si>
    <t>BOT 1ST; LABEL: HA-2302-S/N (START AT 0246)</t>
  </si>
  <si>
    <t>12/29 - TOP 11:00
12/29 - AOI 1:30</t>
  </si>
  <si>
    <r>
      <rPr>
        <b/>
        <strike/>
        <sz val="11"/>
        <color rgb="FF000000"/>
        <rFont val="Calibri"/>
        <scheme val="minor"/>
      </rPr>
      <t xml:space="preserve">1/2 - PCB DUE
</t>
    </r>
    <r>
      <rPr>
        <b/>
        <sz val="11"/>
        <color rgb="FF000000"/>
        <rFont val="Calibri"/>
        <scheme val="minor"/>
      </rPr>
      <t>12/28 - KIT CLEAR</t>
    </r>
  </si>
  <si>
    <t>12/28</t>
  </si>
  <si>
    <r>
      <rPr>
        <b/>
        <strike/>
        <sz val="11"/>
        <color rgb="FF000000"/>
        <rFont val="Calibri"/>
        <scheme val="minor"/>
      </rPr>
      <t xml:space="preserve">12/29 - BOT 9:00
12/29 - TOP 10:00
</t>
    </r>
    <r>
      <rPr>
        <b/>
        <sz val="11"/>
        <color rgb="FF000000"/>
        <rFont val="Calibri"/>
        <scheme val="minor"/>
      </rPr>
      <t>12/29 - AOI 1:00</t>
    </r>
  </si>
  <si>
    <r>
      <rPr>
        <b/>
        <sz val="11"/>
        <color rgb="FFFF0000"/>
        <rFont val="Calibri"/>
        <scheme val="minor"/>
      </rPr>
      <t xml:space="preserve">*** 3 DAY TURN ***
</t>
    </r>
    <r>
      <rPr>
        <b/>
        <sz val="11"/>
        <color rgb="FF000000"/>
        <rFont val="Calibri"/>
        <scheme val="minor"/>
      </rPr>
      <t xml:space="preserve">REV MARKING W/WHITE MARKER BEFORE SHIPPING
</t>
    </r>
    <r>
      <rPr>
        <b/>
        <sz val="11"/>
        <color rgb="FF000000"/>
        <rFont val="Calibri"/>
        <scheme val="minor"/>
      </rPr>
      <t>DEPANEL</t>
    </r>
  </si>
  <si>
    <t>12/28 - KIT CLEAR</t>
  </si>
  <si>
    <t xml:space="preserve">Ball Aerospace and Technologies
</t>
  </si>
  <si>
    <t>12/28 - BORROWED WHITE MARKER FROM ROBERT</t>
  </si>
  <si>
    <r>
      <rPr>
        <b/>
        <strike/>
        <sz val="11"/>
        <color rgb="FF000000"/>
        <rFont val="Calibri"/>
        <scheme val="minor"/>
      </rPr>
      <t xml:space="preserve">11/20 - BOT 10:00
11/22 - TOP 10:00
11/29 - TOP 12:00
</t>
    </r>
    <r>
      <rPr>
        <b/>
        <sz val="11"/>
        <color rgb="FF000000"/>
        <rFont val="Calibri"/>
        <scheme val="minor"/>
      </rPr>
      <t>12/1 - AOI 7:30</t>
    </r>
  </si>
  <si>
    <r>
      <rPr>
        <b/>
        <sz val="11"/>
        <color rgb="FFFF0000"/>
        <rFont val="Calibri"/>
        <scheme val="minor"/>
      </rPr>
      <t xml:space="preserve">***MUST LOG ALL NON-CONFORMANCES BY SERIAL NUMBER PER ECO NOTE #5***
</t>
    </r>
    <r>
      <rPr>
        <b/>
        <sz val="11"/>
        <color rgb="FF000000"/>
        <rFont val="Calibri"/>
        <scheme val="minor"/>
      </rPr>
      <t xml:space="preserve">---SEVERAL PAST QUALITY ISSUES - PLEASE TIGHTEN UP QA 100%---
</t>
    </r>
    <r>
      <rPr>
        <b/>
        <sz val="11"/>
        <color rgb="FFFF0000"/>
        <rFont val="Calibri"/>
        <scheme val="minor"/>
      </rPr>
      <t>**QUALITY ALERT - LAST RUN MISSING "R124" - SEE ECO #4</t>
    </r>
  </si>
  <si>
    <t>ROWC 114946</t>
  </si>
  <si>
    <r>
      <rPr>
        <b/>
        <strike/>
        <sz val="11"/>
        <color rgb="FF000000"/>
        <rFont val="Calibri"/>
        <scheme val="minor"/>
      </rPr>
      <t xml:space="preserve">11/18 - ALMOST CLEAR; POSSIBLY BTD #14 &amp; #23
</t>
    </r>
    <r>
      <rPr>
        <b/>
        <sz val="11"/>
        <color rgb="FF000000"/>
        <rFont val="Calibri"/>
        <scheme val="minor"/>
      </rPr>
      <t>12/1 - KIT CLEAR</t>
    </r>
  </si>
  <si>
    <t>ICC, Inc.</t>
  </si>
  <si>
    <t>11/27 - IF JOB DOES NOT CLEAR BEFORE 11/30, THEN 12/1 IS DAY 1 (ANNE)
11/27 - ON HOLD TO RUN B121959</t>
  </si>
  <si>
    <t>KIT CLEAR 9/6</t>
  </si>
  <si>
    <t>PREV BUILD L1; A LOT OF SOLDER ISSUES PREVIOUSLY; BOT 1ST; LF</t>
  </si>
  <si>
    <r>
      <rPr>
        <b/>
        <strike/>
        <sz val="11"/>
        <color rgb="FF000000"/>
        <rFont val="Calibri"/>
        <scheme val="minor"/>
      </rPr>
      <t xml:space="preserve">12/19 - BOT 9:00
12/20 - TOP 9:00
</t>
    </r>
    <r>
      <rPr>
        <b/>
        <sz val="11"/>
        <color rgb="FF000000"/>
        <rFont val="Calibri"/>
        <scheme val="minor"/>
      </rPr>
      <t>12/21 - AOI 7:00</t>
    </r>
  </si>
  <si>
    <r>
      <rPr>
        <b/>
        <u/>
        <sz val="11"/>
        <color rgb="FFFF0000"/>
        <rFont val="Calibri"/>
        <scheme val="minor"/>
      </rPr>
      <t xml:space="preserve">***DO NOT LOSE PARTS***... MINIMUM ATTRITION ON MOST PARTS - APROX 20 ITEMS (0402) HAVE ONLY 10 EXTRA PARTS
</t>
    </r>
    <r>
      <rPr>
        <b/>
        <sz val="11"/>
        <color rgb="FF000000"/>
        <rFont val="Calibri"/>
        <scheme val="minor"/>
      </rPr>
      <t>DEPANEL</t>
    </r>
  </si>
  <si>
    <r>
      <rPr>
        <b/>
        <strike/>
        <sz val="11"/>
        <color rgb="FF000000"/>
        <rFont val="Calibri"/>
      </rPr>
      <t xml:space="preserve">12/16 - PCB DUE
</t>
    </r>
    <r>
      <rPr>
        <b/>
        <sz val="11"/>
        <color rgb="FF000000"/>
        <rFont val="Calibri"/>
      </rPr>
      <t>12/18 - KIT CLEAR</t>
    </r>
  </si>
  <si>
    <t xml:space="preserve">Butterfly Network Inc.
</t>
  </si>
  <si>
    <t>12/18 - PCBS BAKING, CANNOT RUN UNTIL 12/19
12/20 - POSSIBLY SHORT PARTS, PART COUNT NEEDED ASAP</t>
  </si>
  <si>
    <t>DOC REL 12/7</t>
  </si>
  <si>
    <t>12/14</t>
  </si>
  <si>
    <r>
      <rPr>
        <b/>
        <strike/>
        <sz val="11"/>
        <color theme="4"/>
        <rFont val="Calibri"/>
        <scheme val="minor"/>
      </rPr>
      <t xml:space="preserve">12/20
12/15
</t>
    </r>
    <r>
      <rPr>
        <b/>
        <sz val="11"/>
        <color theme="4"/>
        <rFont val="Calibri"/>
        <scheme val="minor"/>
      </rPr>
      <t>6D</t>
    </r>
  </si>
  <si>
    <t>p/n 30118-102
SPLIT SHIPMENT (MONTHLY):
BAL REMAINING 464
Skip IC2 for all boards we are short the part.
SPLIT SHIPMENT (MONTHLY):
BAL REMAINING 444
2 LABEL TYPES &amp; LOCS
TEXT LABEL &amp; QR CODE
ENSURE S/N MATCH
LABELS SPECIFIED LOCATIONS
LEAD PROCESS 
DEPANEL
XRAY &amp; SVE</t>
  </si>
  <si>
    <r>
      <rPr>
        <b/>
        <strike/>
        <sz val="11"/>
        <color theme="4"/>
        <rFont val="Calibri"/>
        <scheme val="minor"/>
      </rPr>
      <t xml:space="preserve">12/1 - WILL CLEAR DATE
12/1- KIT CLEAR
</t>
    </r>
    <r>
      <rPr>
        <b/>
        <sz val="11"/>
        <color theme="4"/>
        <rFont val="Calibri"/>
        <scheme val="minor"/>
      </rPr>
      <t>12/1 - SHORT IC2</t>
    </r>
  </si>
  <si>
    <t>12/21 -AOI</t>
  </si>
  <si>
    <r>
      <rPr>
        <b/>
        <sz val="11"/>
        <color rgb="FF000000"/>
        <rFont val="Calibri"/>
        <scheme val="minor"/>
      </rPr>
      <t xml:space="preserve">CLASS 3
</t>
    </r>
    <r>
      <rPr>
        <b/>
        <sz val="11"/>
        <color rgb="FFFF0000"/>
        <rFont val="Calibri"/>
        <scheme val="minor"/>
      </rPr>
      <t xml:space="preserve">"REVIEW" PDF “readme_FPGA-SJTAG1”(DEFAULT) BEFORE RELEASING 
</t>
    </r>
    <r>
      <rPr>
        <b/>
        <sz val="11"/>
        <color rgb="FF000000"/>
        <rFont val="Calibri"/>
        <scheme val="minor"/>
      </rPr>
      <t>DEPANEL
48 HR PCB PREBAKE 
BUILD KIT MUST BE KEPT INTACT PER ECO</t>
    </r>
  </si>
  <si>
    <r>
      <rPr>
        <b/>
        <strike/>
        <sz val="11"/>
        <color rgb="FF000000"/>
        <rFont val="Calibri"/>
        <scheme val="minor"/>
      </rPr>
      <t xml:space="preserve">12/19 - PARTS EXPECTED DATE THAN KIT CLEAR
</t>
    </r>
    <r>
      <rPr>
        <b/>
        <sz val="11"/>
        <color rgb="FF000000"/>
        <rFont val="Calibri"/>
        <scheme val="minor"/>
      </rPr>
      <t>12/20 - KIT CLEAR</t>
    </r>
  </si>
  <si>
    <t>1/3H
5D</t>
  </si>
  <si>
    <r>
      <rPr>
        <b/>
        <strike/>
        <sz val="11"/>
        <color rgb="FF000000"/>
        <rFont val="Calibri"/>
        <scheme val="minor"/>
      </rPr>
      <t xml:space="preserve">12/27 - BOT 6:00
12/27 - TOP
</t>
    </r>
    <r>
      <rPr>
        <b/>
        <sz val="11"/>
        <color rgb="FF000000"/>
        <rFont val="Calibri"/>
        <scheme val="minor"/>
      </rPr>
      <t>12/27 - AOI 9:00</t>
    </r>
  </si>
  <si>
    <t>SMT UNABLE TO RUN: #29 (J1, J2..) DUE PANEL ISSUE; HAND SOLDER
CARE REQUIRED: U15, U16, U21, U24, U25, U30, U20, U29, U47 AND FL3
MULTIPLE DIFFERENT BOARDS IN ONE ARRAY</t>
  </si>
  <si>
    <r>
      <rPr>
        <b/>
        <strike/>
        <sz val="11"/>
        <color rgb="FF000000"/>
        <rFont val="Calibri"/>
        <scheme val="minor"/>
      </rPr>
      <t>12/21 - EXPECTED DAY 1 IS 12/2</t>
    </r>
    <r>
      <rPr>
        <b/>
        <sz val="11"/>
        <color rgb="FF000000"/>
        <rFont val="Calibri"/>
        <scheme val="minor"/>
      </rPr>
      <t>2
12/22 - KIT CLEAR</t>
    </r>
  </si>
  <si>
    <t>12/21 - HIGHER PRIORITY (ANNE)</t>
  </si>
  <si>
    <t>SMALL PARTS (SIZE 201)
BOT 1ST
LOOK AT PCB WHEN IT ARRIVES</t>
  </si>
  <si>
    <r>
      <rPr>
        <b/>
        <strike/>
        <sz val="11"/>
        <color rgb="FF000000"/>
        <rFont val="Calibri"/>
      </rPr>
      <t xml:space="preserve">12/15 - BOT 8:00
12/18 - TOP 11:00
</t>
    </r>
    <r>
      <rPr>
        <b/>
        <sz val="11"/>
        <color rgb="FF000000"/>
        <rFont val="Calibri"/>
      </rPr>
      <t>12/19 - AOI 2:30</t>
    </r>
  </si>
  <si>
    <t>**NEW BOM - ADDED 3 NEW PARTS (9 LOCATIONS) @ "C87, C70,C100,C115"</t>
  </si>
  <si>
    <t>12/14 - KIT CLEAR</t>
  </si>
  <si>
    <t xml:space="preserve">Techkon USA LLC
</t>
  </si>
  <si>
    <t>12/19 - SHORT PARTS FOR 1 BOARD: SEARCHING STOCKROOM FOR XTRAS</t>
  </si>
  <si>
    <t>DOC REL 11/6</t>
  </si>
  <si>
    <t>12/28H
5D</t>
  </si>
  <si>
    <r>
      <rPr>
        <b/>
        <strike/>
        <sz val="11"/>
        <color rgb="FF000000"/>
        <rFont val="Calibri"/>
      </rPr>
      <t xml:space="preserve">12/19 - BOT 10:30
12/19 - BOT DONE 2:00
12/22 - TOP 6:00
</t>
    </r>
    <r>
      <rPr>
        <b/>
        <sz val="11"/>
        <color rgb="FF000000"/>
        <rFont val="Calibri"/>
      </rPr>
      <t>12/22 - AOI 11:00</t>
    </r>
  </si>
  <si>
    <r>
      <rPr>
        <b/>
        <sz val="11"/>
        <color rgb="FF000000"/>
        <rFont val="Calibri"/>
        <scheme val="minor"/>
      </rPr>
      <t xml:space="preserve">ADD STANDOFFS (J16-J19)
DEPANEL
"B1 &amp; B2" AFTER WASH
</t>
    </r>
    <r>
      <rPr>
        <b/>
        <sz val="11"/>
        <color rgb="FFFF0000"/>
        <rFont val="Calibri"/>
        <scheme val="minor"/>
      </rPr>
      <t>"U7" CRITICAL MOISTURE SENSITIVE PART - POST BAKE ASSY'S 100C 5-10 HRS PRIOR TO SHIPPING</t>
    </r>
  </si>
  <si>
    <r>
      <rPr>
        <b/>
        <strike/>
        <sz val="11"/>
        <color rgb="FF000000"/>
        <rFont val="Calibri"/>
        <scheme val="minor"/>
      </rPr>
      <t xml:space="preserve">12/18 - awt part conf (d15) than SMT clear
12/19 - SMT CLEAR
</t>
    </r>
    <r>
      <rPr>
        <b/>
        <sz val="11"/>
        <color rgb="FF000000"/>
        <rFont val="Calibri"/>
        <scheme val="minor"/>
      </rPr>
      <t>12/20 - KIT CLEAR</t>
    </r>
  </si>
  <si>
    <t xml:space="preserve">H3D, Inc.
</t>
  </si>
  <si>
    <r>
      <rPr>
        <b/>
        <strike/>
        <sz val="9"/>
        <color rgb="FF000000"/>
        <rFont val="Calibri"/>
        <scheme val="minor"/>
      </rPr>
      <t xml:space="preserve">12/19 - RUN BOT ONLY; AWT CUST REPLY ABOUT INSTALLING PEM NUTS ON TOP SIDE
</t>
    </r>
    <r>
      <rPr>
        <b/>
        <sz val="9"/>
        <color rgb="FF000000"/>
        <rFont val="Calibri"/>
        <scheme val="minor"/>
      </rPr>
      <t>12/22- SOLDER BRIDGE (U17)  ON ALL BOARDS; STENCIL ADJUST MENT REQUIRED FOR NEXT BUILD</t>
    </r>
  </si>
  <si>
    <t>bot 1st; depanel required before smt run?;
post bake assy req 5-10 hrs</t>
  </si>
  <si>
    <r>
      <rPr>
        <b/>
        <strike/>
        <sz val="11"/>
        <color rgb="FF000000"/>
        <rFont val="Calibri"/>
      </rPr>
      <t xml:space="preserve">12/18 - TOP 8:00
</t>
    </r>
    <r>
      <rPr>
        <b/>
        <sz val="11"/>
        <color rgb="FF000000"/>
        <rFont val="Calibri"/>
      </rPr>
      <t>12/19 - AOI</t>
    </r>
  </si>
  <si>
    <t>12/12 - KIT CLEAR</t>
  </si>
  <si>
    <t>12/18 - AWT REFLOW FIXTURE
12/18 - 2 FIXTURES AVAILABLE; 9 MIN REFLOW PER PANEL, 3 MIN TO  FIT PANEL TO FIXTURE; 2 BOARDS PER PANEL; TOTAL REFLOW TIME = 5HRS TO RFLOW ALL 100 BOARDS</t>
  </si>
  <si>
    <t>12/13</t>
  </si>
  <si>
    <t>TOP SIDE ONLY; QUICK JOB</t>
  </si>
  <si>
    <t>12/27H
5D</t>
  </si>
  <si>
    <r>
      <rPr>
        <b/>
        <strike/>
        <sz val="11"/>
        <color rgb="FF000000"/>
        <rFont val="Calibri"/>
      </rPr>
      <t xml:space="preserve">12/18 - BOT 11:30
12/19 - BOT DONE 10:30
12/20 - TOP 11:00
</t>
    </r>
    <r>
      <rPr>
        <b/>
        <sz val="11"/>
        <color rgb="FF000000"/>
        <rFont val="Calibri"/>
      </rPr>
      <t>12/21 - AOI 12:00</t>
    </r>
  </si>
  <si>
    <t>J8 BTD
DEPANEL
"J3" AFTER WASH</t>
  </si>
  <si>
    <r>
      <rPr>
        <b/>
        <strike/>
        <sz val="11"/>
        <color rgb="FF000000"/>
        <rFont val="Calibri"/>
        <scheme val="minor"/>
      </rPr>
      <t xml:space="preserve">12/15 OR 12/18 - MAY CLEAR DATES
</t>
    </r>
    <r>
      <rPr>
        <b/>
        <sz val="11"/>
        <color rgb="FF000000"/>
        <rFont val="Calibri"/>
        <scheme val="minor"/>
      </rPr>
      <t>12/19 - KIT CLEAR</t>
    </r>
  </si>
  <si>
    <t>12/19 - AWT PARTS FOR TOP SIDE;</t>
  </si>
  <si>
    <t>BOT 1ST; DOUBLE CHECK PCB</t>
  </si>
  <si>
    <t xml:space="preserve">R&amp;R THE FOLLOWING PARTS:
IC1001 - P/N LAN9662-I/9MX  
IC1900 – P/N MT41K256M16TW-107 IT:P </t>
  </si>
  <si>
    <t>12/22 - KIT CLEAR</t>
  </si>
  <si>
    <t>12/22
3D</t>
  </si>
  <si>
    <r>
      <rPr>
        <b/>
        <strike/>
        <sz val="11"/>
        <color rgb="FF000000"/>
        <rFont val="Calibri"/>
        <scheme val="minor"/>
      </rPr>
      <t xml:space="preserve">12/20 - BOT 6:00
12/20 - TOP 8:00
</t>
    </r>
    <r>
      <rPr>
        <b/>
        <sz val="11"/>
        <color rgb="FF000000"/>
        <rFont val="Calibri"/>
        <scheme val="minor"/>
      </rPr>
      <t>12/20 - AOI 11:30</t>
    </r>
  </si>
  <si>
    <r>
      <rPr>
        <b/>
        <sz val="11"/>
        <color rgb="FFFF0000"/>
        <rFont val="Calibri"/>
      </rPr>
      <t xml:space="preserve">RUN QTY 20 TO SHIP 12/22
SKIP C27
*** 3 DAY TURN ***
</t>
    </r>
    <r>
      <rPr>
        <b/>
        <sz val="11"/>
        <color rgb="FF000000"/>
        <rFont val="Calibri"/>
      </rPr>
      <t>DEPANEL</t>
    </r>
  </si>
  <si>
    <r>
      <rPr>
        <b/>
        <strike/>
        <sz val="11"/>
        <color rgb="FF4472C4"/>
        <rFont val="Calibri"/>
        <scheme val="minor"/>
      </rPr>
      <t xml:space="preserve">12/18 - SHORT 3 PCBS + PARTS
</t>
    </r>
    <r>
      <rPr>
        <b/>
        <sz val="11"/>
        <color rgb="FF4472C4"/>
        <rFont val="Calibri"/>
        <scheme val="minor"/>
      </rPr>
      <t>12/19 - SHORT C27, U21 &amp; U31</t>
    </r>
  </si>
  <si>
    <r>
      <rPr>
        <b/>
        <strike/>
        <sz val="11"/>
        <color rgb="FF000000"/>
        <rFont val="Calibri"/>
      </rPr>
      <t xml:space="preserve">12/18 - TOP 11:00
</t>
    </r>
    <r>
      <rPr>
        <b/>
        <sz val="11"/>
        <color rgb="FF000000"/>
        <rFont val="Calibri"/>
      </rPr>
      <t>12/19 - AOI 8:00</t>
    </r>
  </si>
  <si>
    <t>U15 DNI
Pre-bake boards at 125C for 24 hours.
DEPANEL
XRAY &amp; SAVE IMAGES</t>
  </si>
  <si>
    <r>
      <rPr>
        <b/>
        <strike/>
        <sz val="11"/>
        <color rgb="FF000000"/>
        <rFont val="Calibri"/>
        <scheme val="minor"/>
      </rPr>
      <t xml:space="preserve">12/12 - SHORT 14 PCS OF U11; WILL CLEAR THIS WEEK
</t>
    </r>
    <r>
      <rPr>
        <b/>
        <sz val="11"/>
        <color rgb="FF000000"/>
        <rFont val="Calibri"/>
        <scheme val="minor"/>
      </rPr>
      <t>12/13 - KIT CLEAR</t>
    </r>
  </si>
  <si>
    <t>12/21 - okay to ship a week early (Anne)</t>
  </si>
  <si>
    <t>12/12</t>
  </si>
  <si>
    <t>12/22
15D</t>
  </si>
  <si>
    <r>
      <rPr>
        <b/>
        <strike/>
        <sz val="11"/>
        <color rgb="FF000000"/>
        <rFont val="Calibri"/>
        <scheme val="minor"/>
      </rPr>
      <t xml:space="preserve">12/1 - BOT 8:30
12/1 - STOP 1:30
12/5 - BOT 11:00
12/6 - TOP 1:00
12/6 - STOP 2:30
12/11 - TOP 6:00
12/11 - STOP 1:00
12/14 - TOP 9:00
</t>
    </r>
    <r>
      <rPr>
        <b/>
        <sz val="11"/>
        <color rgb="FF000000"/>
        <rFont val="Calibri"/>
        <scheme val="minor"/>
      </rPr>
      <t>12/18 - AOI 11:30</t>
    </r>
  </si>
  <si>
    <t>SMT - ADD EXTRA FLUX TO "U401" (CHK W ROBERT/STENCIL)
DEPANEL
"U401" XRAY &amp; SAVE</t>
  </si>
  <si>
    <r>
      <rPr>
        <b/>
        <sz val="9"/>
        <color rgb="FF000000"/>
        <rFont val="Calibri"/>
        <scheme val="minor"/>
      </rPr>
      <t xml:space="preserve">11/29 - SHIP DATE 12/22 (ANNE)
</t>
    </r>
    <r>
      <rPr>
        <b/>
        <strike/>
        <sz val="9"/>
        <color rgb="FF000000"/>
        <rFont val="Calibri"/>
        <scheme val="minor"/>
      </rPr>
      <t xml:space="preserve">12/1 - STENCIL ISSUE; OPEN SOLDER #17 (C524, C525)
</t>
    </r>
    <r>
      <rPr>
        <b/>
        <sz val="9"/>
        <color rgb="FF000000"/>
        <rFont val="Calibri"/>
        <scheme val="minor"/>
      </rPr>
      <t xml:space="preserve">12/5 - BOT COMPLETE ETA 12/11
</t>
    </r>
    <r>
      <rPr>
        <b/>
        <strike/>
        <sz val="9"/>
        <color rgb="FF000000"/>
        <rFont val="Calibri"/>
        <scheme val="minor"/>
      </rPr>
      <t>12/6 - STOP JOB TO RUN B121990</t>
    </r>
  </si>
  <si>
    <t>DOC REL 11/13</t>
  </si>
  <si>
    <t>12/21
5D</t>
  </si>
  <si>
    <r>
      <rPr>
        <b/>
        <strike/>
        <sz val="11"/>
        <color rgb="FF000000"/>
        <rFont val="Calibri"/>
        <scheme val="minor"/>
      </rPr>
      <t xml:space="preserve">12/14 - BOT 2:00
12/15 - TOP 8:00
</t>
    </r>
    <r>
      <rPr>
        <b/>
        <sz val="11"/>
        <color rgb="FF000000"/>
        <rFont val="Calibri"/>
        <scheme val="minor"/>
      </rPr>
      <t>12/15 - AOI 2:00</t>
    </r>
  </si>
  <si>
    <r>
      <rPr>
        <b/>
        <sz val="11"/>
        <color rgb="FFFF0000"/>
        <rFont val="Calibri"/>
        <scheme val="minor"/>
      </rPr>
      <t xml:space="preserve">***NO VENDOR MARKING/STAMPS ALLOWED***
</t>
    </r>
    <r>
      <rPr>
        <b/>
        <sz val="11"/>
        <color rgb="FF000000"/>
        <rFont val="Calibri"/>
        <scheme val="minor"/>
      </rPr>
      <t>EPANEL
Q13 Q18 Q20 Q22 - MASK OFF SMALLER FOOTPRINT (R110, R111, R112, R113) PER ECO #2
SMT TO CONFIRM - MAKE SURE NO SOLDER @ MULTIPLE LOCATION PER ECO #3</t>
    </r>
  </si>
  <si>
    <r>
      <rPr>
        <b/>
        <strike/>
        <sz val="11"/>
        <color rgb="FF000000"/>
        <rFont val="Calibri"/>
      </rPr>
      <t xml:space="preserve">12/20 - PCB DUE
</t>
    </r>
    <r>
      <rPr>
        <b/>
        <sz val="11"/>
        <color rgb="FF000000"/>
        <rFont val="Calibri"/>
      </rPr>
      <t>12/14 - KIT CLEAR</t>
    </r>
  </si>
  <si>
    <r>
      <rPr>
        <b/>
        <sz val="11"/>
        <color rgb="FF000000"/>
        <rFont val="Calibri"/>
        <scheme val="minor"/>
      </rPr>
      <t xml:space="preserve">12/20
</t>
    </r>
    <r>
      <rPr>
        <b/>
        <strike/>
        <sz val="11"/>
        <color rgb="FF000000"/>
        <rFont val="Calibri"/>
        <scheme val="minor"/>
      </rPr>
      <t xml:space="preserve">12/15
</t>
    </r>
    <r>
      <rPr>
        <b/>
        <sz val="11"/>
        <color rgb="FF000000"/>
        <rFont val="Calibri"/>
        <scheme val="minor"/>
      </rPr>
      <t>6D</t>
    </r>
  </si>
  <si>
    <r>
      <rPr>
        <b/>
        <sz val="11"/>
        <color rgb="FF000000"/>
        <rFont val="Calibri"/>
        <scheme val="minor"/>
      </rPr>
      <t xml:space="preserve">SPLIT SHIPMENT (MONTHLY):
BAL REMAINING 440
FOR IC17 USE P/N IS21TF32G-JCLI. 
Use SN 00378 and 00379 
</t>
    </r>
    <r>
      <rPr>
        <b/>
        <sz val="11"/>
        <color rgb="FFFF0000"/>
        <rFont val="Calibri"/>
        <scheme val="minor"/>
      </rPr>
      <t xml:space="preserve">SHIPPED LAST BATCH
</t>
    </r>
    <r>
      <rPr>
        <b/>
        <sz val="11"/>
        <color rgb="FF000000"/>
        <rFont val="Calibri"/>
        <scheme val="minor"/>
      </rPr>
      <t>SPLIT SHIPMENT (MONTHLY):
BAL REMAINING 380
LEAD PROCESS
DEPANEL
XRAY &amp; SAVE
2 S/N LABELS PER ECO -</t>
    </r>
    <r>
      <rPr>
        <b/>
        <sz val="14"/>
        <color rgb="FFFF0000"/>
        <rFont val="Calibri"/>
        <scheme val="minor"/>
      </rPr>
      <t xml:space="preserve"> S/N'S MUST MATCH PER BOARD!!!</t>
    </r>
  </si>
  <si>
    <r>
      <rPr>
        <b/>
        <sz val="11"/>
        <color rgb="FF000000"/>
        <rFont val="Calibri"/>
        <scheme val="minor"/>
      </rPr>
      <t>SPLIT SHIPMENT (MONTHLY):
BALANCE REMAINING 440
LEAD PROCESS
DEPANEL
XRAY &amp; SAVE
2 S/N LABELS PER ECO -</t>
    </r>
    <r>
      <rPr>
        <b/>
        <sz val="14"/>
        <color rgb="FFFF0000"/>
        <rFont val="Calibri"/>
        <scheme val="minor"/>
      </rPr>
      <t xml:space="preserve"> S/N'S MUST MATCH PER BOARD!!!</t>
    </r>
  </si>
  <si>
    <t>12/19
10D</t>
  </si>
  <si>
    <r>
      <rPr>
        <b/>
        <strike/>
        <sz val="11"/>
        <color rgb="FF000000"/>
        <rFont val="Calibri"/>
        <scheme val="minor"/>
      </rPr>
      <t xml:space="preserve">12/11 - BOT 1:00
12/12 - TOP 10:00
12/12 - STOP 10:00
12/14 - TOP 11:00
</t>
    </r>
    <r>
      <rPr>
        <b/>
        <sz val="11"/>
        <color rgb="FF000000"/>
        <rFont val="Calibri"/>
        <scheme val="minor"/>
      </rPr>
      <t>12/14 - AOI 2:00</t>
    </r>
  </si>
  <si>
    <t>label: 201BV1 - 400BV1
DEPANEL</t>
  </si>
  <si>
    <t>12/5 - KIT CLEAR</t>
  </si>
  <si>
    <t>12/12 - STOPPED TO RUN B121856</t>
  </si>
  <si>
    <t>DOC REL 12/4</t>
  </si>
  <si>
    <t>12/5</t>
  </si>
  <si>
    <r>
      <rPr>
        <b/>
        <strike/>
        <sz val="11"/>
        <color rgb="FF000000"/>
        <rFont val="Calibri"/>
        <scheme val="minor"/>
      </rPr>
      <t xml:space="preserve">11/17 - TOP 10:00
</t>
    </r>
    <r>
      <rPr>
        <b/>
        <sz val="11"/>
        <color rgb="FF000000"/>
        <rFont val="Calibri"/>
        <scheme val="minor"/>
      </rPr>
      <t>11/17 - AOI 1:00</t>
    </r>
  </si>
  <si>
    <r>
      <rPr>
        <b/>
        <sz val="11"/>
        <color rgb="FF000000"/>
        <rFont val="Calibri"/>
        <scheme val="minor"/>
      </rPr>
      <t xml:space="preserve">AWT CUSTOMER APPROVAL
DEPANEL
</t>
    </r>
    <r>
      <rPr>
        <b/>
        <sz val="11"/>
        <color rgb="FFFF0000"/>
        <rFont val="Calibri"/>
        <scheme val="minor"/>
      </rPr>
      <t xml:space="preserve">***SHIP ON 12/20 WITH B121160
</t>
    </r>
    <r>
      <rPr>
        <b/>
        <sz val="11"/>
        <color rgb="FF000000"/>
        <rFont val="Calibri"/>
        <scheme val="minor"/>
      </rPr>
      <t>**SHIPPING: BOARDS MUST BE INDIVIDUALLY BOXED W/ CUST PROVIDED BOXES - SHIP IN ONE BOX WITH B121161 FOR INVOIVING PURPOSES</t>
    </r>
  </si>
  <si>
    <r>
      <rPr>
        <b/>
        <strike/>
        <sz val="11"/>
        <color rgb="FF000000"/>
        <rFont val="Calibri"/>
        <scheme val="minor"/>
      </rPr>
      <t xml:space="preserve">11/15 - PCB DUE
</t>
    </r>
    <r>
      <rPr>
        <b/>
        <sz val="11"/>
        <color rgb="FF000000"/>
        <rFont val="Calibri"/>
        <scheme val="minor"/>
      </rPr>
      <t>11/14 - KIT CLEAR</t>
    </r>
  </si>
  <si>
    <t xml:space="preserve">EUSA Global LLC
</t>
  </si>
  <si>
    <t>ship both B121160 &amp; B121161 ON 12/18 W/ EXCESS MATL (ANNE)</t>
  </si>
  <si>
    <t>TOP SIDE ONLY; LF</t>
  </si>
  <si>
    <r>
      <rPr>
        <b/>
        <strike/>
        <sz val="11"/>
        <color rgb="FF000000"/>
        <rFont val="Calibri"/>
        <scheme val="minor"/>
      </rPr>
      <t xml:space="preserve">11/17 - TOP 1:00
</t>
    </r>
    <r>
      <rPr>
        <b/>
        <sz val="11"/>
        <color rgb="FF000000"/>
        <rFont val="Calibri"/>
        <scheme val="minor"/>
      </rPr>
      <t>11/20 - AOI 10:00</t>
    </r>
  </si>
  <si>
    <r>
      <rPr>
        <b/>
        <sz val="11"/>
        <color rgb="FF000000"/>
        <rFont val="Calibri"/>
        <scheme val="minor"/>
      </rPr>
      <t xml:space="preserve">AWT CUSTOMER APPROVAL
"C24 &amp; C29" SWAP LOCATIONS PER ECO
</t>
    </r>
    <r>
      <rPr>
        <b/>
        <sz val="11"/>
        <color rgb="FFFF0000"/>
        <rFont val="Calibri"/>
        <scheme val="minor"/>
      </rPr>
      <t xml:space="preserve">***SHIP ON 12/20 WITH B121161
</t>
    </r>
    <r>
      <rPr>
        <b/>
        <sz val="11"/>
        <color rgb="FF000000"/>
        <rFont val="Calibri"/>
        <scheme val="minor"/>
      </rPr>
      <t>DEPANEL
**SHIPPING: BOARDS MUST BE INDIVIDUALLY BOXED W/ CUST PROVIDED BOXES - SHIP IN ONE BOX WITH B121161 FOR INVOIVING PURPOSES</t>
    </r>
  </si>
  <si>
    <r>
      <rPr>
        <b/>
        <strike/>
        <sz val="11"/>
        <color rgb="FF000000"/>
        <rFont val="Calibri"/>
        <scheme val="minor"/>
      </rPr>
      <t xml:space="preserve">11/20 - PCB DUE
</t>
    </r>
    <r>
      <rPr>
        <b/>
        <sz val="11"/>
        <color rgb="FF000000"/>
        <rFont val="Calibri"/>
        <scheme val="minor"/>
      </rPr>
      <t>11/16 - KIT CLEAR</t>
    </r>
  </si>
  <si>
    <t xml:space="preserve">EUSA Global, LLC
</t>
  </si>
  <si>
    <t>SOLDER QUALITY NOT GOOD, DESPITE CHANGING SOLDER TYPE.  OPERATOR BELIEVES ITS THE BOARD &amp; RECOMMENDS NITROGEN TO CLEAN IT UP
ship both B121160 &amp; B121161 ON 12/18 W/ EXCESS MATL (ANNE)</t>
  </si>
  <si>
    <t>11/13</t>
  </si>
  <si>
    <r>
      <rPr>
        <b/>
        <strike/>
        <sz val="11"/>
        <color rgb="FF000000"/>
        <rFont val="Calibri"/>
        <scheme val="minor"/>
      </rPr>
      <t xml:space="preserve">12/11 - BOT 8:00
</t>
    </r>
    <r>
      <rPr>
        <b/>
        <sz val="11"/>
        <color rgb="FF000000"/>
        <rFont val="Calibri"/>
        <scheme val="minor"/>
      </rPr>
      <t>12/11 - TOP 10:00
12/11 - AOI</t>
    </r>
  </si>
  <si>
    <t>LABEL: 2614122300001 - 2614122300100 
DEPANEL
INSTALL FUSES
S/N PER ECO #4</t>
  </si>
  <si>
    <t>TOP ONLY; DEPANEL BEFORE THT H/L?; FAST JOB</t>
  </si>
  <si>
    <t>SOLDER GUIDE PINS 
(X1A, X1B, X1C, X1D, X1E, X1F, X1G &amp; X1H)</t>
  </si>
  <si>
    <t>12/15 - KIT CLEAR</t>
  </si>
  <si>
    <t>12/19
???</t>
  </si>
  <si>
    <t>TEST FPGA CHIPS (U75)</t>
  </si>
  <si>
    <t>12/18
5D</t>
  </si>
  <si>
    <r>
      <rPr>
        <b/>
        <strike/>
        <sz val="11"/>
        <color rgb="FF000000"/>
        <rFont val="Calibri"/>
        <scheme val="minor"/>
      </rPr>
      <t xml:space="preserve">12/14 - BOT 11:00
12/14 - TOP 1:00
</t>
    </r>
    <r>
      <rPr>
        <b/>
        <sz val="11"/>
        <color rgb="FF000000"/>
        <rFont val="Calibri"/>
        <scheme val="minor"/>
      </rPr>
      <t>12/14 - AOI 2:30</t>
    </r>
  </si>
  <si>
    <r>
      <rPr>
        <b/>
        <sz val="11"/>
        <color rgb="FF000000"/>
        <rFont val="Calibri"/>
        <scheme val="minor"/>
      </rPr>
      <t xml:space="preserve">CLASS 3
press fit
DEPANEL
48 HR PCB PREBAKE 
BUILD KIT MUST BE KEPT INTACT PER ECO - </t>
    </r>
    <r>
      <rPr>
        <b/>
        <u/>
        <sz val="11"/>
        <color rgb="FFFF0000"/>
        <rFont val="Calibri"/>
        <scheme val="minor"/>
      </rPr>
      <t>DO NOT DAMAGE PART PACKAGING</t>
    </r>
  </si>
  <si>
    <t>12/8 - KIT CLEAR (REPORTED 12/11)</t>
  </si>
  <si>
    <t>12/8</t>
  </si>
  <si>
    <r>
      <rPr>
        <b/>
        <strike/>
        <sz val="11"/>
        <color rgb="FF000000"/>
        <rFont val="Calibri"/>
        <scheme val="minor"/>
      </rPr>
      <t xml:space="preserve">12/13 - TOP 8:00
</t>
    </r>
    <r>
      <rPr>
        <b/>
        <sz val="11"/>
        <color rgb="FF000000"/>
        <rFont val="Calibri"/>
        <scheme val="minor"/>
      </rPr>
      <t>12/13 - AOI 10:00</t>
    </r>
  </si>
  <si>
    <r>
      <rPr>
        <b/>
        <sz val="11"/>
        <color rgb="FF000000"/>
        <rFont val="Calibri"/>
        <scheme val="minor"/>
      </rPr>
      <t xml:space="preserve">CLASS 3
</t>
    </r>
    <r>
      <rPr>
        <b/>
        <sz val="11"/>
        <color rgb="FFFF0000"/>
        <rFont val="Calibri"/>
        <scheme val="minor"/>
      </rPr>
      <t xml:space="preserve">"REVIEW" ECO AND B100618-P2A (ABRG-FULL1-2.B.1) MFR Problems POWERPOINT SLIDES BEFORE RELEASING - SEVERAL QUALITY ISSUES FROM PREVIOUS SUPPLIER
</t>
    </r>
    <r>
      <rPr>
        <b/>
        <sz val="11"/>
        <color rgb="FF000000"/>
        <rFont val="Calibri"/>
        <scheme val="minor"/>
      </rPr>
      <t xml:space="preserve">DEPANEL
48 HR PCB PREBAKE 
press fit
BUILD KIT MUST BE KEPT INTACT PER ECO - </t>
    </r>
    <r>
      <rPr>
        <b/>
        <u/>
        <sz val="11"/>
        <color rgb="FFFF0000"/>
        <rFont val="Calibri"/>
        <scheme val="minor"/>
      </rPr>
      <t>DO NOT DAMAGE PART PACKAGING</t>
    </r>
  </si>
  <si>
    <t>top only; printed B100618-P2A to attach to folder</t>
  </si>
  <si>
    <r>
      <rPr>
        <b/>
        <strike/>
        <sz val="11"/>
        <color rgb="FF000000"/>
        <rFont val="Calibri"/>
        <scheme val="minor"/>
      </rPr>
      <t xml:space="preserve">12/14 - BOT 8:00
</t>
    </r>
    <r>
      <rPr>
        <b/>
        <sz val="11"/>
        <color rgb="FF000000"/>
        <rFont val="Calibri"/>
        <scheme val="minor"/>
      </rPr>
      <t>12/14 - AOI 11:00</t>
    </r>
  </si>
  <si>
    <t>Please Remove the connector pins from the “missing hole” location. Each connector have different missing holes. 
ECO #4
DEPANEL</t>
  </si>
  <si>
    <t>12/11 - KIT CLEAR</t>
  </si>
  <si>
    <t>12/11</t>
  </si>
  <si>
    <t>TOP ONLY; NEED TO LET TRINH KNOW OF PIN REMOVAL</t>
  </si>
  <si>
    <r>
      <rPr>
        <b/>
        <strike/>
        <sz val="11"/>
        <color rgb="FF000000"/>
        <rFont val="Calibri"/>
        <scheme val="minor"/>
      </rPr>
      <t xml:space="preserve">12/5 - BOT 2:00
</t>
    </r>
    <r>
      <rPr>
        <b/>
        <sz val="11"/>
        <color rgb="FF000000"/>
        <rFont val="Calibri"/>
        <scheme val="minor"/>
      </rPr>
      <t>12/7 - TOP 9:00</t>
    </r>
  </si>
  <si>
    <r>
      <rPr>
        <b/>
        <strike/>
        <sz val="11"/>
        <color rgb="FF000000"/>
        <rFont val="Calibri"/>
        <scheme val="minor"/>
      </rPr>
      <t xml:space="preserve">11/20 - AWT PART CONF #104
</t>
    </r>
    <r>
      <rPr>
        <b/>
        <sz val="11"/>
        <color rgb="FF000000"/>
        <rFont val="Calibri"/>
        <scheme val="minor"/>
      </rPr>
      <t>11/22 - KIT CLEAR</t>
    </r>
  </si>
  <si>
    <t>SMALL PARTS; BOT 1ST</t>
  </si>
  <si>
    <t>12/15
5D</t>
  </si>
  <si>
    <r>
      <rPr>
        <b/>
        <strike/>
        <sz val="11"/>
        <color rgb="FF000000"/>
        <rFont val="Calibri"/>
        <scheme val="minor"/>
      </rPr>
      <t xml:space="preserve">12/7 - BOT 6:00
</t>
    </r>
    <r>
      <rPr>
        <b/>
        <sz val="11"/>
        <color rgb="FF000000"/>
        <rFont val="Calibri"/>
        <scheme val="minor"/>
      </rPr>
      <t>12/7 - TOP 10:00
12/8 - AOI</t>
    </r>
  </si>
  <si>
    <t>"U14" BTD
CLASS 3
*CONFIRM SOLDER PASTE MEETS "HALIDE FREE" PER DWG NOTE #2 (SEE ROBERT)
MECH ASSY REQ PER ECO
**CONFIRM WE RECEIVED RTV &amp; PRIMER PER CUST SUPPLIED ASSY PDF "FA-011453AP_PCB_ASSY"
ECO #3 WAIVED (FLYING PROBE)
FILL OUT ASSY FORM FA-011453AP PCB Assy - ONE PER ASSY</t>
  </si>
  <si>
    <r>
      <rPr>
        <b/>
        <strike/>
        <sz val="11"/>
        <color rgb="FF000000"/>
        <rFont val="Calibri"/>
        <scheme val="minor"/>
      </rPr>
      <t xml:space="preserve">12/6 - PCB &amp; THT PARTS DUE
12/6 - SMT CLEAR; SHORT 12 PCS OF ITM #39 (U14, U15...)
</t>
    </r>
    <r>
      <rPr>
        <b/>
        <sz val="11"/>
        <color rgb="FF000000"/>
        <rFont val="Calibri"/>
        <scheme val="minor"/>
      </rPr>
      <t>12/8 - KIT CLEAR</t>
    </r>
  </si>
  <si>
    <t>12/5 - USE WS-809 PASTE
12/7 - NO CLEAN PROCESS; MAY REQUIRE VIBRATION CLEANING
12/6 - DAY 1 IS 12/8 (ANNE)</t>
  </si>
  <si>
    <t>BOT 1ST;
MAKE SURE FIXTURE &amp; PLATES' HOLES LINE UP BEFORE RUNNING
VERIFY PCB REQUIRES BAKING</t>
  </si>
  <si>
    <r>
      <rPr>
        <b/>
        <strike/>
        <sz val="11"/>
        <color rgb="FF000000"/>
        <rFont val="Calibri"/>
        <scheme val="minor"/>
      </rPr>
      <t xml:space="preserve">12/12 - BOT 11:00
12/13 - TOP 8:00
</t>
    </r>
    <r>
      <rPr>
        <b/>
        <sz val="11"/>
        <color rgb="FF000000"/>
        <rFont val="Calibri"/>
        <scheme val="minor"/>
      </rPr>
      <t>12/14 - AOI 8:00</t>
    </r>
  </si>
  <si>
    <t>ONLY RONC CHANGE IS STIFFENER PLACED OPPOSITE PREV BUILD
REMOVE J1-2 &amp; T1-6 FROM OLD PCBs ONTO NEW PCBs
CLASS 3
DATE CODE LABEL
CofC REQUIREMENTS</t>
  </si>
  <si>
    <r>
      <rPr>
        <b/>
        <strike/>
        <sz val="11"/>
        <color rgb="FF000000"/>
        <rFont val="Calibri"/>
        <scheme val="minor"/>
      </rPr>
      <t xml:space="preserve">12/6 - 14 OF 15 CLEAR
12/8 - LAST PCB ETA
</t>
    </r>
    <r>
      <rPr>
        <b/>
        <sz val="11"/>
        <color rgb="FF000000"/>
        <rFont val="Calibri"/>
        <scheme val="minor"/>
      </rPr>
      <t>12/8 - KIT CLEAR</t>
    </r>
  </si>
  <si>
    <t>South Coast Circuits Inc</t>
  </si>
  <si>
    <t>12/6 - MOST PCBS HERE, READY TO RUN</t>
  </si>
  <si>
    <t>12/6</t>
  </si>
  <si>
    <r>
      <rPr>
        <b/>
        <strike/>
        <sz val="11"/>
        <color rgb="FF000000"/>
        <rFont val="Calibri"/>
        <scheme val="minor"/>
      </rPr>
      <t xml:space="preserve">12/12 - TOP 10:00
12/13 - BOT 12:00
</t>
    </r>
    <r>
      <rPr>
        <b/>
        <sz val="11"/>
        <color rgb="FF000000"/>
        <rFont val="Calibri"/>
        <scheme val="minor"/>
      </rPr>
      <t>12/14 - AOI 11:00</t>
    </r>
  </si>
  <si>
    <r>
      <rPr>
        <b/>
        <sz val="11"/>
        <color rgb="FF000000"/>
        <rFont val="Calibri"/>
        <scheme val="minor"/>
      </rPr>
      <t xml:space="preserve">BT1: </t>
    </r>
    <r>
      <rPr>
        <b/>
        <strike/>
        <sz val="11"/>
        <color rgb="FF000000"/>
        <rFont val="Calibri"/>
        <scheme val="minor"/>
      </rPr>
      <t xml:space="preserve">Huntsman Arathane 5753 A/B cut with Cab-O-Sil HS-5 silica powder 
</t>
    </r>
    <r>
      <rPr>
        <b/>
        <sz val="11"/>
        <color rgb="FF000000"/>
        <rFont val="Calibri"/>
        <scheme val="minor"/>
      </rPr>
      <t xml:space="preserve">DP100 is OK TO USE
REQUIRED PER ECO
LABEL REQUIREMENTS
DEPANEL
</t>
    </r>
  </si>
  <si>
    <r>
      <rPr>
        <b/>
        <strike/>
        <sz val="11"/>
        <color rgb="FF000000"/>
        <rFont val="Calibri"/>
        <scheme val="minor"/>
      </rPr>
      <t xml:space="preserve">12/8 - PCB DUE
</t>
    </r>
    <r>
      <rPr>
        <b/>
        <sz val="11"/>
        <color rgb="FF000000"/>
        <rFont val="Calibri"/>
        <scheme val="minor"/>
      </rPr>
      <t>12/8 - KIT CLEAR</t>
    </r>
  </si>
  <si>
    <t>DOC REL 12/1</t>
  </si>
  <si>
    <t>12/1</t>
  </si>
  <si>
    <r>
      <rPr>
        <strike/>
        <sz val="11"/>
        <color rgb="FF000000"/>
        <rFont val="Calibri"/>
        <scheme val="minor"/>
      </rPr>
      <t xml:space="preserve">BOT 1ST
</t>
    </r>
    <r>
      <rPr>
        <sz val="11"/>
        <color rgb="FF000000"/>
        <rFont val="Calibri"/>
        <scheme val="minor"/>
      </rPr>
      <t>top side 1st</t>
    </r>
  </si>
  <si>
    <r>
      <rPr>
        <b/>
        <strike/>
        <sz val="11"/>
        <color rgb="FF000000"/>
        <rFont val="Calibri"/>
        <scheme val="minor"/>
      </rPr>
      <t xml:space="preserve">12/11 - BOT 1:00
12/12 - TOP 11:30
</t>
    </r>
    <r>
      <rPr>
        <b/>
        <sz val="11"/>
        <color rgb="FF000000"/>
        <rFont val="Calibri"/>
        <scheme val="minor"/>
      </rPr>
      <t>12/14 - AOI 10:00</t>
    </r>
  </si>
  <si>
    <r>
      <rPr>
        <b/>
        <sz val="14"/>
        <color rgb="FFFF0000"/>
        <rFont val="Calibri"/>
      </rPr>
      <t xml:space="preserve">*CUST PAID EXPEDITE FOR QTY 100 SHIP EARLY (ALSO PAID TO HAND SOLDER STANDOFFS)
</t>
    </r>
    <r>
      <rPr>
        <b/>
        <sz val="11"/>
        <color rgb="FF000000"/>
        <rFont val="Calibri"/>
      </rPr>
      <t>DEPANEL
GDT1 &amp; 3 PLACE PER ECO#2
HEIGHT REQ FOR GDT2&amp;4 PER ECO #6</t>
    </r>
  </si>
  <si>
    <r>
      <rPr>
        <b/>
        <strike/>
        <sz val="11"/>
        <color rgb="FF000000"/>
        <rFont val="Calibri"/>
        <scheme val="minor"/>
      </rPr>
      <t xml:space="preserve">12/7 - ALMOST CLEAR; SHORT 5 PCS OF JP_1
</t>
    </r>
    <r>
      <rPr>
        <b/>
        <sz val="11"/>
        <color rgb="FFFF0000"/>
        <rFont val="Calibri"/>
        <scheme val="minor"/>
      </rPr>
      <t xml:space="preserve">12/8 - HOLD -  MG1, MG2, MG3, MG4 ISSUE
12/8 - OFF HOLD - CUST APPVD HAND SOLDER OF MG1..
</t>
    </r>
    <r>
      <rPr>
        <b/>
        <strike/>
        <sz val="11"/>
        <color rgb="FF000000"/>
        <rFont val="Calibri"/>
        <scheme val="minor"/>
      </rPr>
      <t xml:space="preserve">12/12 - SHIPPED 100 OF 450
</t>
    </r>
    <r>
      <rPr>
        <b/>
        <sz val="11"/>
        <color rgb="FF000000"/>
        <rFont val="Calibri"/>
        <scheme val="minor"/>
      </rPr>
      <t>12/12 - KIT CLEAR</t>
    </r>
  </si>
  <si>
    <r>
      <rPr>
        <b/>
        <sz val="9"/>
        <color rgb="FF000000"/>
        <rFont val="Calibri"/>
        <scheme val="minor"/>
      </rPr>
      <t xml:space="preserve">12/7 - DAY 1 IS 12/11 (ANNE)
12/11 - J-CONNECTOR MISALIGN (FIXTURE OR GLUE NEEDED)
12/11 - </t>
    </r>
    <r>
      <rPr>
        <b/>
        <strike/>
        <sz val="9"/>
        <color rgb="FF000000"/>
        <rFont val="Calibri"/>
        <scheme val="minor"/>
      </rPr>
      <t xml:space="preserve">MG1, MG2, ETC. TOO LARGE; </t>
    </r>
    <r>
      <rPr>
        <b/>
        <sz val="9"/>
        <color rgb="FF000000"/>
        <rFont val="Calibri"/>
        <scheme val="minor"/>
      </rPr>
      <t>CUST SENT NUTS DUE 12/12
12/13 - REQUIRES 2 PEOPLE TO H/L PARTS IN SMT.  1 MIN TO RUN ON MACHINE, 2-3 ADDITIONAL MINUTES TO H/L</t>
    </r>
  </si>
  <si>
    <t>12/7</t>
  </si>
  <si>
    <t xml:space="preserve">BOT 1ST; </t>
  </si>
  <si>
    <t>12/18
10D</t>
  </si>
  <si>
    <t>12/11 - BACK</t>
  </si>
  <si>
    <r>
      <rPr>
        <b/>
        <strike/>
        <sz val="11"/>
        <color rgb="FF000000"/>
        <rFont val="Calibri"/>
        <scheme val="minor"/>
      </rPr>
      <t xml:space="preserve">11/30 - WILL CLEAR DATE
</t>
    </r>
    <r>
      <rPr>
        <b/>
        <sz val="11"/>
        <color rgb="FF000000"/>
        <rFont val="Calibri"/>
        <scheme val="minor"/>
      </rPr>
      <t>12/4 - KIT CLEAR</t>
    </r>
  </si>
  <si>
    <t xml:space="preserve">Genuen, LL
</t>
  </si>
  <si>
    <t>DOC REL 11/15</t>
  </si>
  <si>
    <r>
      <rPr>
        <b/>
        <strike/>
        <sz val="11"/>
        <color rgb="FF000000"/>
        <rFont val="Calibri"/>
        <scheme val="minor"/>
      </rPr>
      <t xml:space="preserve">12/11 - BOT 2:00
12/12 - TOP 8:00
</t>
    </r>
    <r>
      <rPr>
        <b/>
        <sz val="11"/>
        <color rgb="FF000000"/>
        <rFont val="Calibri"/>
        <scheme val="minor"/>
      </rPr>
      <t>12/12 - AOI 11:00</t>
    </r>
  </si>
  <si>
    <t>DEPANEL
"BUZZ1" AFTER WASH</t>
  </si>
  <si>
    <t>12/8 - PCB DUE
12/8 - KIT CLEAR</t>
  </si>
  <si>
    <t>12/14
5D</t>
  </si>
  <si>
    <r>
      <rPr>
        <b/>
        <strike/>
        <sz val="11"/>
        <color rgb="FF000000"/>
        <rFont val="Calibri"/>
        <scheme val="minor"/>
      </rPr>
      <t xml:space="preserve">12/11 - BOT 6:00
</t>
    </r>
    <r>
      <rPr>
        <b/>
        <sz val="11"/>
        <color rgb="FF000000"/>
        <rFont val="Calibri"/>
        <scheme val="minor"/>
      </rPr>
      <t>12/11 - TOP
12/11 - AOI 2:00</t>
    </r>
  </si>
  <si>
    <t>label: 231006 - 01
DEPANEL
"U15" DO NOT WASH</t>
  </si>
  <si>
    <r>
      <rPr>
        <b/>
        <strike/>
        <sz val="11"/>
        <color rgb="FF000000"/>
        <rFont val="Calibri"/>
        <scheme val="minor"/>
      </rPr>
      <t xml:space="preserve">12/8 - PCB DUE then SMT clear
</t>
    </r>
    <r>
      <rPr>
        <b/>
        <sz val="11"/>
        <color rgb="FF000000"/>
        <rFont val="Calibri"/>
        <scheme val="minor"/>
      </rPr>
      <t>12/7 - KIT CLEAR</t>
    </r>
  </si>
  <si>
    <r>
      <rPr>
        <b/>
        <strike/>
        <sz val="11"/>
        <color rgb="FF000000"/>
        <rFont val="Calibri"/>
        <scheme val="minor"/>
      </rPr>
      <t xml:space="preserve">12/11 - BOT 6:00
</t>
    </r>
    <r>
      <rPr>
        <b/>
        <sz val="11"/>
        <color rgb="FF000000"/>
        <rFont val="Calibri"/>
        <scheme val="minor"/>
      </rPr>
      <t>12/11 - TOP
12/11 - AOI 1:00</t>
    </r>
  </si>
  <si>
    <t>LEAD PROCESS
DEPANEL
SMT VERIFY ECO #4 "U45" GND PADS NEED UNSOLDERED</t>
  </si>
  <si>
    <r>
      <rPr>
        <b/>
        <strike/>
        <sz val="11"/>
        <color rgb="FF000000"/>
        <rFont val="Calibri"/>
        <scheme val="minor"/>
      </rPr>
      <t xml:space="preserve">12/8 - PCB DUE
</t>
    </r>
    <r>
      <rPr>
        <b/>
        <sz val="11"/>
        <color rgb="FF000000"/>
        <rFont val="Calibri"/>
        <scheme val="minor"/>
      </rPr>
      <t>12/7 - KIT CLEAR</t>
    </r>
  </si>
  <si>
    <t xml:space="preserve">Duotech Services, Inc.
</t>
  </si>
  <si>
    <r>
      <rPr>
        <b/>
        <strike/>
        <sz val="11"/>
        <color rgb="FF000000"/>
        <rFont val="Calibri"/>
        <scheme val="minor"/>
      </rPr>
      <t xml:space="preserve">12/11 - BOT 6:00
12/11 - TOP
</t>
    </r>
    <r>
      <rPr>
        <b/>
        <sz val="11"/>
        <color rgb="FF000000"/>
        <rFont val="Calibri"/>
        <scheme val="minor"/>
      </rPr>
      <t>12/11 - AOI 12:00</t>
    </r>
  </si>
  <si>
    <r>
      <rPr>
        <b/>
        <strike/>
        <sz val="11"/>
        <color rgb="FF000000"/>
        <rFont val="Calibri"/>
        <scheme val="minor"/>
      </rPr>
      <t xml:space="preserve">11/22 - PCB DUE
12/5 - PCB due
</t>
    </r>
    <r>
      <rPr>
        <b/>
        <sz val="11"/>
        <color rgb="FF000000"/>
        <rFont val="Calibri"/>
        <scheme val="minor"/>
      </rPr>
      <t>12/7 - KIT CLEAR</t>
    </r>
  </si>
  <si>
    <t>11/29 - do not return excess matl</t>
  </si>
  <si>
    <t>DOC REL 11/16</t>
  </si>
  <si>
    <t>BOT 1ST; LF</t>
  </si>
  <si>
    <r>
      <rPr>
        <b/>
        <sz val="11"/>
        <color rgb="FF000000"/>
        <rFont val="Calibri"/>
        <scheme val="minor"/>
      </rPr>
      <t>SPLIT SHIPMENT (MONTHLY):
BAL REMAINING 440
LEAD PROCESS
DEPANEL
XRAY &amp; SAVE
2 S/N LABELS PER ECO -</t>
    </r>
    <r>
      <rPr>
        <b/>
        <sz val="14"/>
        <color rgb="FFFF0000"/>
        <rFont val="Calibri"/>
        <scheme val="minor"/>
      </rPr>
      <t xml:space="preserve"> S/N'S MUST MATCH PER BOARD!!!</t>
    </r>
  </si>
  <si>
    <r>
      <rPr>
        <b/>
        <sz val="11"/>
        <color rgb="FF000000"/>
        <rFont val="Calibri"/>
        <scheme val="minor"/>
      </rPr>
      <t xml:space="preserve">12/12
</t>
    </r>
    <r>
      <rPr>
        <b/>
        <strike/>
        <sz val="11"/>
        <color rgb="FF000000"/>
        <rFont val="Calibri"/>
        <scheme val="minor"/>
      </rPr>
      <t xml:space="preserve">12/15
</t>
    </r>
    <r>
      <rPr>
        <b/>
        <sz val="11"/>
        <color rgb="FF000000"/>
        <rFont val="Calibri"/>
        <scheme val="minor"/>
      </rPr>
      <t>10D</t>
    </r>
  </si>
  <si>
    <r>
      <rPr>
        <b/>
        <sz val="11"/>
        <color rgb="FF000000"/>
        <rFont val="Calibri"/>
        <scheme val="minor"/>
      </rPr>
      <t>SPLIT SHIPMENT (MONTHLY):
BAL REMAINING 420
EAD PROCESS
DEPANEL
XRAY &amp; SAVE
2 S/N LABELS PER ECO -</t>
    </r>
    <r>
      <rPr>
        <b/>
        <sz val="14"/>
        <color rgb="FF000000"/>
        <rFont val="Calibri"/>
        <scheme val="minor"/>
      </rPr>
      <t xml:space="preserve"> S/N'S MUST MATCH PER BOARD!!!</t>
    </r>
  </si>
  <si>
    <t>12/11 - ship 12/12 (anne)</t>
  </si>
  <si>
    <r>
      <rPr>
        <b/>
        <sz val="11"/>
        <color rgb="FF000000"/>
        <rFont val="Calibri"/>
        <scheme val="minor"/>
      </rPr>
      <t>SPLIT SHIPMENT (MONTHLY):
BAL REMAINING 420
LEAD PROCESS
DEPANEL
XRAY &amp; SAVE
2 S/N LABELS PER ECO -</t>
    </r>
    <r>
      <rPr>
        <b/>
        <sz val="14"/>
        <color rgb="FFFF0000"/>
        <rFont val="Calibri"/>
        <scheme val="minor"/>
      </rPr>
      <t xml:space="preserve"> S/N'S MUST MATCH PER BOARD!!!</t>
    </r>
  </si>
  <si>
    <r>
      <rPr>
        <b/>
        <sz val="11"/>
        <color rgb="FF000000"/>
        <rFont val="Calibri"/>
        <scheme val="minor"/>
      </rPr>
      <t>REMOVE ALL FB8
SPLIT SHIPMENT (MONTHLY):
BAL REMAINING 420
CUST:
L1, L2 USE p/n 1264EY-330M=P3
LEAD PROCESS
DEPANEL
XRAY &amp; SAVE
2 S/N LABELS PER ECO -</t>
    </r>
    <r>
      <rPr>
        <b/>
        <sz val="14"/>
        <color rgb="FF000000"/>
        <rFont val="Calibri"/>
        <scheme val="minor"/>
      </rPr>
      <t xml:space="preserve"> S/N'S MUST MATCH PER BOARD!!!</t>
    </r>
  </si>
  <si>
    <r>
      <rPr>
        <b/>
        <strike/>
        <sz val="9"/>
        <color rgb="FF000000"/>
        <rFont val="Calibri"/>
        <scheme val="minor"/>
      </rPr>
      <t xml:space="preserve">11/14  - PCB STAMP ISSUE; JOB ON HOLD
</t>
    </r>
    <r>
      <rPr>
        <b/>
        <sz val="9"/>
        <color rgb="FF000000"/>
        <rFont val="Calibri"/>
        <scheme val="minor"/>
      </rPr>
      <t>12/11 - ship 12/12 (anne)</t>
    </r>
  </si>
  <si>
    <r>
      <rPr>
        <b/>
        <sz val="11"/>
        <color rgb="FF000000"/>
        <rFont val="Calibri"/>
        <scheme val="minor"/>
      </rPr>
      <t>SPLIT SHIPMENT (MONTHLY):
BAL REMAINING 420
DNI #36 (U3) &amp; ship w/ PCBAs
LEAD PROCESS
XRAY &amp; SAVE
2 S/N LABELS PER ECO -</t>
    </r>
    <r>
      <rPr>
        <b/>
        <sz val="14"/>
        <color rgb="FF000000"/>
        <rFont val="Calibri"/>
        <scheme val="minor"/>
      </rPr>
      <t xml:space="preserve"> S/N'S MUST MATCH PER BOARD!!!
</t>
    </r>
    <r>
      <rPr>
        <b/>
        <sz val="12"/>
        <color rgb="FF000000"/>
        <rFont val="Calibri"/>
        <scheme val="minor"/>
      </rPr>
      <t>DEPANEL</t>
    </r>
  </si>
  <si>
    <r>
      <t xml:space="preserve">12/12
</t>
    </r>
    <r>
      <rPr>
        <b/>
        <strike/>
        <sz val="11"/>
        <color rgb="FF000000"/>
        <rFont val="Calibri"/>
      </rPr>
      <t xml:space="preserve">12/15
</t>
    </r>
    <r>
      <rPr>
        <b/>
        <sz val="11"/>
        <color rgb="FF000000"/>
        <rFont val="Calibri"/>
      </rPr>
      <t>5D</t>
    </r>
  </si>
  <si>
    <r>
      <rPr>
        <b/>
        <strike/>
        <sz val="11"/>
        <color rgb="FF000000"/>
        <rFont val="Calibri"/>
        <scheme val="minor"/>
      </rPr>
      <t xml:space="preserve">12/8 - BOT
12/9 - TOP
</t>
    </r>
    <r>
      <rPr>
        <b/>
        <sz val="11"/>
        <color rgb="FF000000"/>
        <rFont val="Calibri"/>
        <scheme val="minor"/>
      </rPr>
      <t>12/9 - AOI</t>
    </r>
  </si>
  <si>
    <r>
      <rPr>
        <b/>
        <sz val="14"/>
        <color rgb="FFFF0000"/>
        <rFont val="Calibri"/>
      </rPr>
      <t xml:space="preserve">*CUST PAID EXPEDITE FOR QTY 100 SHIP EARLY (ALSO PAID TO HAND SOLDER STANDOFFS)
</t>
    </r>
    <r>
      <rPr>
        <b/>
        <sz val="11"/>
        <color rgb="FF4472C4"/>
        <rFont val="Calibri"/>
      </rPr>
      <t>DEPANEL
GDT1 &amp; 3 PLACE PER ECO#2
HEIGHT REQ FOR GDT2&amp;4 PER ECO #6</t>
    </r>
  </si>
  <si>
    <r>
      <rPr>
        <b/>
        <strike/>
        <sz val="11"/>
        <color rgb="FF000000"/>
        <rFont val="Calibri"/>
        <scheme val="minor"/>
      </rPr>
      <t xml:space="preserve">12/7 - ALMOST CLEAR; SHORT 5 PCS OF JP_1
</t>
    </r>
    <r>
      <rPr>
        <b/>
        <sz val="11"/>
        <color rgb="FFFF0000"/>
        <rFont val="Calibri"/>
        <scheme val="minor"/>
      </rPr>
      <t xml:space="preserve">12/8 - HOLD -  MG1, MG2, MG3, MG4 ISSUE
12/8 - OFF HOLD - CUST APPVD HAND SOLDER OF MG1..
</t>
    </r>
    <r>
      <rPr>
        <b/>
        <sz val="11"/>
        <color rgb="FF000000"/>
        <rFont val="Calibri"/>
        <scheme val="minor"/>
      </rPr>
      <t>12/12 - KIT CLEAR</t>
    </r>
  </si>
  <si>
    <r>
      <rPr>
        <b/>
        <sz val="9"/>
        <color rgb="FF000000"/>
        <rFont val="Calibri"/>
        <scheme val="minor"/>
      </rPr>
      <t xml:space="preserve">12/7 - DAY 1 IS 12/11 (ANNE)
12/11 - J-CONNECTOR MISALIGN (FIXTURE OR GLUE NEEDED)
12/11 - </t>
    </r>
    <r>
      <rPr>
        <b/>
        <strike/>
        <sz val="9"/>
        <color rgb="FF000000"/>
        <rFont val="Calibri"/>
        <scheme val="minor"/>
      </rPr>
      <t xml:space="preserve">MG1, MG2, ETC. TOO LARGE; </t>
    </r>
    <r>
      <rPr>
        <b/>
        <sz val="9"/>
        <color rgb="FF000000"/>
        <rFont val="Calibri"/>
        <scheme val="minor"/>
      </rPr>
      <t>CUST SENT NUTS DUE 12/12</t>
    </r>
  </si>
  <si>
    <t>12/12
3D</t>
  </si>
  <si>
    <t>12/8 - BOT 8:00</t>
  </si>
  <si>
    <r>
      <rPr>
        <b/>
        <sz val="11"/>
        <color rgb="FFFF0000"/>
        <rFont val="Calibri"/>
        <scheme val="minor"/>
      </rPr>
      <t xml:space="preserve">*** 3 DAY TURN ***
</t>
    </r>
    <r>
      <rPr>
        <b/>
        <sz val="11"/>
        <color rgb="FF000000"/>
        <rFont val="Calibri"/>
        <scheme val="minor"/>
      </rPr>
      <t>DEPANEL &amp; SAND
INSTALL SHUNTS PER ECO #4</t>
    </r>
  </si>
  <si>
    <t>12/7 - KIT CLEAR</t>
  </si>
  <si>
    <t xml:space="preserve">Enovate Medical /Stinger Medical
</t>
  </si>
  <si>
    <t>DOC REL 12/6</t>
  </si>
  <si>
    <r>
      <rPr>
        <b/>
        <strike/>
        <sz val="11"/>
        <color rgb="FF000000"/>
        <rFont val="Calibri"/>
        <scheme val="minor"/>
      </rPr>
      <t xml:space="preserve">12/1- BOT 6:00
12/1 - TOP 11:30
12/5 - TOP 9:00
</t>
    </r>
    <r>
      <rPr>
        <b/>
        <sz val="11"/>
        <color rgb="FF000000"/>
        <rFont val="Calibri"/>
        <scheme val="minor"/>
      </rPr>
      <t>12/5 - AOI 10:00</t>
    </r>
  </si>
  <si>
    <r>
      <rPr>
        <b/>
        <strike/>
        <sz val="11"/>
        <color rgb="FFFF0000"/>
        <rFont val="Calibri"/>
        <scheme val="minor"/>
      </rPr>
      <t xml:space="preserve">SHIPPING HOLD; CONTINUE PRODUCTION BUT DO NOT SHIP
</t>
    </r>
    <r>
      <rPr>
        <b/>
        <sz val="11"/>
        <color rgb="FF000000"/>
        <rFont val="Calibri"/>
        <scheme val="minor"/>
      </rPr>
      <t>DEPANEL</t>
    </r>
  </si>
  <si>
    <t>11/21 - KIT CLEAR</t>
  </si>
  <si>
    <t xml:space="preserve">Kopin Corporation
</t>
  </si>
  <si>
    <t>12/1 - HALTED TO RUN B121745 &amp; B116966 1ST (BOT SIDE DONE)</t>
  </si>
  <si>
    <t>DOC REL 11/3</t>
  </si>
  <si>
    <t>12/8
5D</t>
  </si>
  <si>
    <r>
      <rPr>
        <b/>
        <strike/>
        <sz val="11"/>
        <color rgb="FF000000"/>
        <rFont val="Calibri"/>
        <scheme val="minor"/>
      </rPr>
      <t xml:space="preserve">12/5 - TOP 8:00
12/6 - BOT 9:00
</t>
    </r>
    <r>
      <rPr>
        <b/>
        <sz val="11"/>
        <color rgb="FF000000"/>
        <rFont val="Calibri"/>
        <scheme val="minor"/>
      </rPr>
      <t>12/6 - AOI 2:00</t>
    </r>
  </si>
  <si>
    <t>"S1" AFTER WASH
TRIM LEADS - NOT TO EXCEED 0.1"
DEPANEL &amp; SAND</t>
  </si>
  <si>
    <t>12/1 - KIT CLEAR</t>
  </si>
  <si>
    <t>DOC REL 11/21</t>
  </si>
  <si>
    <r>
      <rPr>
        <b/>
        <sz val="11"/>
        <color rgb="FF000000"/>
        <rFont val="Calibri"/>
        <scheme val="minor"/>
      </rPr>
      <t xml:space="preserve">12/8
</t>
    </r>
    <r>
      <rPr>
        <b/>
        <strike/>
        <sz val="11"/>
        <color rgb="FF000000"/>
        <rFont val="Calibri"/>
        <scheme val="minor"/>
      </rPr>
      <t xml:space="preserve">12/6
</t>
    </r>
    <r>
      <rPr>
        <b/>
        <sz val="11"/>
        <color rgb="FF000000"/>
        <rFont val="Calibri"/>
        <scheme val="minor"/>
      </rPr>
      <t>3D</t>
    </r>
  </si>
  <si>
    <r>
      <rPr>
        <b/>
        <strike/>
        <sz val="11"/>
        <color rgb="FF000000"/>
        <rFont val="Calibri"/>
        <scheme val="minor"/>
      </rPr>
      <t xml:space="preserve">12/5 - BOT 7:00
12/5 - TOP 9:00
</t>
    </r>
    <r>
      <rPr>
        <b/>
        <sz val="11"/>
        <color rgb="FF000000"/>
        <rFont val="Calibri"/>
        <scheme val="minor"/>
      </rPr>
      <t>12/5 - AOI 11:00</t>
    </r>
  </si>
  <si>
    <r>
      <rPr>
        <b/>
        <strike/>
        <sz val="11"/>
        <color rgb="FFFF0000"/>
        <rFont val="Calibri"/>
        <scheme val="minor"/>
      </rPr>
      <t xml:space="preserve">SHIPPING HOLD, CONTINUE PRODUCTION BUT DO NOT SHIP
</t>
    </r>
    <r>
      <rPr>
        <b/>
        <sz val="11"/>
        <color rgb="FFFF0000"/>
        <rFont val="Calibri"/>
        <scheme val="minor"/>
      </rPr>
      <t xml:space="preserve">*** 3 DAY TURN ***
</t>
    </r>
    <r>
      <rPr>
        <b/>
        <sz val="11"/>
        <color rgb="FF000000"/>
        <rFont val="Calibri"/>
        <scheme val="minor"/>
      </rPr>
      <t>LEAD PROCESS
DEPANEL
IC10 MOISTURE SENSITIVE</t>
    </r>
  </si>
  <si>
    <r>
      <rPr>
        <b/>
        <strike/>
        <sz val="11"/>
        <color rgb="FF000000"/>
        <rFont val="Calibri"/>
        <scheme val="minor"/>
      </rPr>
      <t xml:space="preserve">11/30 - PCB due
</t>
    </r>
    <r>
      <rPr>
        <b/>
        <sz val="11"/>
        <color rgb="FF000000"/>
        <rFont val="Calibri"/>
        <scheme val="minor"/>
      </rPr>
      <t>12/1 - KIT CLEAR</t>
    </r>
  </si>
  <si>
    <t>11/22</t>
  </si>
  <si>
    <r>
      <rPr>
        <b/>
        <strike/>
        <sz val="11"/>
        <color rgb="FF000000"/>
        <rFont val="Calibri"/>
        <scheme val="minor"/>
      </rPr>
      <t xml:space="preserve">12/1 - BOT 1:30
12/4 - TOP 9:00
</t>
    </r>
    <r>
      <rPr>
        <b/>
        <sz val="11"/>
        <color rgb="FF000000"/>
        <rFont val="Calibri"/>
        <scheme val="minor"/>
      </rPr>
      <t>12/5 - AOI 7:00</t>
    </r>
  </si>
  <si>
    <r>
      <rPr>
        <b/>
        <strike/>
        <sz val="11"/>
        <color rgb="FFFF0000"/>
        <rFont val="Calibri"/>
        <scheme val="minor"/>
      </rPr>
      <t xml:space="preserve">SHIPPING HOLD, CONTINUE PRODUCTION BUT DO NOT SHIP
</t>
    </r>
    <r>
      <rPr>
        <b/>
        <sz val="11"/>
        <color rgb="FFFF0000"/>
        <rFont val="Calibri"/>
        <scheme val="minor"/>
      </rPr>
      <t xml:space="preserve">*** 3 DAY TURN ***
</t>
    </r>
    <r>
      <rPr>
        <b/>
        <sz val="11"/>
        <color rgb="FF000000"/>
        <rFont val="Calibri"/>
        <scheme val="minor"/>
      </rPr>
      <t>LEAD PROCESS
DEPANEL
:IC19" IS MOISTURE SENSITIVE</t>
    </r>
  </si>
  <si>
    <t>12/4 - JOB HALT, OPERATOR HAS DOCTOR APPOINTMENT 10 AM</t>
  </si>
  <si>
    <r>
      <rPr>
        <b/>
        <strike/>
        <sz val="11"/>
        <color rgb="FF000000"/>
        <rFont val="Calibri"/>
        <scheme val="minor"/>
      </rPr>
      <t xml:space="preserve">11/22 - BOT 10:00
11/27 - TOP 10:00
</t>
    </r>
    <r>
      <rPr>
        <b/>
        <sz val="11"/>
        <color rgb="FF000000"/>
        <rFont val="Calibri"/>
        <scheme val="minor"/>
      </rPr>
      <t>11/28 - AOI 11:30</t>
    </r>
  </si>
  <si>
    <r>
      <rPr>
        <b/>
        <strike/>
        <sz val="11"/>
        <color rgb="FFFF0000"/>
        <rFont val="Calibri"/>
        <scheme val="minor"/>
      </rPr>
      <t xml:space="preserve">SHIPPING HOLD, CONTINUE PRODUCTION BUT DO NOT SHIP
</t>
    </r>
    <r>
      <rPr>
        <b/>
        <sz val="11"/>
        <color rgb="FFFF0000"/>
        <rFont val="Calibri"/>
        <scheme val="minor"/>
      </rPr>
      <t xml:space="preserve">*** 3 DAY TURN ***
</t>
    </r>
    <r>
      <rPr>
        <b/>
        <sz val="11"/>
        <color rgb="FF000000"/>
        <rFont val="Calibri"/>
        <scheme val="minor"/>
      </rPr>
      <t>DEPANEL</t>
    </r>
  </si>
  <si>
    <t xml:space="preserve">2B 2T
</t>
  </si>
  <si>
    <r>
      <rPr>
        <b/>
        <strike/>
        <sz val="11"/>
        <color rgb="FF000000"/>
        <rFont val="Calibri"/>
        <scheme val="minor"/>
      </rPr>
      <t xml:space="preserve">11/20 – PCB due
11/22 - PCB due
</t>
    </r>
    <r>
      <rPr>
        <b/>
        <sz val="11"/>
        <color rgb="FF000000"/>
        <rFont val="Calibri"/>
        <scheme val="minor"/>
      </rPr>
      <t>11/22 - KIT CLEAR</t>
    </r>
  </si>
  <si>
    <r>
      <rPr>
        <b/>
        <strike/>
        <sz val="9"/>
        <color rgb="FF000000"/>
        <rFont val="Calibri"/>
        <scheme val="minor"/>
      </rPr>
      <t xml:space="preserve">11/28 - SZESD7351HT1G (D44,D45,D46...) FLEW OFF BOARD IN REFLOW 3, BUT REFLOW 2 OK
</t>
    </r>
    <r>
      <rPr>
        <b/>
        <sz val="9"/>
        <color rgb="FF000000"/>
        <rFont val="Calibri"/>
        <scheme val="minor"/>
      </rPr>
      <t>11/28 - SER2915H-153KL (L2 - BOT SIDE) FELL OFF WHILE TOP REFLOW</t>
    </r>
  </si>
  <si>
    <t>11/8</t>
  </si>
  <si>
    <t>BOT 1ST; R; S/U EARLY
PCB here</t>
  </si>
  <si>
    <r>
      <rPr>
        <b/>
        <sz val="11"/>
        <color rgb="FF000000"/>
        <rFont val="Calibri"/>
        <scheme val="minor"/>
      </rPr>
      <t xml:space="preserve">12/7
</t>
    </r>
    <r>
      <rPr>
        <b/>
        <strike/>
        <sz val="11"/>
        <color rgb="FF000000"/>
        <rFont val="Calibri"/>
        <scheme val="minor"/>
      </rPr>
      <t xml:space="preserve">12/15
</t>
    </r>
    <r>
      <rPr>
        <b/>
        <sz val="11"/>
        <color rgb="FF000000"/>
        <rFont val="Calibri"/>
        <scheme val="minor"/>
      </rPr>
      <t>10D</t>
    </r>
  </si>
  <si>
    <r>
      <rPr>
        <b/>
        <strike/>
        <sz val="11"/>
        <color rgb="FF000000"/>
        <rFont val="Calibri"/>
        <scheme val="minor"/>
      </rPr>
      <t xml:space="preserve">12/5 - BOT 10:00
12/5 - TOP 11:30
</t>
    </r>
    <r>
      <rPr>
        <b/>
        <sz val="11"/>
        <color rgb="FF000000"/>
        <rFont val="Calibri"/>
        <scheme val="minor"/>
      </rPr>
      <t>12/5 - AOI 2:00</t>
    </r>
  </si>
  <si>
    <t>MIXED POP PER ECO #4
QTY 40 W/ GRT1555C1H102FA02D, BAL QTY 40 W/ GRM1557U1A202JA01D
LABEL BOTH LOTS ACCORDINGLY PER ECO #4</t>
  </si>
  <si>
    <t>ok to ship a week early (Anne)</t>
  </si>
  <si>
    <r>
      <rPr>
        <b/>
        <sz val="11"/>
        <color rgb="FF000000"/>
        <rFont val="Calibri"/>
        <scheme val="minor"/>
      </rPr>
      <t xml:space="preserve">12/7
</t>
    </r>
    <r>
      <rPr>
        <b/>
        <strike/>
        <sz val="11"/>
        <color rgb="FF000000"/>
        <rFont val="Calibri"/>
        <scheme val="minor"/>
      </rPr>
      <t xml:space="preserve">12/14
</t>
    </r>
    <r>
      <rPr>
        <b/>
        <sz val="11"/>
        <color rgb="FF000000"/>
        <rFont val="Calibri"/>
        <scheme val="minor"/>
      </rPr>
      <t>10D</t>
    </r>
  </si>
  <si>
    <r>
      <rPr>
        <b/>
        <strike/>
        <sz val="11"/>
        <color rgb="FF000000"/>
        <rFont val="Calibri"/>
        <scheme val="minor"/>
      </rPr>
      <t xml:space="preserve">12/1 - TOP 11:30
</t>
    </r>
    <r>
      <rPr>
        <b/>
        <sz val="11"/>
        <color rgb="FF000000"/>
        <rFont val="Calibri"/>
        <scheme val="minor"/>
      </rPr>
      <t>12/1 - AOI 1:00</t>
    </r>
  </si>
  <si>
    <r>
      <rPr>
        <b/>
        <sz val="11"/>
        <color rgb="FFFF0000"/>
        <rFont val="Calibri"/>
        <scheme val="minor"/>
      </rPr>
      <t xml:space="preserve">Care Required when Screwing
</t>
    </r>
    <r>
      <rPr>
        <b/>
        <sz val="11"/>
        <color rgb="FF000000"/>
        <rFont val="Calibri"/>
        <scheme val="minor"/>
      </rPr>
      <t>DEPANEL &amp; SAND
MECH ASSY REQ</t>
    </r>
  </si>
  <si>
    <t>11/30 - KIT CLEAR</t>
  </si>
  <si>
    <t>12/7
5D</t>
  </si>
  <si>
    <t>Skip IC2 for all boards we are short the part.
SPLIT SHIPMENT (MONTHLY):
BAL REMAINING 524
2 LABEL TYPES &amp; LOCS
TEXT LABEL &amp; QR CODE
ENSURE S/N MATCH
LABELS SPECIFIED LOCATIONS
LEAD PROCESS 
DEPANEL
XRAY &amp; SVE</t>
  </si>
  <si>
    <t>12/7
6D</t>
  </si>
  <si>
    <r>
      <rPr>
        <b/>
        <strike/>
        <sz val="11"/>
        <color rgb="FF000000"/>
        <rFont val="Calibri"/>
        <scheme val="minor"/>
      </rPr>
      <t xml:space="preserve">12/1 - BOT 9:30
12/4 - TOP 9:00
</t>
    </r>
    <r>
      <rPr>
        <b/>
        <sz val="11"/>
        <color rgb="FF000000"/>
        <rFont val="Calibri"/>
        <scheme val="minor"/>
      </rPr>
      <t>12/4 - AOI 2:00</t>
    </r>
  </si>
  <si>
    <r>
      <rPr>
        <b/>
        <sz val="11"/>
        <color rgb="FFFF0000"/>
        <rFont val="Calibri"/>
        <scheme val="minor"/>
      </rPr>
      <t xml:space="preserve">60 boards smt comp; ship 58 only
</t>
    </r>
    <r>
      <rPr>
        <b/>
        <sz val="11"/>
        <color rgb="FF000000"/>
        <rFont val="Calibri"/>
        <scheme val="minor"/>
      </rPr>
      <t>FOR IC17 USE P/N IS21TF32G-JCLI. 
Use SN 00378 and 00379 for these 2 boards
SHIP 2 SPECIAL BOARDS
SPLIT SHIPMENT (MONTHLY):
BAL REMAINING 500
LEAD PROCESS
DEPANEL
XRAY &amp; SAVE
2 S/N LABELS PER ECO -</t>
    </r>
    <r>
      <rPr>
        <b/>
        <sz val="14"/>
        <color rgb="FFFF0000"/>
        <rFont val="Calibri"/>
        <scheme val="minor"/>
      </rPr>
      <t xml:space="preserve"> S/N'S MUST MATCH PER BOARD!!!</t>
    </r>
  </si>
  <si>
    <t>12/6
15D</t>
  </si>
  <si>
    <t>5/19 - BOT 11:00
5/19 - TOP 1:00</t>
  </si>
  <si>
    <r>
      <rPr>
        <b/>
        <sz val="11"/>
        <color rgb="FFFF0000"/>
        <rFont val="Calibri"/>
        <scheme val="minor"/>
      </rPr>
      <t xml:space="preserve">BAKE BOARDS BEFORE SHIPPING
</t>
    </r>
    <r>
      <rPr>
        <b/>
        <sz val="11"/>
        <color rgb="FF000000"/>
        <rFont val="Calibri"/>
        <scheme val="minor"/>
      </rPr>
      <t>DEPANEL
NON-FLUSH J9 &amp; J10</t>
    </r>
  </si>
  <si>
    <t>5/10 - KIT CLEAR</t>
  </si>
  <si>
    <t>5/11</t>
  </si>
  <si>
    <r>
      <rPr>
        <b/>
        <strike/>
        <sz val="11"/>
        <color rgb="FF000000"/>
        <rFont val="Calibri"/>
      </rPr>
      <t xml:space="preserve">7/29 - BOT 12:00
7/29 - TOP 1:00
</t>
    </r>
    <r>
      <rPr>
        <b/>
        <sz val="11"/>
        <color rgb="FF000000"/>
        <rFont val="Calibri"/>
      </rPr>
      <t>7/29 - AOI 2:00</t>
    </r>
  </si>
  <si>
    <r>
      <rPr>
        <b/>
        <sz val="11"/>
        <color rgb="FFFF0000"/>
        <rFont val="Calibri"/>
      </rPr>
      <t xml:space="preserve">BAKE BOARDS BEFORE SHIPPING
</t>
    </r>
    <r>
      <rPr>
        <b/>
        <sz val="11"/>
        <color rgb="FF000000"/>
        <rFont val="Calibri"/>
      </rPr>
      <t>DEPANEL
J9 HEIGHT REQUIREMENT</t>
    </r>
  </si>
  <si>
    <t>7/27 - KIT CLEAR</t>
  </si>
  <si>
    <t>THORLABS</t>
  </si>
  <si>
    <r>
      <rPr>
        <b/>
        <strike/>
        <sz val="11"/>
        <color rgb="FF000000"/>
        <rFont val="Calibri"/>
        <scheme val="minor"/>
      </rPr>
      <t xml:space="preserve">11/29 - BOT 2:00
11/30 - TOP 11:00
</t>
    </r>
    <r>
      <rPr>
        <b/>
        <sz val="11"/>
        <color rgb="FF000000"/>
        <rFont val="Calibri"/>
        <scheme val="minor"/>
      </rPr>
      <t>12/1 - AOI 9:30</t>
    </r>
  </si>
  <si>
    <r>
      <rPr>
        <b/>
        <sz val="11"/>
        <color rgb="FF000000"/>
        <rFont val="Calibri"/>
        <scheme val="minor"/>
      </rPr>
      <t>CLASS 3
SMT -</t>
    </r>
    <r>
      <rPr>
        <b/>
        <strike/>
        <sz val="11"/>
        <color rgb="FF000000"/>
        <rFont val="Calibri"/>
        <scheme val="minor"/>
      </rPr>
      <t xml:space="preserve"> Sn63Pb37 paste required. ALL SOLDERING FLUX USED SHALL BE ROL0 OR ROL1.
</t>
    </r>
    <r>
      <rPr>
        <b/>
        <sz val="11"/>
        <color rgb="FF000000"/>
        <rFont val="Calibri"/>
        <scheme val="minor"/>
      </rPr>
      <t>OK TO USE WS-809
*NO FLUX/RESIDUE PER ECO  #5</t>
    </r>
  </si>
  <si>
    <t>11/22 - ROLO0 / ROL1 IS NO-CLEAN FLUX, BUT JOB IS CLEAN
11/29 - JOB OFF HOLD; USE WS-809</t>
  </si>
  <si>
    <r>
      <rPr>
        <b/>
        <sz val="11"/>
        <color rgb="FF000000"/>
        <rFont val="Calibri"/>
        <scheme val="minor"/>
      </rPr>
      <t xml:space="preserve">12/5
</t>
    </r>
    <r>
      <rPr>
        <b/>
        <strike/>
        <sz val="11"/>
        <color rgb="FF000000"/>
        <rFont val="Calibri"/>
        <scheme val="minor"/>
      </rPr>
      <t xml:space="preserve">12/7
</t>
    </r>
    <r>
      <rPr>
        <b/>
        <sz val="11"/>
        <color rgb="FF000000"/>
        <rFont val="Calibri"/>
        <scheme val="minor"/>
      </rPr>
      <t>6D</t>
    </r>
  </si>
  <si>
    <r>
      <rPr>
        <b/>
        <sz val="11"/>
        <color rgb="FF000000"/>
        <rFont val="Calibri"/>
        <scheme val="minor"/>
      </rPr>
      <t>SPLIT SHIPMENT (MONTHLY):
BAL REMAINING 500
LEAD PROCESS
DEPANEL
XRAY &amp; SAVE
2 S/N LABELS PER ECO -</t>
    </r>
    <r>
      <rPr>
        <b/>
        <sz val="14"/>
        <color rgb="FFFF0000"/>
        <rFont val="Calibri"/>
        <scheme val="minor"/>
      </rPr>
      <t xml:space="preserve"> S/N'S MUST MATCH PER BOARD!!!</t>
    </r>
  </si>
  <si>
    <r>
      <rPr>
        <b/>
        <strike/>
        <sz val="11"/>
        <color rgb="FF000000"/>
        <rFont val="Calibri"/>
        <scheme val="minor"/>
      </rPr>
      <t xml:space="preserve">11/29 - BOT 11:30
11/29 - TOP 2:30
</t>
    </r>
    <r>
      <rPr>
        <b/>
        <sz val="11"/>
        <color rgb="FF000000"/>
        <rFont val="Calibri"/>
        <scheme val="minor"/>
      </rPr>
      <t>11/30 - AOI 10:30</t>
    </r>
  </si>
  <si>
    <t>DNI #33 (U6)
DEPANEL</t>
  </si>
  <si>
    <t>DOC REL 11/8</t>
  </si>
  <si>
    <t>BOT 1ST ; LF</t>
  </si>
  <si>
    <r>
      <rPr>
        <b/>
        <strike/>
        <sz val="11"/>
        <color rgb="FF000000"/>
        <rFont val="Calibri"/>
        <scheme val="minor"/>
      </rPr>
      <t xml:space="preserve">11/21 - TOP 12:30
11/22 - BOT 8:00
11/29 - BOT 9:30
</t>
    </r>
    <r>
      <rPr>
        <b/>
        <sz val="11"/>
        <color rgb="FF000000"/>
        <rFont val="Calibri"/>
        <scheme val="minor"/>
      </rPr>
      <t>11/29 - AOI 11:30</t>
    </r>
  </si>
  <si>
    <t>DNI SW1 and J12.
DEPANEL</t>
  </si>
  <si>
    <r>
      <rPr>
        <b/>
        <strike/>
        <sz val="11"/>
        <color rgb="FF000000"/>
        <rFont val="Calibri"/>
        <scheme val="minor"/>
      </rPr>
      <t xml:space="preserve">11/17 - PCB DUE
11/9 - SHORTAGES DUE EARLY NEXT WEEK
</t>
    </r>
    <r>
      <rPr>
        <b/>
        <sz val="11"/>
        <color rgb="FF000000"/>
        <rFont val="Calibri"/>
        <scheme val="minor"/>
      </rPr>
      <t>11/16 - KIT CLEAER</t>
    </r>
  </si>
  <si>
    <t xml:space="preserve">Stensat Group LLC
</t>
  </si>
  <si>
    <t>11/22 - JOB ON HOLD TO RUN B121870</t>
  </si>
  <si>
    <t>11/9</t>
  </si>
  <si>
    <t>TOP 1ST; LF</t>
  </si>
  <si>
    <r>
      <rPr>
        <b/>
        <sz val="11"/>
        <color rgb="FF000000"/>
        <rFont val="Calibri"/>
        <scheme val="minor"/>
      </rPr>
      <t xml:space="preserve">12/4
</t>
    </r>
    <r>
      <rPr>
        <b/>
        <strike/>
        <sz val="11"/>
        <color rgb="FF000000"/>
        <rFont val="Calibri"/>
        <scheme val="minor"/>
      </rPr>
      <t xml:space="preserve">12/6
</t>
    </r>
    <r>
      <rPr>
        <b/>
        <sz val="11"/>
        <color rgb="FF000000"/>
        <rFont val="Calibri"/>
        <scheme val="minor"/>
      </rPr>
      <t>10D</t>
    </r>
  </si>
  <si>
    <r>
      <rPr>
        <b/>
        <sz val="11"/>
        <color rgb="FF000000"/>
        <rFont val="Calibri"/>
        <scheme val="minor"/>
      </rPr>
      <t>SPLIT SHIPMENT (MONTHLY):
BALANCE REMAINING 500
LEAD PROCESS
DEPANEL
XRAY &amp; SAVE
2 S/N LABELS PER ECO -</t>
    </r>
    <r>
      <rPr>
        <b/>
        <sz val="14"/>
        <color rgb="FFFF0000"/>
        <rFont val="Calibri"/>
        <scheme val="minor"/>
      </rPr>
      <t xml:space="preserve"> S/N'S MUST MATCH PER BOARD!!!</t>
    </r>
  </si>
  <si>
    <t>12/4
5D</t>
  </si>
  <si>
    <r>
      <rPr>
        <b/>
        <strike/>
        <sz val="11"/>
        <color rgb="FF000000"/>
        <rFont val="Calibri"/>
        <scheme val="minor"/>
      </rPr>
      <t xml:space="preserve">11/28 - BOT 11:30
11/29 - TOP 9:00
12/1 - TOP 7:30
</t>
    </r>
    <r>
      <rPr>
        <b/>
        <sz val="11"/>
        <color rgb="FF000000"/>
        <rFont val="Calibri"/>
        <scheme val="minor"/>
      </rPr>
      <t>12/1 - AOI 8:30</t>
    </r>
  </si>
  <si>
    <t>PRESS FIT
DEPANEL
VERIFY "U24" PRE-BAKE? - SEE ECO #2
*SMT - VERIFY SW1_FT IS MASKED OFF PER ECO #3
S/N LABEL</t>
  </si>
  <si>
    <r>
      <rPr>
        <b/>
        <strike/>
        <sz val="11"/>
        <color rgb="FF000000"/>
        <rFont val="Calibri"/>
        <scheme val="minor"/>
      </rPr>
      <t xml:space="preserve">11/21 - PCB due
11/27 - PCB due
</t>
    </r>
    <r>
      <rPr>
        <b/>
        <sz val="11"/>
        <color rgb="FF000000"/>
        <rFont val="Calibri"/>
        <scheme val="minor"/>
      </rPr>
      <t>11/27 - KIT CLEAR</t>
    </r>
  </si>
  <si>
    <t>11/29 - TOP SIDE PAUSED TO BAKE #67(U24) FOR 48 HOURS</t>
  </si>
  <si>
    <t>12/1
10D</t>
  </si>
  <si>
    <t>11/30H
5D</t>
  </si>
  <si>
    <r>
      <rPr>
        <b/>
        <strike/>
        <sz val="11"/>
        <color rgb="FF000000"/>
        <rFont val="Calibri"/>
        <scheme val="minor"/>
      </rPr>
      <t xml:space="preserve">11/28 - BOT 8:30
11/28 - TOP 11:30
</t>
    </r>
    <r>
      <rPr>
        <b/>
        <sz val="11"/>
        <color rgb="FF000000"/>
        <rFont val="Calibri"/>
        <scheme val="minor"/>
      </rPr>
      <t>11/29 - AOI 7:30</t>
    </r>
  </si>
  <si>
    <r>
      <rPr>
        <b/>
        <sz val="11"/>
        <color rgb="FFFF0000"/>
        <rFont val="Calibri"/>
        <scheme val="minor"/>
      </rPr>
      <t xml:space="preserve">1 FRONT &amp; BACK PHOTO REQUIRED &amp; PUT INTO JOB FOLDER
</t>
    </r>
    <r>
      <rPr>
        <b/>
        <sz val="11"/>
        <color rgb="FF000000"/>
        <rFont val="Calibri"/>
        <scheme val="minor"/>
      </rPr>
      <t>PRESS FIT REQ
SHIP P/N 9018 W/ BOARDS
POST BAKE 30 MIN IF WASHED
MECH ASSY W/ TORQUE REQ
EMAIL: "MARK PACKAGE WITH "437148988"
DEPANEL</t>
    </r>
  </si>
  <si>
    <r>
      <rPr>
        <b/>
        <strike/>
        <sz val="11"/>
        <color rgb="FF000000"/>
        <rFont val="Calibri"/>
        <scheme val="minor"/>
      </rPr>
      <t xml:space="preserve">11/13 - PCB DUE
11/15 - SHORTAGES DUE
11/16 - AWT PART CONF
11/20 - SMT CLEAR
</t>
    </r>
    <r>
      <rPr>
        <b/>
        <sz val="11"/>
        <color rgb="FF000000"/>
        <rFont val="Calibri"/>
        <scheme val="minor"/>
      </rPr>
      <t>11/21 - KIT CLEAR</t>
    </r>
  </si>
  <si>
    <t>11/29 - DIODE ORIENTATION FOLLOW THE YELLOW LINES ON THE PDF</t>
  </si>
  <si>
    <t>DOC REL 10/30</t>
  </si>
  <si>
    <t>BOT 1ST; LFT</t>
  </si>
  <si>
    <r>
      <rPr>
        <b/>
        <strike/>
        <sz val="11"/>
        <color rgb="FF000000"/>
        <rFont val="Calibri"/>
        <scheme val="minor"/>
      </rPr>
      <t xml:space="preserve">11/20 - BOT 10:00
11/21 - BOT DONE 12:00
11/27 - TOP 12:30
</t>
    </r>
    <r>
      <rPr>
        <b/>
        <sz val="11"/>
        <color rgb="FF000000"/>
        <rFont val="Calibri"/>
        <scheme val="minor"/>
      </rPr>
      <t>11/29 - AOI 11:30</t>
    </r>
  </si>
  <si>
    <r>
      <rPr>
        <b/>
        <strike/>
        <sz val="11"/>
        <color rgb="FF000000"/>
        <rFont val="Calibri"/>
        <scheme val="minor"/>
      </rPr>
      <t xml:space="preserve">10/26 - MAY CLEAR DATE
11/10 - PCB due
11/17 - PCB due
</t>
    </r>
    <r>
      <rPr>
        <b/>
        <sz val="11"/>
        <color rgb="FF000000"/>
        <rFont val="Calibri"/>
        <scheme val="minor"/>
      </rPr>
      <t>11/16 - KIT CLEAR</t>
    </r>
  </si>
  <si>
    <t>11/20  - 11/21 - GERBER TO PCB SCALING ISSUE
11/28 - A LOT OF TIME SPENT RECENTERING PARTS ON THE SMT MACHINES
11/30 - A LOT OF BRIDGING &amp; MISSING PART ISSUES</t>
  </si>
  <si>
    <t>LAN REL 10/12</t>
  </si>
  <si>
    <t>LARGE BGA &amp; SMALL PARTS; BOT 1ST; L3 RECOMMENDED; R</t>
  </si>
  <si>
    <t>11/30
2D</t>
  </si>
  <si>
    <r>
      <rPr>
        <b/>
        <strike/>
        <sz val="11"/>
        <color rgb="FF000000"/>
        <rFont val="Calibri"/>
        <scheme val="minor"/>
      </rPr>
      <t xml:space="preserve">11/28  - BOT 1:30
11/28 - TOP
</t>
    </r>
    <r>
      <rPr>
        <b/>
        <sz val="11"/>
        <color rgb="FF000000"/>
        <rFont val="Calibri"/>
        <scheme val="minor"/>
      </rPr>
      <t>11/28 - AOI 9:30</t>
    </r>
  </si>
  <si>
    <r>
      <rPr>
        <b/>
        <sz val="11"/>
        <color rgb="FFFF0000"/>
        <rFont val="Calibri"/>
        <scheme val="minor"/>
      </rPr>
      <t xml:space="preserve">*** 2 DAY TURN ***
***DO NOT WASH U1
</t>
    </r>
    <r>
      <rPr>
        <b/>
        <sz val="11"/>
        <color rgb="FF000000"/>
        <rFont val="Calibri"/>
        <scheme val="minor"/>
      </rPr>
      <t>DEPANEL</t>
    </r>
  </si>
  <si>
    <r>
      <rPr>
        <b/>
        <strike/>
        <sz val="11"/>
        <color rgb="FF000000"/>
        <rFont val="Calibri"/>
        <scheme val="minor"/>
      </rPr>
      <t xml:space="preserve">11/27 - PCB DUE
11/20 - SHORT PARTS W/O DUE DATE
</t>
    </r>
    <r>
      <rPr>
        <b/>
        <sz val="11"/>
        <color rgb="FF000000"/>
        <rFont val="Calibri"/>
        <scheme val="minor"/>
      </rPr>
      <t>11/28 - KIT CLEAR</t>
    </r>
  </si>
  <si>
    <t xml:space="preserve">Viavi Solutions - 3Z Telecom
</t>
  </si>
  <si>
    <t>DOC REL 11/20</t>
  </si>
  <si>
    <t>11/30
10D</t>
  </si>
  <si>
    <r>
      <rPr>
        <b/>
        <strike/>
        <sz val="11"/>
        <color rgb="FF000000"/>
        <rFont val="Calibri"/>
        <scheme val="minor"/>
      </rPr>
      <t xml:space="preserve">11/16 - BOT 9:00
11/17 - TOP 7:00
</t>
    </r>
    <r>
      <rPr>
        <b/>
        <sz val="11"/>
        <color rgb="FF000000"/>
        <rFont val="Calibri"/>
        <scheme val="minor"/>
      </rPr>
      <t>11/21 - AOI 12:00</t>
    </r>
  </si>
  <si>
    <r>
      <rPr>
        <b/>
        <sz val="12"/>
        <color rgb="FFFF0000"/>
        <rFont val="Calibri"/>
      </rPr>
      <t xml:space="preserve">***HEAVY T/H - SMT MUST START ON DAY 1!!!***
</t>
    </r>
    <r>
      <rPr>
        <b/>
        <sz val="11"/>
        <color rgb="FF000000"/>
        <rFont val="Calibri"/>
      </rPr>
      <t>DEPANEL
VERIFY STENCIL IS CLOSED @ "J10" PER ECO
30 MIN POST BAKE REQ IF BOARDS ARE WASHED</t>
    </r>
  </si>
  <si>
    <r>
      <rPr>
        <b/>
        <strike/>
        <sz val="11"/>
        <color rgb="FF000000"/>
        <rFont val="Calibri"/>
        <scheme val="minor"/>
      </rPr>
      <t xml:space="preserve">11/14 - AWT PART CONF #17 (Y1)
11/14 - CLEAR TO RUN WHAT WE HAVE
</t>
    </r>
    <r>
      <rPr>
        <b/>
        <sz val="11"/>
        <color rgb="FF000000"/>
        <rFont val="Calibri"/>
        <scheme val="minor"/>
      </rPr>
      <t>11/16 - KIT CLEAR</t>
    </r>
  </si>
  <si>
    <t>11/14 - CLEAR TO RUN ALL TOP SIDE 1ST AND RUN BOTTOM OF WHAT WE HAVE</t>
  </si>
  <si>
    <t>11/14</t>
  </si>
  <si>
    <t>HEAVY THT: ON LINE DAY 1 OR SOONER (TAD); BOT 1ST; R</t>
  </si>
  <si>
    <r>
      <rPr>
        <b/>
        <strike/>
        <sz val="11"/>
        <color rgb="FF000000"/>
        <rFont val="Calibri"/>
        <scheme val="minor"/>
      </rPr>
      <t xml:space="preserve">11/27 - BOT 12:30
11/28 - TOP
</t>
    </r>
    <r>
      <rPr>
        <b/>
        <sz val="11"/>
        <color rgb="FF000000"/>
        <rFont val="Calibri"/>
        <scheme val="minor"/>
      </rPr>
      <t>11/28 - AOI 8:30</t>
    </r>
  </si>
  <si>
    <r>
      <rPr>
        <b/>
        <sz val="11"/>
        <color rgb="FFFF0000"/>
        <rFont val="Calibri"/>
        <scheme val="minor"/>
      </rPr>
      <t xml:space="preserve">SMT ALERT - IPC PAD VIOLATION- RUN ONLY 1 BOARD THEN CHECK
</t>
    </r>
    <r>
      <rPr>
        <b/>
        <sz val="11"/>
        <color rgb="FF000000"/>
        <rFont val="Calibri"/>
        <scheme val="minor"/>
      </rPr>
      <t>ENSURE L1A, L1B IS MASKED OFF
ESNURE J4, J5 PAD CONNECTED
DEPANEL</t>
    </r>
  </si>
  <si>
    <r>
      <rPr>
        <b/>
        <strike/>
        <sz val="11"/>
        <color rgb="FF000000"/>
        <rFont val="Calibri"/>
        <scheme val="minor"/>
      </rPr>
      <t xml:space="preserve">11/15 - MAY CLEAR
11/18 - ALMOST SMT CLEAR; SHORT 2 PCS OF #51 (U2A, U2B)
</t>
    </r>
    <r>
      <rPr>
        <b/>
        <sz val="11"/>
        <color rgb="FF000000"/>
        <rFont val="Calibri"/>
        <scheme val="minor"/>
      </rPr>
      <t>11/20 - KIT CLEAR</t>
    </r>
  </si>
  <si>
    <t xml:space="preserve">Free Wire Tech
</t>
  </si>
  <si>
    <t>11/22 - IPC AIR GAP VIOLATION; REVIEW 1ST BOARD AFTER RUN</t>
  </si>
  <si>
    <t>11/15</t>
  </si>
  <si>
    <t>BOT 1ST; LF; CHECK W/ TRINH IF SHORT PARTS ARE SKIPPABLE</t>
  </si>
  <si>
    <r>
      <rPr>
        <b/>
        <strike/>
        <sz val="11"/>
        <color rgb="FF203764"/>
        <rFont val="Calibri"/>
        <scheme val="minor"/>
      </rPr>
      <t xml:space="preserve">11/11 - BOT
11/13 - TOP 9:00
11/13 - HOLD 10:00
11/16 - TOP 10:00
</t>
    </r>
    <r>
      <rPr>
        <b/>
        <sz val="11"/>
        <color rgb="FF203764"/>
        <rFont val="Calibri"/>
        <scheme val="minor"/>
      </rPr>
      <t>11/17 - AOI 7:30</t>
    </r>
  </si>
  <si>
    <r>
      <rPr>
        <b/>
        <sz val="11"/>
        <color rgb="FFFF0000"/>
        <rFont val="Calibri"/>
        <scheme val="minor"/>
      </rPr>
      <t xml:space="preserve">***LEAD JOB - NEED TO WATCH REFLOW - DONT LET BOARDS SIT TOO LONG BEFORE REFLOW
</t>
    </r>
    <r>
      <rPr>
        <b/>
        <sz val="11"/>
        <color rgb="FF000000"/>
        <rFont val="Calibri"/>
        <scheme val="minor"/>
      </rPr>
      <t>CLASS 3
DATE CODE LABEL</t>
    </r>
  </si>
  <si>
    <r>
      <rPr>
        <b/>
        <strike/>
        <sz val="11"/>
        <color rgb="FF000000"/>
        <rFont val="Calibri"/>
        <scheme val="minor"/>
      </rPr>
      <t xml:space="preserve">10/23 - WILL CLEAR THIS WEEK
</t>
    </r>
    <r>
      <rPr>
        <b/>
        <sz val="11"/>
        <color rgb="FF000000"/>
        <rFont val="Calibri"/>
        <scheme val="minor"/>
      </rPr>
      <t>11/6 - KIT CLEAR</t>
    </r>
  </si>
  <si>
    <t>PREV BUILD L2; R; BOT 1ST</t>
  </si>
  <si>
    <t>11/28
20D</t>
  </si>
  <si>
    <r>
      <rPr>
        <b/>
        <strike/>
        <sz val="11"/>
        <color rgb="FF000000"/>
        <rFont val="Calibri"/>
        <scheme val="minor"/>
      </rPr>
      <t xml:space="preserve">11/6 - TOP 8:30
11/6 - BOT 1:00
</t>
    </r>
    <r>
      <rPr>
        <b/>
        <sz val="11"/>
        <color rgb="FF000000"/>
        <rFont val="Calibri"/>
        <scheme val="minor"/>
      </rPr>
      <t>11/7 - AOI 10:00</t>
    </r>
  </si>
  <si>
    <t>CLASS 3
DATE CODE LABEL</t>
  </si>
  <si>
    <t>10/31 - KIT CLEAR</t>
  </si>
  <si>
    <t>DOC REL 10/26</t>
  </si>
  <si>
    <t>TOP 1ST; R; RUN NO LATER THAN MONDAY</t>
  </si>
  <si>
    <r>
      <rPr>
        <b/>
        <strike/>
        <sz val="11"/>
        <color rgb="FF9C0006"/>
        <rFont val="Calibri"/>
        <scheme val="minor"/>
      </rPr>
      <t xml:space="preserve">11/20 - ON HOLD
11/22 - BOT 8:00
11/22 - TOP 12:00
</t>
    </r>
    <r>
      <rPr>
        <b/>
        <sz val="11"/>
        <color rgb="FF9C0006"/>
        <rFont val="Calibri"/>
        <scheme val="minor"/>
      </rPr>
      <t>11/27 - AOI 12:00</t>
    </r>
  </si>
  <si>
    <t>Depanel, sand and bundle separately. Ok to ship in one box
DATE CODE LABEL
KEEP 1 DEPANEL ON FILE</t>
  </si>
  <si>
    <r>
      <rPr>
        <b/>
        <strike/>
        <sz val="11"/>
        <color rgb="FF000000"/>
        <rFont val="Calibri"/>
        <scheme val="minor"/>
      </rPr>
      <t xml:space="preserve">11/8 – Shortages due
11/15 – PCB due
</t>
    </r>
    <r>
      <rPr>
        <b/>
        <sz val="11"/>
        <color rgb="FF000000"/>
        <rFont val="Calibri"/>
        <scheme val="minor"/>
      </rPr>
      <t>11/16 - KIT CLEAR</t>
    </r>
  </si>
  <si>
    <t xml:space="preserve">AimLock
</t>
  </si>
  <si>
    <r>
      <rPr>
        <b/>
        <strike/>
        <sz val="9"/>
        <color rgb="FF000000"/>
        <rFont val="Calibri"/>
        <scheme val="minor"/>
      </rPr>
      <t xml:space="preserve">11/17 - JOB ON HOLD. INCORRECT STENCIL/PANELS
</t>
    </r>
    <r>
      <rPr>
        <b/>
        <sz val="9"/>
        <color rgb="FF000000"/>
        <rFont val="Calibri"/>
        <scheme val="minor"/>
      </rPr>
      <t>11/21 - DEPANEL BEFORE RUN
11/27 - STENCIL HAS A SLIGHT MISALIGNMENT</t>
    </r>
  </si>
  <si>
    <t xml:space="preserve">BOT 1ST; LF
</t>
  </si>
  <si>
    <r>
      <rPr>
        <b/>
        <strike/>
        <sz val="11"/>
        <color rgb="FF000000"/>
        <rFont val="Calibri"/>
        <scheme val="minor"/>
      </rPr>
      <t xml:space="preserve">11/17 - BOT 7:30
11/17 - TOP 9:30
</t>
    </r>
    <r>
      <rPr>
        <b/>
        <sz val="11"/>
        <color rgb="FF000000"/>
        <rFont val="Calibri"/>
        <scheme val="minor"/>
      </rPr>
      <t>11/17 - AOI 1:00</t>
    </r>
  </si>
  <si>
    <t>#18 (U9) BTD
EXACT U1, U2 &amp; U3: CARE REQ
CHECK J1, J2, J4, J5, J6 &amp; U9 ARE OK AFTER REFLOW
JP6, JP7... REQUIRES SOLDER BRIDGING (SEE ECO)</t>
  </si>
  <si>
    <t>31</t>
  </si>
  <si>
    <r>
      <rPr>
        <b/>
        <strike/>
        <sz val="11"/>
        <color rgb="FF000000"/>
        <rFont val="Calibri"/>
        <scheme val="minor"/>
      </rPr>
      <t xml:space="preserve">9/14 - J1 WRONG SIZE
9/19 - CUST HOLD UNTIL OCT
10/9 - WILL CLEAR THIS WEEK
</t>
    </r>
    <r>
      <rPr>
        <b/>
        <sz val="11"/>
        <color rgb="FF000000"/>
        <rFont val="Calibri"/>
        <scheme val="minor"/>
      </rPr>
      <t>11/16 - KIT CLEAR</t>
    </r>
  </si>
  <si>
    <t>NIST</t>
  </si>
  <si>
    <t>CHECK J1, J2, J4, J5, J6, U1, U2, U3 &amp; U9 ARE OK AFTER REFLOW; BOT 1ST; R</t>
  </si>
  <si>
    <r>
      <rPr>
        <b/>
        <strike/>
        <sz val="11"/>
        <color rgb="FF000000"/>
        <rFont val="Calibri"/>
        <scheme val="minor"/>
      </rPr>
      <t xml:space="preserve">11/9 - BOT 12:00
11/10 - TOP 8:00
</t>
    </r>
    <r>
      <rPr>
        <b/>
        <sz val="11"/>
        <color rgb="FF000000"/>
        <rFont val="Calibri"/>
        <scheme val="minor"/>
      </rPr>
      <t>11/10 - AOI 1:00</t>
    </r>
  </si>
  <si>
    <t>68</t>
  </si>
  <si>
    <t>6</t>
  </si>
  <si>
    <r>
      <rPr>
        <b/>
        <strike/>
        <sz val="11"/>
        <color rgb="FF000000"/>
        <rFont val="Calibri"/>
        <scheme val="minor"/>
      </rPr>
      <t xml:space="preserve">10/9 - EXPECTED CLEAR DATE
10/11 - KIT CLEAR
10/18 - ON HOLD
</t>
    </r>
    <r>
      <rPr>
        <b/>
        <sz val="11"/>
        <color rgb="FF000000"/>
        <rFont val="Calibri"/>
        <scheme val="minor"/>
      </rPr>
      <t>11/6 - KIT CLEAR</t>
    </r>
  </si>
  <si>
    <t>10/18 - REC'D VER D PCB. REQ VER E PCB</t>
  </si>
  <si>
    <t>PRIOR BUILD ISSUES; CHECK BOARDS AS THEY COME OUT OF REFLOW; JOB NEEDS 1 WEEK; R</t>
  </si>
  <si>
    <r>
      <rPr>
        <b/>
        <strike/>
        <sz val="11"/>
        <color rgb="FF000000"/>
        <rFont val="Calibri"/>
        <scheme val="minor"/>
      </rPr>
      <t xml:space="preserve">11/8 - BOT 10:00
11/9 - TOP 12:00
</t>
    </r>
    <r>
      <rPr>
        <b/>
        <sz val="11"/>
        <color rgb="FF000000"/>
        <rFont val="Calibri"/>
        <scheme val="minor"/>
      </rPr>
      <t>11/10 - AOI 10:00</t>
    </r>
  </si>
  <si>
    <t>DNI j1013 &amp; j1012
X</t>
  </si>
  <si>
    <r>
      <rPr>
        <b/>
        <strike/>
        <sz val="11"/>
        <color rgb="FF000000"/>
        <rFont val="Calibri"/>
        <scheme val="minor"/>
      </rPr>
      <t xml:space="preserve">10/26 - SMT CLEAR
</t>
    </r>
    <r>
      <rPr>
        <b/>
        <sz val="11"/>
        <color rgb="FF000000"/>
        <rFont val="Calibri"/>
        <scheme val="minor"/>
      </rPr>
      <t>11/9 - KIT CLEAR</t>
    </r>
  </si>
  <si>
    <t>11/9 - JOB IS NOT SMT CLEAR; SHORT #72 &amp; #73 (j1013 &amp; J1012)</t>
  </si>
  <si>
    <t>10/26</t>
  </si>
  <si>
    <t>11/21
3D</t>
  </si>
  <si>
    <r>
      <rPr>
        <b/>
        <strike/>
        <sz val="11"/>
        <color rgb="FF000000"/>
        <rFont val="Calibri"/>
        <scheme val="minor"/>
      </rPr>
      <t xml:space="preserve">11/16 - BOT 7:30
11/16 - TOP 8:30
</t>
    </r>
    <r>
      <rPr>
        <b/>
        <sz val="11"/>
        <color rgb="FF000000"/>
        <rFont val="Calibri"/>
        <scheme val="minor"/>
      </rPr>
      <t>11/16 - AOI 9:30</t>
    </r>
  </si>
  <si>
    <r>
      <rPr>
        <b/>
        <sz val="11"/>
        <color rgb="FFFF0000"/>
        <rFont val="Calibri"/>
        <scheme val="minor"/>
      </rPr>
      <t xml:space="preserve">*** 3 DAY TURN ***
</t>
    </r>
    <r>
      <rPr>
        <b/>
        <sz val="11"/>
        <color rgb="FF000000"/>
        <rFont val="Calibri"/>
        <scheme val="minor"/>
      </rPr>
      <t>CLASS 3
DEPANEL
Same GERBER as B121410 so releasing as ROWC.  Only difference is THT.  Use same program/feeder to run SMT both jobs at once to save time.
MECH ASSY REQ (SCREWING)</t>
    </r>
  </si>
  <si>
    <r>
      <rPr>
        <b/>
        <strike/>
        <sz val="11"/>
        <color rgb="FF000000"/>
        <rFont val="Calibri"/>
        <scheme val="minor"/>
      </rPr>
      <t xml:space="preserve">11/16 - PCB due
</t>
    </r>
    <r>
      <rPr>
        <b/>
        <sz val="11"/>
        <color rgb="FF000000"/>
        <rFont val="Calibri"/>
        <scheme val="minor"/>
      </rPr>
      <t>11/15 - KIT CLEAR</t>
    </r>
  </si>
  <si>
    <t>DOC REL 10/31</t>
  </si>
  <si>
    <t>TOP 1ST; LF; LABEL BOARD IF THIS RELEASING BEFORE B121410</t>
  </si>
  <si>
    <r>
      <rPr>
        <b/>
        <strike/>
        <sz val="11"/>
        <color rgb="FF000000"/>
        <rFont val="Calibri"/>
        <scheme val="minor"/>
      </rPr>
      <t xml:space="preserve">11/16 - BOT 6:00
11/16 - TOP 7:00
</t>
    </r>
    <r>
      <rPr>
        <b/>
        <sz val="11"/>
        <color rgb="FF000000"/>
        <rFont val="Calibri"/>
        <scheme val="minor"/>
      </rPr>
      <t>11/16 - AOI 8:00</t>
    </r>
  </si>
  <si>
    <r>
      <rPr>
        <b/>
        <sz val="11"/>
        <color rgb="FFFF0000"/>
        <rFont val="Calibri"/>
        <scheme val="minor"/>
      </rPr>
      <t xml:space="preserve">*** 3 DAY TURN ***
</t>
    </r>
    <r>
      <rPr>
        <b/>
        <sz val="11"/>
        <color rgb="FF000000"/>
        <rFont val="Calibri"/>
        <scheme val="minor"/>
      </rPr>
      <t>CLASS 3
MECH ASSY REQ (SCREWING)
DEPANEL</t>
    </r>
  </si>
  <si>
    <r>
      <rPr>
        <b/>
        <strike/>
        <sz val="11"/>
        <color rgb="FF000000"/>
        <rFont val="Calibri"/>
        <scheme val="minor"/>
      </rPr>
      <t xml:space="preserve">11/20 – PCB due OR earlier
</t>
    </r>
    <r>
      <rPr>
        <b/>
        <sz val="11"/>
        <color rgb="FF000000"/>
        <rFont val="Calibri"/>
        <scheme val="minor"/>
      </rPr>
      <t>11/14 - KIT CLEAR</t>
    </r>
  </si>
  <si>
    <t>TOP 1ST; LF; LABEL BOARD IF THIS RELEASING BEFORE B121411</t>
  </si>
  <si>
    <r>
      <rPr>
        <b/>
        <sz val="11"/>
        <color rgb="FF000000"/>
        <rFont val="Calibri"/>
        <scheme val="minor"/>
      </rPr>
      <t xml:space="preserve">11/21
</t>
    </r>
    <r>
      <rPr>
        <b/>
        <strike/>
        <sz val="11"/>
        <color rgb="FF000000"/>
        <rFont val="Calibri"/>
        <scheme val="minor"/>
      </rPr>
      <t xml:space="preserve">11/20
</t>
    </r>
    <r>
      <rPr>
        <b/>
        <sz val="11"/>
        <color rgb="FF000000"/>
        <rFont val="Calibri"/>
        <scheme val="minor"/>
      </rPr>
      <t>10D</t>
    </r>
  </si>
  <si>
    <r>
      <rPr>
        <b/>
        <strike/>
        <sz val="11"/>
        <color rgb="FF000000"/>
        <rFont val="Calibri"/>
        <scheme val="minor"/>
      </rPr>
      <t xml:space="preserve">11/18 - TOP 6:00
</t>
    </r>
    <r>
      <rPr>
        <b/>
        <sz val="11"/>
        <color rgb="FF000000"/>
        <rFont val="Calibri"/>
        <scheme val="minor"/>
      </rPr>
      <t>11/18 - AOI 11:00</t>
    </r>
  </si>
  <si>
    <t>DASH &amp; DATE CODE LABEL</t>
  </si>
  <si>
    <r>
      <rPr>
        <b/>
        <strike/>
        <sz val="11"/>
        <color rgb="FF000000"/>
        <rFont val="Calibri"/>
        <scheme val="minor"/>
      </rPr>
      <t xml:space="preserve">10/31 - SHORT #50 &amp; #51; DUE THIS WEEK
11/2 - #51 (r68..) due
</t>
    </r>
    <r>
      <rPr>
        <b/>
        <sz val="11"/>
        <color rgb="FF000000"/>
        <rFont val="Calibri"/>
        <scheme val="minor"/>
      </rPr>
      <t>11/2 - KIT CLEAR</t>
    </r>
  </si>
  <si>
    <t>10/31</t>
  </si>
  <si>
    <t>11/20
5D</t>
  </si>
  <si>
    <r>
      <rPr>
        <b/>
        <strike/>
        <sz val="11"/>
        <color rgb="FF000000"/>
        <rFont val="Calibri"/>
        <scheme val="minor"/>
      </rPr>
      <t xml:space="preserve">11/15 - BOT 12:00
11/15 - TOP 2:00
</t>
    </r>
    <r>
      <rPr>
        <b/>
        <sz val="11"/>
        <color rgb="FF000000"/>
        <rFont val="Calibri"/>
        <scheme val="minor"/>
      </rPr>
      <t>11/15 - AOI 3:00</t>
    </r>
  </si>
  <si>
    <r>
      <rPr>
        <b/>
        <sz val="11"/>
        <color rgb="FF000000"/>
        <rFont val="Calibri"/>
      </rPr>
      <t xml:space="preserve">HL #113 (R230 - R232) p/n FC0402E49R9BST0 (SMT PART)
</t>
    </r>
    <r>
      <rPr>
        <b/>
        <strike/>
        <sz val="11"/>
        <color rgb="FF000000"/>
        <rFont val="Calibri"/>
      </rPr>
      <t xml:space="preserve">"R230-232" P/N CHANGED TO MIC5000BFLMGNHT5 PER ECO
</t>
    </r>
    <r>
      <rPr>
        <b/>
        <sz val="11"/>
        <color rgb="FF000000"/>
        <rFont val="Calibri"/>
      </rPr>
      <t>"U3" WATER SENSITIVE</t>
    </r>
  </si>
  <si>
    <r>
      <rPr>
        <b/>
        <strike/>
        <sz val="11"/>
        <color rgb="FF000000"/>
        <rFont val="Calibri"/>
        <scheme val="minor"/>
      </rPr>
      <t xml:space="preserve">11/7 - EXPECTED CLEAR DATE
11/9 - PCB due
</t>
    </r>
    <r>
      <rPr>
        <b/>
        <sz val="11"/>
        <color rgb="FF000000"/>
        <rFont val="Calibri"/>
        <scheme val="minor"/>
      </rPr>
      <t>11/13 - KIT CLEAR</t>
    </r>
  </si>
  <si>
    <t xml:space="preserve">Area I
</t>
  </si>
  <si>
    <t>11/1</t>
  </si>
  <si>
    <t>HAS PARTS SIZED 201; BOT 1ST; R</t>
  </si>
  <si>
    <r>
      <rPr>
        <b/>
        <strike/>
        <sz val="11"/>
        <color rgb="FF000000"/>
        <rFont val="Calibri"/>
        <scheme val="minor"/>
      </rPr>
      <t xml:space="preserve">11/15 - BOT 6:00
11/15 - TOP 9:00
</t>
    </r>
    <r>
      <rPr>
        <b/>
        <sz val="11"/>
        <color rgb="FF000000"/>
        <rFont val="Calibri"/>
        <scheme val="minor"/>
      </rPr>
      <t>11/15 - AOI 12:00</t>
    </r>
  </si>
  <si>
    <t>CLASS 3
DEPANEL
PRESS FIT
SCREWS W/ TORQUE SPEC REQ</t>
  </si>
  <si>
    <r>
      <rPr>
        <b/>
        <strike/>
        <sz val="11"/>
        <color rgb="FF000000"/>
        <rFont val="Calibri"/>
        <scheme val="minor"/>
      </rPr>
      <t xml:space="preserve">11/10 - PCB DUE
</t>
    </r>
    <r>
      <rPr>
        <b/>
        <sz val="11"/>
        <color rgb="FF000000"/>
        <rFont val="Calibri"/>
        <scheme val="minor"/>
      </rPr>
      <t>11/14 - PCB DUE</t>
    </r>
  </si>
  <si>
    <t>11/2</t>
  </si>
  <si>
    <r>
      <rPr>
        <b/>
        <strike/>
        <sz val="11"/>
        <color rgb="FF000000"/>
        <rFont val="Calibri"/>
        <scheme val="minor"/>
      </rPr>
      <t xml:space="preserve">11/13 - TOP 10:00
11/14 - BOT 8:00
</t>
    </r>
    <r>
      <rPr>
        <b/>
        <sz val="11"/>
        <color rgb="FF000000"/>
        <rFont val="Calibri"/>
        <scheme val="minor"/>
      </rPr>
      <t>11/14 - AOI 12:00</t>
    </r>
  </si>
  <si>
    <r>
      <rPr>
        <b/>
        <sz val="11"/>
        <color rgb="FFFF0000"/>
        <rFont val="Calibri"/>
        <scheme val="minor"/>
      </rPr>
      <t xml:space="preserve">***NO ALTA STAMPS ALLOWED***
</t>
    </r>
    <r>
      <rPr>
        <b/>
        <sz val="11"/>
        <color rgb="FF000000"/>
        <rFont val="Calibri"/>
        <scheme val="minor"/>
      </rPr>
      <t>DNI J4
NO IN-HOUSE LABEL
ONLY S/N LABEL PER ECO
MECH ASSY W/ LOCTITE PER ECO</t>
    </r>
  </si>
  <si>
    <r>
      <rPr>
        <b/>
        <strike/>
        <sz val="11"/>
        <color rgb="FF000000"/>
        <rFont val="Calibri"/>
        <scheme val="minor"/>
      </rPr>
      <t xml:space="preserve">11/6 - AWT PART CONF THEN SMT CLEAR
11/10 - SMT CLEAR
</t>
    </r>
    <r>
      <rPr>
        <b/>
        <sz val="11"/>
        <color rgb="FF000000"/>
        <rFont val="Calibri"/>
        <scheme val="minor"/>
      </rPr>
      <t>11/13 - KIT CLEAR</t>
    </r>
  </si>
  <si>
    <t>11/20
1D</t>
  </si>
  <si>
    <t>ADD IC17</t>
  </si>
  <si>
    <t>11/17 - AWT PCBS &amp; PART</t>
  </si>
  <si>
    <r>
      <rPr>
        <b/>
        <sz val="11"/>
        <color rgb="FF000000"/>
        <rFont val="Calibri"/>
        <scheme val="minor"/>
      </rPr>
      <t xml:space="preserve">11/20
</t>
    </r>
    <r>
      <rPr>
        <b/>
        <strike/>
        <sz val="11"/>
        <color rgb="FF000000"/>
        <rFont val="Calibri"/>
        <scheme val="minor"/>
      </rPr>
      <t xml:space="preserve">11/16
</t>
    </r>
    <r>
      <rPr>
        <b/>
        <sz val="11"/>
        <color rgb="FF000000"/>
        <rFont val="Calibri"/>
        <scheme val="minor"/>
      </rPr>
      <t>3D</t>
    </r>
  </si>
  <si>
    <r>
      <rPr>
        <b/>
        <sz val="11"/>
        <color rgb="FFC65911"/>
        <rFont val="Calibri"/>
        <scheme val="minor"/>
      </rPr>
      <t xml:space="preserve">ON HOLD
</t>
    </r>
    <r>
      <rPr>
        <b/>
        <strike/>
        <sz val="11"/>
        <color rgb="FF000000"/>
        <rFont val="Calibri"/>
        <scheme val="minor"/>
      </rPr>
      <t xml:space="preserve">11/14 - BOT 6:00
</t>
    </r>
    <r>
      <rPr>
        <b/>
        <sz val="11"/>
        <color rgb="FF000000"/>
        <rFont val="Calibri"/>
        <scheme val="minor"/>
      </rPr>
      <t>11/14 - AOI 7:00</t>
    </r>
  </si>
  <si>
    <r>
      <rPr>
        <b/>
        <sz val="11"/>
        <color rgb="FFFF0000"/>
        <rFont val="Calibri"/>
        <scheme val="minor"/>
      </rPr>
      <t xml:space="preserve">*** 3 DAY TURN ***
</t>
    </r>
    <r>
      <rPr>
        <b/>
        <sz val="11"/>
        <color rgb="FF000000"/>
        <rFont val="Calibri"/>
        <scheme val="minor"/>
      </rPr>
      <t>LEAD PROCESS
DEPANEL
XRAY &amp; SAVE
2 S/N LABELS PER ECO -</t>
    </r>
    <r>
      <rPr>
        <b/>
        <sz val="14"/>
        <color rgb="FFFF0000"/>
        <rFont val="Calibri"/>
        <scheme val="minor"/>
      </rPr>
      <t xml:space="preserve"> S/N'S MUST MATCH PER BOARD!!!</t>
    </r>
  </si>
  <si>
    <r>
      <rPr>
        <b/>
        <strike/>
        <sz val="11"/>
        <color rgb="FF000000"/>
        <rFont val="Calibri"/>
        <scheme val="minor"/>
      </rPr>
      <t xml:space="preserve">11/9 - PCB DUE
</t>
    </r>
    <r>
      <rPr>
        <b/>
        <sz val="11"/>
        <color rgb="FF000000"/>
        <rFont val="Calibri"/>
        <scheme val="minor"/>
      </rPr>
      <t>11/13 - KIT CLEAR</t>
    </r>
  </si>
  <si>
    <t>mostly tht job;  BOT SIDE ONLY; R</t>
  </si>
  <si>
    <r>
      <rPr>
        <b/>
        <strike/>
        <sz val="11"/>
        <color rgb="FF4472C4"/>
        <rFont val="Calibri"/>
        <scheme val="minor"/>
      </rPr>
      <t xml:space="preserve">
11/9
</t>
    </r>
    <r>
      <rPr>
        <b/>
        <sz val="11"/>
        <color rgb="FF4472C4"/>
        <rFont val="Calibri"/>
        <scheme val="minor"/>
      </rPr>
      <t>10D</t>
    </r>
  </si>
  <si>
    <r>
      <rPr>
        <b/>
        <strike/>
        <sz val="11"/>
        <color theme="4"/>
        <rFont val="Calibri"/>
        <scheme val="minor"/>
      </rPr>
      <t xml:space="preserve">10/23 - BOT 10:30
10/23 - TOP 2:00
</t>
    </r>
    <r>
      <rPr>
        <b/>
        <sz val="11"/>
        <color theme="4"/>
        <rFont val="Calibri"/>
        <scheme val="minor"/>
      </rPr>
      <t>10/24 - AOI 1:00</t>
    </r>
  </si>
  <si>
    <r>
      <rPr>
        <b/>
        <strike/>
        <sz val="11"/>
        <color rgb="FFFF0000"/>
        <rFont val="Calibri"/>
        <scheme val="minor"/>
      </rPr>
      <t xml:space="preserve">SHIPPING HOLD
</t>
    </r>
    <r>
      <rPr>
        <b/>
        <sz val="11"/>
        <color rgb="FF000000"/>
        <rFont val="Calibri"/>
        <scheme val="minor"/>
      </rPr>
      <t>SHORT/SKIP #45 (U01DI00)
MARKING REQUIRED (ECO #2)
DEPANEL</t>
    </r>
  </si>
  <si>
    <r>
      <rPr>
        <b/>
        <strike/>
        <sz val="11"/>
        <color theme="4"/>
        <rFont val="Calibri"/>
        <scheme val="minor"/>
      </rPr>
      <t xml:space="preserve">10/16 - PCB DUE
10/23 - MAY CLEAR DATE
</t>
    </r>
    <r>
      <rPr>
        <b/>
        <sz val="11"/>
        <color theme="4"/>
        <rFont val="Calibri"/>
        <scheme val="minor"/>
      </rPr>
      <t>10/26 - KIT CLEAR</t>
    </r>
  </si>
  <si>
    <t>Honeywell International Inc</t>
  </si>
  <si>
    <t>extra flux required due to cold solder issues (SMT)</t>
  </si>
  <si>
    <t>11/17
3D</t>
  </si>
  <si>
    <r>
      <rPr>
        <b/>
        <strike/>
        <sz val="11"/>
        <color rgb="FF000000"/>
        <rFont val="Calibri"/>
        <scheme val="minor"/>
      </rPr>
      <t xml:space="preserve">11/16 - BOT 5:00
11/16 - TOP 7:00
</t>
    </r>
    <r>
      <rPr>
        <b/>
        <sz val="11"/>
        <color rgb="FF000000"/>
        <rFont val="Calibri"/>
        <scheme val="minor"/>
      </rPr>
      <t>11/16 - AOI 9:00</t>
    </r>
  </si>
  <si>
    <t>2 LABEL TYPES &amp; LOCS
TEXT LABEL &amp; QR CODE
ENSURE S/N MATCH
LABELS SPECIFIED LOCATIONS</t>
  </si>
  <si>
    <t>DOC REL 10/25</t>
  </si>
  <si>
    <r>
      <rPr>
        <b/>
        <strike/>
        <sz val="11"/>
        <color rgb="FF000000"/>
        <rFont val="Calibri"/>
        <scheme val="minor"/>
      </rPr>
      <t xml:space="preserve">11/15 - TOP 1:00
</t>
    </r>
    <r>
      <rPr>
        <b/>
        <sz val="11"/>
        <color rgb="FF000000"/>
        <rFont val="Calibri"/>
        <scheme val="minor"/>
      </rPr>
      <t>11/16 - AOI 2:30</t>
    </r>
  </si>
  <si>
    <r>
      <rPr>
        <b/>
        <sz val="11"/>
        <color rgb="FFFF0000"/>
        <rFont val="Calibri"/>
        <scheme val="minor"/>
      </rPr>
      <t xml:space="preserve">*** 3 DAY TURN ***
</t>
    </r>
    <r>
      <rPr>
        <b/>
        <sz val="11"/>
        <color rgb="FF000000"/>
        <rFont val="Calibri"/>
        <scheme val="minor"/>
      </rPr>
      <t>LEAD PROCESS
XRAY &amp; SAVE
2 S/N LABELS PER ECO -</t>
    </r>
    <r>
      <rPr>
        <b/>
        <sz val="14"/>
        <color rgb="FFFF0000"/>
        <rFont val="Calibri"/>
        <scheme val="minor"/>
      </rPr>
      <t xml:space="preserve"> S/N'S MUST MATCH PER BOARD!!!
</t>
    </r>
    <r>
      <rPr>
        <b/>
        <sz val="12"/>
        <color rgb="FF000000"/>
        <rFont val="Calibri"/>
        <scheme val="minor"/>
      </rPr>
      <t>DEPANEL</t>
    </r>
  </si>
  <si>
    <r>
      <rPr>
        <b/>
        <strike/>
        <sz val="11"/>
        <color rgb="FF000000"/>
        <rFont val="Calibri"/>
        <scheme val="minor"/>
      </rPr>
      <t xml:space="preserve">11/9 - PCB DUE
</t>
    </r>
    <r>
      <rPr>
        <b/>
        <sz val="11"/>
        <color rgb="FF000000"/>
        <rFont val="Calibri"/>
        <scheme val="minor"/>
      </rPr>
      <t>11/14 - KIT CLEAR</t>
    </r>
  </si>
  <si>
    <t>TOP SIDE ONLY; R;</t>
  </si>
  <si>
    <t>11/17
5D</t>
  </si>
  <si>
    <r>
      <rPr>
        <b/>
        <strike/>
        <sz val="11"/>
        <color rgb="FF000000"/>
        <rFont val="Calibri"/>
        <scheme val="minor"/>
      </rPr>
      <t xml:space="preserve">11/14 - BOT 10:00
11/14 - TOP 1:00
</t>
    </r>
    <r>
      <rPr>
        <b/>
        <sz val="11"/>
        <color rgb="FF000000"/>
        <rFont val="Calibri"/>
        <scheme val="minor"/>
      </rPr>
      <t>11/15 - AOI 8:00</t>
    </r>
  </si>
  <si>
    <r>
      <rPr>
        <b/>
        <sz val="11"/>
        <color rgb="FF000000"/>
        <rFont val="Calibri"/>
        <scheme val="minor"/>
      </rPr>
      <t xml:space="preserve">ONLY RONC CHANGE IS STIFFENER PLACED OPPOSITE PREV BUILD
</t>
    </r>
    <r>
      <rPr>
        <b/>
        <sz val="11"/>
        <color rgb="FFFF0000"/>
        <rFont val="Calibri"/>
        <scheme val="minor"/>
      </rPr>
      <t xml:space="preserve">REMOVE J1-2 &amp; T1-6 FROM OLD PCBs ONTO NEW PCBs
</t>
    </r>
    <r>
      <rPr>
        <b/>
        <sz val="11"/>
        <color rgb="FF000000"/>
        <rFont val="Calibri"/>
        <scheme val="minor"/>
      </rPr>
      <t>CLASS 3
DATE CODE LABEL
CofC REQUIREMENTS</t>
    </r>
  </si>
  <si>
    <r>
      <rPr>
        <b/>
        <strike/>
        <sz val="11"/>
        <color rgb="FF000000"/>
        <rFont val="Calibri"/>
        <scheme val="minor"/>
      </rPr>
      <t xml:space="preserve">10/24 - PCB DUE
11/6 - PCB DUE
</t>
    </r>
    <r>
      <rPr>
        <b/>
        <sz val="11"/>
        <color rgb="FF000000"/>
        <rFont val="Calibri"/>
        <scheme val="minor"/>
      </rPr>
      <t>11/9 - KIT CLEAR</t>
    </r>
  </si>
  <si>
    <t>10/23</t>
  </si>
  <si>
    <t>PREV BUILD L3; BOT 1ST; LF</t>
  </si>
  <si>
    <t>11/17
10D</t>
  </si>
  <si>
    <t>NO SHIP EARLY SPLIT SHIPMENT: 
QTY 25 DUE 11/17/23
QTY 25 DUE 4/30/24
DEPANEL</t>
  </si>
  <si>
    <r>
      <rPr>
        <b/>
        <sz val="11"/>
        <color rgb="FF000000"/>
        <rFont val="Calibri"/>
        <scheme val="minor"/>
      </rPr>
      <t>SPLIT SHIPMENT (MONTHLY):
BAL REMAINING 480
L1 USE p/n MSS5131-393MLC
LEAD PROCESS
DEPANEL
XRAY &amp; SAVE
2 S/N LABELS PER ECO -</t>
    </r>
    <r>
      <rPr>
        <b/>
        <sz val="14"/>
        <color rgb="FF000000"/>
        <rFont val="Calibri"/>
        <scheme val="minor"/>
      </rPr>
      <t xml:space="preserve"> S/N'S MUST MATCH PER BOARD!!!</t>
    </r>
  </si>
  <si>
    <r>
      <rPr>
        <b/>
        <sz val="11"/>
        <color rgb="FF000000"/>
        <rFont val="Calibri"/>
        <scheme val="minor"/>
      </rPr>
      <t>SPLIT SHIPMENT (MONTHLY):
BAL REMAINING 480
LEAD PROCESS
DEPANEL
XRAY &amp; SAVE
2 S/N LABELS PER ECO -</t>
    </r>
    <r>
      <rPr>
        <b/>
        <sz val="14"/>
        <color rgb="FFFF0000"/>
        <rFont val="Calibri"/>
        <scheme val="minor"/>
      </rPr>
      <t xml:space="preserve"> S/N'S MUST MATCH PER BOARD!!!</t>
    </r>
  </si>
  <si>
    <r>
      <rPr>
        <b/>
        <sz val="11"/>
        <color rgb="FF000000"/>
        <rFont val="Calibri"/>
        <scheme val="minor"/>
      </rPr>
      <t>SPLIT SHIPMENT (MONTHLY):
BAL REMAINING 480
CUST:
L1, L2 USE p/n 1264EY-330M=P3
LEAD PROCESS
DEPANEL
XRAY &amp; SAVE
2 S/N LABELS PER ECO -</t>
    </r>
    <r>
      <rPr>
        <b/>
        <sz val="14"/>
        <color rgb="FF000000"/>
        <rFont val="Calibri"/>
        <scheme val="minor"/>
      </rPr>
      <t xml:space="preserve"> S/N'S MUST MATCH PER BOARD!!!</t>
    </r>
  </si>
  <si>
    <r>
      <rPr>
        <b/>
        <sz val="11"/>
        <color rgb="FF000000"/>
        <rFont val="Calibri"/>
        <scheme val="minor"/>
      </rPr>
      <t>SPLIT SHIPMENT (MONTHLY):
BAL REMAINING 480
L1 USE p/n MSS5131-393MLC
DNI #36 (U3) &amp; ship w/ PCBAs
LEAD PROCESS
XRAY &amp; SAVE
2 S/N LABELS PER ECO -</t>
    </r>
    <r>
      <rPr>
        <b/>
        <sz val="14"/>
        <color rgb="FF000000"/>
        <rFont val="Calibri"/>
        <scheme val="minor"/>
      </rPr>
      <t xml:space="preserve"> S/N'S MUST MATCH PER BOARD!!!
</t>
    </r>
    <r>
      <rPr>
        <b/>
        <sz val="12"/>
        <color rgb="FF000000"/>
        <rFont val="Calibri"/>
        <scheme val="minor"/>
      </rPr>
      <t>DEPANEL</t>
    </r>
  </si>
  <si>
    <t>11/17
7D</t>
  </si>
  <si>
    <t>SHIPPED TO CUST: 11/15</t>
  </si>
  <si>
    <t>RONC 2ND</t>
  </si>
  <si>
    <t>Emphase Energy</t>
  </si>
  <si>
    <t>11/16
3D</t>
  </si>
  <si>
    <r>
      <rPr>
        <b/>
        <strike/>
        <sz val="11"/>
        <color rgb="FF000000"/>
        <rFont val="Calibri"/>
        <scheme val="minor"/>
      </rPr>
      <t xml:space="preserve">11/14 - BOT 8:00
11/14 - TOP 9:00
</t>
    </r>
    <r>
      <rPr>
        <b/>
        <sz val="11"/>
        <color rgb="FF000000"/>
        <rFont val="Calibri"/>
        <scheme val="minor"/>
      </rPr>
      <t>11/14 - AOI 10:00</t>
    </r>
  </si>
  <si>
    <r>
      <rPr>
        <b/>
        <sz val="11"/>
        <color rgb="FFFF0000"/>
        <rFont val="Calibri"/>
        <scheme val="minor"/>
      </rPr>
      <t xml:space="preserve">*** QUALITY ALERT ***
LP1 PLACEMENT
VERIFY ROTATION OF ICs (SEE ECO)
</t>
    </r>
    <r>
      <rPr>
        <b/>
        <sz val="11"/>
        <color rgb="FF000000"/>
        <rFont val="Calibri"/>
        <scheme val="minor"/>
      </rPr>
      <t>LEAD PROCESS
DEPANEL
XRAY &amp; SAVE
2 S/N LABELS PER ECO -</t>
    </r>
    <r>
      <rPr>
        <b/>
        <sz val="14"/>
        <color rgb="FFFF0000"/>
        <rFont val="Calibri"/>
        <scheme val="minor"/>
      </rPr>
      <t xml:space="preserve"> S/N'S MUST MATCH PER BOARD!!!</t>
    </r>
  </si>
  <si>
    <r>
      <rPr>
        <b/>
        <strike/>
        <sz val="11"/>
        <color rgb="FF000000"/>
        <rFont val="Calibri"/>
        <scheme val="minor"/>
      </rPr>
      <t xml:space="preserve">11/7 - PCB DUE
11/3 - AWT PART CONF #4 &amp; #26
</t>
    </r>
    <r>
      <rPr>
        <b/>
        <sz val="11"/>
        <color rgb="FF000000"/>
        <rFont val="Calibri"/>
        <scheme val="minor"/>
      </rPr>
      <t>11/13 - KIT CLEAR</t>
    </r>
  </si>
  <si>
    <r>
      <rPr>
        <b/>
        <strike/>
        <sz val="11"/>
        <color rgb="FF000000"/>
        <rFont val="Calibri"/>
        <scheme val="minor"/>
      </rPr>
      <t xml:space="preserve">11/14 - BOT 7:00
11/14 - TOP 8:00
</t>
    </r>
    <r>
      <rPr>
        <b/>
        <sz val="11"/>
        <color rgb="FF000000"/>
        <rFont val="Calibri"/>
        <scheme val="minor"/>
      </rPr>
      <t>11/14 - AOI 9:00</t>
    </r>
  </si>
  <si>
    <r>
      <rPr>
        <b/>
        <strike/>
        <sz val="11"/>
        <color rgb="FF000000"/>
        <rFont val="Calibri"/>
        <scheme val="minor"/>
      </rPr>
      <t xml:space="preserve">11/8 - PCB ETA
11/9 - PCB due
</t>
    </r>
    <r>
      <rPr>
        <b/>
        <sz val="11"/>
        <color rgb="FF000000"/>
        <rFont val="Calibri"/>
        <scheme val="minor"/>
      </rPr>
      <t>11/13 - KIT CLEAR</t>
    </r>
  </si>
  <si>
    <t>BOT 1ST; R; MOSTLY BIG PARTS</t>
  </si>
  <si>
    <r>
      <t xml:space="preserve">11/16
</t>
    </r>
    <r>
      <rPr>
        <b/>
        <strike/>
        <sz val="11"/>
        <color rgb="FF000000"/>
        <rFont val="Calibri"/>
        <scheme val="minor"/>
      </rPr>
      <t xml:space="preserve">11/9
</t>
    </r>
    <r>
      <rPr>
        <b/>
        <sz val="11"/>
        <color rgb="FF000000"/>
        <rFont val="Calibri"/>
        <scheme val="minor"/>
      </rPr>
      <t>10D</t>
    </r>
  </si>
  <si>
    <t>THT only</t>
  </si>
  <si>
    <t>11/3 - PCBS DUE
10/26 - kit clear</t>
  </si>
  <si>
    <t>10/27 - wrong PCBs received</t>
  </si>
  <si>
    <t>11/20
15D</t>
  </si>
  <si>
    <r>
      <rPr>
        <b/>
        <strike/>
        <sz val="11"/>
        <color rgb="FF000000"/>
        <rFont val="Calibri"/>
        <scheme val="minor"/>
      </rPr>
      <t xml:space="preserve">11/3 - BOT 12:00
11/4 - TOP 6:00
</t>
    </r>
    <r>
      <rPr>
        <b/>
        <sz val="11"/>
        <color rgb="FF000000"/>
        <rFont val="Calibri"/>
        <scheme val="minor"/>
      </rPr>
      <t>11/4 - AOI</t>
    </r>
  </si>
  <si>
    <r>
      <rPr>
        <b/>
        <strike/>
        <sz val="11"/>
        <color rgb="FF000000"/>
        <rFont val="Calibri"/>
        <scheme val="minor"/>
      </rPr>
      <t xml:space="preserve">10/31 - PCB DUE DATE
</t>
    </r>
    <r>
      <rPr>
        <b/>
        <sz val="11"/>
        <color rgb="FF000000"/>
        <rFont val="Calibri"/>
        <scheme val="minor"/>
      </rPr>
      <t>10/30 - KIT CLEAR</t>
    </r>
  </si>
  <si>
    <t xml:space="preserve">Virginia Polytechnic Institute (VTTI)
</t>
  </si>
  <si>
    <t>11/3 - BOT DONE 2:00</t>
  </si>
  <si>
    <t>LAN REL 10/17</t>
  </si>
  <si>
    <t>11/16
5D</t>
  </si>
  <si>
    <r>
      <rPr>
        <b/>
        <strike/>
        <sz val="11"/>
        <color rgb="FF000000"/>
        <rFont val="Calibri"/>
        <scheme val="minor"/>
      </rPr>
      <t xml:space="preserve">11/10 - BOT 1:00
11/10 - TOP 3:30
</t>
    </r>
    <r>
      <rPr>
        <b/>
        <sz val="11"/>
        <color rgb="FF000000"/>
        <rFont val="Calibri"/>
        <scheme val="minor"/>
      </rPr>
      <t>11/11 - AOI 8:00</t>
    </r>
  </si>
  <si>
    <t>CLASS 3
SCREWS W/ TORQUE SPEC REQ
PRESS FIT
DEPANEL</t>
  </si>
  <si>
    <r>
      <rPr>
        <b/>
        <strike/>
        <sz val="11"/>
        <color rgb="FF000000"/>
        <rFont val="Calibri"/>
        <scheme val="minor"/>
      </rPr>
      <t xml:space="preserve">11/6 - EXPECTED CLEAR DATE
</t>
    </r>
    <r>
      <rPr>
        <b/>
        <sz val="11"/>
        <color rgb="FF000000"/>
        <rFont val="Calibri"/>
        <scheme val="minor"/>
      </rPr>
      <t>11/9 - KIT CLEAR</t>
    </r>
  </si>
  <si>
    <t>DOC REL 10/27</t>
  </si>
  <si>
    <t>11/16
10D</t>
  </si>
  <si>
    <r>
      <rPr>
        <b/>
        <strike/>
        <sz val="11"/>
        <color rgb="FF000000"/>
        <rFont val="Calibri"/>
        <scheme val="minor"/>
      </rPr>
      <t xml:space="preserve">11/6 - BOT 11:00
11/7 - TOP 11:00
</t>
    </r>
    <r>
      <rPr>
        <b/>
        <sz val="11"/>
        <color rgb="FF000000"/>
        <rFont val="Calibri"/>
        <scheme val="minor"/>
      </rPr>
      <t>11/8 - AOI 1:00</t>
    </r>
  </si>
  <si>
    <t>DNI J11
DEPANEL
Soldering flux should be IAW. Orl0 "no-clean", organic type flux is preferred Rol0 and rol1 "no-clean", rosin type fluxes are also acceptable.</t>
  </si>
  <si>
    <r>
      <rPr>
        <b/>
        <strike/>
        <sz val="11"/>
        <color rgb="FF000000"/>
        <rFont val="Calibri"/>
        <scheme val="minor"/>
      </rPr>
      <t xml:space="preserve">11/3 - PCBS  DUE
10/26 - no due dates for short SMT parts
</t>
    </r>
    <r>
      <rPr>
        <b/>
        <sz val="11"/>
        <color rgb="FF000000"/>
        <rFont val="Calibri"/>
        <scheme val="minor"/>
      </rPr>
      <t>11/2 - KIT CLEAR</t>
    </r>
  </si>
  <si>
    <r>
      <rPr>
        <b/>
        <sz val="9"/>
        <color rgb="FF000000"/>
        <rFont val="Calibri"/>
        <scheme val="minor"/>
      </rPr>
      <t>11/6 -</t>
    </r>
    <r>
      <rPr>
        <b/>
        <strike/>
        <sz val="9"/>
        <color rgb="FF000000"/>
        <rFont val="Calibri"/>
        <scheme val="minor"/>
      </rPr>
      <t xml:space="preserve"> PRINTER 2 DOWN</t>
    </r>
  </si>
  <si>
    <t>LF; BOT 1ST</t>
  </si>
  <si>
    <t>11/21
10D</t>
  </si>
  <si>
    <r>
      <rPr>
        <b/>
        <strike/>
        <sz val="11"/>
        <color rgb="FF000000"/>
        <rFont val="Calibri"/>
        <scheme val="minor"/>
      </rPr>
      <t xml:space="preserve">11/8 - BOT 1:00
</t>
    </r>
    <r>
      <rPr>
        <b/>
        <sz val="11"/>
        <color rgb="FF000000"/>
        <rFont val="Calibri"/>
        <scheme val="minor"/>
      </rPr>
      <t>11/9 - AOI 12:00</t>
    </r>
  </si>
  <si>
    <t>NO ECO PROVIDED</t>
  </si>
  <si>
    <t>11/7- KIT CLEAR</t>
  </si>
  <si>
    <t>FEDEX 2ND</t>
  </si>
  <si>
    <t xml:space="preserve">Ascent AeroSystems
</t>
  </si>
  <si>
    <t>BOT SIDE ONLY</t>
  </si>
  <si>
    <r>
      <rPr>
        <b/>
        <strike/>
        <sz val="11"/>
        <color rgb="FF000000"/>
        <rFont val="Calibri"/>
        <scheme val="minor"/>
      </rPr>
      <t xml:space="preserve">11/7 - BOT 10:00
11/7 - TOP 2:00
</t>
    </r>
    <r>
      <rPr>
        <b/>
        <sz val="11"/>
        <color rgb="FF000000"/>
        <rFont val="Calibri"/>
        <scheme val="minor"/>
      </rPr>
      <t>11/8 - AOI 1:30</t>
    </r>
  </si>
  <si>
    <t>REV MARKING REQ
DEPANEL</t>
  </si>
  <si>
    <r>
      <rPr>
        <b/>
        <strike/>
        <sz val="11"/>
        <color rgb="FF000000"/>
        <rFont val="Calibri"/>
      </rPr>
      <t xml:space="preserve">11/3 - PCBS DUE
10/26 NO DUE DATES FOR SMT PARS
11/2 - #32 &amp; #41 PARTS DUE
</t>
    </r>
    <r>
      <rPr>
        <b/>
        <sz val="11"/>
        <color rgb="FF000000"/>
        <rFont val="Calibri"/>
      </rPr>
      <t>11/2 - KIT CLEAR</t>
    </r>
  </si>
  <si>
    <t>SCRAPPED</t>
  </si>
  <si>
    <t>???
20D</t>
  </si>
  <si>
    <t>4/22 - AOI</t>
  </si>
  <si>
    <t>ENPHASE</t>
  </si>
  <si>
    <r>
      <rPr>
        <b/>
        <strike/>
        <sz val="11"/>
        <color rgb="FF000000"/>
        <rFont val="Calibri"/>
        <scheme val="minor"/>
      </rPr>
      <t xml:space="preserve">11/7 - BOT 8:00
11/7 - TOP 11:00
</t>
    </r>
    <r>
      <rPr>
        <b/>
        <sz val="11"/>
        <color rgb="FF000000"/>
        <rFont val="Calibri"/>
        <scheme val="minor"/>
      </rPr>
      <t>11/7 - AOI 2:00</t>
    </r>
  </si>
  <si>
    <t>PHOTOS: CLOSE UP OF 
#42 (DS1, DS2...)
"U24 &amp; C58" AFTER WASH</t>
  </si>
  <si>
    <r>
      <rPr>
        <b/>
        <strike/>
        <sz val="11"/>
        <color rgb="FF000000"/>
        <rFont val="Calibri"/>
        <scheme val="minor"/>
      </rPr>
      <t xml:space="preserve">11/1 - SHORT #30 (U1) NO ETA
</t>
    </r>
    <r>
      <rPr>
        <b/>
        <sz val="11"/>
        <color rgb="FF000000"/>
        <rFont val="Calibri"/>
        <scheme val="minor"/>
      </rPr>
      <t>11/2 - KIT CLEAR</t>
    </r>
  </si>
  <si>
    <t>UCAR</t>
  </si>
  <si>
    <t>#42 (ds1, ds2...) polarity question for customer</t>
  </si>
  <si>
    <t>KIT CLEAR 11/1</t>
  </si>
  <si>
    <t>11/15
5D</t>
  </si>
  <si>
    <t>11/1 - IN BACK</t>
  </si>
  <si>
    <t>HRL Laboratories</t>
  </si>
  <si>
    <t>PAID REWORK</t>
  </si>
  <si>
    <t>11/20
10D</t>
  </si>
  <si>
    <t>11/8 - AOI</t>
  </si>
  <si>
    <t>BARCODE LABEL
DEPANEL</t>
  </si>
  <si>
    <r>
      <rPr>
        <b/>
        <strike/>
        <sz val="11"/>
        <color rgb="FF000000"/>
        <rFont val="Calibri"/>
        <scheme val="minor"/>
      </rPr>
      <t xml:space="preserve">11/8 - PCB DUE
</t>
    </r>
    <r>
      <rPr>
        <b/>
        <sz val="11"/>
        <color rgb="FF000000"/>
        <rFont val="Calibri"/>
        <scheme val="minor"/>
      </rPr>
      <t>11/6 - KIT CLEAR</t>
    </r>
  </si>
  <si>
    <t>10/30</t>
  </si>
  <si>
    <t>11/15
3D</t>
  </si>
  <si>
    <r>
      <rPr>
        <b/>
        <strike/>
        <sz val="11"/>
        <color rgb="FF000000"/>
        <rFont val="Calibri"/>
        <scheme val="minor"/>
      </rPr>
      <t xml:space="preserve">11/13 - BOT 10:00
11/13 - TOP 11:00
</t>
    </r>
    <r>
      <rPr>
        <b/>
        <sz val="11"/>
        <color rgb="FF000000"/>
        <rFont val="Calibri"/>
        <scheme val="minor"/>
      </rPr>
      <t>11/13 - AOI 1:30</t>
    </r>
  </si>
  <si>
    <r>
      <rPr>
        <b/>
        <sz val="11"/>
        <color rgb="FFFF0000"/>
        <rFont val="Calibri"/>
        <scheme val="minor"/>
      </rPr>
      <t xml:space="preserve">*** 3 DAY TURN ***
</t>
    </r>
    <r>
      <rPr>
        <b/>
        <sz val="11"/>
        <color rgb="FF000000"/>
        <rFont val="Calibri"/>
        <scheme val="minor"/>
      </rPr>
      <t>CLASS 3
DEPANEL
Same GERBER as B121417 so releasing as ROWC.  Only difference is R5
LABEL &amp; S/N PER ECO
11/3 - SHIP TO CUSTOMER</t>
    </r>
  </si>
  <si>
    <t>11/10 - KIT CLEAR</t>
  </si>
  <si>
    <t>11/10</t>
  </si>
  <si>
    <t>BUILD WITH B121417;  Build difference is possibly only R5</t>
  </si>
  <si>
    <r>
      <rPr>
        <b/>
        <strike/>
        <sz val="11"/>
        <color rgb="FF000000"/>
        <rFont val="Calibri"/>
        <scheme val="minor"/>
      </rPr>
      <t xml:space="preserve">11/11 - BOT 6:00
11/13 - TOP 9:30
</t>
    </r>
    <r>
      <rPr>
        <b/>
        <sz val="11"/>
        <color rgb="FF000000"/>
        <rFont val="Calibri"/>
        <scheme val="minor"/>
      </rPr>
      <t>11/13 - AOI 2:30</t>
    </r>
  </si>
  <si>
    <r>
      <rPr>
        <b/>
        <sz val="11"/>
        <color rgb="FFFF0000"/>
        <rFont val="Calibri"/>
        <scheme val="minor"/>
      </rPr>
      <t xml:space="preserve">***ALL - READ ECO COMPLETELY***
</t>
    </r>
    <r>
      <rPr>
        <b/>
        <sz val="11"/>
        <color rgb="FF000000"/>
        <rFont val="Calibri"/>
        <scheme val="minor"/>
      </rPr>
      <t>*NO CLEAN PROCESS REQ AFTER WASH PER ECO #2 &amp; #9
XRAY &amp; SAVE
DEPANEL</t>
    </r>
  </si>
  <si>
    <r>
      <rPr>
        <b/>
        <strike/>
        <sz val="11"/>
        <color rgb="FF000000"/>
        <rFont val="Calibri"/>
        <scheme val="minor"/>
      </rPr>
      <t xml:space="preserve">11/8 - PCB DUE
</t>
    </r>
    <r>
      <rPr>
        <b/>
        <sz val="11"/>
        <color rgb="FF000000"/>
        <rFont val="Calibri"/>
        <scheme val="minor"/>
      </rPr>
      <t>11/8 - KIT CLEAR</t>
    </r>
  </si>
  <si>
    <t>11/11 - STENCIL WAS OF SINGLE BOARD AND NOT ARRAY</t>
  </si>
  <si>
    <t>DOC REL 11/2</t>
  </si>
  <si>
    <t>BOT 1ST; LF; MAY HAVE TO DEPANEL BEFORE RUNNING; A LOT OF PART SIZED 201s</t>
  </si>
  <si>
    <t>11/14
10D</t>
  </si>
  <si>
    <r>
      <rPr>
        <b/>
        <strike/>
        <sz val="11"/>
        <color rgb="FF000000"/>
        <rFont val="Calibri"/>
        <scheme val="minor"/>
      </rPr>
      <t xml:space="preserve">11/4 - BOT
11/4 - TOP
</t>
    </r>
    <r>
      <rPr>
        <b/>
        <sz val="11"/>
        <color rgb="FF000000"/>
        <rFont val="Calibri"/>
        <scheme val="minor"/>
      </rPr>
      <t>11/6 - AOI 11:00</t>
    </r>
  </si>
  <si>
    <r>
      <rPr>
        <b/>
        <sz val="11"/>
        <color rgb="FFFF0000"/>
        <rFont val="Calibri"/>
        <scheme val="minor"/>
      </rPr>
      <t xml:space="preserve">*** QUALITY ALERT ***
SEE ECO
</t>
    </r>
    <r>
      <rPr>
        <b/>
        <sz val="11"/>
        <color rgb="FF000000"/>
        <rFont val="Calibri"/>
        <scheme val="minor"/>
      </rPr>
      <t>CLASS 3
DEPANEL</t>
    </r>
  </si>
  <si>
    <t>RONC 110659</t>
  </si>
  <si>
    <r>
      <rPr>
        <b/>
        <strike/>
        <sz val="11"/>
        <color rgb="FF000000"/>
        <rFont val="Calibri"/>
        <scheme val="minor"/>
      </rPr>
      <t xml:space="preserve">10/24 - MAY ALL CLEAR AT ONE TIME
10/26 - ALMOST CLEAR
</t>
    </r>
    <r>
      <rPr>
        <b/>
        <sz val="11"/>
        <color rgb="FF000000"/>
        <rFont val="Calibri"/>
        <scheme val="minor"/>
      </rPr>
      <t>10/31 - KIT CLEAR</t>
    </r>
  </si>
  <si>
    <t xml:space="preserve">Advanced Assembly LLC
</t>
  </si>
  <si>
    <t>10/24</t>
  </si>
  <si>
    <t>R: PREV BUILD L1</t>
  </si>
  <si>
    <t>11/14
5D</t>
  </si>
  <si>
    <r>
      <rPr>
        <b/>
        <strike/>
        <sz val="11"/>
        <color rgb="FF000000"/>
        <rFont val="Calibri"/>
        <scheme val="minor"/>
      </rPr>
      <t xml:space="preserve">11/8 - BOT 2:00
11/9 - TOP 9:00
</t>
    </r>
    <r>
      <rPr>
        <b/>
        <sz val="11"/>
        <color rgb="FF000000"/>
        <rFont val="Calibri"/>
        <scheme val="minor"/>
      </rPr>
      <t>11/9 - AOI 12:00</t>
    </r>
  </si>
  <si>
    <t>LOAD P13 (0094393506621) : PREVIOUSLY DNI
X</t>
  </si>
  <si>
    <r>
      <rPr>
        <b/>
        <strike/>
        <sz val="11"/>
        <color rgb="FF000000"/>
        <rFont val="Calibri"/>
        <scheme val="minor"/>
      </rPr>
      <t xml:space="preserve">11/7 - EXPECTED CLEAR DATE
11/6 - SHORT #11 (C31)
</t>
    </r>
    <r>
      <rPr>
        <b/>
        <sz val="11"/>
        <color rgb="FF000000"/>
        <rFont val="Calibri"/>
        <scheme val="minor"/>
      </rPr>
      <t>11/6 - KIT CLEAR (SHORT ATTRITION)</t>
    </r>
  </si>
  <si>
    <t>11/6 - DAY 1 IS 11/8 (ANNE)
11/9 - STENCIL MISSING U71; NEED NEW STENCIIL
11/9 - SD SLOT BENT; CAUSING NO FLUSH TO BOARD AND OPEN SOLDER</t>
  </si>
  <si>
    <t>11/14
3D</t>
  </si>
  <si>
    <r>
      <rPr>
        <b/>
        <strike/>
        <sz val="11"/>
        <color rgb="FF000000"/>
        <rFont val="Calibri"/>
        <scheme val="minor"/>
      </rPr>
      <t xml:space="preserve">11/10 - BOT 10:00
11/10 - TOP 12:00
</t>
    </r>
    <r>
      <rPr>
        <b/>
        <sz val="11"/>
        <color rgb="FF000000"/>
        <rFont val="Calibri"/>
        <scheme val="minor"/>
      </rPr>
      <t>11/10 - AOI 1:30</t>
    </r>
  </si>
  <si>
    <r>
      <rPr>
        <b/>
        <sz val="11"/>
        <color rgb="FFFF0000"/>
        <rFont val="Calibri"/>
      </rPr>
      <t xml:space="preserve">*** 3 DAY TURN ***
CLASS 3
</t>
    </r>
    <r>
      <rPr>
        <b/>
        <sz val="11"/>
        <color rgb="FF000000"/>
        <rFont val="Calibri"/>
      </rPr>
      <t xml:space="preserve">NOTES: Mark package with 437148992
ASSY, S/N &amp; REV S/N LABEL
</t>
    </r>
    <r>
      <rPr>
        <b/>
        <strike/>
        <sz val="11"/>
        <color rgb="FF000000"/>
        <rFont val="Calibri"/>
      </rPr>
      <t xml:space="preserve">Do not ship boards when complete. These need to be transferred to B121412 as RefDes A1
</t>
    </r>
    <r>
      <rPr>
        <b/>
        <sz val="11"/>
        <color rgb="FF000000"/>
        <rFont val="Calibri"/>
      </rPr>
      <t>11/3 - SPLIT SHIPMENT
17 BOARDS SHIP TO AA
104 SHIP TO CUSTOMER</t>
    </r>
  </si>
  <si>
    <t>11/9 - KIT CLEAR</t>
  </si>
  <si>
    <t>BUILD WITH B121418; Build difference is possibly only R5; BOT 1ST; LF</t>
  </si>
  <si>
    <r>
      <rPr>
        <b/>
        <sz val="11"/>
        <color rgb="FF000000"/>
        <rFont val="Calibri"/>
        <scheme val="minor"/>
      </rPr>
      <t xml:space="preserve">11/10
</t>
    </r>
    <r>
      <rPr>
        <b/>
        <strike/>
        <sz val="11"/>
        <color rgb="FF000000"/>
        <rFont val="Calibri"/>
        <scheme val="minor"/>
      </rPr>
      <t xml:space="preserve">11/7
</t>
    </r>
    <r>
      <rPr>
        <b/>
        <sz val="11"/>
        <color rgb="FF000000"/>
        <rFont val="Calibri"/>
        <scheme val="minor"/>
      </rPr>
      <t>3D</t>
    </r>
  </si>
  <si>
    <r>
      <rPr>
        <b/>
        <strike/>
        <sz val="11"/>
        <color rgb="FF000000"/>
        <rFont val="Calibri"/>
        <scheme val="minor"/>
      </rPr>
      <t xml:space="preserve">11/3 - TOP 8:00
</t>
    </r>
    <r>
      <rPr>
        <b/>
        <sz val="11"/>
        <color rgb="FF000000"/>
        <rFont val="Calibri"/>
        <scheme val="minor"/>
      </rPr>
      <t>11/4 - AOI</t>
    </r>
  </si>
  <si>
    <r>
      <rPr>
        <b/>
        <strike/>
        <sz val="11"/>
        <color rgb="FF000000"/>
        <rFont val="Calibri"/>
        <scheme val="minor"/>
      </rPr>
      <t xml:space="preserve">11/2 - WILL CLEAR
10/30 - SHORT PCB
</t>
    </r>
    <r>
      <rPr>
        <b/>
        <sz val="11"/>
        <color rgb="FF000000"/>
        <rFont val="Calibri"/>
        <scheme val="minor"/>
      </rPr>
      <t>11/2 - KIT CLEAR</t>
    </r>
  </si>
  <si>
    <t>11/10
10D</t>
  </si>
  <si>
    <r>
      <rPr>
        <b/>
        <strike/>
        <sz val="11"/>
        <color rgb="FF000000"/>
        <rFont val="Calibri"/>
        <scheme val="minor"/>
      </rPr>
      <t xml:space="preserve">11/2 - BOT 8:00
11/2 - TOP 10:00
</t>
    </r>
    <r>
      <rPr>
        <b/>
        <sz val="11"/>
        <color rgb="FF000000"/>
        <rFont val="Calibri"/>
        <scheme val="minor"/>
      </rPr>
      <t>11/2 - AOI 2:00</t>
    </r>
  </si>
  <si>
    <r>
      <rPr>
        <b/>
        <sz val="11"/>
        <color rgb="FFFF0000"/>
        <rFont val="Calibri"/>
        <scheme val="minor"/>
      </rPr>
      <t xml:space="preserve">*** QUALITY ALERT ****
</t>
    </r>
    <r>
      <rPr>
        <b/>
        <sz val="11"/>
        <color rgb="FF000000"/>
        <rFont val="Calibri"/>
        <scheme val="minor"/>
      </rPr>
      <t>OLDER BUILD HAD TOO MUCH SOLDER INSIDE P5
MONTH DAY LABEL</t>
    </r>
  </si>
  <si>
    <t>10/26 - KIT CLEAR</t>
  </si>
  <si>
    <t>DAY 1 10/30 (ANNE)</t>
  </si>
  <si>
    <t>PREV BUILD L1; BOT 1ST; R</t>
  </si>
  <si>
    <t>11/9
5D</t>
  </si>
  <si>
    <r>
      <rPr>
        <b/>
        <strike/>
        <sz val="11"/>
        <color rgb="FF000000"/>
        <rFont val="Calibri"/>
        <scheme val="minor"/>
      </rPr>
      <t xml:space="preserve">11/3 - BOT 8:00
11/3 - TOP 10:00
</t>
    </r>
    <r>
      <rPr>
        <b/>
        <sz val="11"/>
        <color rgb="FF000000"/>
        <rFont val="Calibri"/>
        <scheme val="minor"/>
      </rPr>
      <t>11/4 - AOI</t>
    </r>
  </si>
  <si>
    <t>DNI IC3200 FOR FA ONLY
DEPANEL</t>
  </si>
  <si>
    <t>148</t>
  </si>
  <si>
    <r>
      <rPr>
        <b/>
        <strike/>
        <sz val="11"/>
        <color rgb="FF000000"/>
        <rFont val="Calibri"/>
        <scheme val="minor"/>
      </rPr>
      <t xml:space="preserve">10/4 - PCB &amp; MATL DUE
11/2 - SHORTAGES DUE
</t>
    </r>
    <r>
      <rPr>
        <b/>
        <sz val="11"/>
        <color rgb="FF000000"/>
        <rFont val="Calibri"/>
        <scheme val="minor"/>
      </rPr>
      <t>11/2 - KIT CLEAR</t>
    </r>
  </si>
  <si>
    <t xml:space="preserve">Phoenix Contact, Inc.
</t>
  </si>
  <si>
    <t>BOT 1ST DUE TO BGAS ON TOP SIDE; LF</t>
  </si>
  <si>
    <r>
      <rPr>
        <b/>
        <strike/>
        <sz val="11"/>
        <color rgb="FF000000"/>
        <rFont val="Calibri"/>
        <scheme val="minor"/>
      </rPr>
      <t xml:space="preserve">11/3 - TOP 12:00
11/4 - BOT
</t>
    </r>
    <r>
      <rPr>
        <b/>
        <sz val="11"/>
        <color rgb="FF000000"/>
        <rFont val="Calibri"/>
        <scheme val="minor"/>
      </rPr>
      <t>11/6 - AOI 12:00</t>
    </r>
  </si>
  <si>
    <r>
      <rPr>
        <b/>
        <strike/>
        <sz val="11"/>
        <color rgb="FF000000"/>
        <rFont val="Calibri"/>
        <scheme val="minor"/>
      </rPr>
      <t xml:space="preserve">11/2 - PCBS  DUE
</t>
    </r>
    <r>
      <rPr>
        <b/>
        <sz val="11"/>
        <color rgb="FF000000"/>
        <rFont val="Calibri"/>
        <scheme val="minor"/>
      </rPr>
      <t>11/2 - KIT CLEAR</t>
    </r>
  </si>
  <si>
    <t>PLAN TO RUN 11/4
BOT S/U &amp; FA READY</t>
  </si>
  <si>
    <t>R; TOP 1ST</t>
  </si>
  <si>
    <r>
      <rPr>
        <b/>
        <strike/>
        <sz val="11"/>
        <color rgb="FF000000"/>
        <rFont val="Calibri"/>
        <scheme val="minor"/>
      </rPr>
      <t xml:space="preserve">11/4 - BOT 9:30
11/4 - TOP
</t>
    </r>
    <r>
      <rPr>
        <b/>
        <sz val="11"/>
        <color rgb="FF000000"/>
        <rFont val="Calibri"/>
        <scheme val="minor"/>
      </rPr>
      <t>11/6 - AOI</t>
    </r>
  </si>
  <si>
    <r>
      <rPr>
        <b/>
        <strike/>
        <sz val="11"/>
        <color rgb="FF000000"/>
        <rFont val="Calibri"/>
        <scheme val="minor"/>
      </rPr>
      <t xml:space="preserve">10/31 - MAY CLEAR THIS WEEK
11/1 - SMT CLEAR
</t>
    </r>
    <r>
      <rPr>
        <b/>
        <sz val="11"/>
        <color rgb="FF000000"/>
        <rFont val="Calibri"/>
        <scheme val="minor"/>
      </rPr>
      <t>11/2 - KIT CLEAR</t>
    </r>
  </si>
  <si>
    <t>FEDEX 2ND DAY</t>
  </si>
  <si>
    <t xml:space="preserve">Vista Instrumentation LLC
</t>
  </si>
  <si>
    <r>
      <rPr>
        <b/>
        <sz val="11"/>
        <color rgb="FF000000"/>
        <rFont val="Calibri"/>
        <scheme val="minor"/>
      </rPr>
      <t xml:space="preserve">11/9
</t>
    </r>
    <r>
      <rPr>
        <b/>
        <strike/>
        <sz val="11"/>
        <color rgb="FF000000"/>
        <rFont val="Calibri"/>
        <scheme val="minor"/>
      </rPr>
      <t xml:space="preserve">11/7
</t>
    </r>
    <r>
      <rPr>
        <b/>
        <sz val="11"/>
        <color rgb="FF000000"/>
        <rFont val="Calibri"/>
        <scheme val="minor"/>
      </rPr>
      <t>5D</t>
    </r>
  </si>
  <si>
    <r>
      <rPr>
        <b/>
        <strike/>
        <sz val="11"/>
        <color rgb="FF000000"/>
        <rFont val="Calibri"/>
        <scheme val="minor"/>
      </rPr>
      <t xml:space="preserve">11/1 - TOP 3:00
</t>
    </r>
    <r>
      <rPr>
        <b/>
        <sz val="11"/>
        <color rgb="FF000000"/>
        <rFont val="Calibri"/>
        <scheme val="minor"/>
      </rPr>
      <t>11/1 - AOI 8:00</t>
    </r>
  </si>
  <si>
    <r>
      <rPr>
        <b/>
        <strike/>
        <sz val="11"/>
        <color rgb="FF000000"/>
        <rFont val="Calibri"/>
        <scheme val="minor"/>
      </rPr>
      <t xml:space="preserve">11/1 - PCB WILL ARRIVE
</t>
    </r>
    <r>
      <rPr>
        <b/>
        <sz val="11"/>
        <color rgb="FF000000"/>
        <rFont val="Calibri"/>
        <scheme val="minor"/>
      </rPr>
      <t>10/31 - KIT CLEAR</t>
    </r>
  </si>
  <si>
    <t>***PCB HAS MULTIPLE VIA HOLES ON 40+ LAND PADS - REQUIRES TUOCH UP AND MORRE TIME
11/2 - REC'D NEW PO W/ 2 XTRA DAYS</t>
  </si>
  <si>
    <t>TOP ONLY; R</t>
  </si>
  <si>
    <r>
      <rPr>
        <b/>
        <strike/>
        <sz val="11"/>
        <color rgb="FF000000"/>
        <rFont val="Calibri"/>
        <scheme val="minor"/>
      </rPr>
      <t xml:space="preserve">11/3  - BOT 7:00
</t>
    </r>
    <r>
      <rPr>
        <b/>
        <sz val="11"/>
        <color rgb="FF000000"/>
        <rFont val="Calibri"/>
        <scheme val="minor"/>
      </rPr>
      <t>11/4 - TOP 6:00
11/4 - AOI</t>
    </r>
  </si>
  <si>
    <t>BTD #22 (VD1, VD2...)
&amp; LABEL BOARDS SHORT VD1, VD2..
X</t>
  </si>
  <si>
    <r>
      <rPr>
        <b/>
        <strike/>
        <sz val="11"/>
        <color rgb="FF000000"/>
        <rFont val="Calibri"/>
        <scheme val="minor"/>
      </rPr>
      <t xml:space="preserve">11/2 - SHORTAGES DUE
</t>
    </r>
    <r>
      <rPr>
        <b/>
        <sz val="11"/>
        <color rgb="FF000000"/>
        <rFont val="Calibri"/>
        <scheme val="minor"/>
      </rPr>
      <t>11/2 - KIT CLEAR</t>
    </r>
  </si>
  <si>
    <t>Iotecha</t>
  </si>
  <si>
    <t>11/3 - BOT DONE 9:00</t>
  </si>
  <si>
    <t>DOC REL 10/20</t>
  </si>
  <si>
    <t>MATLS XFERRED FROM B118993; TOP 1ST; LF</t>
  </si>
  <si>
    <r>
      <rPr>
        <b/>
        <strike/>
        <sz val="11"/>
        <color rgb="FF000000"/>
        <rFont val="Calibri"/>
        <scheme val="minor"/>
      </rPr>
      <t xml:space="preserve">10/4 - TOP 11:00
10/5 - BOT
</t>
    </r>
    <r>
      <rPr>
        <b/>
        <sz val="11"/>
        <color rgb="FF000000"/>
        <rFont val="Calibri"/>
        <scheme val="minor"/>
      </rPr>
      <t>10/5 - AOI 2:00</t>
    </r>
  </si>
  <si>
    <t>REM BAL OF SPLIT JOB
DEPANEL</t>
  </si>
  <si>
    <t>16</t>
  </si>
  <si>
    <t>10/3 - KIT CLEAR</t>
  </si>
  <si>
    <t xml:space="preserve">Alliance Technology, LLC.
</t>
  </si>
  <si>
    <t>11/8
3D</t>
  </si>
  <si>
    <r>
      <rPr>
        <b/>
        <sz val="11"/>
        <color rgb="FFFF0000"/>
        <rFont val="Calibri"/>
        <scheme val="minor"/>
      </rPr>
      <t xml:space="preserve">*** 3 DAY TURN ***
</t>
    </r>
    <r>
      <rPr>
        <b/>
        <sz val="11"/>
        <color rgb="FF000000"/>
        <rFont val="Calibri"/>
        <scheme val="minor"/>
      </rPr>
      <t>THT ONLY
DEPANEL</t>
    </r>
  </si>
  <si>
    <t>11/3 - KIT CLEAR</t>
  </si>
  <si>
    <r>
      <rPr>
        <b/>
        <sz val="11"/>
        <color rgb="FF000000"/>
        <rFont val="Calibri"/>
        <scheme val="minor"/>
      </rPr>
      <t xml:space="preserve">11/7
</t>
    </r>
    <r>
      <rPr>
        <b/>
        <strike/>
        <sz val="11"/>
        <color rgb="FF000000"/>
        <rFont val="Calibri"/>
        <scheme val="minor"/>
      </rPr>
      <t xml:space="preserve">11/2
</t>
    </r>
    <r>
      <rPr>
        <b/>
        <sz val="11"/>
        <color rgb="FF000000"/>
        <rFont val="Calibri"/>
        <scheme val="minor"/>
      </rPr>
      <t>5D</t>
    </r>
  </si>
  <si>
    <r>
      <rPr>
        <b/>
        <strike/>
        <sz val="11"/>
        <color rgb="FF000000"/>
        <rFont val="Calibri"/>
        <scheme val="minor"/>
      </rPr>
      <t xml:space="preserve">10/31 - BOT 6:30
</t>
    </r>
    <r>
      <rPr>
        <b/>
        <sz val="11"/>
        <color rgb="FF000000"/>
        <rFont val="Calibri"/>
        <scheme val="minor"/>
      </rPr>
      <t>10/31 - AOI 8:00</t>
    </r>
  </si>
  <si>
    <t>PRESS PINS AS PER DRAWING (J1)
DEPANEL</t>
  </si>
  <si>
    <r>
      <rPr>
        <b/>
        <strike/>
        <sz val="11"/>
        <color rgb="FF000000"/>
        <rFont val="Calibri"/>
        <scheme val="minor"/>
      </rPr>
      <t xml:space="preserve">10/30 - MAY CLEAR DATE
</t>
    </r>
    <r>
      <rPr>
        <b/>
        <sz val="11"/>
        <color rgb="FF000000"/>
        <rFont val="Calibri"/>
        <scheme val="minor"/>
      </rPr>
      <t>10/26 - KIT CLEAR</t>
    </r>
  </si>
  <si>
    <t>11/1 - More time request (Tad/Anne)
11/1 - No due date (Anne)</t>
  </si>
  <si>
    <r>
      <rPr>
        <b/>
        <sz val="11"/>
        <color rgb="FF000000"/>
        <rFont val="Calibri"/>
      </rPr>
      <t>`REVIEW THT KIT</t>
    </r>
    <r>
      <rPr>
        <sz val="11"/>
        <color rgb="FF000000"/>
        <rFont val="Calibri"/>
      </rPr>
      <t>; LF</t>
    </r>
  </si>
  <si>
    <t>11/7
5D</t>
  </si>
  <si>
    <r>
      <rPr>
        <b/>
        <strike/>
        <sz val="11"/>
        <color rgb="FF000000"/>
        <rFont val="Calibri"/>
        <scheme val="minor"/>
      </rPr>
      <t xml:space="preserve">11/1 - TOP 8:00
11/1 - BOT 12:00
</t>
    </r>
    <r>
      <rPr>
        <b/>
        <sz val="11"/>
        <color rgb="FF000000"/>
        <rFont val="Calibri"/>
        <scheme val="minor"/>
      </rPr>
      <t>11/1 - AOI 3:00</t>
    </r>
  </si>
  <si>
    <r>
      <rPr>
        <b/>
        <strike/>
        <sz val="11"/>
        <color rgb="FF000000"/>
        <rFont val="Calibri"/>
      </rPr>
      <t xml:space="preserve">OK TO RUN TOP SIDE ONLY
</t>
    </r>
    <r>
      <rPr>
        <b/>
        <sz val="11"/>
        <color rgb="FF000000"/>
        <rFont val="Calibri"/>
      </rPr>
      <t>DEPANEL</t>
    </r>
  </si>
  <si>
    <r>
      <rPr>
        <b/>
        <strike/>
        <sz val="11"/>
        <color rgb="FF000000"/>
        <rFont val="Calibri"/>
        <scheme val="minor"/>
      </rPr>
      <t xml:space="preserve">10/17 - SHORT 3 SMT PARTS (34, 58 &amp; 61)
10/20 - SMT CLEAR
</t>
    </r>
    <r>
      <rPr>
        <b/>
        <sz val="11"/>
        <color rgb="FF000000"/>
        <rFont val="Calibri"/>
        <scheme val="minor"/>
      </rPr>
      <t>10/31 - KIT CLEAR</t>
    </r>
  </si>
  <si>
    <t>Friedrich Air Conditioning</t>
  </si>
  <si>
    <t>REFLOW LINE 1 DOWN</t>
  </si>
  <si>
    <r>
      <rPr>
        <strike/>
        <sz val="11"/>
        <color rgb="FF000000"/>
        <rFont val="Calibri"/>
        <scheme val="minor"/>
      </rPr>
      <t>S/U TOP SIDE ONLY</t>
    </r>
    <r>
      <rPr>
        <sz val="11"/>
        <color rgb="FF000000"/>
        <rFont val="Calibri"/>
        <scheme val="minor"/>
      </rPr>
      <t>; LF</t>
    </r>
  </si>
  <si>
    <t>11/7
10D</t>
  </si>
  <si>
    <r>
      <rPr>
        <b/>
        <strike/>
        <sz val="11"/>
        <color rgb="FF000000"/>
        <rFont val="Calibri"/>
        <scheme val="minor"/>
      </rPr>
      <t xml:space="preserve">10/30 - BOT 8:00
10/31 - TOP 10:30
</t>
    </r>
    <r>
      <rPr>
        <b/>
        <sz val="11"/>
        <color rgb="FF000000"/>
        <rFont val="Calibri"/>
        <scheme val="minor"/>
      </rPr>
      <t>11/2 - AOI 1:00</t>
    </r>
  </si>
  <si>
    <t>ROWC 1ST</t>
  </si>
  <si>
    <r>
      <rPr>
        <b/>
        <strike/>
        <sz val="11"/>
        <color rgb="FF000000"/>
        <rFont val="Calibri"/>
        <scheme val="minor"/>
      </rPr>
      <t xml:space="preserve">10/19 - SHORT 1 PIECE OF USB1 (394 CLEAR)
</t>
    </r>
    <r>
      <rPr>
        <b/>
        <sz val="11"/>
        <color rgb="FF000000"/>
        <rFont val="Calibri"/>
        <scheme val="minor"/>
      </rPr>
      <t>10/24 - KIT CLEAR</t>
    </r>
  </si>
  <si>
    <t>Pfeiffer Vacuum, Inc.</t>
  </si>
  <si>
    <t>REC'D 2 WRONG PARTS OF U37
11/1 - HALTED JOB TO RUN NEARLY LATE PINK JOBS</t>
  </si>
  <si>
    <t>PREV BUILD L1; JOB NEEDS 1.5 WEEKS; LF</t>
  </si>
  <si>
    <t>11/6
5D</t>
  </si>
  <si>
    <r>
      <rPr>
        <b/>
        <strike/>
        <sz val="11"/>
        <color rgb="FF000000"/>
        <rFont val="Calibri"/>
        <scheme val="minor"/>
      </rPr>
      <t xml:space="preserve">10/31 - TOP 12:00
10/30 - BOT 2:30
</t>
    </r>
    <r>
      <rPr>
        <b/>
        <sz val="11"/>
        <color rgb="FF000000"/>
        <rFont val="Calibri"/>
        <scheme val="minor"/>
      </rPr>
      <t>11/1 - AOI 8:00</t>
    </r>
  </si>
  <si>
    <t>#82 (BT1) SMT DNI
#71 (j12, j13) THT DNI
MONTH DATE LABEL
DEPANEL</t>
  </si>
  <si>
    <r>
      <rPr>
        <b/>
        <strike/>
        <sz val="11"/>
        <color rgb="FF000000"/>
        <rFont val="Calibri"/>
        <scheme val="minor"/>
      </rPr>
      <t xml:space="preserve">10/30 - AWT PART CONF #26 (D15...) THAN SMT CLEAR
</t>
    </r>
    <r>
      <rPr>
        <b/>
        <sz val="11"/>
        <color rgb="FF000000"/>
        <rFont val="Calibri"/>
        <scheme val="minor"/>
      </rPr>
      <t>10/30 - KIT CLEAR</t>
    </r>
  </si>
  <si>
    <t>LF; TOP SIDE 1ST</t>
  </si>
  <si>
    <t>11/6
10D</t>
  </si>
  <si>
    <r>
      <rPr>
        <b/>
        <strike/>
        <sz val="11"/>
        <color rgb="FF000000"/>
        <rFont val="Calibri"/>
        <scheme val="minor"/>
      </rPr>
      <t xml:space="preserve">10/24 - BOT 8:00
10/24 - TOP
</t>
    </r>
    <r>
      <rPr>
        <b/>
        <sz val="11"/>
        <color rgb="FF000000"/>
        <rFont val="Calibri"/>
        <scheme val="minor"/>
      </rPr>
      <t>10/24 - AOI 2:00</t>
    </r>
  </si>
  <si>
    <r>
      <rPr>
        <b/>
        <sz val="11"/>
        <color rgb="FF000000"/>
        <rFont val="Calibri"/>
        <scheme val="minor"/>
      </rPr>
      <t xml:space="preserve">LABEL ON BAG
DEPANEL
</t>
    </r>
    <r>
      <rPr>
        <b/>
        <sz val="11"/>
        <color rgb="FFFF0000"/>
        <rFont val="Calibri"/>
        <scheme val="minor"/>
      </rPr>
      <t>10/25 - ISSUE W PART @ "C1,C2,C13" SEE HISTORY</t>
    </r>
  </si>
  <si>
    <r>
      <rPr>
        <b/>
        <strike/>
        <sz val="11"/>
        <color rgb="FF000000"/>
        <rFont val="Calibri"/>
        <scheme val="minor"/>
      </rPr>
      <t xml:space="preserve">10/19 - SMT CLEAR
</t>
    </r>
    <r>
      <rPr>
        <b/>
        <sz val="11"/>
        <color rgb="FF000000"/>
        <rFont val="Calibri"/>
        <scheme val="minor"/>
      </rPr>
      <t>10/23 - KIT CLEAR</t>
    </r>
  </si>
  <si>
    <t>10/25 - USED WRONG PART (EPOXY) ON "C1, C2, C13" (CGA2B3X7R1H104K050BD IS INCORRECT - BB IS CORRECT</t>
  </si>
  <si>
    <t>BOT 1ST; PREV BUILD L1; JOB NEEDS 1.5 WEEKS; LF</t>
  </si>
  <si>
    <t>11/3
3D</t>
  </si>
  <si>
    <t>11/1 - KIT CLEAR</t>
  </si>
  <si>
    <t>11/3
9D</t>
  </si>
  <si>
    <r>
      <rPr>
        <b/>
        <strike/>
        <sz val="11"/>
        <color rgb="FF000000"/>
        <rFont val="Calibri"/>
        <scheme val="minor"/>
      </rPr>
      <t xml:space="preserve">10/23 - TOP 10:30
</t>
    </r>
    <r>
      <rPr>
        <b/>
        <sz val="11"/>
        <color rgb="FF000000"/>
        <rFont val="Calibri"/>
        <scheme val="minor"/>
      </rPr>
      <t>10/24 - TOP 1:00
10/28 - AOI</t>
    </r>
  </si>
  <si>
    <r>
      <rPr>
        <b/>
        <sz val="11"/>
        <color rgb="FF000000"/>
        <rFont val="Calibri"/>
        <scheme val="minor"/>
      </rPr>
      <t xml:space="preserve">OK TO RUN TOP SIDE ONLY
DNI D4, D24, D25, D26
DEPANEL
</t>
    </r>
    <r>
      <rPr>
        <b/>
        <sz val="14"/>
        <color rgb="FFFF0000"/>
        <rFont val="Calibri"/>
        <scheme val="minor"/>
      </rPr>
      <t>***NUT &amp; O-RING FROM "P7" REMOVED FOR WASH - NEED TO RE-INSTALL @ SHIPPING - PARTS ARE ATTACHED TO THE FOLDER</t>
    </r>
  </si>
  <si>
    <t>118</t>
  </si>
  <si>
    <r>
      <rPr>
        <b/>
        <strike/>
        <sz val="11"/>
        <color rgb="FF000000"/>
        <rFont val="Calibri"/>
        <scheme val="minor"/>
      </rPr>
      <t xml:space="preserve">9/18 - WILL CLEAR SOON
9/27 - SHORT #56 (U8..) DUE 10/23
</t>
    </r>
    <r>
      <rPr>
        <b/>
        <sz val="11"/>
        <color rgb="FF000000"/>
        <rFont val="Calibri"/>
        <scheme val="minor"/>
      </rPr>
      <t>10/23 - KIT CLEAR</t>
    </r>
  </si>
  <si>
    <t xml:space="preserve">Bridge Diagnostics, Inc.
</t>
  </si>
  <si>
    <r>
      <rPr>
        <strike/>
        <sz val="9"/>
        <color rgb="FF000000"/>
        <rFont val="Calibri"/>
        <scheme val="minor"/>
      </rPr>
      <t xml:space="preserve">10/23 - FA COMPLETE; ON HOLD FOR B119482
</t>
    </r>
    <r>
      <rPr>
        <sz val="9"/>
        <color rgb="FF000000"/>
        <rFont val="Calibri"/>
        <scheme val="minor"/>
      </rPr>
      <t xml:space="preserve">10/31 - #15 (c67) CGA3E2X7R1H682K080AD is Epoxy Mounting
</t>
    </r>
  </si>
  <si>
    <r>
      <rPr>
        <strike/>
        <sz val="11"/>
        <color rgb="FF000000"/>
        <rFont val="Calibri"/>
        <scheme val="minor"/>
      </rPr>
      <t>S/U TOP SIDE ONLY;</t>
    </r>
    <r>
      <rPr>
        <sz val="11"/>
        <color rgb="FF000000"/>
        <rFont val="Calibri"/>
        <scheme val="minor"/>
      </rPr>
      <t xml:space="preserve"> LF</t>
    </r>
  </si>
  <si>
    <t>11/3
5D</t>
  </si>
  <si>
    <r>
      <rPr>
        <b/>
        <strike/>
        <sz val="11"/>
        <color rgb="FF000000"/>
        <rFont val="Calibri"/>
        <scheme val="minor"/>
      </rPr>
      <t xml:space="preserve">10/31 - TOP 8:00
</t>
    </r>
    <r>
      <rPr>
        <b/>
        <sz val="11"/>
        <color rgb="FF000000"/>
        <rFont val="Calibri"/>
        <scheme val="minor"/>
      </rPr>
      <t>10/31 - AOI 12:00</t>
    </r>
  </si>
  <si>
    <r>
      <rPr>
        <b/>
        <strike/>
        <sz val="11"/>
        <color rgb="FF000000"/>
        <rFont val="Calibri"/>
        <scheme val="minor"/>
      </rPr>
      <t xml:space="preserve">10/25 - SHOULD CLEAR 10/26 - PROG REQUESTED 10/25
10/27 - SHORT 3PCS OF D9
</t>
    </r>
    <r>
      <rPr>
        <b/>
        <sz val="11"/>
        <color rgb="FF000000"/>
        <rFont val="Calibri"/>
        <scheme val="minor"/>
      </rPr>
      <t>10/30 - KIT CLEAR</t>
    </r>
  </si>
  <si>
    <t>10/27 - DAY 1 10/30 (ANNE)
10/31 - REFLOW LINE 1 WORKING IMPROPERLY (POWER OUTAGE DMG/ISSUES)</t>
  </si>
  <si>
    <t>LF; TOP SIDE ONLY</t>
  </si>
  <si>
    <r>
      <rPr>
        <b/>
        <sz val="11"/>
        <color rgb="FF000000"/>
        <rFont val="Calibri"/>
        <scheme val="minor"/>
      </rPr>
      <t xml:space="preserve">11/3
</t>
    </r>
    <r>
      <rPr>
        <b/>
        <strike/>
        <sz val="11"/>
        <color rgb="FF000000"/>
        <rFont val="Calibri"/>
        <scheme val="minor"/>
      </rPr>
      <t xml:space="preserve">11/2
</t>
    </r>
    <r>
      <rPr>
        <b/>
        <sz val="11"/>
        <color rgb="FF000000"/>
        <rFont val="Calibri"/>
        <scheme val="minor"/>
      </rPr>
      <t>5D</t>
    </r>
  </si>
  <si>
    <r>
      <rPr>
        <b/>
        <strike/>
        <sz val="11"/>
        <color rgb="FF000000"/>
        <rFont val="Calibri"/>
        <scheme val="minor"/>
      </rPr>
      <t xml:space="preserve">10/31 - BOT 9:00
10/31 - TOP 12:00
</t>
    </r>
    <r>
      <rPr>
        <b/>
        <sz val="11"/>
        <color rgb="FF000000"/>
        <rFont val="Calibri"/>
        <scheme val="minor"/>
      </rPr>
      <t>11/1 - AOI 1:00</t>
    </r>
  </si>
  <si>
    <r>
      <rPr>
        <b/>
        <sz val="11"/>
        <color rgb="FFFF0000"/>
        <rFont val="Calibri"/>
        <scheme val="minor"/>
      </rPr>
      <t xml:space="preserve">DNI PRESS FIT (P1-P6)
</t>
    </r>
    <r>
      <rPr>
        <b/>
        <sz val="11"/>
        <color rgb="FF000000"/>
        <rFont val="Calibri"/>
        <scheme val="minor"/>
      </rPr>
      <t xml:space="preserve">DNI U27
 </t>
    </r>
    <r>
      <rPr>
        <b/>
        <sz val="11"/>
        <color rgb="FFFF0000"/>
        <rFont val="Calibri"/>
        <scheme val="minor"/>
      </rPr>
      <t xml:space="preserve">NO STAMPS/LABELS
</t>
    </r>
    <r>
      <rPr>
        <b/>
        <sz val="11"/>
        <color rgb="FF000000"/>
        <rFont val="Calibri"/>
        <scheme val="minor"/>
      </rPr>
      <t>PRESS FIT
NO FLUX ON BOARD
DEPANEL &amp; KEEP 1 FRAME</t>
    </r>
  </si>
  <si>
    <r>
      <rPr>
        <b/>
        <strike/>
        <sz val="11"/>
        <color rgb="FF000000"/>
        <rFont val="Calibri"/>
        <scheme val="minor"/>
      </rPr>
      <t xml:space="preserve">10/24 - AWT PART CONF &amp; SHORT #19 (U27)
10/26 - SHORT ATTRITION
</t>
    </r>
    <r>
      <rPr>
        <b/>
        <sz val="11"/>
        <color rgb="FF000000"/>
        <rFont val="Calibri"/>
        <scheme val="minor"/>
      </rPr>
      <t>10/26 - KIT CLEAR</t>
    </r>
  </si>
  <si>
    <t>John Hopkins University Applied Physics Lab</t>
  </si>
  <si>
    <t>11/2 - AWAITING CUST REPLY ABOUT PRESS FIT ISSUE</t>
  </si>
  <si>
    <t>BOT 1ST; A LOT OF 201s; LF</t>
  </si>
  <si>
    <t>11/3
10D</t>
  </si>
  <si>
    <t>10/26 - AOI</t>
  </si>
  <si>
    <r>
      <rPr>
        <b/>
        <sz val="11"/>
        <color rgb="FFFF0000"/>
        <rFont val="Calibri"/>
        <scheme val="minor"/>
      </rPr>
      <t xml:space="preserve">*** QUALITY ALERT ***
</t>
    </r>
    <r>
      <rPr>
        <b/>
        <sz val="11"/>
        <color rgb="FF000000"/>
        <rFont val="Calibri"/>
        <scheme val="minor"/>
      </rPr>
      <t>DO NOT HAVE EXCESSIVE INSIDE P5
MONTH DATE LABEL</t>
    </r>
  </si>
  <si>
    <r>
      <rPr>
        <b/>
        <strike/>
        <sz val="11"/>
        <color rgb="FF000000"/>
        <rFont val="Calibri"/>
        <scheme val="minor"/>
      </rPr>
      <t xml:space="preserve">10/20 - AWT PART CONF (#39, #40 &amp; #41)
</t>
    </r>
    <r>
      <rPr>
        <b/>
        <sz val="11"/>
        <color rgb="FF000000"/>
        <rFont val="Calibri"/>
        <scheme val="minor"/>
      </rPr>
      <t>10/20 - KIT CLEAR</t>
    </r>
  </si>
  <si>
    <r>
      <rPr>
        <b/>
        <strike/>
        <sz val="11"/>
        <color rgb="FF000000"/>
        <rFont val="Calibri"/>
        <scheme val="minor"/>
      </rPr>
      <t xml:space="preserve">10/30 - BOT 6:00
10/30 - TOP
</t>
    </r>
    <r>
      <rPr>
        <b/>
        <sz val="11"/>
        <color rgb="FF000000"/>
        <rFont val="Calibri"/>
        <scheme val="minor"/>
      </rPr>
      <t>10/31 - AOI 6:30</t>
    </r>
  </si>
  <si>
    <t>WILL CALL 11/3 @4PM
CofC REQUIREMENTS
DEPANEL</t>
  </si>
  <si>
    <r>
      <rPr>
        <b/>
        <strike/>
        <sz val="11"/>
        <color rgb="FF000000"/>
        <rFont val="Calibri"/>
        <scheme val="minor"/>
      </rPr>
      <t xml:space="preserve">10/26 - SHORT ATTRITION #56 (R21, R23)
</t>
    </r>
    <r>
      <rPr>
        <b/>
        <sz val="11"/>
        <color rgb="FF000000"/>
        <rFont val="Calibri"/>
        <scheme val="minor"/>
      </rPr>
      <t>10/26 - KIT CLEAR</t>
    </r>
    <r>
      <rPr>
        <b/>
        <strike/>
        <sz val="11"/>
        <color rgb="FF000000"/>
        <rFont val="Calibri"/>
        <scheme val="minor"/>
      </rPr>
      <t>, BUT SHORT ATTRITION</t>
    </r>
  </si>
  <si>
    <t xml:space="preserve">Scalvy Inc
</t>
  </si>
  <si>
    <t>10/30 - POWER OUTAGE DURING REFLOW</t>
  </si>
  <si>
    <t>R; BOT 1ST</t>
  </si>
  <si>
    <t>11/2
5D</t>
  </si>
  <si>
    <t>10/28 - TOP
10/28 - AOI</t>
  </si>
  <si>
    <t>MECH ASSY W/ THERMAL PASTE REQ
DEPANEL</t>
  </si>
  <si>
    <r>
      <rPr>
        <b/>
        <strike/>
        <sz val="11"/>
        <color rgb="FF000000"/>
        <rFont val="Calibri"/>
        <scheme val="minor"/>
      </rPr>
      <t xml:space="preserve">10/25 - 10/26 - EXPECTED CLEAR DATE
10/25 - SMT CLEAR
</t>
    </r>
    <r>
      <rPr>
        <b/>
        <sz val="11"/>
        <color rgb="FF000000"/>
        <rFont val="Calibri"/>
        <scheme val="minor"/>
      </rPr>
      <t>10/26 - KIT CLEAR</t>
    </r>
  </si>
  <si>
    <t>PREV BUILD L1; LF</t>
  </si>
  <si>
    <t>11/2
10D</t>
  </si>
  <si>
    <r>
      <rPr>
        <b/>
        <strike/>
        <sz val="11"/>
        <color rgb="FF000000"/>
        <rFont val="Calibri"/>
        <scheme val="minor"/>
      </rPr>
      <t xml:space="preserve">10/23 - BOT 9:00
10/23 - TOP
</t>
    </r>
    <r>
      <rPr>
        <b/>
        <sz val="11"/>
        <color rgb="FF000000"/>
        <rFont val="Calibri"/>
        <scheme val="minor"/>
      </rPr>
      <t>10/24 - AOI 8:00</t>
    </r>
  </si>
  <si>
    <r>
      <rPr>
        <b/>
        <sz val="11"/>
        <color rgb="FF000000"/>
        <rFont val="Calibri"/>
      </rPr>
      <t xml:space="preserve">MOD: CUT TRACE BETWEEN VIA &amp; U4 P3; VERIFY R38 NOT INSTALLED; USING WIRE 51, CONNECT LEAD BETWEEN R64 &amp; U4 PIN 4; CONNECT R38 RIGHT PAD TO U4 PIN 3 USING WIRE 51
</t>
    </r>
    <r>
      <rPr>
        <b/>
        <strike/>
        <sz val="11"/>
        <color rgb="FF000000"/>
        <rFont val="Calibri"/>
      </rPr>
      <t xml:space="preserve">INSTALL C35 CAPS (52) BETWEEN TERMINAL E25 &amp; SOLDER LUG 53
</t>
    </r>
    <r>
      <rPr>
        <b/>
        <sz val="11"/>
        <color rgb="FF000000"/>
        <rFont val="Calibri"/>
      </rPr>
      <t>DEPANEL</t>
    </r>
  </si>
  <si>
    <r>
      <rPr>
        <b/>
        <strike/>
        <sz val="11"/>
        <color rgb="FF000000"/>
        <rFont val="Calibri"/>
        <scheme val="minor"/>
      </rPr>
      <t xml:space="preserve">10/19 - MAY CLEAR DATE
</t>
    </r>
    <r>
      <rPr>
        <b/>
        <sz val="11"/>
        <color rgb="FF000000"/>
        <rFont val="Calibri"/>
        <scheme val="minor"/>
      </rPr>
      <t>10/19 - KIT CLEAR</t>
    </r>
  </si>
  <si>
    <t xml:space="preserve">Crane Aerospace
</t>
  </si>
  <si>
    <t xml:space="preserve">10/23 - MOD DONE IN BACK AFTER SMT RUNS
</t>
  </si>
  <si>
    <r>
      <rPr>
        <b/>
        <sz val="11"/>
        <color rgb="FF000000"/>
        <rFont val="Calibri"/>
        <scheme val="minor"/>
      </rPr>
      <t xml:space="preserve">11/1
</t>
    </r>
    <r>
      <rPr>
        <b/>
        <strike/>
        <sz val="11"/>
        <color rgb="FF000000"/>
        <rFont val="Calibri"/>
        <scheme val="minor"/>
      </rPr>
      <t xml:space="preserve">10/31
</t>
    </r>
    <r>
      <rPr>
        <b/>
        <sz val="11"/>
        <color rgb="FF000000"/>
        <rFont val="Calibri"/>
        <scheme val="minor"/>
      </rPr>
      <t>3D</t>
    </r>
  </si>
  <si>
    <t>10/26 - BOT 2:00
10/27 - TOP
10/28 - AOI</t>
  </si>
  <si>
    <r>
      <rPr>
        <b/>
        <strike/>
        <sz val="11"/>
        <color rgb="FF000000"/>
        <rFont val="Calibri"/>
        <scheme val="minor"/>
      </rPr>
      <t xml:space="preserve">10/26 - MAY CLEAR DATE
</t>
    </r>
    <r>
      <rPr>
        <b/>
        <sz val="11"/>
        <color rgb="FF000000"/>
        <rFont val="Calibri"/>
        <scheme val="minor"/>
      </rPr>
      <t>10/26 - KIT CLEAR</t>
    </r>
  </si>
  <si>
    <t>Ocean Aero, Inc.</t>
  </si>
  <si>
    <t>customer sent paste files late</t>
  </si>
  <si>
    <t>10/20</t>
  </si>
  <si>
    <t>X; LF</t>
  </si>
  <si>
    <t>10/31
5D</t>
  </si>
  <si>
    <r>
      <rPr>
        <b/>
        <strike/>
        <sz val="11"/>
        <color rgb="FF000000"/>
        <rFont val="Calibri"/>
        <scheme val="minor"/>
      </rPr>
      <t xml:space="preserve">10/28 - TOP
10/30 - BOT 8:00
</t>
    </r>
    <r>
      <rPr>
        <b/>
        <sz val="11"/>
        <color rgb="FF000000"/>
        <rFont val="Calibri"/>
        <scheme val="minor"/>
      </rPr>
      <t>10/30 - AOI 3:00</t>
    </r>
  </si>
  <si>
    <t>MARKING REQ
DEPANEL</t>
  </si>
  <si>
    <r>
      <rPr>
        <b/>
        <strike/>
        <sz val="11"/>
        <color rgb="FF000000"/>
        <rFont val="Calibri"/>
        <scheme val="minor"/>
      </rPr>
      <t xml:space="preserve">11/1 - PCB DUE; NO DATE FOR #15 (U5)
</t>
    </r>
    <r>
      <rPr>
        <b/>
        <sz val="11"/>
        <color rgb="FF000000"/>
        <rFont val="Calibri"/>
        <scheme val="minor"/>
      </rPr>
      <t>10/24 - KIT CLEAR</t>
    </r>
  </si>
  <si>
    <t>FEDEX STAND</t>
  </si>
  <si>
    <t>MAY HAVE XTRA TIME
10/30 - POWER OUTAGE DURING REFLOW</t>
  </si>
  <si>
    <t>10/27 - BOT 8:00
10/28 - TOP
10/28 - AOI</t>
  </si>
  <si>
    <t>10/24 - KIT CLEAR</t>
  </si>
  <si>
    <t>Diversified Supply</t>
  </si>
  <si>
    <t>BOT 1ST; LF; PREV BUILD L1</t>
  </si>
  <si>
    <t>10/27 - AOI 7:00</t>
  </si>
  <si>
    <t>LOAD J7 ON BOT SIDE
MARK REVISION
DEPANEL</t>
  </si>
  <si>
    <r>
      <rPr>
        <b/>
        <strike/>
        <sz val="11"/>
        <color rgb="FF000000"/>
        <rFont val="Calibri"/>
        <scheme val="minor"/>
      </rPr>
      <t xml:space="preserve">10/23 - EXPECTED CLEAR WEEK
10/31 - PCB DUE
</t>
    </r>
    <r>
      <rPr>
        <b/>
        <sz val="11"/>
        <color rgb="FF000000"/>
        <rFont val="Calibri"/>
        <scheme val="minor"/>
      </rPr>
      <t>10/24 - KIT CLEAR</t>
    </r>
  </si>
  <si>
    <r>
      <rPr>
        <b/>
        <strike/>
        <sz val="11"/>
        <color rgb="FF000000"/>
        <rFont val="Calibri"/>
        <scheme val="minor"/>
      </rPr>
      <t xml:space="preserve">10/23 - TOP 9:30
</t>
    </r>
    <r>
      <rPr>
        <b/>
        <sz val="11"/>
        <color rgb="FF000000"/>
        <rFont val="Calibri"/>
        <scheme val="minor"/>
      </rPr>
      <t>10/23 - AOI 2:00</t>
    </r>
  </si>
  <si>
    <t xml:space="preserve">MIX POP - 10 BOARDS W/ 
SEAF-50-05.0-S-08-2-A-K-TR
BALANCE (40 BOARDS) W/
SEAF-50-07.5-S-08-2-A-K-TR </t>
  </si>
  <si>
    <t>0</t>
  </si>
  <si>
    <r>
      <rPr>
        <b/>
        <strike/>
        <sz val="11"/>
        <color rgb="FF000000"/>
        <rFont val="Calibri"/>
        <scheme val="minor"/>
      </rPr>
      <t xml:space="preserve">10/9 - SHORT C2 DUE
</t>
    </r>
    <r>
      <rPr>
        <b/>
        <sz val="11"/>
        <color rgb="FF000000"/>
        <rFont val="Calibri"/>
        <scheme val="minor"/>
      </rPr>
      <t>10/20 - KIT CLEAR</t>
    </r>
  </si>
  <si>
    <t>10/12 - BOT SIDE COMPLETE
ship date set 10/27 (ANNE)</t>
  </si>
  <si>
    <t>TOP SIDE DONE; L1; LF</t>
  </si>
  <si>
    <r>
      <rPr>
        <b/>
        <strike/>
        <sz val="11"/>
        <color rgb="FF000000"/>
        <rFont val="Calibri"/>
        <scheme val="minor"/>
      </rPr>
      <t xml:space="preserve">10/19 - BOT 10:00
10/19 - TOP 2:00
</t>
    </r>
    <r>
      <rPr>
        <b/>
        <sz val="11"/>
        <color rgb="FF000000"/>
        <rFont val="Calibri"/>
        <scheme val="minor"/>
      </rPr>
      <t>10/20 - AOI 2:00</t>
    </r>
  </si>
  <si>
    <t>PCB SHARED W/ B121007
QR CODE LABEL - SEE FILE "ENG.STD.2000" ON "T" DRIVE
CABLE CUT &amp; ATTACH REQ (ECO)</t>
  </si>
  <si>
    <r>
      <rPr>
        <b/>
        <strike/>
        <sz val="11"/>
        <color rgb="FF000000"/>
        <rFont val="Calibri"/>
        <scheme val="minor"/>
      </rPr>
      <t xml:space="preserve">10/17 - EXPECT CLEAR DATE
</t>
    </r>
    <r>
      <rPr>
        <b/>
        <sz val="11"/>
        <color rgb="FF000000"/>
        <rFont val="Calibri"/>
        <scheme val="minor"/>
      </rPr>
      <t>10/17 - KIT CLEAR</t>
    </r>
  </si>
  <si>
    <t>FEDEX
2DAY</t>
  </si>
  <si>
    <t>Area 1</t>
  </si>
  <si>
    <t>10/24 - BOT 1:00</t>
  </si>
  <si>
    <t>CABLE/MOD REQUIRED
QR CODE LABEL</t>
  </si>
  <si>
    <t>10/23 - KIT CLEAR</t>
  </si>
  <si>
    <t>Can use same program/setup list as B121006.  Only difference is THT; PREV BUILD L2; R</t>
  </si>
  <si>
    <r>
      <rPr>
        <b/>
        <strike/>
        <sz val="11"/>
        <color rgb="FF000000"/>
        <rFont val="Calibri"/>
        <scheme val="minor"/>
      </rPr>
      <t xml:space="preserve">8/14
</t>
    </r>
    <r>
      <rPr>
        <b/>
        <sz val="11"/>
        <color rgb="FF000000"/>
        <rFont val="Calibri"/>
        <scheme val="minor"/>
      </rPr>
      <t>10D</t>
    </r>
  </si>
  <si>
    <r>
      <rPr>
        <b/>
        <strike/>
        <sz val="11"/>
        <color rgb="FF000000"/>
        <rFont val="Calibri"/>
      </rPr>
      <t xml:space="preserve">8/4 - BOT 2:00
8/8 - TOP 9:00
</t>
    </r>
    <r>
      <rPr>
        <b/>
        <sz val="11"/>
        <color rgb="FF000000"/>
        <rFont val="Calibri"/>
      </rPr>
      <t>8/10 - AOI 9:30</t>
    </r>
  </si>
  <si>
    <t>SHORT U31
CLASS 3</t>
  </si>
  <si>
    <t>UPS ORG</t>
  </si>
  <si>
    <t>COASTAL DESIGNS</t>
  </si>
  <si>
    <t>10/27
10D</t>
  </si>
  <si>
    <r>
      <rPr>
        <b/>
        <strike/>
        <sz val="11"/>
        <color rgb="FF000000"/>
        <rFont val="Calibri"/>
        <scheme val="minor"/>
      </rPr>
      <t xml:space="preserve">10/19 - BOT 9:00
</t>
    </r>
    <r>
      <rPr>
        <b/>
        <sz val="11"/>
        <color rgb="FF000000"/>
        <rFont val="Calibri"/>
        <scheme val="minor"/>
      </rPr>
      <t xml:space="preserve">10/19 - ON/OFF HOLD
</t>
    </r>
    <r>
      <rPr>
        <b/>
        <strike/>
        <sz val="11"/>
        <color rgb="FF000000"/>
        <rFont val="Calibri"/>
        <scheme val="minor"/>
      </rPr>
      <t xml:space="preserve">10/20 - BOT 6:00
10/20 - TOP 8:00
</t>
    </r>
    <r>
      <rPr>
        <b/>
        <sz val="11"/>
        <color rgb="FF000000"/>
        <rFont val="Calibri"/>
        <scheme val="minor"/>
      </rPr>
      <t>10/20 - AOI 2:00</t>
    </r>
  </si>
  <si>
    <r>
      <rPr>
        <b/>
        <sz val="11"/>
        <color rgb="FF000000"/>
        <rFont val="Calibri"/>
        <scheme val="minor"/>
      </rPr>
      <t xml:space="preserve">DNI J3
</t>
    </r>
    <r>
      <rPr>
        <b/>
        <sz val="11"/>
        <color rgb="FFFF0000"/>
        <rFont val="Calibri"/>
        <scheme val="minor"/>
      </rPr>
      <t>CARE REQUIRED FOR U18 &amp; U22</t>
    </r>
    <r>
      <rPr>
        <b/>
        <sz val="11"/>
        <color rgb="FF000000"/>
        <rFont val="Calibri"/>
        <scheme val="minor"/>
      </rPr>
      <t xml:space="preserve"> DURING REFLOW</t>
    </r>
  </si>
  <si>
    <t>128</t>
  </si>
  <si>
    <t>8</t>
  </si>
  <si>
    <r>
      <rPr>
        <b/>
        <strike/>
        <sz val="11"/>
        <color rgb="FF000000"/>
        <rFont val="Calibri"/>
        <scheme val="minor"/>
      </rPr>
      <t xml:space="preserve">10/9 OR 10/10 - WILL CLEAR
10/12 - NOT CLEAR, SKIP MISSING PART
</t>
    </r>
    <r>
      <rPr>
        <b/>
        <sz val="11"/>
        <color rgb="FF000000"/>
        <rFont val="Calibri"/>
        <scheme val="minor"/>
      </rPr>
      <t>10/13 - KIT CLEAR</t>
    </r>
  </si>
  <si>
    <t>U38 MARKING INCORRECTLY LABELED AS U3 ON PCB
10/19 - J3 PART DOESN'T FIT PAD (DNI)</t>
  </si>
  <si>
    <t>SPOT CHECKING REQUIRED FOR U18 &amp; U22 AFTER REFLOW</t>
  </si>
  <si>
    <r>
      <rPr>
        <b/>
        <sz val="11"/>
        <color rgb="FF000000"/>
        <rFont val="Calibri"/>
        <scheme val="minor"/>
      </rPr>
      <t xml:space="preserve">10/25
</t>
    </r>
    <r>
      <rPr>
        <b/>
        <strike/>
        <sz val="11"/>
        <color rgb="FF000000"/>
        <rFont val="Calibri"/>
        <scheme val="minor"/>
      </rPr>
      <t xml:space="preserve">10/19
10/13
</t>
    </r>
    <r>
      <rPr>
        <b/>
        <sz val="11"/>
        <color rgb="FF000000"/>
        <rFont val="Calibri"/>
        <scheme val="minor"/>
      </rPr>
      <t>5D</t>
    </r>
  </si>
  <si>
    <r>
      <rPr>
        <b/>
        <strike/>
        <sz val="11"/>
        <color rgb="FF000000"/>
        <rFont val="Calibri"/>
        <scheme val="minor"/>
      </rPr>
      <t xml:space="preserve">10/10 - BOT 10:30
10/11 - TOP 8:30
</t>
    </r>
    <r>
      <rPr>
        <b/>
        <sz val="11"/>
        <color rgb="FF000000"/>
        <rFont val="Calibri"/>
        <scheme val="minor"/>
      </rPr>
      <t>10/16 - AOI 7:30</t>
    </r>
  </si>
  <si>
    <t>DNI U7</t>
  </si>
  <si>
    <t>53</t>
  </si>
  <si>
    <t>18</t>
  </si>
  <si>
    <r>
      <rPr>
        <b/>
        <strike/>
        <sz val="11"/>
        <color rgb="FF000000"/>
        <rFont val="Calibri"/>
        <scheme val="minor"/>
      </rPr>
      <t xml:space="preserve">10/4 - SHORT U7; SHOULD CLEAR SOON
</t>
    </r>
    <r>
      <rPr>
        <b/>
        <sz val="11"/>
        <color rgb="FF000000"/>
        <rFont val="Calibri"/>
        <scheme val="minor"/>
      </rPr>
      <t>10/6 - KIT CLEAR</t>
    </r>
  </si>
  <si>
    <t>1.5 HOURS LAST BATCH OF TOP SIDE
3 HOURS INIT TOP SIDE
7.5 HOURS OF BOTTOM SIDE
PARTS UNABLE TO STAY ON PADS (SOLDER ISSUE)
INCOMPLETE PROGRAM; RESENDING TO NAM TO REDO</t>
  </si>
  <si>
    <t>10/19
10D</t>
  </si>
  <si>
    <r>
      <rPr>
        <b/>
        <strike/>
        <sz val="11"/>
        <color rgb="FF000000"/>
        <rFont val="Calibri"/>
        <scheme val="minor"/>
      </rPr>
      <t xml:space="preserve">10/13 - BOT 12:00
10/17 - TOP 9:00
</t>
    </r>
    <r>
      <rPr>
        <b/>
        <sz val="11"/>
        <color rgb="FF000000"/>
        <rFont val="Calibri"/>
        <scheme val="minor"/>
      </rPr>
      <t>10/18 - AOI 12:30</t>
    </r>
  </si>
  <si>
    <t>74</t>
  </si>
  <si>
    <t>10/5 - KIT CLEAR</t>
  </si>
  <si>
    <t>Rhaeos</t>
  </si>
  <si>
    <t>TOO MANY SMALL PARTS FOR L2 TO HANDLE</t>
  </si>
  <si>
    <r>
      <rPr>
        <b/>
        <strike/>
        <sz val="11"/>
        <color rgb="FF000000"/>
        <rFont val="Calibri"/>
        <scheme val="minor"/>
      </rPr>
      <t xml:space="preserve">10/20
</t>
    </r>
    <r>
      <rPr>
        <b/>
        <sz val="11"/>
        <color rgb="FF000000"/>
        <rFont val="Calibri"/>
        <scheme val="minor"/>
      </rPr>
      <t>15D</t>
    </r>
  </si>
  <si>
    <r>
      <rPr>
        <b/>
        <strike/>
        <sz val="11"/>
        <color rgb="FF000000"/>
        <rFont val="Calibri"/>
        <scheme val="minor"/>
      </rPr>
      <t xml:space="preserve">10/16 - BOT 10:30
10/17 - TOP 10:00
10/18 - BOT 5:00
10/18 - TOP 9:00
</t>
    </r>
    <r>
      <rPr>
        <b/>
        <sz val="11"/>
        <color rgb="FF000000"/>
        <rFont val="Calibri"/>
        <scheme val="minor"/>
      </rPr>
      <t>10/18 - AOI 11:00</t>
    </r>
  </si>
  <si>
    <r>
      <rPr>
        <b/>
        <sz val="11"/>
        <color rgb="FF000000"/>
        <rFont val="Calibri"/>
        <scheme val="minor"/>
      </rPr>
      <t xml:space="preserve">10/20 - DNI J10 &amp; J6
C132 HIGH ENOUGH TO BE BENT OVER T3
</t>
    </r>
    <r>
      <rPr>
        <b/>
        <sz val="11"/>
        <color rgb="FFFF0000"/>
        <rFont val="Calibri"/>
        <scheme val="minor"/>
      </rPr>
      <t xml:space="preserve">*** REFLOW 1 U69 POPULATED BOARD ONLY BEFORE PROCEEDING ***
</t>
    </r>
    <r>
      <rPr>
        <b/>
        <sz val="11"/>
        <color rgb="FF000000"/>
        <rFont val="Calibri"/>
        <scheme val="minor"/>
      </rPr>
      <t>J6 BTD
#50 (U11) Hl-2130 INSTALLED ON 1 BOARD ONLY
5 OF 12 U69 INSTALLED
7 OF 12 U69 DNI
LABEL CORRECTLY
DEPANEL</t>
    </r>
  </si>
  <si>
    <r>
      <rPr>
        <b/>
        <strike/>
        <sz val="11"/>
        <color rgb="FF000000"/>
        <rFont val="Calibri"/>
        <scheme val="minor"/>
      </rPr>
      <t xml:space="preserve">9/13 - WILL CLEAR SOON
9/28 - PCB ETA
</t>
    </r>
    <r>
      <rPr>
        <b/>
        <sz val="11"/>
        <color rgb="FF000000"/>
        <rFont val="Calibri"/>
        <scheme val="minor"/>
      </rPr>
      <t>9/29 - KIT CLEAR</t>
    </r>
  </si>
  <si>
    <r>
      <rPr>
        <sz val="9"/>
        <color rgb="FF000000"/>
        <rFont val="Calibri"/>
        <scheme val="minor"/>
      </rPr>
      <t xml:space="preserve">10/20 - HOLD SHIPMENT DUE TO AWATING CUST RESPONSE TO CLARIFY A QUESTION ABOUT A PART
10/17 - BOARDS 0006 - 0007 BOT COMP
</t>
    </r>
    <r>
      <rPr>
        <b/>
        <sz val="9"/>
        <color rgb="FF000000"/>
        <rFont val="Calibri"/>
        <scheme val="minor"/>
      </rPr>
      <t>U69  (BOT SIDE) CAN ONLY BE REFLOWED ONCE</t>
    </r>
  </si>
  <si>
    <t>LABEL PRIOR OR DURING SMT RUN</t>
  </si>
  <si>
    <t>1-XFER</t>
  </si>
  <si>
    <r>
      <rPr>
        <b/>
        <strike/>
        <sz val="11"/>
        <color rgb="FF000000"/>
        <rFont val="Calibri"/>
        <scheme val="minor"/>
      </rPr>
      <t xml:space="preserve">10/18
10/17
</t>
    </r>
    <r>
      <rPr>
        <b/>
        <sz val="11"/>
        <color rgb="FF000000"/>
        <rFont val="Calibri"/>
        <scheme val="minor"/>
      </rPr>
      <t>10D</t>
    </r>
  </si>
  <si>
    <r>
      <rPr>
        <b/>
        <strike/>
        <sz val="11"/>
        <color rgb="FF000000"/>
        <rFont val="Calibri"/>
        <scheme val="minor"/>
      </rPr>
      <t xml:space="preserve">10/5 - TOP 9:00
10/11 - TOP DONE
10/12 - BOT 5:00
</t>
    </r>
    <r>
      <rPr>
        <b/>
        <sz val="11"/>
        <color rgb="FF000000"/>
        <rFont val="Calibri"/>
        <scheme val="minor"/>
      </rPr>
      <t>10/13 - AOI 3:00</t>
    </r>
  </si>
  <si>
    <t>NO SOLDER PASTE ON MP4 &amp; MP5 PADS
DEPANEL &amp; SAND</t>
  </si>
  <si>
    <t>69</t>
  </si>
  <si>
    <t>4</t>
  </si>
  <si>
    <r>
      <rPr>
        <b/>
        <sz val="8"/>
        <color theme="1"/>
        <rFont val="Calibri"/>
        <scheme val="minor"/>
      </rPr>
      <t xml:space="preserve">MOVING TO L3 WEDS AFTRNOON
</t>
    </r>
    <r>
      <rPr>
        <strike/>
        <sz val="9"/>
        <color theme="1"/>
        <rFont val="Calibri"/>
        <scheme val="minor"/>
      </rPr>
      <t xml:space="preserve">TOP COMP ETA EOD TUES 10/10
BOT COMP ETA THURS 10/12
</t>
    </r>
    <r>
      <rPr>
        <sz val="9"/>
        <color theme="1"/>
        <rFont val="Calibri"/>
        <scheme val="minor"/>
      </rPr>
      <t>EXPECTED SMT RUNTIME 3 - 5 DAYS</t>
    </r>
  </si>
  <si>
    <t>10/20
5D</t>
  </si>
  <si>
    <r>
      <rPr>
        <b/>
        <strike/>
        <sz val="11"/>
        <color rgb="FF000000"/>
        <rFont val="Calibri"/>
        <scheme val="minor"/>
      </rPr>
      <t xml:space="preserve">10/17 - TOP 6:00
</t>
    </r>
    <r>
      <rPr>
        <b/>
        <sz val="11"/>
        <color rgb="FF000000"/>
        <rFont val="Calibri"/>
        <scheme val="minor"/>
      </rPr>
      <t>10/17 - AOI 7:00</t>
    </r>
  </si>
  <si>
    <r>
      <rPr>
        <b/>
        <sz val="11"/>
        <color rgb="FFFF0000"/>
        <rFont val="Calibri"/>
        <scheme val="minor"/>
      </rPr>
      <t xml:space="preserve">MIX POP - 10 BOARDS W/ 
SEAF-50-05.0-S-08-2-A-K-TR
</t>
    </r>
    <r>
      <rPr>
        <b/>
        <sz val="11"/>
        <color rgb="FF000000"/>
        <rFont val="Calibri"/>
        <scheme val="minor"/>
      </rPr>
      <t xml:space="preserve">BALANCE (40 BOARDS) W/
SEAF-50-07.5-S-08-2-A-K-TR </t>
    </r>
  </si>
  <si>
    <r>
      <rPr>
        <b/>
        <strike/>
        <sz val="11"/>
        <color rgb="FF000000"/>
        <rFont val="Calibri"/>
        <scheme val="minor"/>
      </rPr>
      <t xml:space="preserve">10/9 - SHORT C2 DUE
</t>
    </r>
    <r>
      <rPr>
        <b/>
        <sz val="11"/>
        <color rgb="FF000000"/>
        <rFont val="Calibri"/>
        <scheme val="minor"/>
      </rPr>
      <t>10/13 - KIT CLEAR</t>
    </r>
  </si>
  <si>
    <t>10/20
10D</t>
  </si>
  <si>
    <r>
      <rPr>
        <b/>
        <strike/>
        <sz val="11"/>
        <color rgb="FF000000"/>
        <rFont val="Calibri"/>
        <scheme val="minor"/>
      </rPr>
      <t xml:space="preserve">10/18 - TOP 2:00
</t>
    </r>
    <r>
      <rPr>
        <b/>
        <sz val="11"/>
        <color rgb="FF000000"/>
        <rFont val="Calibri"/>
        <scheme val="minor"/>
      </rPr>
      <t>10/18 - AOI 5:00</t>
    </r>
  </si>
  <si>
    <r>
      <rPr>
        <b/>
        <sz val="11"/>
        <color rgb="FFFF0000"/>
        <rFont val="Calibri"/>
        <scheme val="minor"/>
      </rPr>
      <t xml:space="preserve">INTERNATIONAL SHIPMENT
</t>
    </r>
    <r>
      <rPr>
        <b/>
        <sz val="11"/>
        <color rgb="FF000000"/>
        <rFont val="Calibri"/>
        <scheme val="minor"/>
      </rPr>
      <t>CLASS 3</t>
    </r>
  </si>
  <si>
    <t>1</t>
  </si>
  <si>
    <t>10/6 - KIT CLEAR</t>
  </si>
  <si>
    <t>FEDEX INT P1</t>
  </si>
  <si>
    <t>Horiba Instruments</t>
  </si>
  <si>
    <t>SMT WILL RUN 1  OF THE THT PARTS</t>
  </si>
  <si>
    <t>DEPANEL BEFORE SMT RUN</t>
  </si>
  <si>
    <r>
      <rPr>
        <b/>
        <strike/>
        <sz val="11"/>
        <color rgb="FF000000"/>
        <rFont val="Calibri"/>
        <scheme val="minor"/>
      </rPr>
      <t xml:space="preserve">10/16 - TOP 7:30
</t>
    </r>
    <r>
      <rPr>
        <b/>
        <sz val="11"/>
        <color rgb="FF000000"/>
        <rFont val="Calibri"/>
        <scheme val="minor"/>
      </rPr>
      <t>10/16 - AOI 10:30</t>
    </r>
  </si>
  <si>
    <t>BE READY TO SHIP SOONER THAN 10/20 IF POSSIBLE
DEPANEL</t>
  </si>
  <si>
    <t>Handix Scientific, LLC</t>
  </si>
  <si>
    <t>DOC REL 9/22</t>
  </si>
  <si>
    <r>
      <rPr>
        <b/>
        <sz val="11"/>
        <color rgb="FF000000"/>
        <rFont val="Calibri"/>
        <scheme val="minor"/>
      </rPr>
      <t xml:space="preserve">10/20
</t>
    </r>
    <r>
      <rPr>
        <b/>
        <strike/>
        <sz val="11"/>
        <color rgb="FF000000"/>
        <rFont val="Calibri"/>
        <scheme val="minor"/>
      </rPr>
      <t xml:space="preserve">10/19
</t>
    </r>
    <r>
      <rPr>
        <b/>
        <sz val="11"/>
        <color rgb="FF000000"/>
        <rFont val="Calibri"/>
        <scheme val="minor"/>
      </rPr>
      <t>10D</t>
    </r>
  </si>
  <si>
    <r>
      <rPr>
        <b/>
        <strike/>
        <sz val="11"/>
        <color rgb="FF000000"/>
        <rFont val="Calibri"/>
        <scheme val="minor"/>
      </rPr>
      <t xml:space="preserve">10/13 - BOT 7:00
10/13 - TOP 10:00
</t>
    </r>
    <r>
      <rPr>
        <b/>
        <sz val="11"/>
        <color rgb="FF000000"/>
        <rFont val="Calibri"/>
        <scheme val="minor"/>
      </rPr>
      <t>10/13 - AOI 2:30</t>
    </r>
  </si>
  <si>
    <t>98</t>
  </si>
  <si>
    <t>37</t>
  </si>
  <si>
    <r>
      <rPr>
        <b/>
        <strike/>
        <sz val="11"/>
        <color rgb="FF000000"/>
        <rFont val="Calibri"/>
        <scheme val="minor"/>
      </rPr>
      <t xml:space="preserve">9/26 - WILL CLEAR THIS WEEK
</t>
    </r>
    <r>
      <rPr>
        <b/>
        <sz val="11"/>
        <color rgb="FF000000"/>
        <rFont val="Calibri"/>
        <scheme val="minor"/>
      </rPr>
      <t>10/5 - KIT CLEAR</t>
    </r>
  </si>
  <si>
    <t>L1 ON VACA, XFER TO L2 RUNNER MONDAY</t>
  </si>
  <si>
    <r>
      <t xml:space="preserve">10/19
</t>
    </r>
    <r>
      <rPr>
        <b/>
        <strike/>
        <sz val="11"/>
        <color rgb="FF000000"/>
        <rFont val="Calibri"/>
        <scheme val="minor"/>
      </rPr>
      <t xml:space="preserve">10/12
</t>
    </r>
    <r>
      <rPr>
        <b/>
        <sz val="11"/>
        <color rgb="FF000000"/>
        <rFont val="Calibri"/>
        <scheme val="minor"/>
      </rPr>
      <t>5D</t>
    </r>
  </si>
  <si>
    <r>
      <rPr>
        <b/>
        <strike/>
        <sz val="11"/>
        <color rgb="FF000000"/>
        <rFont val="Calibri"/>
        <scheme val="minor"/>
      </rPr>
      <t xml:space="preserve">10/18 - BOT 11:00
10/18 - TOP
</t>
    </r>
    <r>
      <rPr>
        <b/>
        <sz val="11"/>
        <color rgb="FF000000"/>
        <rFont val="Calibri"/>
        <scheme val="minor"/>
      </rPr>
      <t>10/18 - AOI 2:00</t>
    </r>
  </si>
  <si>
    <r>
      <rPr>
        <b/>
        <sz val="11"/>
        <color rgb="FF000000"/>
        <rFont val="Calibri"/>
        <scheme val="minor"/>
      </rPr>
      <t xml:space="preserve"> </t>
    </r>
    <r>
      <rPr>
        <b/>
        <sz val="11"/>
        <color rgb="FFFF0000"/>
        <rFont val="Calibri"/>
        <scheme val="minor"/>
      </rPr>
      <t xml:space="preserve">*** INTERNATIONAL SHIP ***
</t>
    </r>
    <r>
      <rPr>
        <b/>
        <sz val="11"/>
        <color rgb="FF000000"/>
        <rFont val="Calibri"/>
        <scheme val="minor"/>
      </rPr>
      <t xml:space="preserve">STENCIL ORDER AFTER FINAL ARRY HAS ARRIVED
BARCODE LABEL REQUIRED
SPECIAL CofC REQUIRED
</t>
    </r>
    <r>
      <rPr>
        <b/>
        <sz val="11"/>
        <color rgb="FFFF0000"/>
        <rFont val="Calibri"/>
        <scheme val="minor"/>
      </rPr>
      <t>***DEPANEL - NO MOUSE BITES - NEED TO CUT AND SAND</t>
    </r>
  </si>
  <si>
    <r>
      <rPr>
        <b/>
        <strike/>
        <sz val="11"/>
        <color rgb="FF000000"/>
        <rFont val="Calibri"/>
        <scheme val="minor"/>
      </rPr>
      <t xml:space="preserve">10/2 - PCB DUE
10/5 - KIT CLEAR
10/6 - ON HOLD DUE TO LACK OF MOUSEBITES
</t>
    </r>
    <r>
      <rPr>
        <b/>
        <sz val="11"/>
        <color rgb="FF000000"/>
        <rFont val="Calibri"/>
        <scheme val="minor"/>
      </rPr>
      <t>10/11 - KIT CLEAR W/ NEW PCBS</t>
    </r>
  </si>
  <si>
    <t>UPS WORLD WIDE</t>
  </si>
  <si>
    <t xml:space="preserve">Intuitive Surgical Sarl
</t>
  </si>
  <si>
    <t>*EXTRA DAY FOR DEPANEL</t>
  </si>
  <si>
    <r>
      <rPr>
        <b/>
        <strike/>
        <sz val="11"/>
        <color rgb="FF000000"/>
        <rFont val="Calibri"/>
        <scheme val="minor"/>
      </rPr>
      <t xml:space="preserve">10/11 - BOT 8:00
10/11 - TOP 12:00
</t>
    </r>
    <r>
      <rPr>
        <b/>
        <sz val="11"/>
        <color rgb="FF000000"/>
        <rFont val="Calibri"/>
        <scheme val="minor"/>
      </rPr>
      <t>10/12 - AOI 8:30</t>
    </r>
  </si>
  <si>
    <t>MECH ASSY REQ
DEPANEL</t>
  </si>
  <si>
    <t>89</t>
  </si>
  <si>
    <t>56</t>
  </si>
  <si>
    <r>
      <rPr>
        <b/>
        <strike/>
        <sz val="11"/>
        <color rgb="FF000000"/>
        <rFont val="Calibri"/>
        <scheme val="minor"/>
      </rPr>
      <t xml:space="preserve">10/4 - SHORT 16 PIECES OF #41 (U53)
</t>
    </r>
    <r>
      <rPr>
        <b/>
        <sz val="11"/>
        <color rgb="FF000000"/>
        <rFont val="Calibri"/>
        <scheme val="minor"/>
      </rPr>
      <t>10/6 - KIT CLEAR</t>
    </r>
  </si>
  <si>
    <t xml:space="preserve">Activ Surgical
</t>
  </si>
  <si>
    <t>EXPECTED SMT RUNTIME 1+ DAYS
*DAY 1 IS 10/6 PER ANNE</t>
  </si>
  <si>
    <t>10/18
5D</t>
  </si>
  <si>
    <t>10/11 - KIT REC'D</t>
  </si>
  <si>
    <t>U$3 ROTATE PART
DEPANEL</t>
  </si>
  <si>
    <t>KPM ANALYTICS</t>
  </si>
  <si>
    <r>
      <rPr>
        <b/>
        <sz val="11"/>
        <color rgb="FF000000"/>
        <rFont val="Calibri"/>
        <scheme val="minor"/>
      </rPr>
      <t xml:space="preserve">10/18
</t>
    </r>
    <r>
      <rPr>
        <b/>
        <strike/>
        <sz val="11"/>
        <color rgb="FF000000"/>
        <rFont val="Calibri"/>
        <scheme val="minor"/>
      </rPr>
      <t xml:space="preserve">10/6
</t>
    </r>
    <r>
      <rPr>
        <b/>
        <sz val="11"/>
        <color rgb="FF000000"/>
        <rFont val="Calibri"/>
        <scheme val="minor"/>
      </rPr>
      <t>5D</t>
    </r>
  </si>
  <si>
    <t>10/2 - TOP
10/3 - AOI 9:00</t>
  </si>
  <si>
    <t>9/29 - PCB DUE
9/29 - KIT CLEAR</t>
  </si>
  <si>
    <r>
      <rPr>
        <b/>
        <sz val="11"/>
        <color rgb="FF000000"/>
        <rFont val="Calibri"/>
        <scheme val="minor"/>
      </rPr>
      <t xml:space="preserve">10/18
</t>
    </r>
    <r>
      <rPr>
        <b/>
        <strike/>
        <sz val="11"/>
        <color rgb="FF000000"/>
        <rFont val="Calibri"/>
        <scheme val="minor"/>
      </rPr>
      <t xml:space="preserve">10/17
</t>
    </r>
    <r>
      <rPr>
        <b/>
        <sz val="11"/>
        <color rgb="FF000000"/>
        <rFont val="Calibri"/>
        <scheme val="minor"/>
      </rPr>
      <t>10D</t>
    </r>
  </si>
  <si>
    <t>10/17
10D</t>
  </si>
  <si>
    <r>
      <rPr>
        <b/>
        <strike/>
        <sz val="11"/>
        <color rgb="FF000000"/>
        <rFont val="Calibri"/>
        <scheme val="minor"/>
      </rPr>
      <t xml:space="preserve">10/13 - TOP 7:00
</t>
    </r>
    <r>
      <rPr>
        <b/>
        <sz val="11"/>
        <color rgb="FF000000"/>
        <rFont val="Calibri"/>
        <scheme val="minor"/>
      </rPr>
      <t>10/13 - AOI 9:00</t>
    </r>
  </si>
  <si>
    <t>BTD #7 (R1)</t>
  </si>
  <si>
    <t>7</t>
  </si>
  <si>
    <r>
      <rPr>
        <b/>
        <strike/>
        <sz val="11"/>
        <color rgb="FF000000"/>
        <rFont val="Calibri"/>
        <scheme val="minor"/>
      </rPr>
      <t xml:space="preserve">10/12 - TOP 10:30
10/12 - BOT 2:00
</t>
    </r>
    <r>
      <rPr>
        <b/>
        <sz val="11"/>
        <color rgb="FF000000"/>
        <rFont val="Calibri"/>
        <scheme val="minor"/>
      </rPr>
      <t>10/13 - AOI 7:00</t>
    </r>
  </si>
  <si>
    <r>
      <rPr>
        <b/>
        <strike/>
        <sz val="11"/>
        <color rgb="FF000000"/>
        <rFont val="Calibri"/>
        <scheme val="minor"/>
      </rPr>
      <t xml:space="preserve">10/9 - SHORT C2 DUE
</t>
    </r>
    <r>
      <rPr>
        <b/>
        <sz val="11"/>
        <color rgb="FF000000"/>
        <rFont val="Calibri"/>
        <scheme val="minor"/>
      </rPr>
      <t>10/9 - KIT CLEAR</t>
    </r>
  </si>
  <si>
    <t>RMA (REMAINING BAL)</t>
  </si>
  <si>
    <r>
      <rPr>
        <b/>
        <strike/>
        <sz val="11"/>
        <color rgb="FF000000"/>
        <rFont val="Calibri"/>
        <scheme val="minor"/>
      </rPr>
      <t xml:space="preserve">10/5 - TOP 11:00
10/5 - BOT
</t>
    </r>
    <r>
      <rPr>
        <b/>
        <sz val="11"/>
        <color rgb="FF000000"/>
        <rFont val="Calibri"/>
        <scheme val="minor"/>
      </rPr>
      <t>10/5 - AOI 2:00</t>
    </r>
  </si>
  <si>
    <t>10 DAY TURN JOB</t>
  </si>
  <si>
    <r>
      <rPr>
        <b/>
        <strike/>
        <sz val="11"/>
        <color rgb="FF000000"/>
        <rFont val="Calibri"/>
        <scheme val="minor"/>
      </rPr>
      <t xml:space="preserve">10/12 - TOP 8:30
</t>
    </r>
    <r>
      <rPr>
        <b/>
        <sz val="11"/>
        <color rgb="FF000000"/>
        <rFont val="Calibri"/>
        <scheme val="minor"/>
      </rPr>
      <t>10/12 - AOI 10:30</t>
    </r>
  </si>
  <si>
    <r>
      <rPr>
        <b/>
        <sz val="11"/>
        <color rgb="FFFF0000"/>
        <rFont val="Calibri"/>
        <scheme val="minor"/>
      </rPr>
      <t xml:space="preserve">STAMPS ONLY ON TOP SIDE
</t>
    </r>
    <r>
      <rPr>
        <b/>
        <sz val="11"/>
        <color rgb="FF000000"/>
        <rFont val="Calibri"/>
        <scheme val="minor"/>
      </rPr>
      <t>MASK MOUNTING HOLES TO ENSURE THEY'RE SOLDER FREE
RTV REQUIRED DOW #3145</t>
    </r>
  </si>
  <si>
    <t>32</t>
  </si>
  <si>
    <t>129</t>
  </si>
  <si>
    <t>10/10 - WILL CLEAR DATE</t>
  </si>
  <si>
    <t>Steris</t>
  </si>
  <si>
    <t>10/16
20D</t>
  </si>
  <si>
    <r>
      <rPr>
        <b/>
        <strike/>
        <sz val="11"/>
        <color rgb="FF000000"/>
        <rFont val="Calibri"/>
        <scheme val="minor"/>
      </rPr>
      <t xml:space="preserve">10/6 - BOT 9:00
10/6 - BOT DONE
10/9 - TOP 8:00
</t>
    </r>
    <r>
      <rPr>
        <b/>
        <sz val="11"/>
        <color rgb="FF000000"/>
        <rFont val="Calibri"/>
        <scheme val="minor"/>
      </rPr>
      <t>10/10 - AOI 11:00</t>
    </r>
  </si>
  <si>
    <t>POST BAKE IF ASSY'S ARE WASHED
DEPANEL</t>
  </si>
  <si>
    <t>110</t>
  </si>
  <si>
    <r>
      <rPr>
        <b/>
        <strike/>
        <sz val="11"/>
        <color rgb="FF000000"/>
        <rFont val="Calibri"/>
        <scheme val="minor"/>
      </rPr>
      <t xml:space="preserve">9/18 - AWT PART CONF
</t>
    </r>
    <r>
      <rPr>
        <b/>
        <sz val="11"/>
        <color rgb="FF000000"/>
        <rFont val="Calibri"/>
        <scheme val="minor"/>
      </rPr>
      <t>9/18 - KIT CLEAR</t>
    </r>
  </si>
  <si>
    <t>PROGRAM BALANCE ISSUE
NOZZLE ISSUE
PRINTER ISSUE
SMT EXPECTED RUNTIME OF 3+ DAYS</t>
  </si>
  <si>
    <t>10/13
5D</t>
  </si>
  <si>
    <r>
      <rPr>
        <b/>
        <strike/>
        <sz val="11"/>
        <color rgb="FF000000"/>
        <rFont val="Calibri"/>
        <scheme val="minor"/>
      </rPr>
      <t xml:space="preserve">10/6 - BOT 2:00
10/6 - TOP 4:00
</t>
    </r>
    <r>
      <rPr>
        <b/>
        <sz val="11"/>
        <color rgb="FF000000"/>
        <rFont val="Calibri"/>
        <scheme val="minor"/>
      </rPr>
      <t>10/7 - AOI 8:00</t>
    </r>
  </si>
  <si>
    <r>
      <rPr>
        <b/>
        <strike/>
        <sz val="11"/>
        <color rgb="FF000000"/>
        <rFont val="Calibri"/>
        <scheme val="minor"/>
      </rPr>
      <t xml:space="preserve">9/28 - SHORTAGES DUE
</t>
    </r>
    <r>
      <rPr>
        <b/>
        <sz val="11"/>
        <color rgb="FF000000"/>
        <rFont val="Calibri"/>
        <scheme val="minor"/>
      </rPr>
      <t>10/6 - KIT CLEAR</t>
    </r>
  </si>
  <si>
    <t>Tennessee Valley Authority</t>
  </si>
  <si>
    <t>10/13
10D</t>
  </si>
  <si>
    <r>
      <rPr>
        <b/>
        <strike/>
        <sz val="11"/>
        <color rgb="FF000000"/>
        <rFont val="Calibri"/>
        <scheme val="minor"/>
      </rPr>
      <t xml:space="preserve">10/11 - BOT 6:00
10/11 - TOP
</t>
    </r>
    <r>
      <rPr>
        <b/>
        <sz val="11"/>
        <color rgb="FF000000"/>
        <rFont val="Calibri"/>
        <scheme val="minor"/>
      </rPr>
      <t>10/11 - AOI 8:00</t>
    </r>
  </si>
  <si>
    <r>
      <rPr>
        <b/>
        <strike/>
        <sz val="11"/>
        <color rgb="FF000000"/>
        <rFont val="Calibri"/>
        <scheme val="minor"/>
      </rPr>
      <t xml:space="preserve">10/6 - EXPECTED CLEAR DATE OR SOONER
</t>
    </r>
    <r>
      <rPr>
        <b/>
        <sz val="11"/>
        <color rgb="FF000000"/>
        <rFont val="Calibri"/>
        <scheme val="minor"/>
      </rPr>
      <t>10/2 - KIT CLEAR</t>
    </r>
  </si>
  <si>
    <r>
      <rPr>
        <b/>
        <strike/>
        <sz val="11"/>
        <color rgb="FF000000"/>
        <rFont val="Calibri"/>
        <scheme val="minor"/>
      </rPr>
      <t xml:space="preserve">10/11 - TOP 11:00
</t>
    </r>
    <r>
      <rPr>
        <b/>
        <sz val="11"/>
        <color rgb="FF000000"/>
        <rFont val="Calibri"/>
        <scheme val="minor"/>
      </rPr>
      <t>10/12 - AOI 11:00</t>
    </r>
  </si>
  <si>
    <t>27</t>
  </si>
  <si>
    <r>
      <rPr>
        <b/>
        <strike/>
        <sz val="11"/>
        <color rgb="FF000000"/>
        <rFont val="Calibri"/>
        <scheme val="minor"/>
      </rPr>
      <t xml:space="preserve">9/14 - AWT PART CONF
</t>
    </r>
    <r>
      <rPr>
        <b/>
        <sz val="11"/>
        <color rgb="FF000000"/>
        <rFont val="Calibri"/>
        <scheme val="minor"/>
      </rPr>
      <t>9/15 - KIT CLEAR</t>
    </r>
  </si>
  <si>
    <t>10/12
10D</t>
  </si>
  <si>
    <r>
      <rPr>
        <b/>
        <strike/>
        <sz val="11"/>
        <color rgb="FF000000"/>
        <rFont val="Calibri"/>
        <scheme val="minor"/>
      </rPr>
      <t xml:space="preserve">10/7 - BOT 6:00
10/7 - TOP
</t>
    </r>
    <r>
      <rPr>
        <b/>
        <sz val="11"/>
        <color rgb="FF000000"/>
        <rFont val="Calibri"/>
        <scheme val="minor"/>
      </rPr>
      <t>10/7 - AOI 12:00</t>
    </r>
  </si>
  <si>
    <t>Serial number: start at HA-2302-0196</t>
  </si>
  <si>
    <t>ROWC
1ST BATCH</t>
  </si>
  <si>
    <r>
      <rPr>
        <b/>
        <strike/>
        <sz val="11"/>
        <color rgb="FF000000"/>
        <rFont val="Calibri"/>
        <scheme val="minor"/>
      </rPr>
      <t xml:space="preserve">9/27 - PCBS RECEIVED &amp; AWT COUNT / BAKE
</t>
    </r>
    <r>
      <rPr>
        <b/>
        <sz val="11"/>
        <color rgb="FF000000"/>
        <rFont val="Calibri"/>
        <scheme val="minor"/>
      </rPr>
      <t>9/28 - KIT CLEAR</t>
    </r>
  </si>
  <si>
    <t>10/12
5D</t>
  </si>
  <si>
    <r>
      <rPr>
        <b/>
        <strike/>
        <sz val="11"/>
        <color rgb="FF000000"/>
        <rFont val="Calibri"/>
        <scheme val="minor"/>
      </rPr>
      <t xml:space="preserve">10/10 - BOT 6:00
10/10 - TOP 7:30
</t>
    </r>
    <r>
      <rPr>
        <b/>
        <sz val="11"/>
        <color rgb="FF000000"/>
        <rFont val="Calibri"/>
        <scheme val="minor"/>
      </rPr>
      <t>10/10 - AOI 10:00</t>
    </r>
  </si>
  <si>
    <t>BARCODE LABEL REQ
DEPANEL</t>
  </si>
  <si>
    <t>54</t>
  </si>
  <si>
    <t>44</t>
  </si>
  <si>
    <r>
      <rPr>
        <b/>
        <strike/>
        <sz val="11"/>
        <color rgb="FF000000"/>
        <rFont val="Calibri"/>
        <scheme val="minor"/>
      </rPr>
      <t xml:space="preserve">10/5 - SHORT #24 DUE
</t>
    </r>
    <r>
      <rPr>
        <b/>
        <sz val="11"/>
        <color rgb="FF000000"/>
        <rFont val="Calibri"/>
        <scheme val="minor"/>
      </rPr>
      <t>10/5 - KIT CLEAR</t>
    </r>
  </si>
  <si>
    <r>
      <rPr>
        <b/>
        <sz val="11"/>
        <color rgb="FF000000"/>
        <rFont val="Calibri"/>
        <scheme val="minor"/>
      </rPr>
      <t xml:space="preserve">10/12
</t>
    </r>
    <r>
      <rPr>
        <b/>
        <strike/>
        <sz val="11"/>
        <color rgb="FF000000"/>
        <rFont val="Calibri"/>
        <scheme val="minor"/>
      </rPr>
      <t xml:space="preserve">10D
</t>
    </r>
    <r>
      <rPr>
        <b/>
        <sz val="11"/>
        <color rgb="FF000000"/>
        <rFont val="Calibri"/>
        <scheme val="minor"/>
      </rPr>
      <t>5D</t>
    </r>
  </si>
  <si>
    <r>
      <rPr>
        <b/>
        <strike/>
        <sz val="11"/>
        <color rgb="FF000000"/>
        <rFont val="Calibri"/>
        <scheme val="minor"/>
      </rPr>
      <t xml:space="preserve">10/6 - TOP 11:30
</t>
    </r>
    <r>
      <rPr>
        <b/>
        <sz val="11"/>
        <color rgb="FF000000"/>
        <rFont val="Calibri"/>
        <scheme val="minor"/>
      </rPr>
      <t>10/9 - AOI 9:00</t>
    </r>
  </si>
  <si>
    <t>XRAY &amp; SAVE IMAGES
TRIM LEADS (0.1 INCH MAX)
REV MARKING REQUIRED (SEE ECO)
DEPANEL
*PO STATES 10 DAY - TAD AGREED TO 5 DAY (PO WILL NOT BE REFLECTED)</t>
  </si>
  <si>
    <t>149</t>
  </si>
  <si>
    <r>
      <rPr>
        <b/>
        <strike/>
        <sz val="11"/>
        <color rgb="FF000000"/>
        <rFont val="Calibri"/>
        <scheme val="minor"/>
      </rPr>
      <t xml:space="preserve">9/13 - WILL CLEAR SOON
</t>
    </r>
    <r>
      <rPr>
        <b/>
        <sz val="11"/>
        <color rgb="FF000000"/>
        <rFont val="Calibri"/>
        <scheme val="minor"/>
      </rPr>
      <t>10/5 - KIT CLEAR</t>
    </r>
  </si>
  <si>
    <t>*EXPECTED SMT RUNTIME OF 3-4 DAYS
10/9 - ESTIMATED COMPLETION DATE</t>
  </si>
  <si>
    <t>10/11
7D</t>
  </si>
  <si>
    <r>
      <rPr>
        <b/>
        <strike/>
        <sz val="11"/>
        <color rgb="FF000000"/>
        <rFont val="Calibri"/>
        <scheme val="minor"/>
      </rPr>
      <t xml:space="preserve">10/10 - TOP 11:00
10/10 - BOT 3:00
</t>
    </r>
    <r>
      <rPr>
        <b/>
        <sz val="11"/>
        <color rgb="FF000000"/>
        <rFont val="Calibri"/>
        <scheme val="minor"/>
      </rPr>
      <t>10/10 - AOI 4:30</t>
    </r>
  </si>
  <si>
    <t>52</t>
  </si>
  <si>
    <r>
      <rPr>
        <b/>
        <strike/>
        <sz val="11"/>
        <color rgb="FF000000"/>
        <rFont val="Calibri"/>
        <scheme val="minor"/>
      </rPr>
      <t xml:space="preserve">9/29 - MAY CLEAR SOON
</t>
    </r>
    <r>
      <rPr>
        <b/>
        <sz val="11"/>
        <color rgb="FF000000"/>
        <rFont val="Calibri"/>
        <scheme val="minor"/>
      </rPr>
      <t>10/2 - KIT CLEAR</t>
    </r>
  </si>
  <si>
    <r>
      <rPr>
        <b/>
        <sz val="9"/>
        <color rgb="FFFF0000"/>
        <rFont val="Calibri"/>
        <scheme val="minor"/>
      </rPr>
      <t xml:space="preserve">DOUBLE CHECK U9 IS CORRECTLY PLACED INSIDE TAPE &amp; REEL
</t>
    </r>
    <r>
      <rPr>
        <sz val="9"/>
        <color rgb="FF000000"/>
        <rFont val="Calibri"/>
        <scheme val="minor"/>
      </rPr>
      <t>IC PART UPSIDE DOWN IN TAPE &amp; REEL, REQUIRES RELOADING</t>
    </r>
  </si>
  <si>
    <t>10/11
5D</t>
  </si>
  <si>
    <r>
      <rPr>
        <b/>
        <strike/>
        <sz val="11"/>
        <color rgb="FF000000"/>
        <rFont val="Calibri"/>
        <scheme val="minor"/>
      </rPr>
      <t xml:space="preserve">10/10 - BOT 10:00
10/10 - TOP 11:30
</t>
    </r>
    <r>
      <rPr>
        <b/>
        <sz val="11"/>
        <color rgb="FF000000"/>
        <rFont val="Calibri"/>
        <scheme val="minor"/>
      </rPr>
      <t>10/10 - AOI 12:30</t>
    </r>
  </si>
  <si>
    <r>
      <rPr>
        <b/>
        <sz val="11"/>
        <color rgb="FFFF0000"/>
        <rFont val="Calibri"/>
        <scheme val="minor"/>
      </rPr>
      <t xml:space="preserve">PROCESS CHANGE: 
</t>
    </r>
    <r>
      <rPr>
        <b/>
        <sz val="11"/>
        <color rgb="FF000000"/>
        <rFont val="Calibri"/>
        <scheme val="minor"/>
      </rPr>
      <t>JOB IS NOW NO CLEAN
DEPANEL</t>
    </r>
  </si>
  <si>
    <r>
      <rPr>
        <b/>
        <strike/>
        <sz val="11"/>
        <color rgb="FF000000"/>
        <rFont val="Calibri"/>
        <scheme val="minor"/>
      </rPr>
      <t xml:space="preserve">9/27 - SHORT PCB
10/6 - PCB DUE
</t>
    </r>
    <r>
      <rPr>
        <b/>
        <sz val="11"/>
        <color rgb="FF000000"/>
        <rFont val="Calibri"/>
        <scheme val="minor"/>
      </rPr>
      <t>10/4 - KIT CLEAR</t>
    </r>
  </si>
  <si>
    <t>RMA (MIN SHIP IS 25 OF 49)
DEPANEL</t>
  </si>
  <si>
    <t>Anderson Connectivity</t>
  </si>
  <si>
    <r>
      <rPr>
        <b/>
        <strike/>
        <sz val="11"/>
        <color rgb="FF000000"/>
        <rFont val="Calibri"/>
        <scheme val="minor"/>
      </rPr>
      <t xml:space="preserve">10/7 - BOT 9:30
10/7 - TOP 12:00
</t>
    </r>
    <r>
      <rPr>
        <b/>
        <sz val="11"/>
        <color rgb="FF000000"/>
        <rFont val="Calibri"/>
        <scheme val="minor"/>
      </rPr>
      <t>10/9 - AOI 9:00</t>
    </r>
  </si>
  <si>
    <t>J14 &amp; J15 MAX ANGLE ALLOW +/- 3 DEGREES
PRESS FIT
DEPANEL</t>
  </si>
  <si>
    <t>72</t>
  </si>
  <si>
    <r>
      <rPr>
        <b/>
        <strike/>
        <sz val="11"/>
        <color rgb="FF000000"/>
        <rFont val="Calibri"/>
        <scheme val="minor"/>
      </rPr>
      <t xml:space="preserve">9/28 - COULD CLEAR DATE
</t>
    </r>
    <r>
      <rPr>
        <b/>
        <sz val="11"/>
        <color rgb="FF000000"/>
        <rFont val="Calibri"/>
        <scheme val="minor"/>
      </rPr>
      <t>10/4 - KIT CLEAR</t>
    </r>
  </si>
  <si>
    <t xml:space="preserve">Neuralynx Inc
</t>
  </si>
  <si>
    <r>
      <rPr>
        <b/>
        <strike/>
        <sz val="11"/>
        <color rgb="FF000000"/>
        <rFont val="Calibri"/>
        <scheme val="minor"/>
      </rPr>
      <t xml:space="preserve">10/9 - BOT 9:00
10/9 - TOP 11:00
</t>
    </r>
    <r>
      <rPr>
        <b/>
        <sz val="11"/>
        <color rgb="FF000000"/>
        <rFont val="Calibri"/>
        <scheme val="minor"/>
      </rPr>
      <t>10/10 - AOI 6:00</t>
    </r>
  </si>
  <si>
    <t>U20: Do not wash.</t>
  </si>
  <si>
    <t>105</t>
  </si>
  <si>
    <t>39</t>
  </si>
  <si>
    <r>
      <rPr>
        <b/>
        <strike/>
        <sz val="11"/>
        <color rgb="FF000000"/>
        <rFont val="Calibri"/>
        <scheme val="minor"/>
      </rPr>
      <t xml:space="preserve">9/25 - PCB DUE 10/4
</t>
    </r>
    <r>
      <rPr>
        <b/>
        <sz val="11"/>
        <color rgb="FF000000"/>
        <rFont val="Calibri"/>
        <scheme val="minor"/>
      </rPr>
      <t>10/4 - KIT CLEAR</t>
    </r>
  </si>
  <si>
    <r>
      <rPr>
        <b/>
        <strike/>
        <sz val="11"/>
        <color rgb="FF000000"/>
        <rFont val="Calibri"/>
        <scheme val="minor"/>
      </rPr>
      <t xml:space="preserve">10/5 - TOP 6:00
</t>
    </r>
    <r>
      <rPr>
        <b/>
        <sz val="11"/>
        <color rgb="FF000000"/>
        <rFont val="Calibri"/>
        <scheme val="minor"/>
      </rPr>
      <t>10/5 - AOI 12:00</t>
    </r>
  </si>
  <si>
    <t>19</t>
  </si>
  <si>
    <r>
      <rPr>
        <b/>
        <strike/>
        <sz val="11"/>
        <color rgb="FF000000"/>
        <rFont val="Calibri"/>
        <scheme val="minor"/>
      </rPr>
      <t xml:space="preserve">9/23 - SHORT PCB &amp; AWT PART CONF #32 (K1, K2)
</t>
    </r>
    <r>
      <rPr>
        <b/>
        <sz val="11"/>
        <color rgb="FF000000"/>
        <rFont val="Calibri"/>
        <scheme val="minor"/>
      </rPr>
      <t>10/4 - KIT CLEAR</t>
    </r>
  </si>
  <si>
    <r>
      <rPr>
        <b/>
        <sz val="11"/>
        <color rgb="FF000000"/>
        <rFont val="Calibri"/>
        <scheme val="minor"/>
      </rPr>
      <t xml:space="preserve">10/11
</t>
    </r>
    <r>
      <rPr>
        <b/>
        <strike/>
        <sz val="11"/>
        <color rgb="FF000000"/>
        <rFont val="Calibri"/>
        <scheme val="minor"/>
      </rPr>
      <t xml:space="preserve">10/10
10/4
</t>
    </r>
    <r>
      <rPr>
        <b/>
        <sz val="11"/>
        <color rgb="FF000000"/>
        <rFont val="Calibri"/>
        <scheme val="minor"/>
      </rPr>
      <t>20D</t>
    </r>
  </si>
  <si>
    <r>
      <rPr>
        <b/>
        <strike/>
        <sz val="11"/>
        <color rgb="FF000000"/>
        <rFont val="Calibri"/>
        <scheme val="minor"/>
      </rPr>
      <t xml:space="preserve">9/11 - BOT 10:00
9/18 - CONTINUE
9/22 - CONTINUE
9/23 - TOP
</t>
    </r>
    <r>
      <rPr>
        <b/>
        <sz val="11"/>
        <color rgb="FF000000"/>
        <rFont val="Calibri"/>
        <scheme val="minor"/>
      </rPr>
      <t>9/25 - AOI</t>
    </r>
  </si>
  <si>
    <r>
      <rPr>
        <b/>
        <sz val="11"/>
        <color rgb="FFFF0000"/>
        <rFont val="Calibri"/>
      </rPr>
      <t>SHIP DATE 10/04; W/ 100 BOARDS TO SHIP 9/18
***</t>
    </r>
    <r>
      <rPr>
        <b/>
        <u/>
        <sz val="16"/>
        <color rgb="FFFF0000"/>
        <rFont val="Calibri"/>
      </rPr>
      <t>MUST</t>
    </r>
    <r>
      <rPr>
        <b/>
        <sz val="11"/>
        <color rgb="FFFF0000"/>
        <rFont val="Calibri"/>
      </rPr>
      <t xml:space="preserve"> LOG ALL NON-CONFORMANCES BY SERIAL NUMBER PER ECO NOTE #5***
---SEVERAL PAST QUALITY ISSUES - PLEASE TIGHTEN UP QA 100%---
**QUALITY ALERT - LAST RUN MISSING "R124" - SEE ECO #4</t>
    </r>
  </si>
  <si>
    <t>9/6 - KIT CLEAR</t>
  </si>
  <si>
    <t>ICC,Inc</t>
  </si>
  <si>
    <t>9/11 - 100 COMPLETE
9/12 - STOPPED BOT (HALF COMPLETE) TO RUN OTHER JOBS
9/14 - WILL RUN IN-BETWEEN OTHER JOBS
9/18 - RESTARTED JOB ON LINE 1</t>
  </si>
  <si>
    <r>
      <rPr>
        <b/>
        <sz val="11"/>
        <color rgb="FF000000"/>
        <rFont val="Calibri"/>
        <scheme val="minor"/>
      </rPr>
      <t xml:space="preserve">10/10
</t>
    </r>
    <r>
      <rPr>
        <b/>
        <strike/>
        <sz val="11"/>
        <color rgb="FF000000"/>
        <rFont val="Calibri"/>
        <scheme val="minor"/>
      </rPr>
      <t xml:space="preserve">10/4
</t>
    </r>
    <r>
      <rPr>
        <b/>
        <sz val="11"/>
        <color rgb="FF000000"/>
        <rFont val="Calibri"/>
        <scheme val="minor"/>
      </rPr>
      <t>20D</t>
    </r>
  </si>
  <si>
    <r>
      <rPr>
        <b/>
        <strike/>
        <sz val="11"/>
        <color rgb="FF000000"/>
        <rFont val="Calibri"/>
        <scheme val="minor"/>
      </rPr>
      <t xml:space="preserve">10/6 - TOP 5:00
10/6 - BOT 9:00
</t>
    </r>
    <r>
      <rPr>
        <b/>
        <sz val="11"/>
        <color rgb="FF000000"/>
        <rFont val="Calibri"/>
        <scheme val="minor"/>
      </rPr>
      <t>10/6 - AOI 11:30</t>
    </r>
  </si>
  <si>
    <r>
      <rPr>
        <b/>
        <sz val="11"/>
        <color rgb="FFFF0000"/>
        <rFont val="Calibri"/>
        <scheme val="minor"/>
      </rPr>
      <t xml:space="preserve">*** 3 DAY TURN ***
</t>
    </r>
    <r>
      <rPr>
        <b/>
        <sz val="11"/>
        <color rgb="FF000000"/>
        <rFont val="Calibri"/>
        <scheme val="minor"/>
      </rPr>
      <t>P/N IGDQ60R035D1A REQS 24 HRS BAKE
MASK ANY LOCATIONS MARKED "NO STUFF"
CofC REQUIREMENTS</t>
    </r>
  </si>
  <si>
    <t>ROWC 107608</t>
  </si>
  <si>
    <r>
      <rPr>
        <b/>
        <strike/>
        <sz val="11"/>
        <color rgb="FF000000"/>
        <rFont val="Calibri"/>
        <scheme val="minor"/>
      </rPr>
      <t xml:space="preserve">10/4 - SHOULD CLEAR SOON
</t>
    </r>
    <r>
      <rPr>
        <b/>
        <sz val="11"/>
        <color rgb="FF000000"/>
        <rFont val="Calibri"/>
        <scheme val="minor"/>
      </rPr>
      <t>10/5 - KIT CLEAR</t>
    </r>
  </si>
  <si>
    <t>WILL CALL</t>
  </si>
  <si>
    <t xml:space="preserve">ROYAL CIRCUITS SOLUTIONS INC
</t>
  </si>
  <si>
    <t>TOP 1ST
3pm Will Call on ship date (10/10)</t>
  </si>
  <si>
    <r>
      <rPr>
        <b/>
        <sz val="11"/>
        <color rgb="FF000000"/>
        <rFont val="Calibri"/>
        <scheme val="minor"/>
      </rPr>
      <t xml:space="preserve">10/10
</t>
    </r>
    <r>
      <rPr>
        <b/>
        <strike/>
        <sz val="11"/>
        <color rgb="FF000000"/>
        <rFont val="Calibri"/>
        <scheme val="minor"/>
      </rPr>
      <t xml:space="preserve">10/9
</t>
    </r>
    <r>
      <rPr>
        <b/>
        <sz val="11"/>
        <color rgb="FF000000"/>
        <rFont val="Calibri"/>
        <scheme val="minor"/>
      </rPr>
      <t>5D</t>
    </r>
  </si>
  <si>
    <r>
      <rPr>
        <b/>
        <strike/>
        <sz val="11"/>
        <color rgb="FF000000"/>
        <rFont val="Calibri"/>
        <scheme val="minor"/>
      </rPr>
      <t xml:space="preserve">10/4 - BOT 11:00
10/5 - TOP 9:30
</t>
    </r>
    <r>
      <rPr>
        <b/>
        <sz val="11"/>
        <color rgb="FF000000"/>
        <rFont val="Calibri"/>
        <scheme val="minor"/>
      </rPr>
      <t>10/6 - AOI 8:00</t>
    </r>
  </si>
  <si>
    <t>PARTIAL SHIPMENT 100 of 112
DEPANEL</t>
  </si>
  <si>
    <r>
      <rPr>
        <b/>
        <strike/>
        <sz val="11"/>
        <color rgb="FF000000"/>
        <rFont val="Calibri"/>
        <scheme val="minor"/>
      </rPr>
      <t xml:space="preserve">9/28 - SHORTAGES DUE
</t>
    </r>
    <r>
      <rPr>
        <b/>
        <sz val="11"/>
        <color rgb="FF000000"/>
        <rFont val="Calibri"/>
        <scheme val="minor"/>
      </rPr>
      <t>10/2 - KIT CLEAR</t>
    </r>
  </si>
  <si>
    <t>NOZZLE ISSUE
PRINTER ISSUE
10/5 - 70 COMPLETE</t>
  </si>
  <si>
    <t>10/9
5D</t>
  </si>
  <si>
    <t>PARTIAL EXPEDITE 30 OF 100
DEPANEL</t>
  </si>
  <si>
    <t>H I S T O R Y</t>
  </si>
  <si>
    <t>7/15/2021 - 10/6/2024</t>
  </si>
  <si>
    <t>BPP</t>
  </si>
  <si>
    <t>DUE</t>
  </si>
  <si>
    <t>SHIP</t>
  </si>
  <si>
    <t>KIT CLEAR/ SHORTS</t>
  </si>
  <si>
    <t>RELEASE</t>
  </si>
  <si>
    <t>NC/CLN</t>
  </si>
  <si>
    <t>T 1ST</t>
  </si>
  <si>
    <t>COUNT</t>
  </si>
  <si>
    <t>ACTUAL (HRS)</t>
  </si>
  <si>
    <t>119436-RMA
PAR</t>
  </si>
  <si>
    <t>10/6
???</t>
  </si>
  <si>
    <t>RMA
DEPANEL</t>
  </si>
  <si>
    <t/>
  </si>
  <si>
    <t>C</t>
  </si>
  <si>
    <t>L1</t>
  </si>
  <si>
    <t>119577
R</t>
  </si>
  <si>
    <t>NEED PROG</t>
  </si>
  <si>
    <t>10/6
10D</t>
  </si>
  <si>
    <r>
      <rPr>
        <b/>
        <strike/>
        <sz val="11"/>
        <color rgb="FF000000"/>
        <rFont val="Calibri"/>
        <scheme val="minor"/>
      </rPr>
      <t xml:space="preserve">10/3 - BOT 9:00
10/3 - TOP 1:30
</t>
    </r>
    <r>
      <rPr>
        <b/>
        <sz val="11"/>
        <color rgb="FF000000"/>
        <rFont val="Calibri"/>
        <scheme val="minor"/>
      </rPr>
      <t>10/4 - AOI 11:00</t>
    </r>
  </si>
  <si>
    <t>1B 1T
13/203</t>
  </si>
  <si>
    <r>
      <rPr>
        <b/>
        <strike/>
        <sz val="11"/>
        <color rgb="FF000000"/>
        <rFont val="Calibri"/>
        <scheme val="minor"/>
      </rPr>
      <t xml:space="preserve">9/14 - WILL CLEAR SOON
</t>
    </r>
    <r>
      <rPr>
        <b/>
        <sz val="11"/>
        <color rgb="FF000000"/>
        <rFont val="Calibri"/>
        <scheme val="minor"/>
      </rPr>
      <t>9/22 - KIT CLEAR</t>
    </r>
  </si>
  <si>
    <t xml:space="preserve">Torch Technologies
</t>
  </si>
  <si>
    <t>120864
NN</t>
  </si>
  <si>
    <t>10/6
5D</t>
  </si>
  <si>
    <r>
      <rPr>
        <b/>
        <strike/>
        <sz val="11"/>
        <color rgb="FF000000"/>
        <rFont val="Calibri"/>
        <scheme val="minor"/>
      </rPr>
      <t xml:space="preserve">10/2 - TOP
</t>
    </r>
    <r>
      <rPr>
        <b/>
        <sz val="11"/>
        <color rgb="FF000000"/>
        <rFont val="Calibri"/>
        <scheme val="minor"/>
      </rPr>
      <t>10/3 - AOI 9:00</t>
    </r>
  </si>
  <si>
    <t>2T
37/103</t>
  </si>
  <si>
    <r>
      <rPr>
        <b/>
        <strike/>
        <sz val="11"/>
        <color rgb="FF000000"/>
        <rFont val="Calibri"/>
        <scheme val="minor"/>
      </rPr>
      <t xml:space="preserve">9/29 - PCB DUE
</t>
    </r>
    <r>
      <rPr>
        <b/>
        <sz val="11"/>
        <color rgb="FF000000"/>
        <rFont val="Calibri"/>
        <scheme val="minor"/>
      </rPr>
      <t>9/29 - KIT CLEAR</t>
    </r>
  </si>
  <si>
    <t xml:space="preserve">KPM Analytics
</t>
  </si>
  <si>
    <t>117371-3
PAR</t>
  </si>
  <si>
    <t>10/6
15D</t>
  </si>
  <si>
    <t>DEPANEL
NON-FLUSH J9 &amp; J10</t>
  </si>
  <si>
    <t>1B 1T
15/22</t>
  </si>
  <si>
    <t>117369-2
PAR</t>
  </si>
  <si>
    <t>DEPANEL
J9 HEIGHT REQUIREMENT</t>
  </si>
  <si>
    <t>119290
NN</t>
  </si>
  <si>
    <t>DEPANEL
SEE ECO FOR AFTERWASH PARTS
SPECIAL LABEL REQ ON SHIPPING</t>
  </si>
  <si>
    <r>
      <rPr>
        <b/>
        <strike/>
        <sz val="11"/>
        <color rgb="FF000000"/>
        <rFont val="Calibri"/>
        <scheme val="minor"/>
      </rPr>
      <t xml:space="preserve">10/2 - BOT
10/3 - TOP
</t>
    </r>
    <r>
      <rPr>
        <b/>
        <sz val="11"/>
        <color rgb="FF000000"/>
        <rFont val="Calibri"/>
        <scheme val="minor"/>
      </rPr>
      <t>10/3 - AOI 2:00</t>
    </r>
  </si>
  <si>
    <t>1B/1T
106/296</t>
  </si>
  <si>
    <r>
      <rPr>
        <b/>
        <strike/>
        <sz val="11"/>
        <color rgb="FF000000"/>
        <rFont val="Calibri"/>
        <scheme val="minor"/>
      </rPr>
      <t xml:space="preserve">9/18 - WILL CLEAR SOON
9/25 - PCBS DUE
</t>
    </r>
    <r>
      <rPr>
        <b/>
        <sz val="11"/>
        <color rgb="FF000000"/>
        <rFont val="Calibri"/>
        <scheme val="minor"/>
      </rPr>
      <t>9/22 - KIT CLEAR</t>
    </r>
  </si>
  <si>
    <t>L1-2</t>
  </si>
  <si>
    <t>119291
NN</t>
  </si>
  <si>
    <t>PROGRAM BALANCE ISSUE</t>
  </si>
  <si>
    <t>TRIM LEAD HEIGHT REQ
DEPANEL &amp; SAND
SPECIAL LABEL REQ ON SHIPPING</t>
  </si>
  <si>
    <r>
      <rPr>
        <b/>
        <strike/>
        <sz val="11"/>
        <color rgb="FF000000"/>
        <rFont val="Calibri"/>
        <scheme val="minor"/>
      </rPr>
      <t xml:space="preserve">9/29 - TOP 11:30
9/29 - BOT 2:30
</t>
    </r>
    <r>
      <rPr>
        <b/>
        <sz val="11"/>
        <color rgb="FF000000"/>
        <rFont val="Calibri"/>
        <scheme val="minor"/>
      </rPr>
      <t>9/30 - AOI</t>
    </r>
  </si>
  <si>
    <t>99/361</t>
  </si>
  <si>
    <t>12</t>
  </si>
  <si>
    <t>120528
R</t>
  </si>
  <si>
    <t>10/2 - TOP
10/2 - AOI</t>
  </si>
  <si>
    <t>1T
25/56</t>
  </si>
  <si>
    <r>
      <rPr>
        <b/>
        <strike/>
        <sz val="11"/>
        <color rgb="FF000000"/>
        <rFont val="Calibri"/>
        <scheme val="minor"/>
      </rPr>
      <t xml:space="preserve">9/20 - WILL CLEAR SOON
9/27 - AWT ARRAY FILE
</t>
    </r>
    <r>
      <rPr>
        <b/>
        <sz val="11"/>
        <color rgb="FF000000"/>
        <rFont val="Calibri"/>
        <scheme val="minor"/>
      </rPr>
      <t>9/29 - KIT CLEAR</t>
    </r>
  </si>
  <si>
    <t xml:space="preserve">Protocol Insight LLC.
</t>
  </si>
  <si>
    <t>L2/L3</t>
  </si>
  <si>
    <t>117094-3
BAL</t>
  </si>
  <si>
    <t>MON 9/11</t>
  </si>
  <si>
    <r>
      <rPr>
        <b/>
        <sz val="11"/>
        <color rgb="FF000000"/>
        <rFont val="Calibri"/>
        <scheme val="minor"/>
      </rPr>
      <t xml:space="preserve">10/6
</t>
    </r>
    <r>
      <rPr>
        <b/>
        <strike/>
        <sz val="11"/>
        <color rgb="FF000000"/>
        <rFont val="Calibri"/>
        <scheme val="minor"/>
      </rPr>
      <t xml:space="preserve">10/2
</t>
    </r>
    <r>
      <rPr>
        <b/>
        <sz val="11"/>
        <color rgb="FF000000"/>
        <rFont val="Calibri"/>
        <scheme val="minor"/>
      </rPr>
      <t>20D</t>
    </r>
  </si>
  <si>
    <t>***ICC MEDICAL - NEED EXCEL NON CONFORMANCE LOG***
DEPANEL
REV MARKING REQ</t>
  </si>
  <si>
    <r>
      <rPr>
        <b/>
        <strike/>
        <sz val="11"/>
        <color rgb="FF000000"/>
        <rFont val="Calibri"/>
        <scheme val="minor"/>
      </rPr>
      <t xml:space="preserve">8/31 - BOT 2:00
9/7 - TOP 12:00
</t>
    </r>
    <r>
      <rPr>
        <b/>
        <sz val="11"/>
        <color rgb="FF000000"/>
        <rFont val="Calibri"/>
        <scheme val="minor"/>
      </rPr>
      <t>9/11 - AOI 12:00</t>
    </r>
  </si>
  <si>
    <t>2B 1T
24/126</t>
  </si>
  <si>
    <r>
      <rPr>
        <b/>
        <strike/>
        <sz val="11"/>
        <color rgb="FF000000"/>
        <rFont val="Calibri"/>
        <scheme val="minor"/>
      </rPr>
      <t xml:space="preserve">9/19 - CN3 DUE
</t>
    </r>
    <r>
      <rPr>
        <b/>
        <sz val="11"/>
        <color rgb="FF000000"/>
        <rFont val="Calibri"/>
        <scheme val="minor"/>
      </rPr>
      <t>9/18 - KIT CLEAR</t>
    </r>
  </si>
  <si>
    <t>ICC MEDICAL</t>
  </si>
  <si>
    <t>L2</t>
  </si>
  <si>
    <t>PART ALIGNMENT ISSUES
STENCIL CHANGED 3X
*EXPECTED SMT RUNTIME OF 3-5 DAYS</t>
  </si>
  <si>
    <t>RONC 110522</t>
  </si>
  <si>
    <r>
      <rPr>
        <b/>
        <strike/>
        <sz val="11"/>
        <color rgb="FF000000"/>
        <rFont val="Calibri"/>
        <scheme val="minor"/>
      </rPr>
      <t xml:space="preserve">10/5
</t>
    </r>
    <r>
      <rPr>
        <b/>
        <sz val="11"/>
        <color rgb="FF000000"/>
        <rFont val="Calibri"/>
        <scheme val="minor"/>
      </rPr>
      <t>15D</t>
    </r>
  </si>
  <si>
    <t>REMOVE MIDDLE PIN OF J1
DEPANEL</t>
  </si>
  <si>
    <r>
      <rPr>
        <b/>
        <strike/>
        <sz val="11"/>
        <color rgb="FF000000"/>
        <rFont val="Calibri"/>
        <scheme val="minor"/>
      </rPr>
      <t xml:space="preserve">9/29 - BOT 8:00
</t>
    </r>
    <r>
      <rPr>
        <b/>
        <sz val="11"/>
        <color rgb="FF000000"/>
        <rFont val="Calibri"/>
        <scheme val="minor"/>
      </rPr>
      <t>10/2 - TOP
10/2 - AOI 11:00</t>
    </r>
  </si>
  <si>
    <t>1B 1T
18/97</t>
  </si>
  <si>
    <t>9/14 - KIT CLEAR</t>
  </si>
  <si>
    <t>118916
NN</t>
  </si>
  <si>
    <t>10/5
5D</t>
  </si>
  <si>
    <t>DEPANEL
THT HEIGHT REQ (ECO #6)
MECH ASSY REQ (ECO #7)
CofC REQUIRMENTS (ECO #8)</t>
  </si>
  <si>
    <r>
      <rPr>
        <b/>
        <strike/>
        <sz val="11"/>
        <color rgb="FF000000"/>
        <rFont val="Calibri"/>
        <scheme val="minor"/>
      </rPr>
      <t xml:space="preserve">9/30 - TOP
</t>
    </r>
    <r>
      <rPr>
        <b/>
        <sz val="11"/>
        <color rgb="FF000000"/>
        <rFont val="Calibri"/>
        <scheme val="minor"/>
      </rPr>
      <t>9/30 - AOI 10:00</t>
    </r>
  </si>
  <si>
    <t>48/251</t>
  </si>
  <si>
    <r>
      <rPr>
        <b/>
        <strike/>
        <sz val="11"/>
        <color rgb="FF000000"/>
        <rFont val="Calibri"/>
        <scheme val="minor"/>
      </rPr>
      <t xml:space="preserve">8/25 - ALMOST SMT CLEAR
</t>
    </r>
    <r>
      <rPr>
        <b/>
        <sz val="11"/>
        <color rgb="FF000000"/>
        <rFont val="Calibri"/>
        <scheme val="minor"/>
      </rPr>
      <t>9/28 - KIT CLEAR</t>
    </r>
  </si>
  <si>
    <t>L1-4</t>
  </si>
  <si>
    <t>RONC 103224</t>
  </si>
  <si>
    <t>10/5
10D</t>
  </si>
  <si>
    <t>AOI</t>
  </si>
  <si>
    <t>1T
6/125</t>
  </si>
  <si>
    <r>
      <rPr>
        <b/>
        <strike/>
        <sz val="11"/>
        <color rgb="FF000000"/>
        <rFont val="Calibri"/>
        <scheme val="minor"/>
      </rPr>
      <t xml:space="preserve">9/13 - WILL CLEAR SOON
</t>
    </r>
    <r>
      <rPr>
        <b/>
        <sz val="11"/>
        <color rgb="FF000000"/>
        <rFont val="Calibri"/>
        <scheme val="minor"/>
      </rPr>
      <t xml:space="preserve">9/21 - KIT CLEAR </t>
    </r>
  </si>
  <si>
    <t xml:space="preserve">Vela Technologies
</t>
  </si>
  <si>
    <t>10/5
15D</t>
  </si>
  <si>
    <t>L1-3</t>
  </si>
  <si>
    <t>120636
R</t>
  </si>
  <si>
    <t>10/4
5D</t>
  </si>
  <si>
    <r>
      <rPr>
        <b/>
        <strike/>
        <sz val="11"/>
        <color rgb="FF000000"/>
        <rFont val="Calibri"/>
        <scheme val="minor"/>
      </rPr>
      <t xml:space="preserve">9/28 - TOP 1:30
</t>
    </r>
    <r>
      <rPr>
        <b/>
        <sz val="11"/>
        <color rgb="FF000000"/>
        <rFont val="Calibri"/>
        <scheme val="minor"/>
      </rPr>
      <t>9/28 - AOI 3:00</t>
    </r>
  </si>
  <si>
    <r>
      <rPr>
        <b/>
        <strike/>
        <sz val="11"/>
        <color rgb="FF000000"/>
        <rFont val="Calibri"/>
        <scheme val="minor"/>
      </rPr>
      <t xml:space="preserve">9/19 - PCB DUE
</t>
    </r>
    <r>
      <rPr>
        <b/>
        <sz val="11"/>
        <color rgb="FF000000"/>
        <rFont val="Calibri"/>
        <scheme val="minor"/>
      </rPr>
      <t>9/27 - KIT CLEAR</t>
    </r>
  </si>
  <si>
    <t xml:space="preserve">Toyon Research Corporation
</t>
  </si>
  <si>
    <t>121017
NN</t>
  </si>
  <si>
    <t>10/4
3D</t>
  </si>
  <si>
    <r>
      <rPr>
        <b/>
        <strike/>
        <sz val="11"/>
        <color rgb="FF000000"/>
        <rFont val="Calibri"/>
        <scheme val="minor"/>
      </rPr>
      <t xml:space="preserve">9/30 - BOT 10:00
</t>
    </r>
    <r>
      <rPr>
        <b/>
        <sz val="11"/>
        <color rgb="FF000000"/>
        <rFont val="Calibri"/>
        <scheme val="minor"/>
      </rPr>
      <t>9/30 - TOP 1:00</t>
    </r>
  </si>
  <si>
    <t>2B 2T
84/830</t>
  </si>
  <si>
    <t>9/29 - KIT CLEAR</t>
  </si>
  <si>
    <t>17</t>
  </si>
  <si>
    <t xml:space="preserve">Delsys Inc.
</t>
  </si>
  <si>
    <t>120701
R</t>
  </si>
  <si>
    <r>
      <rPr>
        <b/>
        <strike/>
        <sz val="11"/>
        <color rgb="FF000000"/>
        <rFont val="Calibri"/>
        <scheme val="minor"/>
      </rPr>
      <t xml:space="preserve">9/29 - BOT 7:00
</t>
    </r>
    <r>
      <rPr>
        <b/>
        <sz val="11"/>
        <color rgb="FF000000"/>
        <rFont val="Calibri"/>
        <scheme val="minor"/>
      </rPr>
      <t>9/29 - AOI 11:30</t>
    </r>
  </si>
  <si>
    <t>54/634</t>
  </si>
  <si>
    <r>
      <rPr>
        <b/>
        <strike/>
        <sz val="11"/>
        <color rgb="FF000000"/>
        <rFont val="Calibri"/>
        <scheme val="minor"/>
      </rPr>
      <t xml:space="preserve">9/26 - EXPECTED CLEAR DATE
</t>
    </r>
    <r>
      <rPr>
        <b/>
        <sz val="11"/>
        <color rgb="FF000000"/>
        <rFont val="Calibri"/>
        <scheme val="minor"/>
      </rPr>
      <t>9/27 - KIT CLEAR</t>
    </r>
  </si>
  <si>
    <t>119346-3RD</t>
  </si>
  <si>
    <t>PROG ON LINE</t>
  </si>
  <si>
    <t>#3 (P2) DUE 10/2
DEPANEL</t>
  </si>
  <si>
    <r>
      <rPr>
        <b/>
        <strike/>
        <sz val="11"/>
        <color rgb="FF000000"/>
        <rFont val="Calibri"/>
        <scheme val="minor"/>
      </rPr>
      <t xml:space="preserve">9/30 - TOP 1:00
</t>
    </r>
    <r>
      <rPr>
        <b/>
        <sz val="11"/>
        <color rgb="FF000000"/>
        <rFont val="Calibri"/>
        <scheme val="minor"/>
      </rPr>
      <t>9/30 - AOI 2:30</t>
    </r>
  </si>
  <si>
    <t>1/1</t>
  </si>
  <si>
    <r>
      <rPr>
        <b/>
        <strike/>
        <sz val="11"/>
        <color rgb="FF000000"/>
        <rFont val="Calibri"/>
        <scheme val="minor"/>
      </rPr>
      <t xml:space="preserve">9/27 - PCBS RECEIVED &amp; AWT COUNT / BAKE
9/28 - SHORT P2
</t>
    </r>
    <r>
      <rPr>
        <b/>
        <sz val="11"/>
        <color rgb="FF000000"/>
        <rFont val="Calibri"/>
        <scheme val="minor"/>
      </rPr>
      <t>10/3 - KIT CLEAR</t>
    </r>
  </si>
  <si>
    <t>119344-2nd</t>
  </si>
  <si>
    <t>10/3
5D</t>
  </si>
  <si>
    <t>DO NOT SHIP EARLY</t>
  </si>
  <si>
    <t>9/27 - TOP 6:00</t>
  </si>
  <si>
    <t>119431-2ND
RT</t>
  </si>
  <si>
    <t>*** ALERT ***
NEW STENCIL: INSPECT THE FOLLOWING LOCATIONS
L1, L2, L3, L4, L5, L6, L7, L8, L9, L10, L11, L12, L13, L14, L15, L30, L31, L32, L33
***</t>
  </si>
  <si>
    <r>
      <rPr>
        <b/>
        <strike/>
        <sz val="11"/>
        <color rgb="FF000000"/>
        <rFont val="Calibri"/>
        <scheme val="minor"/>
      </rPr>
      <t xml:space="preserve">9/28 - BOT 6:00
9/29 - TOP 9:00
</t>
    </r>
    <r>
      <rPr>
        <b/>
        <sz val="11"/>
        <color rgb="FF000000"/>
        <rFont val="Calibri"/>
        <scheme val="minor"/>
      </rPr>
      <t>9/30 - AOI 1:00</t>
    </r>
  </si>
  <si>
    <t>3b/3t
222/1380</t>
  </si>
  <si>
    <t>10/3
10D</t>
  </si>
  <si>
    <r>
      <rPr>
        <b/>
        <strike/>
        <sz val="11"/>
        <color rgb="FF000000"/>
        <rFont val="Calibri"/>
        <scheme val="minor"/>
      </rPr>
      <t xml:space="preserve">9/21- BOT 12:30
</t>
    </r>
    <r>
      <rPr>
        <b/>
        <sz val="11"/>
        <color rgb="FF000000"/>
        <rFont val="Calibri"/>
        <scheme val="minor"/>
      </rPr>
      <t>9/21 - TOP 4:00
9/22 - AOI</t>
    </r>
  </si>
  <si>
    <t>106/1204</t>
  </si>
  <si>
    <r>
      <rPr>
        <b/>
        <strike/>
        <sz val="11"/>
        <color rgb="FF000000"/>
        <rFont val="Calibri"/>
        <scheme val="minor"/>
      </rPr>
      <t xml:space="preserve">9/18 - WILL CLEAR SOON
</t>
    </r>
    <r>
      <rPr>
        <b/>
        <sz val="11"/>
        <color rgb="FF000000"/>
        <rFont val="Calibri"/>
        <scheme val="minor"/>
      </rPr>
      <t>9/19 - KIT CLEAR</t>
    </r>
  </si>
  <si>
    <t>9/22 - STENCIL/GERBER ISSUE</t>
  </si>
  <si>
    <t>ROWC
117480</t>
  </si>
  <si>
    <r>
      <rPr>
        <b/>
        <sz val="11"/>
        <color rgb="FF000000"/>
        <rFont val="Calibri"/>
        <scheme val="minor"/>
      </rPr>
      <t xml:space="preserve">10/3
</t>
    </r>
    <r>
      <rPr>
        <b/>
        <strike/>
        <sz val="11"/>
        <color rgb="FF000000"/>
        <rFont val="Calibri"/>
        <scheme val="minor"/>
      </rPr>
      <t xml:space="preserve">9/28
</t>
    </r>
    <r>
      <rPr>
        <b/>
        <sz val="11"/>
        <color rgb="FF000000"/>
        <rFont val="Calibri"/>
        <scheme val="minor"/>
      </rPr>
      <t>5D</t>
    </r>
  </si>
  <si>
    <t>#75 (R103, R104) SMT SKIP
WRONG PART RECEIVED
CLASS 3
DEPANEL
"U58" AFTER WASH - SCREWS REQ</t>
  </si>
  <si>
    <r>
      <rPr>
        <b/>
        <strike/>
        <sz val="11"/>
        <color rgb="FF000000"/>
        <rFont val="Calibri"/>
        <scheme val="minor"/>
      </rPr>
      <t xml:space="preserve">9/26 - TOP 9:30
</t>
    </r>
    <r>
      <rPr>
        <b/>
        <sz val="11"/>
        <color rgb="FF000000"/>
        <rFont val="Calibri"/>
        <scheme val="minor"/>
      </rPr>
      <t>9/26 - AOI 1:30</t>
    </r>
  </si>
  <si>
    <t>2T
79/418</t>
  </si>
  <si>
    <r>
      <rPr>
        <b/>
        <strike/>
        <sz val="11"/>
        <color rgb="FF000000"/>
        <rFont val="Calibri"/>
        <scheme val="minor"/>
      </rPr>
      <t xml:space="preserve">9/20 - WILL CLEAR 9/21
DAY 1 IS 9/22
</t>
    </r>
    <r>
      <rPr>
        <b/>
        <sz val="11"/>
        <color rgb="FF000000"/>
        <rFont val="Calibri"/>
        <scheme val="minor"/>
      </rPr>
      <t>9/21 - KIT CLEAR</t>
    </r>
  </si>
  <si>
    <t>Pronto</t>
  </si>
  <si>
    <t>118397
NN</t>
  </si>
  <si>
    <t>DEPANEL
BARCODE LABEL</t>
  </si>
  <si>
    <r>
      <rPr>
        <b/>
        <strike/>
        <sz val="11"/>
        <color rgb="FF000000"/>
        <rFont val="Calibri"/>
        <scheme val="minor"/>
      </rPr>
      <t xml:space="preserve">9/27 - BOT 6:00
9/27 - TOP 12:00
</t>
    </r>
    <r>
      <rPr>
        <b/>
        <sz val="11"/>
        <color rgb="FF000000"/>
        <rFont val="Calibri"/>
        <scheme val="minor"/>
      </rPr>
      <t>9/28 - AOI 1:30</t>
    </r>
  </si>
  <si>
    <t>1B 1T
93/396</t>
  </si>
  <si>
    <t>NC</t>
  </si>
  <si>
    <t>Access Sensor Technologies</t>
  </si>
  <si>
    <t>RONC
116783</t>
  </si>
  <si>
    <t>10/3
15D</t>
  </si>
  <si>
    <t>SET DEFAULT PASTE TO 125%
DEPANEL</t>
  </si>
  <si>
    <r>
      <rPr>
        <b/>
        <strike/>
        <sz val="11"/>
        <color rgb="FF000000"/>
        <rFont val="Calibri"/>
        <scheme val="minor"/>
      </rPr>
      <t xml:space="preserve">9/26 - TOP
</t>
    </r>
    <r>
      <rPr>
        <b/>
        <sz val="11"/>
        <color rgb="FF000000"/>
        <rFont val="Calibri"/>
        <scheme val="minor"/>
      </rPr>
      <t>9/26 - AOI 9:00</t>
    </r>
  </si>
  <si>
    <t>1T
29/94</t>
  </si>
  <si>
    <t>9/13 - KIT CLEAR</t>
  </si>
  <si>
    <t>AMPT</t>
  </si>
  <si>
    <t>L3-1</t>
  </si>
  <si>
    <t>ROWC 117047</t>
  </si>
  <si>
    <r>
      <rPr>
        <b/>
        <strike/>
        <sz val="11"/>
        <color rgb="FF000000"/>
        <rFont val="Calibri"/>
        <scheme val="minor"/>
      </rPr>
      <t xml:space="preserve">9/25 - TOP 9:00
</t>
    </r>
    <r>
      <rPr>
        <b/>
        <sz val="11"/>
        <color rgb="FF000000"/>
        <rFont val="Calibri"/>
        <scheme val="minor"/>
      </rPr>
      <t>9/25 - AOI 2:00</t>
    </r>
  </si>
  <si>
    <t>1T
43/318</t>
  </si>
  <si>
    <r>
      <rPr>
        <b/>
        <strike/>
        <sz val="11"/>
        <color rgb="FF000000"/>
        <rFont val="Calibri"/>
        <scheme val="minor"/>
      </rPr>
      <t xml:space="preserve">9/13 - WILL CLEAR SOON
9/18 - FABS DUE 9/20
</t>
    </r>
    <r>
      <rPr>
        <b/>
        <sz val="11"/>
        <color rgb="FF000000"/>
        <rFont val="Calibri"/>
        <scheme val="minor"/>
      </rPr>
      <t>9/19 - KIT CLEAR</t>
    </r>
  </si>
  <si>
    <t>L1-1</t>
  </si>
  <si>
    <t xml:space="preserve">PROG NOT REQUESTED - PROG ON THE LINE
</t>
  </si>
  <si>
    <t>10/2
3D</t>
  </si>
  <si>
    <r>
      <rPr>
        <b/>
        <sz val="11"/>
        <color rgb="FFFF0000"/>
        <rFont val="Calibri"/>
        <scheme val="minor"/>
      </rPr>
      <t xml:space="preserve">*** 3 DAY TURN ***
</t>
    </r>
    <r>
      <rPr>
        <b/>
        <sz val="11"/>
        <color rgb="FF000000"/>
        <rFont val="Calibri"/>
        <scheme val="minor"/>
      </rPr>
      <t>*3 DIFFERENT LOT ID LABELS REQUIRED PER ECO #2 - ADD SER # AS WELL
DEPANEL</t>
    </r>
  </si>
  <si>
    <r>
      <rPr>
        <b/>
        <strike/>
        <sz val="11"/>
        <color rgb="FF000000"/>
        <rFont val="Calibri"/>
        <scheme val="minor"/>
      </rPr>
      <t xml:space="preserve">9/28 - TOP 3:00
</t>
    </r>
    <r>
      <rPr>
        <b/>
        <sz val="11"/>
        <color rgb="FF000000"/>
        <rFont val="Calibri"/>
        <scheme val="minor"/>
      </rPr>
      <t>9/29 - AOI 7:00</t>
    </r>
  </si>
  <si>
    <t>1T
2/2</t>
  </si>
  <si>
    <r>
      <rPr>
        <b/>
        <strike/>
        <sz val="11"/>
        <color rgb="FF000000"/>
        <rFont val="Calibri"/>
        <scheme val="minor"/>
      </rPr>
      <t xml:space="preserve">9/19 - WIL CLEAR SOON - FABS DUE 9/22
9/26 - PCB DUE
</t>
    </r>
    <r>
      <rPr>
        <b/>
        <sz val="11"/>
        <color rgb="FF000000"/>
        <rFont val="Calibri"/>
        <scheme val="minor"/>
      </rPr>
      <t>9/27 - KIT CLEAR</t>
    </r>
  </si>
  <si>
    <t xml:space="preserve">Transphorm USA
</t>
  </si>
  <si>
    <t>PROG NOT REQUESTED - PROG ON THE LINE</t>
  </si>
  <si>
    <t>10/2
10D</t>
  </si>
  <si>
    <r>
      <rPr>
        <b/>
        <strike/>
        <sz val="11"/>
        <color rgb="FF000000"/>
        <rFont val="Calibri"/>
        <scheme val="minor"/>
      </rPr>
      <t xml:space="preserve">9/21 - BOT 3:00
9/22 - TOP
</t>
    </r>
    <r>
      <rPr>
        <b/>
        <sz val="11"/>
        <color rgb="FF000000"/>
        <rFont val="Calibri"/>
        <scheme val="minor"/>
      </rPr>
      <t>9/22 - AOI</t>
    </r>
  </si>
  <si>
    <t>1B 1T
3/30</t>
  </si>
  <si>
    <t>9/18 - KIT CLEAR</t>
  </si>
  <si>
    <t>120559
(9/18) R</t>
  </si>
  <si>
    <t>*EXPECTED SMT RUNTIME 4 - 6 DAYS</t>
  </si>
  <si>
    <t>ROWC 119543</t>
  </si>
  <si>
    <t>10/2
(10D)</t>
  </si>
  <si>
    <r>
      <rPr>
        <b/>
        <sz val="14"/>
        <color rgb="FFFF0000"/>
        <rFont val="Calibri"/>
      </rPr>
      <t xml:space="preserve">***MUST START SMT ON DAY 1***
</t>
    </r>
    <r>
      <rPr>
        <b/>
        <sz val="11"/>
        <color rgb="FF000000"/>
        <rFont val="Calibri"/>
      </rPr>
      <t>DEPANEL</t>
    </r>
  </si>
  <si>
    <r>
      <rPr>
        <b/>
        <strike/>
        <sz val="11"/>
        <color rgb="FF000000"/>
        <rFont val="Calibri"/>
        <scheme val="minor"/>
      </rPr>
      <t xml:space="preserve">9/21 - BOT 11:00
9/25 - TOP 2:00
</t>
    </r>
    <r>
      <rPr>
        <b/>
        <sz val="11"/>
        <color rgb="FF000000"/>
        <rFont val="Calibri"/>
        <scheme val="minor"/>
      </rPr>
      <t>9/28 - AOI 2:00</t>
    </r>
  </si>
  <si>
    <t>1B 1T
65/422</t>
  </si>
  <si>
    <r>
      <rPr>
        <b/>
        <strike/>
        <sz val="11"/>
        <color rgb="FF000000"/>
        <rFont val="Calibri"/>
        <scheme val="minor"/>
      </rPr>
      <t xml:space="preserve">9/13 - WILL CLEAR SOON
</t>
    </r>
    <r>
      <rPr>
        <b/>
        <sz val="11"/>
        <color rgb="FF000000"/>
        <rFont val="Calibri"/>
        <scheme val="minor"/>
      </rPr>
      <t>9/18 - KIT CLEAR</t>
    </r>
  </si>
  <si>
    <t>L3-2</t>
  </si>
  <si>
    <t>9/29
5D</t>
  </si>
  <si>
    <t>9/25 - AOI</t>
  </si>
  <si>
    <t>22/33</t>
  </si>
  <si>
    <r>
      <rPr>
        <b/>
        <strike/>
        <sz val="11"/>
        <color rgb="FF000000"/>
        <rFont val="Calibri"/>
        <scheme val="minor"/>
      </rPr>
      <t xml:space="preserve">9/18 - SHOULD CLEAR 9/20
</t>
    </r>
    <r>
      <rPr>
        <b/>
        <sz val="11"/>
        <color rgb="FF000000"/>
        <rFont val="Calibri"/>
        <scheme val="minor"/>
      </rPr>
      <t>9/22 - KIT CLEAR</t>
    </r>
  </si>
  <si>
    <t xml:space="preserve">Taditel US Inc
</t>
  </si>
  <si>
    <t>NO PROG; PROG O/L</t>
  </si>
  <si>
    <r>
      <rPr>
        <b/>
        <strike/>
        <sz val="11"/>
        <color rgb="FF000000"/>
        <rFont val="Calibri"/>
        <scheme val="minor"/>
      </rPr>
      <t xml:space="preserve">9/23 - TOP 1:00
</t>
    </r>
    <r>
      <rPr>
        <b/>
        <sz val="11"/>
        <color rgb="FF000000"/>
        <rFont val="Calibri"/>
        <scheme val="minor"/>
      </rPr>
      <t>9/25 - AOI</t>
    </r>
  </si>
  <si>
    <t>2/16</t>
  </si>
  <si>
    <t>9/21 - RECV'D ARRAY; KIT CLEAR 9/22</t>
  </si>
  <si>
    <r>
      <rPr>
        <b/>
        <strike/>
        <sz val="11"/>
        <color rgb="FF000000"/>
        <rFont val="Calibri"/>
        <scheme val="minor"/>
      </rPr>
      <t xml:space="preserve">9/26
</t>
    </r>
    <r>
      <rPr>
        <b/>
        <sz val="11"/>
        <color rgb="FF000000"/>
        <rFont val="Calibri"/>
        <scheme val="minor"/>
      </rPr>
      <t>15D</t>
    </r>
  </si>
  <si>
    <t>J6 CLIP REQ (SEE ECO)</t>
  </si>
  <si>
    <t>9/20 - TOP
921 - AOI</t>
  </si>
  <si>
    <t>1T
49/176</t>
  </si>
  <si>
    <t>Beckman Coulter</t>
  </si>
  <si>
    <t>DEPANEL
"J3" IS BTD</t>
  </si>
  <si>
    <r>
      <rPr>
        <b/>
        <strike/>
        <sz val="11"/>
        <color rgb="FF000000"/>
        <rFont val="Calibri"/>
        <scheme val="minor"/>
      </rPr>
      <t xml:space="preserve">9/22 - TOP
</t>
    </r>
    <r>
      <rPr>
        <b/>
        <sz val="11"/>
        <color rgb="FF000000"/>
        <rFont val="Calibri"/>
        <scheme val="minor"/>
      </rPr>
      <t>9/23 - AOI</t>
    </r>
  </si>
  <si>
    <t>1T
10/17</t>
  </si>
  <si>
    <t>FRI 9/15</t>
  </si>
  <si>
    <t>9/27
10D</t>
  </si>
  <si>
    <r>
      <rPr>
        <b/>
        <strike/>
        <sz val="11"/>
        <color rgb="FF000000"/>
        <rFont val="Calibri"/>
        <scheme val="minor"/>
      </rPr>
      <t xml:space="preserve">HAND-SOLDER Y1
</t>
    </r>
    <r>
      <rPr>
        <b/>
        <sz val="11"/>
        <color rgb="FF000000"/>
        <rFont val="Calibri"/>
        <scheme val="minor"/>
      </rPr>
      <t>DEPANEL</t>
    </r>
  </si>
  <si>
    <r>
      <rPr>
        <b/>
        <strike/>
        <sz val="11"/>
        <color rgb="FF000000"/>
        <rFont val="Calibri"/>
        <scheme val="minor"/>
      </rPr>
      <t xml:space="preserve">9/14 - BOT 11:00
9/15 - TOP
</t>
    </r>
    <r>
      <rPr>
        <b/>
        <sz val="11"/>
        <color rgb="FF000000"/>
        <rFont val="Calibri"/>
        <scheme val="minor"/>
      </rPr>
      <t>9/15 - AOI</t>
    </r>
  </si>
  <si>
    <t>1B 1T
51/157</t>
  </si>
  <si>
    <t>Graph-Tech USA, LLC</t>
  </si>
  <si>
    <t>116819-2nd</t>
  </si>
  <si>
    <t>9/26
15D</t>
  </si>
  <si>
    <t>*DO NOT SOLDER "J1 &amp; 2"
DNI J1 &amp; J2</t>
  </si>
  <si>
    <t>9/18 - BOT &amp; TOP
9/18 - AOI</t>
  </si>
  <si>
    <t>1B 1T
32/795</t>
  </si>
  <si>
    <t>9/5 - SHORT THT PARTS</t>
  </si>
  <si>
    <t>Mission Support and Test Services</t>
  </si>
  <si>
    <t>DEPANEL
"S1-4" PLACE AFTER WASH</t>
  </si>
  <si>
    <t>9/21 - BOT
9/22 - TOP
9/22 - AOI</t>
  </si>
  <si>
    <t>1B 1T
65/506</t>
  </si>
  <si>
    <r>
      <rPr>
        <b/>
        <strike/>
        <sz val="11"/>
        <color rgb="FF000000"/>
        <rFont val="Calibri"/>
        <scheme val="minor"/>
      </rPr>
      <t xml:space="preserve">9/18 - FABS DUE 9/19
</t>
    </r>
    <r>
      <rPr>
        <b/>
        <sz val="11"/>
        <color rgb="FF000000"/>
        <rFont val="Calibri"/>
        <scheme val="minor"/>
      </rPr>
      <t>9/19 - KIT CLEAR</t>
    </r>
  </si>
  <si>
    <t>DEPANEL
SW1-4 PLACE AFTER WASH</t>
  </si>
  <si>
    <r>
      <rPr>
        <b/>
        <strike/>
        <sz val="11"/>
        <color rgb="FF000000"/>
        <rFont val="Calibri"/>
        <scheme val="minor"/>
      </rPr>
      <t xml:space="preserve">9/22 - BOT
9/22 - TOP 1:00
</t>
    </r>
    <r>
      <rPr>
        <b/>
        <sz val="11"/>
        <color rgb="FF000000"/>
        <rFont val="Calibri"/>
        <scheme val="minor"/>
      </rPr>
      <t>9/23 - AOI 12:00</t>
    </r>
  </si>
  <si>
    <t>1B/1T
123/1085</t>
  </si>
  <si>
    <t>9/19 - KIT CLEAR</t>
  </si>
  <si>
    <t>118820-2ND</t>
  </si>
  <si>
    <r>
      <rPr>
        <b/>
        <strike/>
        <sz val="11"/>
        <color rgb="FF000000"/>
        <rFont val="Calibri"/>
        <scheme val="minor"/>
      </rPr>
      <t xml:space="preserve">9/25
</t>
    </r>
    <r>
      <rPr>
        <b/>
        <sz val="11"/>
        <color rgb="FF000000"/>
        <rFont val="Calibri"/>
        <scheme val="minor"/>
      </rPr>
      <t>3D</t>
    </r>
  </si>
  <si>
    <r>
      <rPr>
        <b/>
        <sz val="11"/>
        <color rgb="FFFF0000"/>
        <rFont val="Calibri"/>
        <scheme val="minor"/>
      </rPr>
      <t xml:space="preserve">***3 DAY TURN***
</t>
    </r>
    <r>
      <rPr>
        <b/>
        <sz val="11"/>
        <color rgb="FF000000"/>
        <rFont val="Calibri"/>
        <scheme val="minor"/>
      </rPr>
      <t>CLASS 3
DEPANEL
PRESS FIT REQ</t>
    </r>
  </si>
  <si>
    <r>
      <rPr>
        <b/>
        <strike/>
        <sz val="11"/>
        <color rgb="FF000000"/>
        <rFont val="Calibri"/>
        <scheme val="minor"/>
      </rPr>
      <t xml:space="preserve">9/19 - BOT
9/20 - TOP
</t>
    </r>
    <r>
      <rPr>
        <b/>
        <sz val="11"/>
        <color rgb="FF000000"/>
        <rFont val="Calibri"/>
        <scheme val="minor"/>
      </rPr>
      <t>9/20 - AOI</t>
    </r>
  </si>
  <si>
    <t>1B 1T
68/253</t>
  </si>
  <si>
    <t>9/18 - KIT CLEAR (REPORTED DAY 1 9/20)</t>
  </si>
  <si>
    <t>7/6</t>
  </si>
  <si>
    <t>119343-2nd
BAL-2</t>
  </si>
  <si>
    <t>TUES
9/19</t>
  </si>
  <si>
    <t>9/13 - #55 (U17) BTD
9/15 - PAD SIZE ISSUES @ D5 &amp; RELATED</t>
  </si>
  <si>
    <r>
      <rPr>
        <b/>
        <sz val="11"/>
        <color rgb="FF000000"/>
        <rFont val="Calibri"/>
        <scheme val="minor"/>
      </rPr>
      <t xml:space="preserve">9/25
</t>
    </r>
    <r>
      <rPr>
        <b/>
        <strike/>
        <sz val="11"/>
        <color rgb="FF000000"/>
        <rFont val="Calibri"/>
        <scheme val="minor"/>
      </rPr>
      <t xml:space="preserve">9/21
</t>
    </r>
    <r>
      <rPr>
        <b/>
        <sz val="11"/>
        <color rgb="FF000000"/>
        <rFont val="Calibri"/>
        <scheme val="minor"/>
      </rPr>
      <t>5D</t>
    </r>
  </si>
  <si>
    <r>
      <rPr>
        <b/>
        <sz val="11"/>
        <color rgb="FF000000"/>
        <rFont val="Calibri"/>
      </rPr>
      <t xml:space="preserve">*10D CHANGED TO 5D BY CUST
</t>
    </r>
    <r>
      <rPr>
        <b/>
        <sz val="11"/>
        <color rgb="FFFF0000"/>
        <rFont val="Calibri"/>
      </rPr>
      <t xml:space="preserve">9/15 PAD SIZE ISSUE @ "D5 &amp; RELATED"
</t>
    </r>
    <r>
      <rPr>
        <b/>
        <sz val="11"/>
        <color rgb="FF000000"/>
        <rFont val="Calibri"/>
      </rPr>
      <t>**</t>
    </r>
    <r>
      <rPr>
        <b/>
        <sz val="11"/>
        <color rgb="FFFF0000"/>
        <rFont val="Calibri"/>
      </rPr>
      <t xml:space="preserve">SMT TO START THE DAY THIS CLEARS OR SOONER - WILL TAKE EST 4 DAYS TO RUN
</t>
    </r>
    <r>
      <rPr>
        <b/>
        <sz val="11"/>
        <color rgb="FF000000"/>
        <rFont val="Calibri"/>
      </rPr>
      <t>DEPANEL</t>
    </r>
  </si>
  <si>
    <r>
      <rPr>
        <b/>
        <strike/>
        <sz val="11"/>
        <color rgb="FF000000"/>
        <rFont val="Calibri"/>
        <scheme val="minor"/>
      </rPr>
      <t xml:space="preserve">9/14 - BOT 9:30
9/18 - BOT 10:30
</t>
    </r>
    <r>
      <rPr>
        <b/>
        <sz val="11"/>
        <color rgb="FF000000"/>
        <rFont val="Calibri"/>
        <scheme val="minor"/>
      </rPr>
      <t>9/19 - TOP 10:30
9/21 - AOI</t>
    </r>
  </si>
  <si>
    <t>2B 2T
140/655</t>
  </si>
  <si>
    <t>120614
(9/17)</t>
  </si>
  <si>
    <t>WTG FOR ARRAY FILES - REQ 9/18
RECVD 9/18</t>
  </si>
  <si>
    <t>9/25
5d</t>
  </si>
  <si>
    <t>R124,R126 P/N CHNGD TO ERJ-3EKF6202V PER ECO #1</t>
  </si>
  <si>
    <r>
      <rPr>
        <b/>
        <strike/>
        <sz val="11"/>
        <color rgb="FF000000"/>
        <rFont val="Calibri"/>
        <scheme val="minor"/>
      </rPr>
      <t xml:space="preserve">9/21 - BOT 8:00
9/21 - TOP 10:00
</t>
    </r>
    <r>
      <rPr>
        <b/>
        <sz val="11"/>
        <color rgb="FF000000"/>
        <rFont val="Calibri"/>
        <scheme val="minor"/>
      </rPr>
      <t>9/21 - AOI</t>
    </r>
  </si>
  <si>
    <t>1B 1T
97/392</t>
  </si>
  <si>
    <t>9/25
3D</t>
  </si>
  <si>
    <r>
      <rPr>
        <b/>
        <sz val="11"/>
        <color rgb="FFFF0000"/>
        <rFont val="Calibri"/>
        <scheme val="minor"/>
      </rPr>
      <t xml:space="preserve">***3 DAY TURN***
</t>
    </r>
    <r>
      <rPr>
        <b/>
        <sz val="11"/>
        <color rgb="FF000000"/>
        <rFont val="Calibri"/>
        <scheme val="minor"/>
      </rPr>
      <t>DEPANEL
3 DIFF LABELS REQ - SEE ECO</t>
    </r>
  </si>
  <si>
    <r>
      <rPr>
        <b/>
        <strike/>
        <sz val="11"/>
        <color rgb="FF000000"/>
        <rFont val="Calibri"/>
        <scheme val="minor"/>
      </rPr>
      <t xml:space="preserve">9/21 - TOP 6:00
</t>
    </r>
    <r>
      <rPr>
        <b/>
        <sz val="11"/>
        <color rgb="FF000000"/>
        <rFont val="Calibri"/>
        <scheme val="minor"/>
      </rPr>
      <t>9/21 - AOI</t>
    </r>
  </si>
  <si>
    <t>1T
1/40</t>
  </si>
  <si>
    <r>
      <rPr>
        <b/>
        <sz val="11"/>
        <color rgb="FFFF0000"/>
        <rFont val="Calibri"/>
        <scheme val="minor"/>
      </rPr>
      <t xml:space="preserve">*** 3 DAY TURN ***
</t>
    </r>
    <r>
      <rPr>
        <b/>
        <sz val="11"/>
        <color rgb="FF000000"/>
        <rFont val="Calibri"/>
        <scheme val="minor"/>
      </rPr>
      <t>DEPANEL
REV NO REQ
S/N REQ</t>
    </r>
  </si>
  <si>
    <t>9/22 - TOP 6:00
9/22 - aoi</t>
  </si>
  <si>
    <t>1T
2/4</t>
  </si>
  <si>
    <r>
      <rPr>
        <b/>
        <strike/>
        <sz val="11"/>
        <color rgb="FF000000"/>
        <rFont val="Calibri"/>
        <scheme val="minor"/>
      </rPr>
      <t xml:space="preserve">9/20 - FABS DUE 9/21
</t>
    </r>
    <r>
      <rPr>
        <b/>
        <sz val="11"/>
        <color rgb="FF000000"/>
        <rFont val="Calibri"/>
        <scheme val="minor"/>
      </rPr>
      <t>9/21 - KIT CLEAR</t>
    </r>
  </si>
  <si>
    <t xml:space="preserve">ITI Engineering
</t>
  </si>
  <si>
    <t>***DO NOT SHIP EARLY</t>
  </si>
  <si>
    <r>
      <rPr>
        <b/>
        <sz val="11"/>
        <color rgb="FF000000"/>
        <rFont val="Calibri"/>
        <scheme val="minor"/>
      </rPr>
      <t xml:space="preserve">9/25
</t>
    </r>
    <r>
      <rPr>
        <b/>
        <strike/>
        <sz val="11"/>
        <color rgb="FF000000"/>
        <rFont val="Calibri"/>
        <scheme val="minor"/>
      </rPr>
      <t xml:space="preserve">9/19
</t>
    </r>
    <r>
      <rPr>
        <b/>
        <sz val="11"/>
        <color rgb="FF000000"/>
        <rFont val="Calibri"/>
        <scheme val="minor"/>
      </rPr>
      <t>15D</t>
    </r>
  </si>
  <si>
    <t>#3 (D1, D2, D3...) BTD
DEPANEL</t>
  </si>
  <si>
    <r>
      <rPr>
        <b/>
        <strike/>
        <sz val="11"/>
        <color rgb="FF000000"/>
        <rFont val="Calibri"/>
        <scheme val="minor"/>
      </rPr>
      <t xml:space="preserve">9/7 - TOP 8:00
</t>
    </r>
    <r>
      <rPr>
        <b/>
        <sz val="11"/>
        <color rgb="FF000000"/>
        <rFont val="Calibri"/>
        <scheme val="minor"/>
      </rPr>
      <t>9/7 - AOI 10:00</t>
    </r>
  </si>
  <si>
    <t>1T
8/35</t>
  </si>
  <si>
    <t>8/25 - KIT CLEAR</t>
  </si>
  <si>
    <t xml:space="preserve">FORT Robotics, Inc.
</t>
  </si>
  <si>
    <t>119343-2nd
PAR-1</t>
  </si>
  <si>
    <r>
      <rPr>
        <b/>
        <sz val="11"/>
        <color rgb="FF000000"/>
        <rFont val="Calibri"/>
        <scheme val="minor"/>
      </rPr>
      <t xml:space="preserve">9/22
</t>
    </r>
    <r>
      <rPr>
        <b/>
        <strike/>
        <sz val="11"/>
        <color rgb="FF000000"/>
        <rFont val="Calibri"/>
        <scheme val="minor"/>
      </rPr>
      <t xml:space="preserve">9/21
</t>
    </r>
    <r>
      <rPr>
        <b/>
        <sz val="11"/>
        <color rgb="FF000000"/>
        <rFont val="Calibri"/>
        <scheme val="minor"/>
      </rPr>
      <t>5D</t>
    </r>
  </si>
  <si>
    <t>TUES 9/19</t>
  </si>
  <si>
    <t>9/19 - STENCIL ISSUE
9/20 - NEW STENCIL 9:00</t>
  </si>
  <si>
    <t>ROWC 115651</t>
  </si>
  <si>
    <t>9/22H
15D</t>
  </si>
  <si>
    <r>
      <rPr>
        <b/>
        <sz val="11"/>
        <color rgb="FFFF0000"/>
        <rFont val="Calibri"/>
        <scheme val="minor"/>
      </rPr>
      <t xml:space="preserve">*** DO NOT THROW AWAY ALL ASSEMBLY FRAMES ***
</t>
    </r>
    <r>
      <rPr>
        <b/>
        <sz val="11"/>
        <color rgb="FF000000"/>
        <rFont val="Calibri"/>
        <scheme val="minor"/>
      </rPr>
      <t>DEPANEL
DATE MANUFACTUR LABL REQ</t>
    </r>
  </si>
  <si>
    <r>
      <rPr>
        <b/>
        <strike/>
        <sz val="11"/>
        <color rgb="FF000000"/>
        <rFont val="Calibri"/>
        <scheme val="minor"/>
      </rPr>
      <t xml:space="preserve">9/19 - BOT
</t>
    </r>
    <r>
      <rPr>
        <b/>
        <sz val="11"/>
        <color rgb="FF000000"/>
        <rFont val="Calibri"/>
        <scheme val="minor"/>
      </rPr>
      <t>9/20 - TOP</t>
    </r>
  </si>
  <si>
    <t>1B 1T
57/330</t>
  </si>
  <si>
    <t>8/30 - KIT CLEAR</t>
  </si>
  <si>
    <t>AimLock</t>
  </si>
  <si>
    <t>119346-2nd</t>
  </si>
  <si>
    <t>SQUEEZING THIS IN ON L3</t>
  </si>
  <si>
    <r>
      <rPr>
        <b/>
        <sz val="11"/>
        <color rgb="FF000000"/>
        <rFont val="Calibri"/>
        <scheme val="minor"/>
      </rPr>
      <t xml:space="preserve">9/22
</t>
    </r>
    <r>
      <rPr>
        <b/>
        <strike/>
        <sz val="11"/>
        <color rgb="FF000000"/>
        <rFont val="Calibri"/>
        <scheme val="minor"/>
      </rPr>
      <t xml:space="preserve">???
</t>
    </r>
    <r>
      <rPr>
        <b/>
        <sz val="11"/>
        <color rgb="FF000000"/>
        <rFont val="Calibri"/>
        <scheme val="minor"/>
      </rPr>
      <t>5D</t>
    </r>
  </si>
  <si>
    <r>
      <rPr>
        <b/>
        <sz val="14"/>
        <color rgb="FFFF0000"/>
        <rFont val="Calibri"/>
      </rPr>
      <t xml:space="preserve">SHIP FRI 9/22 IF POSSIBLE
</t>
    </r>
    <r>
      <rPr>
        <b/>
        <sz val="14"/>
        <color rgb="FF000000"/>
        <rFont val="Calibri"/>
      </rPr>
      <t xml:space="preserve">***CHECK "P2" FOOTPRINT W/ PART BEFORE SMT
</t>
    </r>
    <r>
      <rPr>
        <b/>
        <sz val="11"/>
        <color rgb="FF000000"/>
        <rFont val="Calibri"/>
      </rPr>
      <t>DEPANEL</t>
    </r>
  </si>
  <si>
    <t>9/21 - TOP 6:00</t>
  </si>
  <si>
    <t>1B
1/1</t>
  </si>
  <si>
    <r>
      <rPr>
        <b/>
        <strike/>
        <sz val="11"/>
        <color rgb="FF000000"/>
        <rFont val="Calibri"/>
        <scheme val="minor"/>
      </rPr>
      <t xml:space="preserve">9/13 - RE-RELEASE, AWT NEW PCBs
9/18 - NEW PCB'S SHIPPED OUT - SHOULD RECV 9/19
9/19 - RECV NEW PCBS - CHANGED ARRAY TO 2 UP FROM 4 UP - NEED NEW STENCIL &amp; ARRAY FILES
</t>
    </r>
    <r>
      <rPr>
        <b/>
        <sz val="11"/>
        <color rgb="FF000000"/>
        <rFont val="Calibri"/>
        <scheme val="minor"/>
      </rPr>
      <t>9/20 - KIT CLEAR</t>
    </r>
  </si>
  <si>
    <t>L1-L</t>
  </si>
  <si>
    <r>
      <rPr>
        <b/>
        <strike/>
        <sz val="11"/>
        <color rgb="FF000000"/>
        <rFont val="Calibri"/>
        <scheme val="minor"/>
      </rPr>
      <t xml:space="preserve">THURS 9/14
</t>
    </r>
    <r>
      <rPr>
        <b/>
        <sz val="11"/>
        <color rgb="FF000000"/>
        <rFont val="Calibri"/>
        <scheme val="minor"/>
      </rPr>
      <t>WED 9/20</t>
    </r>
  </si>
  <si>
    <t>9/14 - JOB ON HOLD DUE TO PCB ISSUES
9/18 - DNI PER CUST</t>
  </si>
  <si>
    <t>9/22
3D</t>
  </si>
  <si>
    <r>
      <rPr>
        <b/>
        <sz val="11"/>
        <color rgb="FFFF0000"/>
        <rFont val="Calibri"/>
        <scheme val="minor"/>
      </rPr>
      <t xml:space="preserve">*** 3 DAY TURN ***
</t>
    </r>
    <r>
      <rPr>
        <b/>
        <sz val="11"/>
        <color rgb="FF000000"/>
        <rFont val="Calibri"/>
        <scheme val="minor"/>
      </rPr>
      <t>BTD J2</t>
    </r>
  </si>
  <si>
    <r>
      <rPr>
        <b/>
        <strike/>
        <sz val="11"/>
        <color rgb="FF000000"/>
        <rFont val="Calibri"/>
        <scheme val="minor"/>
      </rPr>
      <t xml:space="preserve">9/19 - BOT 6:00
9/19 - TOP 1:00
</t>
    </r>
    <r>
      <rPr>
        <b/>
        <sz val="11"/>
        <color rgb="FF000000"/>
        <rFont val="Calibri"/>
        <scheme val="minor"/>
      </rPr>
      <t>9/19 AOI</t>
    </r>
  </si>
  <si>
    <t>1B 2T
88/533</t>
  </si>
  <si>
    <t>9/13 - KIT CLEAR
9/14 - FOOTPRIINT ISSUES "CR42 &amp; RELATED"
9/18 - DNI "CR42 &amp; RELATED"</t>
  </si>
  <si>
    <t>9/14 - SHORT 1 RT1 (THT PART)</t>
  </si>
  <si>
    <t>RONC 119038</t>
  </si>
  <si>
    <t>9/21
5D</t>
  </si>
  <si>
    <t>WASH &amp; BAKE REQUIRED</t>
  </si>
  <si>
    <t>9/19 - BOT/TOP
9/19 - AOI</t>
  </si>
  <si>
    <t>1B 1T
49/120</t>
  </si>
  <si>
    <r>
      <rPr>
        <b/>
        <strike/>
        <sz val="11"/>
        <color rgb="FF000000"/>
        <rFont val="Calibri"/>
        <scheme val="minor"/>
      </rPr>
      <t xml:space="preserve">9/14 - SMT CLEAR
</t>
    </r>
    <r>
      <rPr>
        <b/>
        <sz val="11"/>
        <color rgb="FF000000"/>
        <rFont val="Calibri"/>
        <scheme val="minor"/>
      </rPr>
      <t>9/18 - KIT CLEAR</t>
    </r>
  </si>
  <si>
    <t>118860-2nd</t>
  </si>
  <si>
    <r>
      <rPr>
        <b/>
        <strike/>
        <sz val="11"/>
        <color rgb="FF000000"/>
        <rFont val="Calibri"/>
        <scheme val="minor"/>
      </rPr>
      <t xml:space="preserve">FRI 9/15
</t>
    </r>
    <r>
      <rPr>
        <b/>
        <sz val="11"/>
        <color rgb="FF000000"/>
        <rFont val="Calibri"/>
        <scheme val="minor"/>
      </rPr>
      <t>SAT 9/16</t>
    </r>
  </si>
  <si>
    <t>QR CODE LABEL
DEPANEL</t>
  </si>
  <si>
    <r>
      <rPr>
        <b/>
        <strike/>
        <sz val="11"/>
        <color rgb="FF000000"/>
        <rFont val="Calibri"/>
      </rPr>
      <t xml:space="preserve">9/15 - BOT
9/16 - TOP
</t>
    </r>
    <r>
      <rPr>
        <b/>
        <sz val="11"/>
        <color rgb="FF000000"/>
        <rFont val="Calibri"/>
      </rPr>
      <t>9/18 - AOI</t>
    </r>
  </si>
  <si>
    <t>1B 1T
83/568</t>
  </si>
  <si>
    <t>ABB, Inc. Bartles Totalflow</t>
  </si>
  <si>
    <t>L1-5</t>
  </si>
  <si>
    <t>MON 9/18</t>
  </si>
  <si>
    <r>
      <rPr>
        <b/>
        <strike/>
        <sz val="11"/>
        <color rgb="FF000000"/>
        <rFont val="Calibri"/>
        <scheme val="minor"/>
      </rPr>
      <t xml:space="preserve">9/16 - BOT &amp; TOP
</t>
    </r>
    <r>
      <rPr>
        <b/>
        <sz val="11"/>
        <color rgb="FF000000"/>
        <rFont val="Calibri"/>
        <scheme val="minor"/>
      </rPr>
      <t>9/18 - AOI</t>
    </r>
  </si>
  <si>
    <t>1B 1T
63/606</t>
  </si>
  <si>
    <t xml:space="preserve">Forza Ametek
</t>
  </si>
  <si>
    <t>L2-2</t>
  </si>
  <si>
    <r>
      <rPr>
        <b/>
        <strike/>
        <sz val="11"/>
        <color rgb="FF000000"/>
        <rFont val="Calibri"/>
      </rPr>
      <t xml:space="preserve">FRI 9/15
</t>
    </r>
    <r>
      <rPr>
        <b/>
        <sz val="11"/>
        <color rgb="FF000000"/>
        <rFont val="Calibri"/>
      </rPr>
      <t>SAT 9/16</t>
    </r>
  </si>
  <si>
    <t>9/21
10D</t>
  </si>
  <si>
    <t>*** SHARE PARTS W/ B119924 DEPANEL
U12 &amp; C39 PLACE AS IS</t>
  </si>
  <si>
    <r>
      <rPr>
        <b/>
        <strike/>
        <sz val="11"/>
        <color rgb="FF000000"/>
        <rFont val="Calibri"/>
      </rPr>
      <t xml:space="preserve">9/12 - BOT 12:30
9/12 - TOP 2:00
</t>
    </r>
    <r>
      <rPr>
        <b/>
        <sz val="11"/>
        <color rgb="FF000000"/>
        <rFont val="Calibri"/>
      </rPr>
      <t>9/15 - AOI</t>
    </r>
  </si>
  <si>
    <t>1B 2T
90/676</t>
  </si>
  <si>
    <t>9/7 - KIT CLEAR</t>
  </si>
  <si>
    <t>Union Biometrica</t>
  </si>
  <si>
    <t>9/16 - BOT/TOP
9/18 - AOI</t>
  </si>
  <si>
    <t>1T
33/96</t>
  </si>
  <si>
    <t>SAT 9/16</t>
  </si>
  <si>
    <t>1B 1T
34/106</t>
  </si>
  <si>
    <t>WEDS 9/13</t>
  </si>
  <si>
    <t>FSU PROG
9/13 - PART ISSUE</t>
  </si>
  <si>
    <t>9/20H
15D</t>
  </si>
  <si>
    <r>
      <rPr>
        <b/>
        <strike/>
        <sz val="11"/>
        <color rgb="FF000000"/>
        <rFont val="Calibri"/>
        <scheme val="minor"/>
      </rPr>
      <t xml:space="preserve">9/13 - BOT 6:00
9/13 - TOP 2:30
</t>
    </r>
    <r>
      <rPr>
        <b/>
        <sz val="11"/>
        <color rgb="FF000000"/>
        <rFont val="Calibri"/>
        <scheme val="minor"/>
      </rPr>
      <t>9/14 - AOI 9:30</t>
    </r>
  </si>
  <si>
    <t>1B 2T
45/360</t>
  </si>
  <si>
    <t>8/28 - KIT CLEAR</t>
  </si>
  <si>
    <t>Jefferson Labs</t>
  </si>
  <si>
    <t>DEPANEL
MECH ASSY &amp; PASTE REQ</t>
  </si>
  <si>
    <t>9/6 - PASTE DUE</t>
  </si>
  <si>
    <t xml:space="preserve">Switched Source LLC
</t>
  </si>
  <si>
    <t>117094-2
PAR</t>
  </si>
  <si>
    <t>9/20H
20D</t>
  </si>
  <si>
    <r>
      <rPr>
        <b/>
        <sz val="11"/>
        <color rgb="FFFF0000"/>
        <rFont val="Calibri"/>
        <scheme val="minor"/>
      </rPr>
      <t xml:space="preserve">***ICC MEDICAL - NEED EXCEL NON CONFORMANCE LOG***
</t>
    </r>
    <r>
      <rPr>
        <b/>
        <sz val="11"/>
        <color rgb="FF000000"/>
        <rFont val="Calibri"/>
        <scheme val="minor"/>
      </rPr>
      <t>DEPANEL
REV MARKING REQ</t>
    </r>
  </si>
  <si>
    <t>119442-2nd</t>
  </si>
  <si>
    <t>9/20
3D</t>
  </si>
  <si>
    <t>1T
1/1</t>
  </si>
  <si>
    <t>9/15 - KIT CLEAR</t>
  </si>
  <si>
    <t>L2-1</t>
  </si>
  <si>
    <t>RONC
117447</t>
  </si>
  <si>
    <t>*7 DIFFERENT LOT ID LABELS REQUIRED PER ECO #3 - ADD SER # AS WELL
DEPANEL</t>
  </si>
  <si>
    <t>9/16 - TOP 8:00
9/18 - AOI</t>
  </si>
  <si>
    <t>9/11 - WILL CLEAR</t>
  </si>
  <si>
    <t>119440-2nd</t>
  </si>
  <si>
    <r>
      <rPr>
        <b/>
        <strike/>
        <sz val="11"/>
        <color rgb="FF000000"/>
        <rFont val="Calibri"/>
        <scheme val="minor"/>
      </rPr>
      <t xml:space="preserve">WEDS 9/13
</t>
    </r>
    <r>
      <rPr>
        <b/>
        <sz val="11"/>
        <color rgb="FF000000"/>
        <rFont val="Calibri"/>
        <scheme val="minor"/>
      </rPr>
      <t>THURS 9/14</t>
    </r>
  </si>
  <si>
    <r>
      <rPr>
        <b/>
        <strike/>
        <sz val="11"/>
        <color rgb="FF000000"/>
        <rFont val="Calibri"/>
        <scheme val="minor"/>
      </rPr>
      <t xml:space="preserve">9/13 - BOT 8:00
9/13 - TOP 2:00
</t>
    </r>
    <r>
      <rPr>
        <b/>
        <sz val="11"/>
        <color rgb="FF000000"/>
        <rFont val="Calibri"/>
        <scheme val="minor"/>
      </rPr>
      <t>9/14 - AOI 2:00</t>
    </r>
  </si>
  <si>
    <t>1B 1T
11/62</t>
  </si>
  <si>
    <t>9/12 - KIT CLEAR</t>
  </si>
  <si>
    <t xml:space="preserve">Contrast, Inc.
</t>
  </si>
  <si>
    <t>120096-1st</t>
  </si>
  <si>
    <t>THURS 9/14</t>
  </si>
  <si>
    <t>9/18
5D</t>
  </si>
  <si>
    <r>
      <rPr>
        <b/>
        <strike/>
        <sz val="11"/>
        <color rgb="FF000000"/>
        <rFont val="Calibri"/>
        <scheme val="minor"/>
      </rPr>
      <t xml:space="preserve">9/14 - BOT 6:00
9/14 - TOP
</t>
    </r>
    <r>
      <rPr>
        <b/>
        <sz val="11"/>
        <color rgb="FF000000"/>
        <rFont val="Calibri"/>
        <scheme val="minor"/>
      </rPr>
      <t>9/14 - AOI 8:00</t>
    </r>
  </si>
  <si>
    <t>1B 1T
51/475</t>
  </si>
  <si>
    <t>9/11 - KIT CLEAR</t>
  </si>
  <si>
    <r>
      <rPr>
        <b/>
        <sz val="11"/>
        <color rgb="FFFF0000"/>
        <rFont val="Calibri"/>
        <scheme val="minor"/>
      </rPr>
      <t xml:space="preserve">***ALERT - "CIRC1-3" DO NOT APPLY SOLDER!!! - SEE ECO #1
</t>
    </r>
    <r>
      <rPr>
        <b/>
        <sz val="11"/>
        <color rgb="FF000000"/>
        <rFont val="Calibri"/>
        <scheme val="minor"/>
      </rPr>
      <t xml:space="preserve">9/6 UPDATE - CUST TO SUPPLY QTY 2 TO POPULATE "CIRC3" ON 2 BOARDS ONLY
DNI "CIRC1 &amp; 2" DO NOT APPLY SOLDER PASTE
</t>
    </r>
    <r>
      <rPr>
        <b/>
        <sz val="11"/>
        <color rgb="FFFF0000"/>
        <rFont val="Calibri"/>
        <scheme val="minor"/>
      </rPr>
      <t>***XRAY &amp; CONFIRM QUALITY SOLDER @ "CIRC3" - CUST HAS HAS SOLDER ISSUES IN THE PAST</t>
    </r>
  </si>
  <si>
    <r>
      <rPr>
        <b/>
        <strike/>
        <sz val="11"/>
        <color rgb="FF000000"/>
        <rFont val="Calibri"/>
        <scheme val="minor"/>
      </rPr>
      <t xml:space="preserve">9/12 - BOT 7:00
9/12 - TOP
</t>
    </r>
    <r>
      <rPr>
        <b/>
        <sz val="11"/>
        <color rgb="FF000000"/>
        <rFont val="Calibri"/>
        <scheme val="minor"/>
      </rPr>
      <t>9/12 - AOI 10:00</t>
    </r>
  </si>
  <si>
    <t>1B 1T
50/98</t>
  </si>
  <si>
    <t>118628-1
PAR</t>
  </si>
  <si>
    <t>QTY 1550 BOT DONE FRI 9/15</t>
  </si>
  <si>
    <t>9/11 - 100 COMPLETE</t>
  </si>
  <si>
    <t>9/18
20D</t>
  </si>
  <si>
    <r>
      <rPr>
        <b/>
        <strike/>
        <sz val="11"/>
        <color rgb="FF000000"/>
        <rFont val="Calibri"/>
        <scheme val="minor"/>
      </rPr>
      <t>9/8 - BOT 1:00</t>
    </r>
    <r>
      <rPr>
        <b/>
        <sz val="11"/>
        <color rgb="FF000000"/>
        <rFont val="Calibri"/>
        <scheme val="minor"/>
      </rPr>
      <t xml:space="preserve"> 
</t>
    </r>
    <r>
      <rPr>
        <b/>
        <strike/>
        <sz val="11"/>
        <color rgb="FF000000"/>
        <rFont val="Calibri"/>
        <scheme val="minor"/>
      </rPr>
      <t xml:space="preserve">9/11 - TOP 8:00
</t>
    </r>
    <r>
      <rPr>
        <b/>
        <sz val="11"/>
        <color rgb="FF000000"/>
        <rFont val="Calibri"/>
        <scheme val="minor"/>
      </rPr>
      <t>9/11 - AOI 10:00</t>
    </r>
  </si>
  <si>
    <t>2B 2T
30/155</t>
  </si>
  <si>
    <t>119275-2ND</t>
  </si>
  <si>
    <t>9/18H
10D</t>
  </si>
  <si>
    <t>9/7 - TOP 11:00
9/7 - AOI</t>
  </si>
  <si>
    <t>1T
52/118</t>
  </si>
  <si>
    <t>8/31 - KIT CLEAR</t>
  </si>
  <si>
    <t>FRI 9/8</t>
  </si>
  <si>
    <t>9/15H
10D</t>
  </si>
  <si>
    <r>
      <rPr>
        <b/>
        <strike/>
        <sz val="11"/>
        <color rgb="FF000000"/>
        <rFont val="Calibri"/>
        <scheme val="minor"/>
      </rPr>
      <t xml:space="preserve">9/7 - TOP 10:00
</t>
    </r>
    <r>
      <rPr>
        <b/>
        <sz val="11"/>
        <color rgb="FF000000"/>
        <rFont val="Calibri"/>
        <scheme val="minor"/>
      </rPr>
      <t>9/7 - AOI 11:00</t>
    </r>
  </si>
  <si>
    <t>1T
12/13</t>
  </si>
  <si>
    <t>Taditel US Inc</t>
  </si>
  <si>
    <t>119482-1ST</t>
  </si>
  <si>
    <t>9/15
5D</t>
  </si>
  <si>
    <t>9/8 - AOI</t>
  </si>
  <si>
    <t>1B 1T
9/20</t>
  </si>
  <si>
    <t>Pfeiffer Vacuum, Inc</t>
  </si>
  <si>
    <t>120465-1st</t>
  </si>
  <si>
    <t>TUES 9/12</t>
  </si>
  <si>
    <t>DEPANEL
DATE CODE LABEL</t>
  </si>
  <si>
    <r>
      <rPr>
        <b/>
        <strike/>
        <sz val="11"/>
        <color rgb="FF000000"/>
        <rFont val="Calibri"/>
        <scheme val="minor"/>
      </rPr>
      <t xml:space="preserve">9/11 - BOT 12:00
9/11 - TOP 2:30
</t>
    </r>
    <r>
      <rPr>
        <b/>
        <sz val="11"/>
        <color rgb="FF000000"/>
        <rFont val="Calibri"/>
        <scheme val="minor"/>
      </rPr>
      <t>9/11 - AOI 7:00</t>
    </r>
  </si>
  <si>
    <t>1B 1T
45/93</t>
  </si>
  <si>
    <t>119344-1st</t>
  </si>
  <si>
    <r>
      <rPr>
        <b/>
        <sz val="11"/>
        <color rgb="FF000000"/>
        <rFont val="Calibri"/>
        <scheme val="minor"/>
      </rPr>
      <t xml:space="preserve">9/15
</t>
    </r>
    <r>
      <rPr>
        <b/>
        <strike/>
        <sz val="11"/>
        <color rgb="FF000000"/>
        <rFont val="Calibri"/>
        <scheme val="minor"/>
      </rPr>
      <t xml:space="preserve">9/13
</t>
    </r>
    <r>
      <rPr>
        <b/>
        <sz val="11"/>
        <color rgb="FF000000"/>
        <rFont val="Calibri"/>
        <scheme val="minor"/>
      </rPr>
      <t>5D</t>
    </r>
  </si>
  <si>
    <t>DEPANEL (GIVE TO TAD - RAZOR CUT REQUIRED)</t>
  </si>
  <si>
    <t>9/8 - BOT 9:30
9/8 - AOI</t>
  </si>
  <si>
    <t>1B 1T
2/2</t>
  </si>
  <si>
    <t>119437-2nd</t>
  </si>
  <si>
    <t>9/14
3D</t>
  </si>
  <si>
    <r>
      <rPr>
        <b/>
        <strike/>
        <sz val="11"/>
        <color rgb="FF000000"/>
        <rFont val="Calibri"/>
        <scheme val="minor"/>
      </rPr>
      <t xml:space="preserve">9/13 - BOT 6:00
9/13 - TOP 11:00
</t>
    </r>
    <r>
      <rPr>
        <b/>
        <sz val="11"/>
        <color rgb="FF000000"/>
        <rFont val="Calibri"/>
        <scheme val="minor"/>
      </rPr>
      <t>9/13 - AOI 5:30</t>
    </r>
  </si>
  <si>
    <t>1B 2T
111/320</t>
  </si>
  <si>
    <t>*** 3 DAY TURN ***</t>
  </si>
  <si>
    <r>
      <rPr>
        <b/>
        <strike/>
        <sz val="11"/>
        <color rgb="FF000000"/>
        <rFont val="Calibri"/>
        <scheme val="minor"/>
      </rPr>
      <t xml:space="preserve">9/12 - BOT 10:00
9/12 - TOP
</t>
    </r>
    <r>
      <rPr>
        <b/>
        <sz val="11"/>
        <color rgb="FF000000"/>
        <rFont val="Calibri"/>
        <scheme val="minor"/>
      </rPr>
      <t>9/12 - AOI 2:30</t>
    </r>
  </si>
  <si>
    <t>1B 1T
74/492</t>
  </si>
  <si>
    <r>
      <rPr>
        <b/>
        <strike/>
        <sz val="11"/>
        <color rgb="FF000000"/>
        <rFont val="Calibri"/>
        <scheme val="minor"/>
      </rPr>
      <t xml:space="preserve">9/7 - BOT
9/8 - TOP
</t>
    </r>
    <r>
      <rPr>
        <b/>
        <sz val="11"/>
        <color rgb="FF000000"/>
        <rFont val="Calibri"/>
        <scheme val="minor"/>
      </rPr>
      <t>9/8 - AOI 9:30</t>
    </r>
  </si>
  <si>
    <r>
      <rPr>
        <b/>
        <strike/>
        <sz val="11"/>
        <color rgb="FF000000"/>
        <rFont val="Calibri"/>
        <scheme val="minor"/>
      </rPr>
      <t xml:space="preserve">MON 9/11
</t>
    </r>
    <r>
      <rPr>
        <b/>
        <sz val="11"/>
        <color rgb="FF000000"/>
        <rFont val="Calibri"/>
        <scheme val="minor"/>
      </rPr>
      <t>TUES 9/12</t>
    </r>
  </si>
  <si>
    <r>
      <rPr>
        <b/>
        <u/>
        <sz val="11"/>
        <color rgb="FFFF0000"/>
        <rFont val="Calibri"/>
      </rPr>
      <t xml:space="preserve">*** SMT - DO NOT LOSE ANY ITEM 6 PARTS - 95% SHARED WITH B119925 - TEAR DOWN ONLY ITEMS 3-18, 60-62 &amp; 73-87
</t>
    </r>
    <r>
      <rPr>
        <b/>
        <sz val="11"/>
        <color rgb="FF000000"/>
        <rFont val="Calibri"/>
      </rPr>
      <t>DEPANEL
U12 &amp; U23 NO THERMAL PASTE BY DESIGN (PLACE AS IS)</t>
    </r>
  </si>
  <si>
    <r>
      <rPr>
        <b/>
        <strike/>
        <sz val="11"/>
        <color rgb="FF000000"/>
        <rFont val="Calibri"/>
        <scheme val="minor"/>
      </rPr>
      <t xml:space="preserve">9/8 - BOT 7:00
9/11 - TOP 8:00
</t>
    </r>
    <r>
      <rPr>
        <b/>
        <sz val="11"/>
        <color rgb="FF000000"/>
        <rFont val="Calibri"/>
        <scheme val="minor"/>
      </rPr>
      <t>9/12 - AOI 12:00</t>
    </r>
  </si>
  <si>
    <t>1B 2T
89/498</t>
  </si>
  <si>
    <t>THU 9/7</t>
  </si>
  <si>
    <t>9/5 - AWT STENCIL</t>
  </si>
  <si>
    <t>DEPANEL
LEAD TRIMMING REQ</t>
  </si>
  <si>
    <r>
      <rPr>
        <b/>
        <strike/>
        <sz val="11"/>
        <color rgb="FF000000"/>
        <rFont val="Calibri"/>
        <scheme val="minor"/>
      </rPr>
      <t xml:space="preserve">9/6 - BOT 9:00
9/6 - TOP
</t>
    </r>
    <r>
      <rPr>
        <b/>
        <sz val="11"/>
        <color rgb="FF000000"/>
        <rFont val="Calibri"/>
        <scheme val="minor"/>
      </rPr>
      <t>9/6 - AOI 1:30</t>
    </r>
  </si>
  <si>
    <t>1B 1T
26/85</t>
  </si>
  <si>
    <t>119442-1ST</t>
  </si>
  <si>
    <r>
      <rPr>
        <strike/>
        <sz val="11"/>
        <color rgb="FF000000"/>
        <rFont val="Calibri"/>
        <scheme val="minor"/>
      </rPr>
      <t xml:space="preserve">9/6 - PCBS BAKING
</t>
    </r>
    <r>
      <rPr>
        <sz val="11"/>
        <color rgb="FF000000"/>
        <rFont val="Calibri"/>
        <scheme val="minor"/>
      </rPr>
      <t>9/7 - PCBS ISSUE</t>
    </r>
  </si>
  <si>
    <t>DEPANEL
XRAY &amp; SAVE IMGS</t>
  </si>
  <si>
    <t>9/7 - AOI</t>
  </si>
  <si>
    <t>9/5  - KIT CLEAR</t>
  </si>
  <si>
    <t>119440-1ST</t>
  </si>
  <si>
    <t>WED 9/6</t>
  </si>
  <si>
    <r>
      <rPr>
        <b/>
        <strike/>
        <sz val="11"/>
        <color rgb="FF000000"/>
        <rFont val="Calibri"/>
        <scheme val="minor"/>
      </rPr>
      <t xml:space="preserve">9/6 - TOP 1:30
</t>
    </r>
    <r>
      <rPr>
        <b/>
        <sz val="11"/>
        <color rgb="FF000000"/>
        <rFont val="Calibri"/>
        <scheme val="minor"/>
      </rPr>
      <t>9/6 - AOI 2:30</t>
    </r>
  </si>
  <si>
    <t>120324-1ST</t>
  </si>
  <si>
    <t>DATE CODE LABEL</t>
  </si>
  <si>
    <t>1T
44/80</t>
  </si>
  <si>
    <r>
      <rPr>
        <b/>
        <strike/>
        <sz val="11"/>
        <color rgb="FF000000"/>
        <rFont val="Calibri"/>
        <scheme val="minor"/>
      </rPr>
      <t xml:space="preserve">9/6 - BOT 1:30
9/7 - TOP
</t>
    </r>
    <r>
      <rPr>
        <b/>
        <sz val="11"/>
        <color rgb="FF000000"/>
        <rFont val="Calibri"/>
        <scheme val="minor"/>
      </rPr>
      <t>9/7 - AOI 8:00</t>
    </r>
  </si>
  <si>
    <t>1B 2T
95/303</t>
  </si>
  <si>
    <t>Diversatek</t>
  </si>
  <si>
    <t>119784-2
BAL</t>
  </si>
  <si>
    <t>9/12
10D</t>
  </si>
  <si>
    <t>EXPEDITED 4 PCBS ON 9/7</t>
  </si>
  <si>
    <r>
      <rPr>
        <b/>
        <strike/>
        <sz val="11"/>
        <color rgb="FF000000"/>
        <rFont val="Calibri"/>
        <scheme val="minor"/>
      </rPr>
      <t xml:space="preserve">8/31 - TOP 7:30
8/31 - BOT 1:30
</t>
    </r>
    <r>
      <rPr>
        <b/>
        <sz val="11"/>
        <color rgb="FF000000"/>
        <rFont val="Calibri"/>
        <scheme val="minor"/>
      </rPr>
      <t>9/5 - AOI 10:30</t>
    </r>
  </si>
  <si>
    <t>1B 1T 
91/660</t>
  </si>
  <si>
    <t>119433-2nd</t>
  </si>
  <si>
    <r>
      <rPr>
        <b/>
        <strike/>
        <sz val="11"/>
        <color rgb="FF000000"/>
        <rFont val="Calibri"/>
        <scheme val="minor"/>
      </rPr>
      <t xml:space="preserve">9/6 - TOP 12:00
9/7 - BOT 8:00
</t>
    </r>
    <r>
      <rPr>
        <b/>
        <sz val="11"/>
        <color rgb="FF000000"/>
        <rFont val="Calibri"/>
        <scheme val="minor"/>
      </rPr>
      <t>9/7 - AOI 11:00</t>
    </r>
  </si>
  <si>
    <t>2B 1T
134/436</t>
  </si>
  <si>
    <t>9/11H
5D</t>
  </si>
  <si>
    <r>
      <rPr>
        <b/>
        <strike/>
        <sz val="11"/>
        <color rgb="FF000000"/>
        <rFont val="Calibri"/>
        <scheme val="minor"/>
      </rPr>
      <t xml:space="preserve">9/5 - TOP 10:30
</t>
    </r>
    <r>
      <rPr>
        <b/>
        <sz val="11"/>
        <color rgb="FF000000"/>
        <rFont val="Calibri"/>
        <scheme val="minor"/>
      </rPr>
      <t>9/6 - AOI 12:00</t>
    </r>
  </si>
  <si>
    <t>2T
22/549</t>
  </si>
  <si>
    <t>119071-2ND</t>
  </si>
  <si>
    <t>8/30 - L1 NOZZLE ISSUE / BOT SIDE 1ST</t>
  </si>
  <si>
    <r>
      <rPr>
        <b/>
        <sz val="11"/>
        <color rgb="FF000000"/>
        <rFont val="Calibri"/>
        <scheme val="minor"/>
      </rPr>
      <t xml:space="preserve">9/8
</t>
    </r>
    <r>
      <rPr>
        <b/>
        <strike/>
        <sz val="11"/>
        <color rgb="FF000000"/>
        <rFont val="Calibri"/>
        <scheme val="minor"/>
      </rPr>
      <t xml:space="preserve">9/6H
</t>
    </r>
    <r>
      <rPr>
        <b/>
        <sz val="11"/>
        <color rgb="FF000000"/>
        <rFont val="Calibri"/>
        <scheme val="minor"/>
      </rPr>
      <t>5D</t>
    </r>
  </si>
  <si>
    <r>
      <rPr>
        <b/>
        <sz val="11"/>
        <color rgb="FFFF0000"/>
        <rFont val="Calibri"/>
        <scheme val="minor"/>
      </rPr>
      <t xml:space="preserve">*** QUALITY ALERT: INSTALLATION CARE REQ ON #39 (J2) ***
</t>
    </r>
    <r>
      <rPr>
        <b/>
        <sz val="11"/>
        <color rgb="FF000000"/>
        <rFont val="Calibri"/>
        <scheme val="minor"/>
      </rPr>
      <t>NOTE: SEPARATE SHIPMENT ADDRESS FOR FA (SEE PO)
XRAY &amp; SAVE IMGS (SEE ECO)</t>
    </r>
  </si>
  <si>
    <r>
      <rPr>
        <b/>
        <strike/>
        <sz val="11"/>
        <color rgb="FF000000"/>
        <rFont val="Calibri"/>
      </rPr>
      <t xml:space="preserve">8/30 - TOP 7:00
8/30 - BOT 9:00
8/30 - TOP 12:30
</t>
    </r>
    <r>
      <rPr>
        <b/>
        <sz val="11"/>
        <color rgb="FF000000"/>
        <rFont val="Calibri"/>
      </rPr>
      <t>8/31 - AOI 7:00</t>
    </r>
  </si>
  <si>
    <t>1B 1T
64/173</t>
  </si>
  <si>
    <t>TEST COACH COMPANY</t>
  </si>
  <si>
    <t>9/5 - JOB TRANSFER FROM L1 TO L3; H/L LAST PARTS</t>
  </si>
  <si>
    <t>RONC
115113</t>
  </si>
  <si>
    <t>9/8
3D</t>
  </si>
  <si>
    <r>
      <rPr>
        <b/>
        <strike/>
        <sz val="11"/>
        <color rgb="FF000000"/>
        <rFont val="Calibri"/>
        <scheme val="minor"/>
      </rPr>
      <t xml:space="preserve">9/5 - BOT 1:00
</t>
    </r>
    <r>
      <rPr>
        <b/>
        <sz val="11"/>
        <color rgb="FF000000"/>
        <rFont val="Calibri"/>
        <scheme val="minor"/>
      </rPr>
      <t>9/5 - AOI 2:30</t>
    </r>
  </si>
  <si>
    <r>
      <rPr>
        <b/>
        <sz val="11"/>
        <color rgb="FFFF0000"/>
        <rFont val="Calibri"/>
        <scheme val="minor"/>
      </rPr>
      <t xml:space="preserve">*** 3 DAY TURN ***
</t>
    </r>
    <r>
      <rPr>
        <b/>
        <sz val="11"/>
        <color rgb="FF000000"/>
        <rFont val="Calibri"/>
        <scheme val="minor"/>
      </rPr>
      <t>DEPANEL
BARCODE LABEL REQ
CofC REQUIREMENTS</t>
    </r>
  </si>
  <si>
    <r>
      <rPr>
        <b/>
        <strike/>
        <sz val="11"/>
        <color rgb="FF000000"/>
        <rFont val="Calibri"/>
        <scheme val="minor"/>
      </rPr>
      <t xml:space="preserve">9/5 - TOP 11:30
9/6 - BOT 7:00
</t>
    </r>
    <r>
      <rPr>
        <b/>
        <sz val="11"/>
        <color rgb="FF000000"/>
        <rFont val="Calibri"/>
        <scheme val="minor"/>
      </rPr>
      <t>9/6 - AOI 9:00</t>
    </r>
  </si>
  <si>
    <t>1B 1T
122/440</t>
  </si>
  <si>
    <t>119436-2ND</t>
  </si>
  <si>
    <t>RONC 117173</t>
  </si>
  <si>
    <t>9/7H
10D</t>
  </si>
  <si>
    <r>
      <rPr>
        <b/>
        <strike/>
        <sz val="11"/>
        <color rgb="FF000000"/>
        <rFont val="Calibri"/>
        <scheme val="minor"/>
      </rPr>
      <t xml:space="preserve">8/30 - BOT 1:00
8/31 - TOP 10:00
</t>
    </r>
    <r>
      <rPr>
        <b/>
        <sz val="11"/>
        <color rgb="FF000000"/>
        <rFont val="Calibri"/>
        <scheme val="minor"/>
      </rPr>
      <t>8/31 - 2:00</t>
    </r>
  </si>
  <si>
    <t>1B 1T
53/205</t>
  </si>
  <si>
    <t>ROWC 119043</t>
  </si>
  <si>
    <t>9/7
3D</t>
  </si>
  <si>
    <r>
      <rPr>
        <b/>
        <sz val="11"/>
        <color rgb="FFFF0000"/>
        <rFont val="Calibri"/>
        <scheme val="minor"/>
      </rPr>
      <t xml:space="preserve">*** 3 DAY TURN ***
</t>
    </r>
    <r>
      <rPr>
        <b/>
        <sz val="11"/>
        <color rgb="FF000000"/>
        <rFont val="Calibri"/>
        <scheme val="minor"/>
      </rPr>
      <t>DEPANEL
SPECIAL LABEL REQUIREMENTS</t>
    </r>
  </si>
  <si>
    <r>
      <rPr>
        <b/>
        <strike/>
        <sz val="11"/>
        <color rgb="FF000000"/>
        <rFont val="Calibri"/>
        <scheme val="minor"/>
      </rPr>
      <t xml:space="preserve">8/31 - BOT 3:00
9/5 - TOP 7:30
</t>
    </r>
    <r>
      <rPr>
        <b/>
        <sz val="11"/>
        <color rgb="FF000000"/>
        <rFont val="Calibri"/>
        <scheme val="minor"/>
      </rPr>
      <t>9/5 - AOI 10:30</t>
    </r>
  </si>
  <si>
    <t>1B 1T
39/98</t>
  </si>
  <si>
    <t xml:space="preserve">Edge Autonomy
</t>
  </si>
  <si>
    <t>119784-1
PAR</t>
  </si>
  <si>
    <t>9/7
10D</t>
  </si>
  <si>
    <t>BALANCE SHIP ON 9/12</t>
  </si>
  <si>
    <t>8/31 - L1 NOZZLE ISSUE</t>
  </si>
  <si>
    <t>RONC
114955</t>
  </si>
  <si>
    <t>DEPANEL &amp; SAND
DATE MANUFACTURE LABEL REQ</t>
  </si>
  <si>
    <r>
      <rPr>
        <b/>
        <strike/>
        <sz val="11"/>
        <color rgb="FF000000"/>
        <rFont val="Calibri"/>
        <scheme val="minor"/>
      </rPr>
      <t xml:space="preserve">8/31 - BOT  7:00
8/31 - TOP 11:00
</t>
    </r>
    <r>
      <rPr>
        <b/>
        <sz val="11"/>
        <color rgb="FF000000"/>
        <rFont val="Calibri"/>
        <scheme val="minor"/>
      </rPr>
      <t>8/31 - AOI 3:00</t>
    </r>
  </si>
  <si>
    <t>1B 1T
65/307</t>
  </si>
  <si>
    <t>AIMLOCK</t>
  </si>
  <si>
    <r>
      <rPr>
        <b/>
        <sz val="11"/>
        <color rgb="FF000000"/>
        <rFont val="Calibri"/>
        <scheme val="minor"/>
      </rPr>
      <t xml:space="preserve">9/7
</t>
    </r>
    <r>
      <rPr>
        <b/>
        <strike/>
        <sz val="11"/>
        <color rgb="FF000000"/>
        <rFont val="Calibri"/>
        <scheme val="minor"/>
      </rPr>
      <t xml:space="preserve">9/6H
</t>
    </r>
    <r>
      <rPr>
        <b/>
        <sz val="11"/>
        <color rgb="FF000000"/>
        <rFont val="Calibri"/>
        <scheme val="minor"/>
      </rPr>
      <t>10D</t>
    </r>
  </si>
  <si>
    <r>
      <rPr>
        <b/>
        <sz val="12"/>
        <color rgb="FFFF0000"/>
        <rFont val="Calibri"/>
      </rPr>
      <t xml:space="preserve">***QUALITY ALERT*** 
</t>
    </r>
    <r>
      <rPr>
        <b/>
        <sz val="12"/>
        <color rgb="FF000000"/>
        <rFont val="Calibri"/>
      </rPr>
      <t>DO NOT SKIP AOI
100% INSPECTION REQUIRED
*SHIPPING INSPECTION REQ
PRESS FIT REQ
MECH ASSY REQ</t>
    </r>
  </si>
  <si>
    <r>
      <rPr>
        <b/>
        <strike/>
        <sz val="11"/>
        <color rgb="FF000000"/>
        <rFont val="Calibri"/>
        <scheme val="minor"/>
      </rPr>
      <t xml:space="preserve">8/30 - BOT 9:00
8/30 - TOP 12:00
</t>
    </r>
    <r>
      <rPr>
        <b/>
        <sz val="11"/>
        <color rgb="FF000000"/>
        <rFont val="Calibri"/>
        <scheme val="minor"/>
      </rPr>
      <t>8/31 - AOI 7:30</t>
    </r>
  </si>
  <si>
    <t>1B 1T 
46/257</t>
  </si>
  <si>
    <t>Northrop Grumman - Adaptive Optics Assoc.</t>
  </si>
  <si>
    <t>119788-1ST</t>
  </si>
  <si>
    <t>9/6H
5D</t>
  </si>
  <si>
    <t>GLUE &amp; BAKE REQ
DEPANEL</t>
  </si>
  <si>
    <r>
      <rPr>
        <b/>
        <strike/>
        <sz val="11"/>
        <color rgb="FF000000"/>
        <rFont val="Calibri"/>
        <scheme val="minor"/>
      </rPr>
      <t xml:space="preserve">8/29 - BOT 12:30
8/29 - TOP 4:30
</t>
    </r>
    <r>
      <rPr>
        <b/>
        <sz val="11"/>
        <color rgb="FF000000"/>
        <rFont val="Calibri"/>
        <scheme val="minor"/>
      </rPr>
      <t>8/30 - AOI 7:00</t>
    </r>
  </si>
  <si>
    <t>1B 1T
67/152</t>
  </si>
  <si>
    <t>ROWC
112877</t>
  </si>
  <si>
    <r>
      <rPr>
        <b/>
        <strike/>
        <sz val="11"/>
        <color rgb="FF000000"/>
        <rFont val="Calibri"/>
        <scheme val="minor"/>
      </rPr>
      <t xml:space="preserve">8/29 - TOP 9:30
</t>
    </r>
    <r>
      <rPr>
        <b/>
        <sz val="11"/>
        <color rgb="FF000000"/>
        <rFont val="Calibri"/>
        <scheme val="minor"/>
      </rPr>
      <t>8/29 - AOI 12:30</t>
    </r>
  </si>
  <si>
    <t>1T
24/42</t>
  </si>
  <si>
    <t>SAFE GRAND, INC. / MAXI-TRONIC</t>
  </si>
  <si>
    <t>8/29 - J1 / FAB ISSUE</t>
  </si>
  <si>
    <t>9/5H
8D</t>
  </si>
  <si>
    <r>
      <rPr>
        <b/>
        <strike/>
        <sz val="11"/>
        <color rgb="FF000000"/>
        <rFont val="Calibri"/>
        <scheme val="minor"/>
      </rPr>
      <t xml:space="preserve">8/28 - TOP 11:00
</t>
    </r>
    <r>
      <rPr>
        <b/>
        <sz val="11"/>
        <color rgb="FF000000"/>
        <rFont val="Calibri"/>
        <scheme val="minor"/>
      </rPr>
      <t>8/30 - AOI 1:00</t>
    </r>
  </si>
  <si>
    <t>2T
94/231</t>
  </si>
  <si>
    <t xml:space="preserve">Sierra Innotek, Inc.
</t>
  </si>
  <si>
    <t xml:space="preserve">Micro Precision Automation
</t>
  </si>
  <si>
    <t>8/29 - A LOT H/L</t>
  </si>
  <si>
    <t>8/31
5D</t>
  </si>
  <si>
    <t>DNI R74 &amp; R97</t>
  </si>
  <si>
    <r>
      <rPr>
        <b/>
        <strike/>
        <sz val="11"/>
        <color rgb="FF000000"/>
        <rFont val="Calibri"/>
        <scheme val="minor"/>
      </rPr>
      <t xml:space="preserve">8/28 - BOT 10:00
8/28 - TOP 1:30
</t>
    </r>
    <r>
      <rPr>
        <b/>
        <sz val="11"/>
        <color rgb="FF000000"/>
        <rFont val="Calibri"/>
        <scheme val="minor"/>
      </rPr>
      <t>8/30 - AOI 9:00</t>
    </r>
  </si>
  <si>
    <t>1B 1T
103/355</t>
  </si>
  <si>
    <t>8/23 - KIT CLEAR</t>
  </si>
  <si>
    <t>QR CODE REQ (ECO 2)</t>
  </si>
  <si>
    <r>
      <rPr>
        <b/>
        <strike/>
        <sz val="11"/>
        <color rgb="FF000000"/>
        <rFont val="Calibri"/>
        <scheme val="minor"/>
      </rPr>
      <t xml:space="preserve">8/28 - TOP 8:00
</t>
    </r>
    <r>
      <rPr>
        <b/>
        <sz val="11"/>
        <color rgb="FF000000"/>
        <rFont val="Calibri"/>
        <scheme val="minor"/>
      </rPr>
      <t>8/28 - AOI 10:30</t>
    </r>
  </si>
  <si>
    <t>1T
40/69</t>
  </si>
  <si>
    <t>8/24 - KIT CLEAR</t>
  </si>
  <si>
    <t>8/31
10D</t>
  </si>
  <si>
    <r>
      <rPr>
        <b/>
        <strike/>
        <sz val="11"/>
        <color rgb="FF000000"/>
        <rFont val="Calibri"/>
        <scheme val="minor"/>
      </rPr>
      <t xml:space="preserve">8/26 - TOP 11:30
</t>
    </r>
    <r>
      <rPr>
        <b/>
        <sz val="11"/>
        <color rgb="FF000000"/>
        <rFont val="Calibri"/>
        <scheme val="minor"/>
      </rPr>
      <t>8/28 - AOI 8:00</t>
    </r>
  </si>
  <si>
    <t>2T
29/82</t>
  </si>
  <si>
    <t>8/17 - KIT CLEAR</t>
  </si>
  <si>
    <t>MACHINE SOLUTIONS</t>
  </si>
  <si>
    <t>8/26 - STENCIL ISSUE</t>
  </si>
  <si>
    <t>ROWC 117703</t>
  </si>
  <si>
    <t>8/30
5D</t>
  </si>
  <si>
    <t>ROWC 117703 - WAS LEAD FREE - NOW LEADED
BTD #20 U13</t>
  </si>
  <si>
    <r>
      <rPr>
        <b/>
        <strike/>
        <sz val="11"/>
        <color rgb="FF000000"/>
        <rFont val="Calibri"/>
        <scheme val="minor"/>
      </rPr>
      <t xml:space="preserve">8/28 - BOT 10:30
8/28 - TOP 1:00
</t>
    </r>
    <r>
      <rPr>
        <b/>
        <sz val="11"/>
        <color rgb="FF000000"/>
        <rFont val="Calibri"/>
        <scheme val="minor"/>
      </rPr>
      <t>8/29 - AOI 9:30</t>
    </r>
  </si>
  <si>
    <t>1B 1T
48/139</t>
  </si>
  <si>
    <r>
      <rPr>
        <b/>
        <strike/>
        <sz val="11"/>
        <color rgb="FF000000"/>
        <rFont val="Calibri"/>
        <scheme val="minor"/>
      </rPr>
      <t xml:space="preserve">8/22 - BOT 5:00
8/24 - TOP 12:30
</t>
    </r>
    <r>
      <rPr>
        <b/>
        <sz val="11"/>
        <color rgb="FF000000"/>
        <rFont val="Calibri"/>
        <scheme val="minor"/>
      </rPr>
      <t>8/28 - AOI 11:00</t>
    </r>
  </si>
  <si>
    <t>1B 1T
49/112</t>
  </si>
  <si>
    <t>119272-2
BAL</t>
  </si>
  <si>
    <r>
      <rPr>
        <b/>
        <strike/>
        <sz val="11"/>
        <color rgb="FF000000"/>
        <rFont val="Calibri"/>
        <scheme val="minor"/>
      </rPr>
      <t xml:space="preserve">8/24
</t>
    </r>
    <r>
      <rPr>
        <b/>
        <sz val="11"/>
        <color rgb="FF000000"/>
        <rFont val="Calibri"/>
        <scheme val="minor"/>
      </rPr>
      <t>10D</t>
    </r>
  </si>
  <si>
    <t>SOLDER ON NUTS (ECO #1)
NUTS ON TOPSIDE (ECO #1)</t>
  </si>
  <si>
    <r>
      <rPr>
        <b/>
        <strike/>
        <sz val="11"/>
        <color rgb="FF000000"/>
        <rFont val="Calibri"/>
        <scheme val="minor"/>
      </rPr>
      <t xml:space="preserve">8/11 - BOT 9:30
8/14 - TOP 8:00
</t>
    </r>
    <r>
      <rPr>
        <b/>
        <sz val="11"/>
        <color rgb="FF000000"/>
        <rFont val="Calibri"/>
        <scheme val="minor"/>
      </rPr>
      <t>8/14 - AOI 2:00</t>
    </r>
  </si>
  <si>
    <t>1B 1T
74/206</t>
  </si>
  <si>
    <t>8/10 - KIT CLEAR</t>
  </si>
  <si>
    <t>L1/L3</t>
  </si>
  <si>
    <t>119922-1
PAR</t>
  </si>
  <si>
    <r>
      <rPr>
        <b/>
        <sz val="11"/>
        <color rgb="FF000000"/>
        <rFont val="Calibri"/>
        <scheme val="minor"/>
      </rPr>
      <t xml:space="preserve">8/28
</t>
    </r>
    <r>
      <rPr>
        <b/>
        <strike/>
        <sz val="11"/>
        <color rgb="FF000000"/>
        <rFont val="Calibri"/>
        <scheme val="minor"/>
      </rPr>
      <t xml:space="preserve">8/25
</t>
    </r>
    <r>
      <rPr>
        <b/>
        <sz val="11"/>
        <color rgb="FF000000"/>
        <rFont val="Calibri"/>
        <scheme val="minor"/>
      </rPr>
      <t>3D</t>
    </r>
  </si>
  <si>
    <r>
      <rPr>
        <b/>
        <sz val="11"/>
        <color rgb="FFFF0000"/>
        <rFont val="Calibri"/>
        <scheme val="minor"/>
      </rPr>
      <t xml:space="preserve">*** 3 DAY TURN ***
</t>
    </r>
    <r>
      <rPr>
        <b/>
        <sz val="11"/>
        <color rgb="FF000000"/>
        <rFont val="Calibri"/>
        <scheme val="minor"/>
      </rPr>
      <t xml:space="preserve">DEPANEL
</t>
    </r>
    <r>
      <rPr>
        <b/>
        <sz val="11"/>
        <color rgb="FFFF0000"/>
        <rFont val="Calibri"/>
        <scheme val="minor"/>
      </rPr>
      <t xml:space="preserve">CARE REQ SMT PARTS (#75 - 77 &amp; #84) (J9, B2B_J1, B2B_J2, B2B_J3, B2B_J4, J13, J8, J10, J11, P1, P2 &amp; P3) </t>
    </r>
    <r>
      <rPr>
        <b/>
        <sz val="11"/>
        <color rgb="FF000000"/>
        <rFont val="Calibri"/>
        <scheme val="minor"/>
      </rPr>
      <t>(PER ECO)</t>
    </r>
  </si>
  <si>
    <r>
      <rPr>
        <b/>
        <strike/>
        <sz val="11"/>
        <color rgb="FF000000"/>
        <rFont val="Calibri"/>
        <scheme val="minor"/>
      </rPr>
      <t xml:space="preserve">8/23 - BOT 3:30
8/26 - TOP 9:30
</t>
    </r>
    <r>
      <rPr>
        <b/>
        <sz val="11"/>
        <color rgb="FF000000"/>
        <rFont val="Calibri"/>
        <scheme val="minor"/>
      </rPr>
      <t>8/28 - AOI 10:00</t>
    </r>
  </si>
  <si>
    <t>2B 2T
122/440</t>
  </si>
  <si>
    <t xml:space="preserve">Contrast Inc
</t>
  </si>
  <si>
    <t>8/28
3D</t>
  </si>
  <si>
    <r>
      <rPr>
        <b/>
        <strike/>
        <sz val="11"/>
        <color rgb="FF000000"/>
        <rFont val="Calibri"/>
        <scheme val="minor"/>
      </rPr>
      <t xml:space="preserve">8/24 - BOT 12:30
</t>
    </r>
    <r>
      <rPr>
        <b/>
        <sz val="11"/>
        <color rgb="FF000000"/>
        <rFont val="Calibri"/>
        <scheme val="minor"/>
      </rPr>
      <t>8/25 - AOI 8:30</t>
    </r>
  </si>
  <si>
    <t>1B
3/3</t>
  </si>
  <si>
    <r>
      <rPr>
        <b/>
        <sz val="11"/>
        <color rgb="FFFF0000"/>
        <rFont val="Calibri"/>
        <scheme val="minor"/>
      </rPr>
      <t xml:space="preserve">*** 3 DAY TURN ***
</t>
    </r>
    <r>
      <rPr>
        <b/>
        <sz val="11"/>
        <color rgb="FF000000"/>
        <rFont val="Calibri"/>
        <scheme val="minor"/>
      </rPr>
      <t>DEPANEL
DATE CODE LABEL REQ</t>
    </r>
  </si>
  <si>
    <r>
      <rPr>
        <b/>
        <strike/>
        <sz val="11"/>
        <color rgb="FF000000"/>
        <rFont val="Calibri"/>
        <scheme val="minor"/>
      </rPr>
      <t xml:space="preserve">8/24 - BOT 2:00
8/25 - TOP 10:00
</t>
    </r>
    <r>
      <rPr>
        <b/>
        <sz val="11"/>
        <color rgb="FF000000"/>
        <rFont val="Calibri"/>
        <scheme val="minor"/>
      </rPr>
      <t>8/25 - AOI 2:00</t>
    </r>
  </si>
  <si>
    <t>1B 1T
11/28</t>
  </si>
  <si>
    <t>119747-2
BAL</t>
  </si>
  <si>
    <t>ROWC 108974</t>
  </si>
  <si>
    <r>
      <rPr>
        <b/>
        <sz val="11"/>
        <color rgb="FFFF0000"/>
        <rFont val="Calibri"/>
        <scheme val="minor"/>
      </rPr>
      <t xml:space="preserve">EXPEDITE 25 OF 125 ON 8/24
</t>
    </r>
    <r>
      <rPr>
        <b/>
        <sz val="11"/>
        <color rgb="FF000000"/>
        <rFont val="Calibri"/>
        <scheme val="minor"/>
      </rPr>
      <t>DEPANEL</t>
    </r>
  </si>
  <si>
    <r>
      <rPr>
        <b/>
        <strike/>
        <sz val="11"/>
        <color rgb="FF000000"/>
        <rFont val="Calibri"/>
        <scheme val="minor"/>
      </rPr>
      <t xml:space="preserve">8/21 - TOP 1:30
</t>
    </r>
    <r>
      <rPr>
        <b/>
        <sz val="11"/>
        <color rgb="FF000000"/>
        <rFont val="Calibri"/>
        <scheme val="minor"/>
      </rPr>
      <t>8/22 - AOI 11:00</t>
    </r>
  </si>
  <si>
    <t>2T
101/173</t>
  </si>
  <si>
    <t>8/14 - KIT CLEAR
8/19 - +2 SMT setup time</t>
  </si>
  <si>
    <t>Marshall Radio Telemetry Inc</t>
  </si>
  <si>
    <r>
      <rPr>
        <b/>
        <sz val="11"/>
        <color rgb="FF000000"/>
        <rFont val="Calibri"/>
      </rPr>
      <t xml:space="preserve">8/28
</t>
    </r>
    <r>
      <rPr>
        <b/>
        <strike/>
        <sz val="11"/>
        <color rgb="FF000000"/>
        <rFont val="Calibri"/>
      </rPr>
      <t xml:space="preserve">7/28
</t>
    </r>
    <r>
      <rPr>
        <b/>
        <sz val="11"/>
        <color rgb="FF000000"/>
        <rFont val="Calibri"/>
      </rPr>
      <t>5D</t>
    </r>
  </si>
  <si>
    <r>
      <rPr>
        <b/>
        <sz val="11"/>
        <color rgb="FFFF0000"/>
        <rFont val="Calibri"/>
      </rPr>
      <t xml:space="preserve">OFF SHIPPING HOLD (8/25)
DO NOT DEPANEL
</t>
    </r>
    <r>
      <rPr>
        <b/>
        <sz val="11"/>
        <color rgb="FF000000"/>
        <rFont val="Calibri"/>
      </rPr>
      <t>IC PREBAKE REQ
XRAY &amp; SAVE IMAGES</t>
    </r>
  </si>
  <si>
    <r>
      <rPr>
        <b/>
        <strike/>
        <sz val="11"/>
        <color rgb="FF000000"/>
        <rFont val="Calibri"/>
        <scheme val="minor"/>
      </rPr>
      <t xml:space="preserve">7/25 - BOT 9:00
7/25 - TOP 12:30
</t>
    </r>
    <r>
      <rPr>
        <b/>
        <sz val="11"/>
        <color rgb="FF000000"/>
        <rFont val="Calibri"/>
        <scheme val="minor"/>
      </rPr>
      <t>7/25 - AOI 2:00</t>
    </r>
  </si>
  <si>
    <t>1B 1T
57/273</t>
  </si>
  <si>
    <t>7/21 - KIT CLEAR</t>
  </si>
  <si>
    <t>RIPPLE</t>
  </si>
  <si>
    <t>DEPANEL
DATE MANUFACTURE LABEL REQ</t>
  </si>
  <si>
    <r>
      <rPr>
        <b/>
        <strike/>
        <sz val="11"/>
        <color rgb="FF000000"/>
        <rFont val="Calibri"/>
        <scheme val="minor"/>
      </rPr>
      <t xml:space="preserve">8/25 - BOT 3:30
8/25  - TOP 8:30
</t>
    </r>
    <r>
      <rPr>
        <b/>
        <sz val="11"/>
        <color rgb="FF000000"/>
        <rFont val="Calibri"/>
        <scheme val="minor"/>
      </rPr>
      <t>8/25 - AOI 10:00</t>
    </r>
  </si>
  <si>
    <t>1B 2T
119/387</t>
  </si>
  <si>
    <t>8/14 - KIT CLEAR</t>
  </si>
  <si>
    <t>Scythe Robotics</t>
  </si>
  <si>
    <t>DEPANEL
MECH ASSY REQ
HEIGHT REQUIREMENTS
BARCODE LABEL</t>
  </si>
  <si>
    <r>
      <rPr>
        <b/>
        <strike/>
        <sz val="11"/>
        <color rgb="FF000000"/>
        <rFont val="Calibri"/>
        <scheme val="minor"/>
      </rPr>
      <t xml:space="preserve">8/25 - BOT 10:00
8/25 - TOP 4:30
</t>
    </r>
    <r>
      <rPr>
        <b/>
        <sz val="11"/>
        <color rgb="FF000000"/>
        <rFont val="Calibri"/>
        <scheme val="minor"/>
      </rPr>
      <t>8/26 - AOI 11:00</t>
    </r>
  </si>
  <si>
    <t>1B 2T
130/411</t>
  </si>
  <si>
    <t>IoTecha</t>
  </si>
  <si>
    <t>ROWC 111037</t>
  </si>
  <si>
    <r>
      <rPr>
        <b/>
        <strike/>
        <sz val="11"/>
        <color rgb="FF000000"/>
        <rFont val="Calibri"/>
        <scheme val="minor"/>
      </rPr>
      <t xml:space="preserve">8/22 - BOT 11:00
8/23 - TOP 8:00
</t>
    </r>
    <r>
      <rPr>
        <b/>
        <sz val="11"/>
        <color rgb="FF000000"/>
        <rFont val="Calibri"/>
        <scheme val="minor"/>
      </rPr>
      <t>8/23 - AOI 3:30</t>
    </r>
  </si>
  <si>
    <t>1B 1T
80/513</t>
  </si>
  <si>
    <t>118109-2
BAL</t>
  </si>
  <si>
    <r>
      <rPr>
        <b/>
        <sz val="11"/>
        <color rgb="FF000000"/>
        <rFont val="Calibri"/>
        <scheme val="minor"/>
      </rPr>
      <t xml:space="preserve">8/25
</t>
    </r>
    <r>
      <rPr>
        <b/>
        <strike/>
        <sz val="11"/>
        <color rgb="FF000000"/>
        <rFont val="Calibri"/>
        <scheme val="minor"/>
      </rPr>
      <t xml:space="preserve">8/24
</t>
    </r>
    <r>
      <rPr>
        <b/>
        <sz val="11"/>
        <color rgb="FF000000"/>
        <rFont val="Calibri"/>
        <scheme val="minor"/>
      </rPr>
      <t>5D</t>
    </r>
  </si>
  <si>
    <r>
      <rPr>
        <b/>
        <strike/>
        <sz val="11"/>
        <color rgb="FF000000"/>
        <rFont val="Calibri"/>
        <scheme val="minor"/>
      </rPr>
      <t xml:space="preserve">8/21 - TOP 2:00
</t>
    </r>
    <r>
      <rPr>
        <b/>
        <sz val="11"/>
        <color rgb="FF000000"/>
        <rFont val="Calibri"/>
        <scheme val="minor"/>
      </rPr>
      <t>8/21 - AOI 1:30</t>
    </r>
  </si>
  <si>
    <t>1T
8/165</t>
  </si>
  <si>
    <t>L3/L2</t>
  </si>
  <si>
    <t>119431-1ST</t>
  </si>
  <si>
    <t>8/25
5D</t>
  </si>
  <si>
    <r>
      <rPr>
        <b/>
        <strike/>
        <sz val="11"/>
        <color rgb="FF000000"/>
        <rFont val="Calibri"/>
        <scheme val="minor"/>
      </rPr>
      <t xml:space="preserve">B/23 - BOT 2:00
8/24 - TOP 10:00
</t>
    </r>
    <r>
      <rPr>
        <b/>
        <sz val="11"/>
        <color rgb="FF000000"/>
        <rFont val="Calibri"/>
        <scheme val="minor"/>
      </rPr>
      <t>8/25 - AOI 12:00</t>
    </r>
  </si>
  <si>
    <r>
      <rPr>
        <b/>
        <sz val="11"/>
        <color rgb="FF000000"/>
        <rFont val="Calibri"/>
        <scheme val="minor"/>
      </rPr>
      <t xml:space="preserve">3B 3T
</t>
    </r>
    <r>
      <rPr>
        <b/>
        <sz val="10"/>
        <color rgb="FF000000"/>
        <rFont val="Calibri"/>
        <scheme val="minor"/>
      </rPr>
      <t>221/1380</t>
    </r>
  </si>
  <si>
    <t>8/18 - KIT CLEAR</t>
  </si>
  <si>
    <t>119480-1st</t>
  </si>
  <si>
    <r>
      <rPr>
        <b/>
        <strike/>
        <sz val="11"/>
        <color rgb="FF000000"/>
        <rFont val="Calibri"/>
        <scheme val="minor"/>
      </rPr>
      <t xml:space="preserve">8/21 - BOT 10:30
8/21 - TOP
</t>
    </r>
    <r>
      <rPr>
        <b/>
        <sz val="11"/>
        <color rgb="FF000000"/>
        <rFont val="Calibri"/>
        <scheme val="minor"/>
      </rPr>
      <t>8/21 - AOI 1:30</t>
    </r>
  </si>
  <si>
    <t>1B 1T
43/852</t>
  </si>
  <si>
    <t>8/25
10D</t>
  </si>
  <si>
    <t>DEPANEL
"J19  &amp; J21" REQ XTRA SOLDER AND STAKING
X-RAY "J19  &amp; J21" &amp; SAVE IMAGES
PACKAGE PER ECO #11 - SHIPPING CONTAINERS WAIVED</t>
  </si>
  <si>
    <r>
      <rPr>
        <b/>
        <strike/>
        <sz val="11"/>
        <color rgb="FF000000"/>
        <rFont val="Calibri"/>
        <scheme val="minor"/>
      </rPr>
      <t xml:space="preserve">8/17 - TOP 6:00
8/17 - BOT 2:30
</t>
    </r>
    <r>
      <rPr>
        <b/>
        <sz val="11"/>
        <color rgb="FF000000"/>
        <rFont val="Calibri"/>
        <scheme val="minor"/>
      </rPr>
      <t>8/18 - AOI 2:30</t>
    </r>
  </si>
  <si>
    <r>
      <rPr>
        <b/>
        <sz val="11"/>
        <color rgb="FF000000"/>
        <rFont val="Calibri"/>
        <scheme val="minor"/>
      </rPr>
      <t xml:space="preserve">3B 2T
</t>
    </r>
    <r>
      <rPr>
        <b/>
        <sz val="10"/>
        <color rgb="FF000000"/>
        <rFont val="Calibri"/>
        <scheme val="minor"/>
      </rPr>
      <t>204/1483</t>
    </r>
  </si>
  <si>
    <t>8/11 - KIT CLEAR</t>
  </si>
  <si>
    <t>DePuy Synthes Products, LLC</t>
  </si>
  <si>
    <t>8/25
3D</t>
  </si>
  <si>
    <r>
      <rPr>
        <b/>
        <sz val="11"/>
        <color rgb="FFFF0000"/>
        <rFont val="Calibri"/>
        <scheme val="minor"/>
      </rPr>
      <t xml:space="preserve">*** 3 DAY TURN ***
</t>
    </r>
    <r>
      <rPr>
        <b/>
        <sz val="11"/>
        <color rgb="FF000000"/>
        <rFont val="Calibri"/>
        <scheme val="minor"/>
      </rPr>
      <t>DEPANEL
XRAY &amp; SAVE IMGS</t>
    </r>
  </si>
  <si>
    <r>
      <rPr>
        <b/>
        <strike/>
        <sz val="11"/>
        <color rgb="FF000000"/>
        <rFont val="Calibri"/>
        <scheme val="minor"/>
      </rPr>
      <t xml:space="preserve">8/22 - BOT 12:30
8/22 - TOP 1:30
</t>
    </r>
    <r>
      <rPr>
        <b/>
        <sz val="11"/>
        <color rgb="FF000000"/>
        <rFont val="Calibri"/>
        <scheme val="minor"/>
      </rPr>
      <t>8/22 - AOI 9:30</t>
    </r>
  </si>
  <si>
    <t>1B 1T
19/28</t>
  </si>
  <si>
    <r>
      <rPr>
        <b/>
        <sz val="11"/>
        <color rgb="FF000000"/>
        <rFont val="Calibri"/>
        <scheme val="minor"/>
      </rPr>
      <t>8/22 - KIT
8/22 -</t>
    </r>
    <r>
      <rPr>
        <b/>
        <sz val="9"/>
        <color rgb="FF000000"/>
        <rFont val="Calibri"/>
        <scheme val="minor"/>
      </rPr>
      <t xml:space="preserve"> AWT PART CONF -2</t>
    </r>
  </si>
  <si>
    <t>CLASS 3
CofC PER ECO 4 &amp; 7
MATL EXIT AUDIT REQ
DATE CODE LABEL REQ</t>
  </si>
  <si>
    <r>
      <rPr>
        <b/>
        <strike/>
        <sz val="11"/>
        <color rgb="FF000000"/>
        <rFont val="Calibri"/>
        <scheme val="minor"/>
      </rPr>
      <t xml:space="preserve">8/14 - TOP 10:00
8/15 - BOT 8:00
</t>
    </r>
    <r>
      <rPr>
        <b/>
        <sz val="11"/>
        <color rgb="FF000000"/>
        <rFont val="Calibri"/>
        <scheme val="minor"/>
      </rPr>
      <t>8/15 - AOI 1:30</t>
    </r>
  </si>
  <si>
    <t>1B 1T
85/243</t>
  </si>
  <si>
    <t>116086-2ND</t>
  </si>
  <si>
    <r>
      <rPr>
        <b/>
        <strike/>
        <sz val="11"/>
        <color rgb="FF000000"/>
        <rFont val="Calibri"/>
        <scheme val="minor"/>
      </rPr>
      <t xml:space="preserve">8/11 - TOP 7:30
</t>
    </r>
    <r>
      <rPr>
        <b/>
        <sz val="11"/>
        <color rgb="FF000000"/>
        <rFont val="Calibri"/>
        <scheme val="minor"/>
      </rPr>
      <t>8/14 - AOI 10:00</t>
    </r>
  </si>
  <si>
    <t>2T
83/250</t>
  </si>
  <si>
    <t>Servomex</t>
  </si>
  <si>
    <t>119272-1
PAR</t>
  </si>
  <si>
    <t>118109-1
PAR</t>
  </si>
  <si>
    <t>8/24
5D</t>
  </si>
  <si>
    <r>
      <rPr>
        <b/>
        <sz val="11"/>
        <color rgb="FFFF0000"/>
        <rFont val="Calibri"/>
        <scheme val="minor"/>
      </rPr>
      <t xml:space="preserve">SPLIT SHIPMENT: PLEASE HAVE MINIMUM OF 375 READY TO SHIP ON 8/24
</t>
    </r>
    <r>
      <rPr>
        <b/>
        <sz val="11"/>
        <color rgb="FF000000"/>
        <rFont val="Calibri"/>
        <scheme val="minor"/>
      </rPr>
      <t>DEPANEL</t>
    </r>
  </si>
  <si>
    <r>
      <rPr>
        <b/>
        <strike/>
        <sz val="11"/>
        <color rgb="FF000000"/>
        <rFont val="Calibri"/>
        <scheme val="minor"/>
      </rPr>
      <t xml:space="preserve">8/21 - TOP 2:00
</t>
    </r>
    <r>
      <rPr>
        <b/>
        <sz val="11"/>
        <color rgb="FF000000"/>
        <rFont val="Calibri"/>
        <scheme val="minor"/>
      </rPr>
      <t>8/23 - AOI 1:30</t>
    </r>
  </si>
  <si>
    <t>119747-1
PAR</t>
  </si>
  <si>
    <r>
      <rPr>
        <b/>
        <sz val="11"/>
        <color rgb="FF000000"/>
        <rFont val="Calibri"/>
        <scheme val="minor"/>
      </rPr>
      <t xml:space="preserve">8/24
</t>
    </r>
    <r>
      <rPr>
        <b/>
        <strike/>
        <sz val="11"/>
        <color rgb="FF000000"/>
        <rFont val="Calibri"/>
        <scheme val="minor"/>
      </rPr>
      <t xml:space="preserve">8/28
</t>
    </r>
    <r>
      <rPr>
        <b/>
        <sz val="11"/>
        <color rgb="FF000000"/>
        <rFont val="Calibri"/>
        <scheme val="minor"/>
      </rPr>
      <t>10D</t>
    </r>
  </si>
  <si>
    <r>
      <rPr>
        <b/>
        <strike/>
        <sz val="11"/>
        <color rgb="FF000000"/>
        <rFont val="Calibri"/>
        <scheme val="minor"/>
      </rPr>
      <t xml:space="preserve">8/19 - BOT 10:00
8/21 - TOP 8:00
</t>
    </r>
    <r>
      <rPr>
        <b/>
        <sz val="11"/>
        <color rgb="FF000000"/>
        <rFont val="Calibri"/>
        <scheme val="minor"/>
      </rPr>
      <t>8/21 - AOI 2:00</t>
    </r>
  </si>
  <si>
    <t>1B 2T
93/852</t>
  </si>
  <si>
    <t>8/17 -  KIT CLEAR</t>
  </si>
  <si>
    <t>8/23
5D</t>
  </si>
  <si>
    <r>
      <rPr>
        <b/>
        <strike/>
        <sz val="11"/>
        <color rgb="FF000000"/>
        <rFont val="Calibri"/>
        <scheme val="minor"/>
      </rPr>
      <t xml:space="preserve">8/16 - BOT 3:30
</t>
    </r>
    <r>
      <rPr>
        <b/>
        <sz val="11"/>
        <color rgb="FF000000"/>
        <rFont val="Calibri"/>
        <scheme val="minor"/>
      </rPr>
      <t>8/16 - AOI 4:30</t>
    </r>
  </si>
  <si>
    <t>8/16 - KIT CLEAR</t>
  </si>
  <si>
    <t xml:space="preserve">Sterling Medical Devices
</t>
  </si>
  <si>
    <t>XRAY REQ
QR CODE +1 LABEL REQS</t>
  </si>
  <si>
    <r>
      <rPr>
        <b/>
        <strike/>
        <sz val="11"/>
        <color rgb="FF000000"/>
        <rFont val="Calibri"/>
        <scheme val="minor"/>
      </rPr>
      <t xml:space="preserve">8/19 - BOT 10:00
8/19 - TOP 2:00
</t>
    </r>
    <r>
      <rPr>
        <b/>
        <sz val="11"/>
        <color rgb="FF000000"/>
        <rFont val="Calibri"/>
        <scheme val="minor"/>
      </rPr>
      <t>8/21 - AOI 2:30</t>
    </r>
  </si>
  <si>
    <t>1B 1T
36/499</t>
  </si>
  <si>
    <t>8/23
3D</t>
  </si>
  <si>
    <r>
      <rPr>
        <b/>
        <sz val="11"/>
        <color rgb="FFFF0000"/>
        <rFont val="Calibri"/>
        <scheme val="minor"/>
      </rPr>
      <t xml:space="preserve">*** 3 DAY TURN ***
</t>
    </r>
    <r>
      <rPr>
        <b/>
        <sz val="11"/>
        <color rgb="FF000000"/>
        <rFont val="Calibri"/>
        <scheme val="minor"/>
      </rPr>
      <t>DEPANEL
DNI #49 (C139, C140...)</t>
    </r>
  </si>
  <si>
    <r>
      <rPr>
        <b/>
        <strike/>
        <sz val="11"/>
        <color rgb="FF000000"/>
        <rFont val="Calibri"/>
        <scheme val="minor"/>
      </rPr>
      <t xml:space="preserve">8/18 - BOT 6:00
8/18 - TOP 8:00
</t>
    </r>
    <r>
      <rPr>
        <b/>
        <sz val="11"/>
        <color rgb="FF000000"/>
        <rFont val="Calibri"/>
        <scheme val="minor"/>
      </rPr>
      <t>8/19 - AOI 10:00</t>
    </r>
  </si>
  <si>
    <r>
      <rPr>
        <b/>
        <sz val="11"/>
        <color rgb="FF000000"/>
        <rFont val="Calibri"/>
        <scheme val="minor"/>
      </rPr>
      <t xml:space="preserve">2B 3T
</t>
    </r>
    <r>
      <rPr>
        <b/>
        <sz val="10"/>
        <color rgb="FF000000"/>
        <rFont val="Calibri"/>
        <scheme val="minor"/>
      </rPr>
      <t>219/1084</t>
    </r>
  </si>
  <si>
    <r>
      <rPr>
        <b/>
        <strike/>
        <sz val="11"/>
        <color rgb="FF000000"/>
        <rFont val="Calibri"/>
        <scheme val="minor"/>
      </rPr>
      <t xml:space="preserve">8/19 - BOT 8:30
8/19 - TOP 11:30
</t>
    </r>
    <r>
      <rPr>
        <b/>
        <sz val="11"/>
        <color rgb="FF000000"/>
        <rFont val="Calibri"/>
        <scheme val="minor"/>
      </rPr>
      <t>8/21 - AOI 10:30</t>
    </r>
  </si>
  <si>
    <t>1B 2T
109/285</t>
  </si>
  <si>
    <t>IonQ, Inc.</t>
  </si>
  <si>
    <t>117522-1
BAL</t>
  </si>
  <si>
    <t>7/21 - SHIP 77 OF 105</t>
  </si>
  <si>
    <t>8/22
10D</t>
  </si>
  <si>
    <t>*** MUST LOG ALL NON-CONFORMANCES BY SERIAL NUMBER ***</t>
  </si>
  <si>
    <r>
      <rPr>
        <b/>
        <strike/>
        <sz val="11"/>
        <color rgb="FF000000"/>
        <rFont val="Calibri"/>
      </rPr>
      <t xml:space="preserve">7/10 - BOT 9:30
7/11 - TOP 11:00
</t>
    </r>
    <r>
      <rPr>
        <b/>
        <sz val="11"/>
        <color rgb="FF000000"/>
        <rFont val="Calibri"/>
      </rPr>
      <t>7/11 - AOI 1:30</t>
    </r>
  </si>
  <si>
    <t>1B 1T
26/137</t>
  </si>
  <si>
    <t>6/29 - SMT CLEAR
7/10 - RUN 77 OF 105 (short THT parts only)</t>
  </si>
  <si>
    <t>7/7</t>
  </si>
  <si>
    <r>
      <rPr>
        <b/>
        <strike/>
        <sz val="11"/>
        <color rgb="FF000000"/>
        <rFont val="Calibri"/>
        <scheme val="minor"/>
      </rPr>
      <t xml:space="preserve">8/17 - BOT 6:00
8/17 - TOP 1:00
</t>
    </r>
    <r>
      <rPr>
        <b/>
        <sz val="11"/>
        <color rgb="FF000000"/>
        <rFont val="Calibri"/>
        <scheme val="minor"/>
      </rPr>
      <t>8/18 - AOI 9:00</t>
    </r>
  </si>
  <si>
    <t>1B 2T
107/290</t>
  </si>
  <si>
    <t>ERI GROUP</t>
  </si>
  <si>
    <t>DEPANEL
MECH ASSY REQ</t>
  </si>
  <si>
    <r>
      <rPr>
        <b/>
        <strike/>
        <sz val="11"/>
        <color rgb="FF000000"/>
        <rFont val="Calibri"/>
        <scheme val="minor"/>
      </rPr>
      <t xml:space="preserve">8/17 - BOT 11:30
8/17 - TOP 
</t>
    </r>
    <r>
      <rPr>
        <b/>
        <sz val="11"/>
        <color rgb="FF000000"/>
        <rFont val="Calibri"/>
        <scheme val="minor"/>
      </rPr>
      <t>8/17 - AOI 2:00</t>
    </r>
  </si>
  <si>
    <t>1B 1T
4/14</t>
  </si>
  <si>
    <t xml:space="preserve">Prima Power Laserdyne, LLC
</t>
  </si>
  <si>
    <r>
      <rPr>
        <b/>
        <strike/>
        <sz val="11"/>
        <color rgb="FF000000"/>
        <rFont val="Calibri"/>
      </rPr>
      <t xml:space="preserve">7/28 - TOP 6:00
</t>
    </r>
    <r>
      <rPr>
        <b/>
        <sz val="11"/>
        <color rgb="FF000000"/>
        <rFont val="Calibri"/>
      </rPr>
      <t>7/28 - AOI 8:00</t>
    </r>
  </si>
  <si>
    <t>1T
5/19</t>
  </si>
  <si>
    <t>7/21 - SMT CLEAR</t>
  </si>
  <si>
    <r>
      <rPr>
        <b/>
        <sz val="11"/>
        <color rgb="FF000000"/>
        <rFont val="Calibri"/>
        <scheme val="minor"/>
      </rPr>
      <t xml:space="preserve">DEPANEL
</t>
    </r>
    <r>
      <rPr>
        <b/>
        <sz val="11"/>
        <color rgb="FFFF0000"/>
        <rFont val="Calibri"/>
        <scheme val="minor"/>
      </rPr>
      <t>INTERNATIONAL SHIPMENT</t>
    </r>
  </si>
  <si>
    <r>
      <rPr>
        <b/>
        <strike/>
        <sz val="11"/>
        <color rgb="FF000000"/>
        <rFont val="Calibri"/>
        <scheme val="minor"/>
      </rPr>
      <t xml:space="preserve">8/17 - TOP 8:00
</t>
    </r>
    <r>
      <rPr>
        <b/>
        <sz val="11"/>
        <color rgb="FF000000"/>
        <rFont val="Calibri"/>
        <scheme val="minor"/>
      </rPr>
      <t>8/17 - AOI 11:30</t>
    </r>
  </si>
  <si>
    <t>1T
6/8</t>
  </si>
  <si>
    <t>IRD</t>
  </si>
  <si>
    <t>120057-2
BAL</t>
  </si>
  <si>
    <r>
      <rPr>
        <b/>
        <sz val="11"/>
        <color rgb="FFFF0000"/>
        <rFont val="Calibri"/>
        <scheme val="minor"/>
      </rPr>
      <t xml:space="preserve">Expedite 5 of 10 to ship 8/17
</t>
    </r>
    <r>
      <rPr>
        <b/>
        <sz val="11"/>
        <color rgb="FF000000"/>
        <rFont val="Calibri"/>
        <scheme val="minor"/>
      </rPr>
      <t>DEPANEL</t>
    </r>
  </si>
  <si>
    <r>
      <rPr>
        <b/>
        <strike/>
        <sz val="11"/>
        <color rgb="FF000000"/>
        <rFont val="Calibri"/>
      </rPr>
      <t xml:space="preserve">8/15 - BOT 11:30
8/16 - TOP 7:30
</t>
    </r>
    <r>
      <rPr>
        <b/>
        <sz val="11"/>
        <color rgb="FF000000"/>
        <rFont val="Calibri"/>
      </rPr>
      <t>8/16 - AOI 12:00</t>
    </r>
  </si>
  <si>
    <t>1B 1T
61/340</t>
  </si>
  <si>
    <r>
      <rPr>
        <b/>
        <sz val="11"/>
        <color rgb="FFFF0000"/>
        <rFont val="Calibri"/>
        <scheme val="minor"/>
      </rPr>
      <t xml:space="preserve">DO NOT TRIM J8 LEADS
</t>
    </r>
    <r>
      <rPr>
        <b/>
        <sz val="11"/>
        <color rgb="FF000000"/>
        <rFont val="Calibri"/>
        <scheme val="minor"/>
      </rPr>
      <t xml:space="preserve">DEPANEL
</t>
    </r>
    <r>
      <rPr>
        <b/>
        <sz val="11"/>
        <color rgb="FFFF0000"/>
        <rFont val="Calibri"/>
        <scheme val="minor"/>
      </rPr>
      <t>INTERNATIONAL SHIPMENT</t>
    </r>
  </si>
  <si>
    <r>
      <rPr>
        <b/>
        <strike/>
        <sz val="11"/>
        <color rgb="FF000000"/>
        <rFont val="Calibri"/>
        <scheme val="minor"/>
      </rPr>
      <t xml:space="preserve">8/16 - TOP 1:30
</t>
    </r>
    <r>
      <rPr>
        <b/>
        <sz val="11"/>
        <color rgb="FF000000"/>
        <rFont val="Calibri"/>
        <scheme val="minor"/>
      </rPr>
      <t>8/16 - AOI 3:30</t>
    </r>
  </si>
  <si>
    <t>119437-1st</t>
  </si>
  <si>
    <t>8/18
5D</t>
  </si>
  <si>
    <t>SKIPPABLE #48 (U1)</t>
  </si>
  <si>
    <r>
      <rPr>
        <b/>
        <strike/>
        <sz val="11"/>
        <color rgb="FF000000"/>
        <rFont val="Calibri"/>
        <scheme val="minor"/>
      </rPr>
      <t xml:space="preserve">8/9 - BOT 1:00
8/10 - TOP 7:30
</t>
    </r>
    <r>
      <rPr>
        <b/>
        <sz val="11"/>
        <color rgb="FF000000"/>
        <rFont val="Calibri"/>
        <scheme val="minor"/>
      </rPr>
      <t>8/10 - AOI 9:30</t>
    </r>
  </si>
  <si>
    <t>8/2 - SHORT #48 (U1)
8/11 - KIT CLEAR</t>
  </si>
  <si>
    <r>
      <rPr>
        <b/>
        <strike/>
        <sz val="11"/>
        <color rgb="FF000000"/>
        <rFont val="Calibri"/>
        <scheme val="minor"/>
      </rPr>
      <t xml:space="preserve">8/16 - TOP 11:00
</t>
    </r>
    <r>
      <rPr>
        <b/>
        <sz val="11"/>
        <color rgb="FF000000"/>
        <rFont val="Calibri"/>
        <scheme val="minor"/>
      </rPr>
      <t>8/16 - AOI 1:00</t>
    </r>
  </si>
  <si>
    <t>1T
3/24</t>
  </si>
  <si>
    <t>Ideal Innovations</t>
  </si>
  <si>
    <r>
      <rPr>
        <b/>
        <sz val="11"/>
        <color rgb="FF000000"/>
        <rFont val="Calibri"/>
      </rPr>
      <t xml:space="preserve">8/18
</t>
    </r>
    <r>
      <rPr>
        <b/>
        <strike/>
        <sz val="11"/>
        <color rgb="FF000000"/>
        <rFont val="Calibri"/>
      </rPr>
      <t xml:space="preserve">8/15
8/10
</t>
    </r>
    <r>
      <rPr>
        <b/>
        <sz val="11"/>
        <color rgb="FF000000"/>
        <rFont val="Calibri"/>
      </rPr>
      <t>10D</t>
    </r>
  </si>
  <si>
    <r>
      <rPr>
        <b/>
        <sz val="11"/>
        <color rgb="FFFF0000"/>
        <rFont val="Calibri"/>
      </rPr>
      <t xml:space="preserve">Ship same time as B118334
</t>
    </r>
    <r>
      <rPr>
        <b/>
        <sz val="11"/>
        <color rgb="FF000000"/>
        <rFont val="Calibri"/>
      </rPr>
      <t>DEPANEL</t>
    </r>
  </si>
  <si>
    <r>
      <rPr>
        <b/>
        <strike/>
        <sz val="11"/>
        <color rgb="FF000000"/>
        <rFont val="Calibri"/>
      </rPr>
      <t xml:space="preserve">8/2 - TOP 1:30
</t>
    </r>
    <r>
      <rPr>
        <b/>
        <sz val="11"/>
        <color rgb="FF000000"/>
        <rFont val="Calibri"/>
      </rPr>
      <t>8/4 - AOI 8:30</t>
    </r>
  </si>
  <si>
    <t>1T
43/176</t>
  </si>
  <si>
    <t>EUSA Global</t>
  </si>
  <si>
    <r>
      <rPr>
        <b/>
        <sz val="11"/>
        <color rgb="FF000000"/>
        <rFont val="Calibri"/>
        <scheme val="minor"/>
      </rPr>
      <t xml:space="preserve">8/18
</t>
    </r>
    <r>
      <rPr>
        <b/>
        <strike/>
        <sz val="11"/>
        <color rgb="FF000000"/>
        <rFont val="Calibri"/>
        <scheme val="minor"/>
      </rPr>
      <t xml:space="preserve">8/15
</t>
    </r>
    <r>
      <rPr>
        <b/>
        <sz val="11"/>
        <color rgb="FF000000"/>
        <rFont val="Calibri"/>
        <scheme val="minor"/>
      </rPr>
      <t>10D</t>
    </r>
  </si>
  <si>
    <t>DEPANEL
ECO #3: PARTS HEIGHT REQ
ECO #4: Single box shipment
PO: Ship in individual boxes</t>
  </si>
  <si>
    <r>
      <rPr>
        <b/>
        <strike/>
        <sz val="11"/>
        <color rgb="FF000000"/>
        <rFont val="Calibri"/>
      </rPr>
      <t xml:space="preserve">8/2 - TOP 9:30
</t>
    </r>
    <r>
      <rPr>
        <b/>
        <sz val="11"/>
        <color rgb="FF000000"/>
        <rFont val="Calibri"/>
      </rPr>
      <t>8/2 - AOI 4:30</t>
    </r>
  </si>
  <si>
    <t>1T
34/125</t>
  </si>
  <si>
    <t xml:space="preserve">8/1 - KIT CLEAR
</t>
  </si>
  <si>
    <t>8/18
10D</t>
  </si>
  <si>
    <r>
      <rPr>
        <b/>
        <strike/>
        <sz val="11"/>
        <color rgb="FF000000"/>
        <rFont val="Calibri"/>
        <scheme val="minor"/>
      </rPr>
      <t xml:space="preserve">8/9 - BOT 7:00
8/9 - TOP 10:00
</t>
    </r>
    <r>
      <rPr>
        <b/>
        <sz val="11"/>
        <color rgb="FF000000"/>
        <rFont val="Calibri"/>
        <scheme val="minor"/>
      </rPr>
      <t>8/9 - AOI 1:00</t>
    </r>
  </si>
  <si>
    <t>1B 1T
30/259</t>
  </si>
  <si>
    <t>8/4 - KIT CLEAR</t>
  </si>
  <si>
    <t>8/17
3D</t>
  </si>
  <si>
    <r>
      <rPr>
        <b/>
        <strike/>
        <sz val="11"/>
        <color rgb="FF000000"/>
        <rFont val="Calibri"/>
        <scheme val="minor"/>
      </rPr>
      <t xml:space="preserve">8/15 - BOT 11:00
8/16 - TOP 7:30
</t>
    </r>
    <r>
      <rPr>
        <b/>
        <sz val="11"/>
        <color rgb="FF000000"/>
        <rFont val="Calibri"/>
        <scheme val="minor"/>
      </rPr>
      <t>8/16 - AOI 11:00</t>
    </r>
  </si>
  <si>
    <t>1B 1T
22/36</t>
  </si>
  <si>
    <t>118090-1ST</t>
  </si>
  <si>
    <t>8/17
5D</t>
  </si>
  <si>
    <r>
      <rPr>
        <b/>
        <strike/>
        <sz val="11"/>
        <color rgb="FF000000"/>
        <rFont val="Calibri"/>
        <scheme val="minor"/>
      </rPr>
      <t xml:space="preserve">8/14 - TOP 6:00
</t>
    </r>
    <r>
      <rPr>
        <b/>
        <sz val="11"/>
        <color rgb="FF000000"/>
        <rFont val="Calibri"/>
        <scheme val="minor"/>
      </rPr>
      <t>8/14 - AOI 9:30</t>
    </r>
  </si>
  <si>
    <t>1T
43/1296</t>
  </si>
  <si>
    <t>Nottingham Spirk Design Associates, Inc.</t>
  </si>
  <si>
    <t>120057-1
PAR</t>
  </si>
  <si>
    <r>
      <rPr>
        <b/>
        <sz val="11"/>
        <color rgb="FF000000"/>
        <rFont val="Calibri"/>
        <scheme val="minor"/>
      </rPr>
      <t xml:space="preserve">8/17
</t>
    </r>
    <r>
      <rPr>
        <b/>
        <strike/>
        <sz val="11"/>
        <color rgb="FF000000"/>
        <rFont val="Calibri"/>
        <scheme val="minor"/>
      </rPr>
      <t xml:space="preserve">8/21
</t>
    </r>
    <r>
      <rPr>
        <b/>
        <sz val="11"/>
        <color rgb="FF000000"/>
        <rFont val="Calibri"/>
        <scheme val="minor"/>
      </rPr>
      <t>5D</t>
    </r>
  </si>
  <si>
    <t>LABEL ON BOARD &amp; BAG REQ
SHIP BAT1 W/ PCBS
FAI REQ
DEPANEL</t>
  </si>
  <si>
    <r>
      <rPr>
        <b/>
        <strike/>
        <sz val="11"/>
        <color rgb="FF000000"/>
        <rFont val="Calibri"/>
        <scheme val="minor"/>
      </rPr>
      <t xml:space="preserve">8/14 - BOT 9:30
8/15 - TOP 6:00
</t>
    </r>
    <r>
      <rPr>
        <b/>
        <sz val="11"/>
        <color rgb="FF000000"/>
        <rFont val="Calibri"/>
        <scheme val="minor"/>
      </rPr>
      <t>8/15 - AOI 11:30</t>
    </r>
  </si>
  <si>
    <t>1B 2T
110/920</t>
  </si>
  <si>
    <t>Cogmedix, Inc.</t>
  </si>
  <si>
    <r>
      <rPr>
        <b/>
        <strike/>
        <sz val="11"/>
        <color rgb="FF000000"/>
        <rFont val="Calibri"/>
        <scheme val="minor"/>
      </rPr>
      <t xml:space="preserve">8/11 - TOP 8:00
</t>
    </r>
    <r>
      <rPr>
        <b/>
        <sz val="11"/>
        <color rgb="FF000000"/>
        <rFont val="Calibri"/>
        <scheme val="minor"/>
      </rPr>
      <t>8/11 - AOI 9:30</t>
    </r>
  </si>
  <si>
    <t>1T
3/3</t>
  </si>
  <si>
    <t>Emerson</t>
  </si>
  <si>
    <t>117369-1
PAR</t>
  </si>
  <si>
    <t>8/17
15D</t>
  </si>
  <si>
    <t>118087-1
BAL</t>
  </si>
  <si>
    <t>RONC 116713</t>
  </si>
  <si>
    <r>
      <rPr>
        <b/>
        <sz val="11"/>
        <color rgb="FF000000"/>
        <rFont val="Calibri"/>
        <scheme val="minor"/>
      </rPr>
      <t xml:space="preserve">8/17
</t>
    </r>
    <r>
      <rPr>
        <b/>
        <strike/>
        <sz val="11"/>
        <color rgb="FF000000"/>
        <rFont val="Calibri"/>
        <scheme val="minor"/>
      </rPr>
      <t xml:space="preserve">8/22
</t>
    </r>
    <r>
      <rPr>
        <b/>
        <sz val="11"/>
        <color rgb="FF000000"/>
        <rFont val="Calibri"/>
        <scheme val="minor"/>
      </rPr>
      <t>10D</t>
    </r>
  </si>
  <si>
    <t>DEPANEL
"J10,15,17" MUST BE FLUSH TO PCB, VERTICAL &amp; NOT TILTED PER ECO 2</t>
  </si>
  <si>
    <r>
      <rPr>
        <b/>
        <strike/>
        <sz val="11"/>
        <color rgb="FF000000"/>
        <rFont val="Calibri"/>
        <scheme val="minor"/>
      </rPr>
      <t xml:space="preserve">6/21 - TOP 2:00
6/23 - BOT 7:00
</t>
    </r>
    <r>
      <rPr>
        <b/>
        <sz val="11"/>
        <color rgb="FF000000"/>
        <rFont val="Calibri"/>
        <scheme val="minor"/>
      </rPr>
      <t>6/24 - AOI</t>
    </r>
  </si>
  <si>
    <t>1B 1T
58/117</t>
  </si>
  <si>
    <t>6/14 - KIT CLEAR
6/22 - TOP DONE</t>
  </si>
  <si>
    <t>ALLIANCE TECH</t>
  </si>
  <si>
    <t>119343-1ST</t>
  </si>
  <si>
    <r>
      <rPr>
        <b/>
        <sz val="11"/>
        <color rgb="FF000000"/>
        <rFont val="Calibri"/>
        <scheme val="minor"/>
      </rPr>
      <t xml:space="preserve">8/16
</t>
    </r>
    <r>
      <rPr>
        <b/>
        <strike/>
        <sz val="11"/>
        <color rgb="FF000000"/>
        <rFont val="Calibri"/>
        <scheme val="minor"/>
      </rPr>
      <t xml:space="preserve">8/15
</t>
    </r>
    <r>
      <rPr>
        <b/>
        <sz val="11"/>
        <color rgb="FF000000"/>
        <rFont val="Calibri"/>
        <scheme val="minor"/>
      </rPr>
      <t>5D</t>
    </r>
  </si>
  <si>
    <t>DEPANEL
XRAY &amp; SAVE IMGS REQ (ECO)</t>
  </si>
  <si>
    <r>
      <rPr>
        <b/>
        <strike/>
        <sz val="11"/>
        <color rgb="FF000000"/>
        <rFont val="Calibri"/>
        <scheme val="minor"/>
      </rPr>
      <t xml:space="preserve">8/11 - BOT 6:00
8/11 - TOP 8:30
</t>
    </r>
    <r>
      <rPr>
        <b/>
        <sz val="11"/>
        <color rgb="FF000000"/>
        <rFont val="Calibri"/>
        <scheme val="minor"/>
      </rPr>
      <t>8/11 - AOI 12:00</t>
    </r>
  </si>
  <si>
    <r>
      <rPr>
        <b/>
        <strike/>
        <sz val="11"/>
        <color rgb="FF000000"/>
        <rFont val="Calibri"/>
        <scheme val="minor"/>
      </rPr>
      <t xml:space="preserve">8/9 - BOT 7:30
8/9 - TOP 10:00
</t>
    </r>
    <r>
      <rPr>
        <b/>
        <sz val="11"/>
        <color rgb="FF000000"/>
        <rFont val="Calibri"/>
        <scheme val="minor"/>
      </rPr>
      <t>8/9 - AOI 1:00</t>
    </r>
  </si>
  <si>
    <t>1B 1T
58/350</t>
  </si>
  <si>
    <t>Thorlabs</t>
  </si>
  <si>
    <t>8/14
10D</t>
  </si>
  <si>
    <t>NO ADDITIONAL VENDOR MARK
DEPANEL &amp; SAND
BOARDS REQ BAKING</t>
  </si>
  <si>
    <r>
      <rPr>
        <b/>
        <strike/>
        <sz val="11"/>
        <color rgb="FF000000"/>
        <rFont val="Calibri"/>
      </rPr>
      <t xml:space="preserve">8/1 - BOT 6:00
8/1 - TOP
</t>
    </r>
    <r>
      <rPr>
        <b/>
        <sz val="11"/>
        <color rgb="FF000000"/>
        <rFont val="Calibri"/>
      </rPr>
      <t>8/1 - AOI 2:00</t>
    </r>
  </si>
  <si>
    <t>1B 1T
4/5</t>
  </si>
  <si>
    <t>JHU APL Jackie Sharp</t>
  </si>
  <si>
    <t>BTD #13 (C3...) &amp; #43 (ATT4..)
DEPANEL</t>
  </si>
  <si>
    <r>
      <rPr>
        <b/>
        <strike/>
        <sz val="11"/>
        <color rgb="FF000000"/>
        <rFont val="Calibri"/>
        <scheme val="minor"/>
      </rPr>
      <t xml:space="preserve">8/10 - TOP 9:30
</t>
    </r>
    <r>
      <rPr>
        <b/>
        <sz val="11"/>
        <color rgb="FF000000"/>
        <rFont val="Calibri"/>
        <scheme val="minor"/>
      </rPr>
      <t>8/11 - AOI 7:30</t>
    </r>
  </si>
  <si>
    <t>2T
64/421</t>
  </si>
  <si>
    <t>PACIFIC NORTHWEST NATIONAL LIBRARY</t>
  </si>
  <si>
    <t>114618-1
PAR</t>
  </si>
  <si>
    <t>SHIP 5 PCBS W/O J1
CLASS 3
PACKING SLIP PER ECO 5</t>
  </si>
  <si>
    <t>1B 1T
78/768</t>
  </si>
  <si>
    <t>8/8 - CLEARED FOR 5 OF 20 BOARDS</t>
  </si>
  <si>
    <t>RONC
115497</t>
  </si>
  <si>
    <t>DEPANEL
CofC REQUIREMENTS</t>
  </si>
  <si>
    <t>Churchill Navigation dba Shotover Systems Inc</t>
  </si>
  <si>
    <t>UPS BLU</t>
  </si>
  <si>
    <t>ECO #1: DO NOT TRIM LEADS (J4, J5)</t>
  </si>
  <si>
    <r>
      <rPr>
        <b/>
        <strike/>
        <sz val="11"/>
        <color rgb="FF000000"/>
        <rFont val="Calibri"/>
      </rPr>
      <t xml:space="preserve">8/1 - BOT 7:30
8/1 - TOP 8:30
</t>
    </r>
    <r>
      <rPr>
        <b/>
        <sz val="11"/>
        <color rgb="FF000000"/>
        <rFont val="Calibri"/>
      </rPr>
      <t>8/1 - AOI 11:30</t>
    </r>
  </si>
  <si>
    <t>1B 1T
35/99</t>
  </si>
  <si>
    <t>Rocky Research</t>
  </si>
  <si>
    <t>119129-1
PAR</t>
  </si>
  <si>
    <t>RONC
106266</t>
  </si>
  <si>
    <t>2B 2T
120/400</t>
  </si>
  <si>
    <t>8/11
3D</t>
  </si>
  <si>
    <r>
      <rPr>
        <b/>
        <sz val="11"/>
        <color rgb="FFFF0000"/>
        <rFont val="Calibri"/>
      </rPr>
      <t xml:space="preserve">*** 3 DAY TURN ***
</t>
    </r>
    <r>
      <rPr>
        <b/>
        <sz val="11"/>
        <color rgb="FF000000"/>
        <rFont val="Calibri"/>
      </rPr>
      <t>ECO #2: HAND PLACE "TC1"
"U1_EEPROM" CHANGED TO CAT24C512EI-GT3
PRESS FIT REQ
SHIP U1 &amp; U1_GPS W/ PCBS
#16 DNI</t>
    </r>
  </si>
  <si>
    <r>
      <rPr>
        <b/>
        <strike/>
        <sz val="11"/>
        <color rgb="FF000000"/>
        <rFont val="Calibri"/>
      </rPr>
      <t xml:space="preserve">8/7 - TOP 6:00
8/7 - TOP DONE
8/8 - BOT 8:30
</t>
    </r>
    <r>
      <rPr>
        <b/>
        <sz val="11"/>
        <color rgb="FF000000"/>
        <rFont val="Calibri"/>
      </rPr>
      <t>8/8 - AOI 11:30</t>
    </r>
  </si>
  <si>
    <t>1B 1T
69/298</t>
  </si>
  <si>
    <t>AST Science</t>
  </si>
  <si>
    <t>119067-2
BAL</t>
  </si>
  <si>
    <t>RONC 115362</t>
  </si>
  <si>
    <t>8/11
5D</t>
  </si>
  <si>
    <t>Build all 50 boards (30 w/ U9 &amp; 20 w/o U9).  
Hold 19 boards w/o U9 &amp; ship the rest.
LABEL board w/o U9
Hand place 19 boards w/o U9 when parts come in.
DEPANEL
TRIM LEAD REQUIREMENTS</t>
  </si>
  <si>
    <r>
      <rPr>
        <b/>
        <strike/>
        <sz val="11"/>
        <color rgb="FF000000"/>
        <rFont val="Calibri"/>
      </rPr>
      <t xml:space="preserve">7/26 - TOP 11:00
7/27 - BOT 7:00
</t>
    </r>
    <r>
      <rPr>
        <b/>
        <sz val="11"/>
        <color rgb="FF000000"/>
        <rFont val="Calibri"/>
      </rPr>
      <t>7/27 - AOI 12:00</t>
    </r>
  </si>
  <si>
    <t>1B 2T
113/283</t>
  </si>
  <si>
    <t>Spectro</t>
  </si>
  <si>
    <r>
      <rPr>
        <b/>
        <strike/>
        <sz val="11"/>
        <color rgb="FF000000"/>
        <rFont val="Calibri"/>
      </rPr>
      <t xml:space="preserve">8/8 - BOT 6:00
8/8 - TOP 9:30
</t>
    </r>
    <r>
      <rPr>
        <b/>
        <sz val="11"/>
        <color rgb="FF000000"/>
        <rFont val="Calibri"/>
      </rPr>
      <t>8/10 - AOI 2:30</t>
    </r>
  </si>
  <si>
    <t>1B 1T
60/171</t>
  </si>
  <si>
    <t>8/4 - KIT CLEAR
8/8 - THT PARTS WILL GO THROUGH REFLOW</t>
  </si>
  <si>
    <t>8/11
10D</t>
  </si>
  <si>
    <r>
      <rPr>
        <b/>
        <strike/>
        <sz val="11"/>
        <color rgb="FF000000"/>
        <rFont val="Calibri"/>
      </rPr>
      <t xml:space="preserve">7/29 - BOT 8:00
7/31 - TOP 12:00
</t>
    </r>
    <r>
      <rPr>
        <b/>
        <sz val="11"/>
        <color rgb="FF000000"/>
        <rFont val="Calibri"/>
      </rPr>
      <t>8/2 - AOI 10:00</t>
    </r>
  </si>
  <si>
    <t>7/28 - KIT CLEAR</t>
  </si>
  <si>
    <t>8/10
3D</t>
  </si>
  <si>
    <r>
      <rPr>
        <b/>
        <sz val="11"/>
        <color rgb="FFFF0000"/>
        <rFont val="Calibri"/>
      </rPr>
      <t xml:space="preserve">*** 3 DAY TURN ***
</t>
    </r>
    <r>
      <rPr>
        <b/>
        <sz val="11"/>
        <color rgb="FF000000"/>
        <rFont val="Calibri"/>
      </rPr>
      <t>DEPANEL
REV MARKING REQUIRED</t>
    </r>
  </si>
  <si>
    <r>
      <rPr>
        <b/>
        <strike/>
        <sz val="11"/>
        <color rgb="FF000000"/>
        <rFont val="Calibri"/>
        <scheme val="minor"/>
      </rPr>
      <t xml:space="preserve">8/8 - BOT 11:30
8/9 - TOP 6:30
</t>
    </r>
    <r>
      <rPr>
        <b/>
        <sz val="11"/>
        <color rgb="FF000000"/>
        <rFont val="Calibri"/>
        <scheme val="minor"/>
      </rPr>
      <t>8/9 - AOI 7:30</t>
    </r>
  </si>
  <si>
    <t>2B 1T
91/310</t>
  </si>
  <si>
    <t>Engenious Design</t>
  </si>
  <si>
    <t>119071-1ST</t>
  </si>
  <si>
    <t>8/10
8/11
5D</t>
  </si>
  <si>
    <r>
      <rPr>
        <b/>
        <sz val="11"/>
        <color rgb="FFFF0000"/>
        <rFont val="Calibri"/>
        <scheme val="minor"/>
      </rPr>
      <t xml:space="preserve">PARTIAL SHIP OF 30+ ON 8/10
</t>
    </r>
    <r>
      <rPr>
        <b/>
        <sz val="11"/>
        <color rgb="FF000000"/>
        <rFont val="Calibri"/>
        <scheme val="minor"/>
      </rPr>
      <t>NOTE: SEPARATE SHIPMENT ADDRESS FOR FA (SEE PO)
XRAY &amp; SAVE IMGS (SEE ECO)</t>
    </r>
  </si>
  <si>
    <r>
      <rPr>
        <b/>
        <strike/>
        <sz val="11"/>
        <color rgb="FF000000"/>
        <rFont val="Calibri"/>
      </rPr>
      <t xml:space="preserve">8/7 - TOP 7:00
8/7 - BOT 3:00
</t>
    </r>
    <r>
      <rPr>
        <b/>
        <sz val="11"/>
        <color rgb="FF000000"/>
        <rFont val="Calibri"/>
      </rPr>
      <t>8/8 - AOI 8:30</t>
    </r>
  </si>
  <si>
    <t>RONC 115735</t>
  </si>
  <si>
    <t>8/10
10D</t>
  </si>
  <si>
    <r>
      <rPr>
        <b/>
        <strike/>
        <sz val="11"/>
        <color rgb="FF000000"/>
        <rFont val="Calibri"/>
      </rPr>
      <t xml:space="preserve">7/28 - BOT 12:00
7/28 - TOP 3:00
</t>
    </r>
    <r>
      <rPr>
        <b/>
        <sz val="11"/>
        <color rgb="FF000000"/>
        <rFont val="Calibri"/>
      </rPr>
      <t>7/29 - AOI 9:30</t>
    </r>
  </si>
  <si>
    <t>1B 1T
38/117</t>
  </si>
  <si>
    <t>8/9
5D</t>
  </si>
  <si>
    <t>POST WASH BAKE REQUIREMENTS</t>
  </si>
  <si>
    <r>
      <rPr>
        <b/>
        <strike/>
        <sz val="11"/>
        <color rgb="FF000000"/>
        <rFont val="Calibri"/>
      </rPr>
      <t xml:space="preserve">8/4 - TOP 2:30
</t>
    </r>
    <r>
      <rPr>
        <b/>
        <sz val="11"/>
        <color rgb="FF000000"/>
        <rFont val="Calibri"/>
      </rPr>
      <t>8/7 - AOI 2:00</t>
    </r>
  </si>
  <si>
    <t>2T
113/475</t>
  </si>
  <si>
    <t>117989-RMA</t>
  </si>
  <si>
    <t>NON PAID</t>
  </si>
  <si>
    <t>NOT PAID REWORK</t>
  </si>
  <si>
    <t>8/2 - CLEAR</t>
  </si>
  <si>
    <t>Durbin Group</t>
  </si>
  <si>
    <t>8/9
10D</t>
  </si>
  <si>
    <r>
      <rPr>
        <b/>
        <strike/>
        <sz val="11"/>
        <color rgb="FF000000"/>
        <rFont val="Calibri"/>
      </rPr>
      <t xml:space="preserve">8/4 - TOP 8:30
8/4 - BOT 10:00
</t>
    </r>
    <r>
      <rPr>
        <b/>
        <sz val="11"/>
        <color rgb="FF000000"/>
        <rFont val="Calibri"/>
      </rPr>
      <t>8/4 - AOI 4:30</t>
    </r>
  </si>
  <si>
    <t>1B 1T
88/791</t>
  </si>
  <si>
    <t>7/26 - KIT CLEAR</t>
  </si>
  <si>
    <t>Omnisat</t>
  </si>
  <si>
    <t xml:space="preserve">DEPANEL
</t>
  </si>
  <si>
    <r>
      <rPr>
        <b/>
        <strike/>
        <sz val="11"/>
        <color rgb="FF000000"/>
        <rFont val="Calibri"/>
      </rPr>
      <t xml:space="preserve">8/3 - TOP 11:00
</t>
    </r>
    <r>
      <rPr>
        <b/>
        <sz val="11"/>
        <color rgb="FF000000"/>
        <rFont val="Calibri"/>
      </rPr>
      <t>8/4 - AOI 8:00</t>
    </r>
  </si>
  <si>
    <t>1T
59/194</t>
  </si>
  <si>
    <t>Spectro Inc.</t>
  </si>
  <si>
    <r>
      <rPr>
        <b/>
        <strike/>
        <sz val="11"/>
        <color rgb="FF000000"/>
        <rFont val="Calibri"/>
      </rPr>
      <t xml:space="preserve">8/3 - BOT 6:00
8/3 - TOP 8:00
</t>
    </r>
    <r>
      <rPr>
        <b/>
        <sz val="11"/>
        <color rgb="FF000000"/>
        <rFont val="Calibri"/>
      </rPr>
      <t>8/3 - AOI 9:30</t>
    </r>
  </si>
  <si>
    <t>1B 1T 
27/527</t>
  </si>
  <si>
    <t>Quarto Tech Services</t>
  </si>
  <si>
    <t>119433-1st</t>
  </si>
  <si>
    <t>8/8
5D</t>
  </si>
  <si>
    <r>
      <rPr>
        <b/>
        <strike/>
        <sz val="11"/>
        <color rgb="FF000000"/>
        <rFont val="Calibri"/>
      </rPr>
      <t xml:space="preserve">8/4 - TOP 8:00
8/4 - BOT 11:30
</t>
    </r>
    <r>
      <rPr>
        <b/>
        <sz val="11"/>
        <color rgb="FF000000"/>
        <rFont val="Calibri"/>
      </rPr>
      <t>8/4 - AOI 2:00</t>
    </r>
  </si>
  <si>
    <t>2B 1T
137/438</t>
  </si>
  <si>
    <r>
      <rPr>
        <b/>
        <strike/>
        <sz val="11"/>
        <color rgb="FF000000"/>
        <rFont val="Calibri"/>
      </rPr>
      <t xml:space="preserve">8/2 - BOT 8:30
8/2 - TOP 10:00
</t>
    </r>
    <r>
      <rPr>
        <b/>
        <sz val="11"/>
        <color rgb="FF000000"/>
        <rFont val="Calibri"/>
      </rPr>
      <t>8/2 - AOI 12:00</t>
    </r>
  </si>
  <si>
    <t>Cognex Corporation</t>
  </si>
  <si>
    <r>
      <rPr>
        <b/>
        <strike/>
        <sz val="11"/>
        <color rgb="FF000000"/>
        <rFont val="Calibri"/>
      </rPr>
      <t xml:space="preserve">8/3 - TOP 8:30
8/3 - BOT
</t>
    </r>
    <r>
      <rPr>
        <b/>
        <sz val="11"/>
        <color rgb="FF000000"/>
        <rFont val="Calibri"/>
      </rPr>
      <t>8/4 - AOI 9:30</t>
    </r>
  </si>
  <si>
    <t>1B 1T
62/201</t>
  </si>
  <si>
    <t>Atlas Devices</t>
  </si>
  <si>
    <t>8/8
10D</t>
  </si>
  <si>
    <t>MECH ASSY REQ</t>
  </si>
  <si>
    <r>
      <rPr>
        <b/>
        <strike/>
        <sz val="11"/>
        <color rgb="FF000000"/>
        <rFont val="Calibri"/>
      </rPr>
      <t xml:space="preserve">8/1 - BOT 11:30
</t>
    </r>
    <r>
      <rPr>
        <b/>
        <sz val="11"/>
        <color rgb="FF000000"/>
        <rFont val="Calibri"/>
      </rPr>
      <t>8/1 - AOI 2:00</t>
    </r>
  </si>
  <si>
    <t>1B
42/236</t>
  </si>
  <si>
    <t xml:space="preserve">7/25 - KIT CLEAR
</t>
  </si>
  <si>
    <r>
      <rPr>
        <b/>
        <strike/>
        <sz val="11"/>
        <color rgb="FF000000"/>
        <rFont val="Calibri"/>
      </rPr>
      <t xml:space="preserve">7/28 - TOP 11:00
</t>
    </r>
    <r>
      <rPr>
        <b/>
        <sz val="11"/>
        <color rgb="FF000000"/>
        <rFont val="Calibri"/>
      </rPr>
      <t>7/29 - AOI 10:30</t>
    </r>
  </si>
  <si>
    <t>1T
47/180</t>
  </si>
  <si>
    <t>7/25 - KIT CLEAR</t>
  </si>
  <si>
    <t>ABB</t>
  </si>
  <si>
    <r>
      <rPr>
        <b/>
        <strike/>
        <sz val="11"/>
        <color rgb="FF000000"/>
        <rFont val="Calibri"/>
      </rPr>
      <t xml:space="preserve">7/27 - TOP 12:00
</t>
    </r>
    <r>
      <rPr>
        <b/>
        <sz val="11"/>
        <color rgb="FF000000"/>
        <rFont val="Calibri"/>
      </rPr>
      <t>7/27 - AOI 2:00</t>
    </r>
  </si>
  <si>
    <t>1T
10/39</t>
  </si>
  <si>
    <t>QUARTO TECH SERVICES</t>
  </si>
  <si>
    <t>ROWC 117697</t>
  </si>
  <si>
    <r>
      <rPr>
        <b/>
        <sz val="11"/>
        <color rgb="FFFF0000"/>
        <rFont val="Calibri"/>
      </rPr>
      <t xml:space="preserve">QUALITY ALERT! 
</t>
    </r>
    <r>
      <rPr>
        <b/>
        <sz val="11"/>
        <color rgb="FF000000"/>
        <rFont val="Calibri"/>
      </rPr>
      <t>XRAY REQUIRED
INCREASE REFLOW FOR J1131
ECO #3:  CARE REQ FOR J1131</t>
    </r>
  </si>
  <si>
    <r>
      <rPr>
        <b/>
        <strike/>
        <sz val="11"/>
        <color rgb="FF000000"/>
        <rFont val="Calibri"/>
      </rPr>
      <t xml:space="preserve">8/2 - BOT 9:00
8/2 - TOP 12:00
</t>
    </r>
    <r>
      <rPr>
        <b/>
        <sz val="11"/>
        <color rgb="FF000000"/>
        <rFont val="Calibri"/>
      </rPr>
      <t>8/2 - AOI 3:00</t>
    </r>
  </si>
  <si>
    <t>1B 1T
55/275</t>
  </si>
  <si>
    <t>Protocol Insight</t>
  </si>
  <si>
    <t>118860-1st</t>
  </si>
  <si>
    <t>DEPANEL
DATA MATRIX LABEL</t>
  </si>
  <si>
    <r>
      <rPr>
        <b/>
        <strike/>
        <sz val="11"/>
        <color rgb="FF000000"/>
        <rFont val="Calibri"/>
      </rPr>
      <t xml:space="preserve">8/1 - BOT 3:00
8/1 - TOP 4:30
</t>
    </r>
    <r>
      <rPr>
        <b/>
        <sz val="11"/>
        <color rgb="FF000000"/>
        <rFont val="Calibri"/>
      </rPr>
      <t>8/2 - 7:30</t>
    </r>
  </si>
  <si>
    <r>
      <rPr>
        <b/>
        <strike/>
        <sz val="11"/>
        <color rgb="FF000000"/>
        <rFont val="Calibri"/>
      </rPr>
      <t xml:space="preserve">8/2 - TOP 6:00
</t>
    </r>
    <r>
      <rPr>
        <b/>
        <sz val="11"/>
        <color rgb="FF000000"/>
        <rFont val="Calibri"/>
      </rPr>
      <t>8/2 - AOI 12:00</t>
    </r>
  </si>
  <si>
    <t>1T
58/1631</t>
  </si>
  <si>
    <t>Forza Silicon Corporation</t>
  </si>
  <si>
    <t>118222-2nd
BAL</t>
  </si>
  <si>
    <t>RONC 1st</t>
  </si>
  <si>
    <r>
      <rPr>
        <b/>
        <sz val="11"/>
        <color rgb="FF000000"/>
        <rFont val="Calibri"/>
      </rPr>
      <t xml:space="preserve">8/7
</t>
    </r>
    <r>
      <rPr>
        <b/>
        <strike/>
        <sz val="11"/>
        <color rgb="FF000000"/>
        <rFont val="Calibri"/>
      </rPr>
      <t xml:space="preserve">8/4
</t>
    </r>
    <r>
      <rPr>
        <b/>
        <sz val="11"/>
        <color rgb="FF000000"/>
        <rFont val="Calibri"/>
      </rPr>
      <t>5D</t>
    </r>
  </si>
  <si>
    <r>
      <rPr>
        <b/>
        <strike/>
        <sz val="11"/>
        <color rgb="FF000000"/>
        <rFont val="Calibri"/>
      </rPr>
      <t xml:space="preserve">7/31 - BOT 6:00
7/31 - TOP 9:00
</t>
    </r>
    <r>
      <rPr>
        <b/>
        <sz val="11"/>
        <color rgb="FF000000"/>
        <rFont val="Calibri"/>
      </rPr>
      <t>7/31 - AOI 3:00</t>
    </r>
  </si>
  <si>
    <t>1B 2T
108/253</t>
  </si>
  <si>
    <t>7/28 - KIT CLEAR
7/20 - 5 HRS FOR QTY 25</t>
  </si>
  <si>
    <t>Jabil</t>
  </si>
  <si>
    <t>8/7
3D</t>
  </si>
  <si>
    <r>
      <rPr>
        <b/>
        <sz val="11"/>
        <color rgb="FFFF0000"/>
        <rFont val="Calibri"/>
      </rPr>
      <t xml:space="preserve">*** 3 DAY TURN ***
</t>
    </r>
    <r>
      <rPr>
        <b/>
        <sz val="11"/>
        <color rgb="FF000000"/>
        <rFont val="Calibri"/>
      </rPr>
      <t>DEPANEL
LABELS HAVE BEEN WAIVED</t>
    </r>
  </si>
  <si>
    <r>
      <rPr>
        <b/>
        <strike/>
        <sz val="11"/>
        <color rgb="FF000000"/>
        <rFont val="Calibri"/>
      </rPr>
      <t xml:space="preserve">8/2 - BOT 12:30
8/3 - TOP 8:00
</t>
    </r>
    <r>
      <rPr>
        <b/>
        <sz val="11"/>
        <color rgb="FF000000"/>
        <rFont val="Calibri"/>
      </rPr>
      <t>8/4 - AOI 7:30</t>
    </r>
  </si>
  <si>
    <t>1B 2T
96/298</t>
  </si>
  <si>
    <t>Hoverfly Technologies Inc</t>
  </si>
  <si>
    <t>117371-2
PAR</t>
  </si>
  <si>
    <t>8/4
15D</t>
  </si>
  <si>
    <t>8/4
5D</t>
  </si>
  <si>
    <r>
      <rPr>
        <b/>
        <strike/>
        <sz val="11"/>
        <color rgb="FF000000"/>
        <rFont val="Calibri"/>
      </rPr>
      <t xml:space="preserve">7/29 - BOT 9:30
7/29 - TOP 11:00
</t>
    </r>
    <r>
      <rPr>
        <b/>
        <sz val="11"/>
        <color rgb="FF000000"/>
        <rFont val="Calibri"/>
      </rPr>
      <t>7/29 - AOI 12:00</t>
    </r>
  </si>
  <si>
    <t>1B 1T
42/82</t>
  </si>
  <si>
    <t>Signal Quest</t>
  </si>
  <si>
    <t>8/4
10D</t>
  </si>
  <si>
    <r>
      <rPr>
        <b/>
        <strike/>
        <sz val="11"/>
        <color rgb="FF000000"/>
        <rFont val="Calibri"/>
      </rPr>
      <t xml:space="preserve">7/27 - BOT 2:00
7/28 - TOP 8:00
</t>
    </r>
    <r>
      <rPr>
        <b/>
        <sz val="11"/>
        <color rgb="FF000000"/>
        <rFont val="Calibri"/>
      </rPr>
      <t>7/28 - AOI 11:00</t>
    </r>
  </si>
  <si>
    <t>2B 2T
154/634</t>
  </si>
  <si>
    <t>WWT International Coiled Tubing Services</t>
  </si>
  <si>
    <r>
      <rPr>
        <b/>
        <strike/>
        <sz val="11"/>
        <color rgb="FF000000"/>
        <rFont val="Calibri"/>
      </rPr>
      <t xml:space="preserve">7/31 - BOT 3:00
8/1 - TOP 6:30
</t>
    </r>
    <r>
      <rPr>
        <b/>
        <sz val="11"/>
        <color rgb="FF000000"/>
        <rFont val="Calibri"/>
      </rPr>
      <t>8/1 - AOI 7:30</t>
    </r>
  </si>
  <si>
    <t>1B 1T
31/76</t>
  </si>
  <si>
    <t>Vigilant Onsite</t>
  </si>
  <si>
    <t>DNI #10 (D8)
DEPANEL</t>
  </si>
  <si>
    <r>
      <rPr>
        <b/>
        <strike/>
        <sz val="11"/>
        <color rgb="FF000000"/>
        <rFont val="Calibri"/>
      </rPr>
      <t xml:space="preserve">7/28 - TOP 8:30
</t>
    </r>
    <r>
      <rPr>
        <b/>
        <sz val="11"/>
        <color rgb="FF000000"/>
        <rFont val="Calibri"/>
      </rPr>
      <t>7/28 - AOI 12:00</t>
    </r>
  </si>
  <si>
    <t>1T
30/110</t>
  </si>
  <si>
    <t>Turnkey Electronics Group</t>
  </si>
  <si>
    <t>RONC 108951</t>
  </si>
  <si>
    <t>UPS 3 DAY</t>
  </si>
  <si>
    <r>
      <rPr>
        <b/>
        <strike/>
        <sz val="11"/>
        <color rgb="FF000000"/>
        <rFont val="Calibri"/>
      </rPr>
      <t xml:space="preserve">7/26 - BOT 6:00
7/26 - TOP 8:30
</t>
    </r>
    <r>
      <rPr>
        <b/>
        <sz val="11"/>
        <color rgb="FF000000"/>
        <rFont val="Calibri"/>
      </rPr>
      <t>7/27 - AOI 12:00</t>
    </r>
  </si>
  <si>
    <t>1B 1T
23/55</t>
  </si>
  <si>
    <t>Coastal Designs, LLC</t>
  </si>
  <si>
    <r>
      <rPr>
        <b/>
        <strike/>
        <sz val="11"/>
        <color rgb="FF000000"/>
        <rFont val="Calibri"/>
      </rPr>
      <t xml:space="preserve">7/29 - BOT 10:30
7/31 - TOP 1:00
</t>
    </r>
    <r>
      <rPr>
        <b/>
        <sz val="11"/>
        <color rgb="FF000000"/>
        <rFont val="Calibri"/>
      </rPr>
      <t>8/1 - AOI 3:00</t>
    </r>
  </si>
  <si>
    <t>1B 2T
65/422</t>
  </si>
  <si>
    <t>INDUSTRIALEX</t>
  </si>
  <si>
    <t>8/3
5D</t>
  </si>
  <si>
    <r>
      <rPr>
        <b/>
        <strike/>
        <sz val="11"/>
        <color rgb="FF000000"/>
        <rFont val="Calibri"/>
      </rPr>
      <t xml:space="preserve">7/28 - BOT 8:00
7/28 - TOP 2:30
</t>
    </r>
    <r>
      <rPr>
        <b/>
        <sz val="11"/>
        <color rgb="FF000000"/>
        <rFont val="Calibri"/>
      </rPr>
      <t>7/29 - AOI 8:00</t>
    </r>
  </si>
  <si>
    <t>1B 1T
15/500</t>
  </si>
  <si>
    <t>8/2
20D</t>
  </si>
  <si>
    <r>
      <rPr>
        <b/>
        <sz val="11"/>
        <color rgb="FFFF0000"/>
        <rFont val="Calibri"/>
      </rPr>
      <t xml:space="preserve">DEPANEL (THOMAS)
</t>
    </r>
    <r>
      <rPr>
        <b/>
        <sz val="11"/>
        <color rgb="FF000000"/>
        <rFont val="Calibri"/>
      </rPr>
      <t>LABEL ON ESD BAG</t>
    </r>
  </si>
  <si>
    <r>
      <rPr>
        <b/>
        <strike/>
        <sz val="11"/>
        <color rgb="FF000000"/>
        <rFont val="Calibri"/>
      </rPr>
      <t xml:space="preserve">7/26 - BOT 5:00
7/26 - TOP 7:00
</t>
    </r>
    <r>
      <rPr>
        <b/>
        <sz val="11"/>
        <color rgb="FF000000"/>
        <rFont val="Calibri"/>
      </rPr>
      <t>7/26 - AOI 9:30</t>
    </r>
  </si>
  <si>
    <t>1B 1T
59/190</t>
  </si>
  <si>
    <t>7/5 - KIT CLEAR</t>
  </si>
  <si>
    <t>7/5</t>
  </si>
  <si>
    <t>Valco Melton, Inc</t>
  </si>
  <si>
    <t>119436-1ST</t>
  </si>
  <si>
    <t>118985-2ND</t>
  </si>
  <si>
    <t>DNI R1_1..R1_18
2 boards w/ U10_1 (ADC3641) &amp; 2 boards w/ U10_1 (ADC3642)</t>
  </si>
  <si>
    <r>
      <rPr>
        <b/>
        <strike/>
        <sz val="11"/>
        <color rgb="FF000000"/>
        <rFont val="Calibri"/>
      </rPr>
      <t xml:space="preserve">7/26 - TOP 8:00
</t>
    </r>
    <r>
      <rPr>
        <b/>
        <sz val="11"/>
        <color rgb="FF000000"/>
        <rFont val="Calibri"/>
      </rPr>
      <t>7/26 - AOI 11:00</t>
    </r>
  </si>
  <si>
    <t>1T
48/1482</t>
  </si>
  <si>
    <t>Hubble Network</t>
  </si>
  <si>
    <t>118986-2ND</t>
  </si>
  <si>
    <t>DNI R1_1..R1_18
2 boards w/ U10_1 (ADC3641) &amp; 2 boards w/ U10_1 (ADC3642)
DEPANEL</t>
  </si>
  <si>
    <r>
      <rPr>
        <b/>
        <strike/>
        <sz val="11"/>
        <color rgb="FF000000"/>
        <rFont val="Calibri"/>
      </rPr>
      <t xml:space="preserve">7/25 - TOP 4:00
</t>
    </r>
    <r>
      <rPr>
        <b/>
        <sz val="11"/>
        <color rgb="FF000000"/>
        <rFont val="Calibri"/>
      </rPr>
      <t>7/26 - AOI 8:00</t>
    </r>
  </si>
  <si>
    <t>1T
48/1492</t>
  </si>
  <si>
    <t>8/1
10D</t>
  </si>
  <si>
    <r>
      <rPr>
        <b/>
        <strike/>
        <sz val="11"/>
        <color rgb="FF000000"/>
        <rFont val="Calibri"/>
      </rPr>
      <t xml:space="preserve">7/24 - BOT 9:00
7/26 - TOP 2:00
</t>
    </r>
    <r>
      <rPr>
        <b/>
        <sz val="11"/>
        <color rgb="FF000000"/>
        <rFont val="Calibri"/>
      </rPr>
      <t>7/27 - AOI 10:00</t>
    </r>
  </si>
  <si>
    <t>1B 1T
68/191</t>
  </si>
  <si>
    <t>7/18 - KIT CLEAR</t>
  </si>
  <si>
    <t>TendoNova Corporation</t>
  </si>
  <si>
    <t>119067-1
PAR</t>
  </si>
  <si>
    <t>RONC
112309</t>
  </si>
  <si>
    <r>
      <rPr>
        <b/>
        <sz val="11"/>
        <color rgb="FF000000"/>
        <rFont val="Calibri"/>
      </rPr>
      <t xml:space="preserve">8/1
</t>
    </r>
    <r>
      <rPr>
        <b/>
        <strike/>
        <sz val="11"/>
        <color rgb="FF000000"/>
        <rFont val="Calibri"/>
      </rPr>
      <t xml:space="preserve">7/28
</t>
    </r>
    <r>
      <rPr>
        <b/>
        <sz val="11"/>
        <color rgb="FF000000"/>
        <rFont val="Calibri"/>
      </rPr>
      <t>10D</t>
    </r>
  </si>
  <si>
    <t>MECH ASSY &amp; GLUE REQ
CABLE ASSY PDF</t>
  </si>
  <si>
    <t>7/14 - KIT CLEAR
BTD #37</t>
  </si>
  <si>
    <t>Technical Marine Service, Inc.</t>
  </si>
  <si>
    <r>
      <rPr>
        <b/>
        <strike/>
        <sz val="11"/>
        <color rgb="FF000000"/>
        <rFont val="Calibri"/>
      </rPr>
      <t xml:space="preserve">7/28
</t>
    </r>
    <r>
      <rPr>
        <b/>
        <sz val="11"/>
        <color rgb="FF000000"/>
        <rFont val="Calibri"/>
      </rPr>
      <t>5D</t>
    </r>
  </si>
  <si>
    <r>
      <rPr>
        <b/>
        <sz val="11"/>
        <color rgb="FF000000"/>
        <rFont val="Calibri"/>
      </rPr>
      <t xml:space="preserve">DEPANEL
</t>
    </r>
    <r>
      <rPr>
        <b/>
        <sz val="11"/>
        <color rgb="FF305496"/>
        <rFont val="Calibri"/>
      </rPr>
      <t>= P5 PIN 1 PICTURE SENT TO CUSTOMER FOR FURTHER EVAL</t>
    </r>
  </si>
  <si>
    <r>
      <rPr>
        <b/>
        <strike/>
        <sz val="11"/>
        <color rgb="FF000000"/>
        <rFont val="Calibri"/>
      </rPr>
      <t xml:space="preserve">7/25 - TOP 2:00
</t>
    </r>
    <r>
      <rPr>
        <b/>
        <sz val="11"/>
        <color rgb="FF000000"/>
        <rFont val="Calibri"/>
      </rPr>
      <t>7/25 - AOI 4:00</t>
    </r>
  </si>
  <si>
    <t>1T
60/370</t>
  </si>
  <si>
    <t>MIDI Product Development Corporation</t>
  </si>
  <si>
    <t>114814-2</t>
  </si>
  <si>
    <r>
      <rPr>
        <b/>
        <sz val="11"/>
        <color rgb="FF000000"/>
        <rFont val="Calibri"/>
      </rPr>
      <t xml:space="preserve">7/31
</t>
    </r>
    <r>
      <rPr>
        <b/>
        <strike/>
        <sz val="11"/>
        <color rgb="FF000000"/>
        <rFont val="Calibri"/>
      </rPr>
      <t xml:space="preserve">7/28
</t>
    </r>
    <r>
      <rPr>
        <b/>
        <sz val="11"/>
        <color rgb="FF000000"/>
        <rFont val="Calibri"/>
      </rPr>
      <t>3D</t>
    </r>
  </si>
  <si>
    <r>
      <rPr>
        <b/>
        <sz val="11"/>
        <color rgb="FFFF0000"/>
        <rFont val="Calibri"/>
      </rPr>
      <t xml:space="preserve">*** 3 DAY TURN ***
</t>
    </r>
    <r>
      <rPr>
        <b/>
        <sz val="11"/>
        <color rgb="FF000000"/>
        <rFont val="Calibri"/>
      </rPr>
      <t xml:space="preserve">DEPANEL
#23 (D9) PLACE AS IS
BARCODE LABEL REQ
</t>
    </r>
    <r>
      <rPr>
        <b/>
        <sz val="11"/>
        <color rgb="FF305496"/>
        <rFont val="Calibri"/>
      </rPr>
      <t>= L4 POLARITY QUESTION SENT TO CUSTOMER</t>
    </r>
  </si>
  <si>
    <r>
      <rPr>
        <b/>
        <strike/>
        <sz val="11"/>
        <color rgb="FF000000"/>
        <rFont val="Calibri"/>
      </rPr>
      <t xml:space="preserve">7/26 - BOT 9:30
7/27 - TOP 10:30
</t>
    </r>
    <r>
      <rPr>
        <b/>
        <sz val="11"/>
        <color rgb="FF000000"/>
        <rFont val="Calibri"/>
      </rPr>
      <t>7/27 - AOI 2:00</t>
    </r>
  </si>
  <si>
    <t>1B 1T
74/233</t>
  </si>
  <si>
    <t>Artis LLC</t>
  </si>
  <si>
    <t>7/31
3D</t>
  </si>
  <si>
    <r>
      <rPr>
        <b/>
        <strike/>
        <sz val="11"/>
        <color rgb="FF000000"/>
        <rFont val="Calibri"/>
      </rPr>
      <t xml:space="preserve">7/27 - TOP 9:00
</t>
    </r>
    <r>
      <rPr>
        <b/>
        <sz val="11"/>
        <color rgb="FF000000"/>
        <rFont val="Calibri"/>
      </rPr>
      <t>7/28 - AOI 8:30</t>
    </r>
  </si>
  <si>
    <t>2T
96/375</t>
  </si>
  <si>
    <t>PRONTO</t>
  </si>
  <si>
    <t>118985-1st</t>
  </si>
  <si>
    <t>7/28
5D</t>
  </si>
  <si>
    <t>SHARE PARTS WITH 118986
CLEANLINESS REQ WHEN HANDLING PCBS</t>
  </si>
  <si>
    <r>
      <rPr>
        <b/>
        <strike/>
        <sz val="11"/>
        <color rgb="FF000000"/>
        <rFont val="Calibri"/>
      </rPr>
      <t xml:space="preserve">7/20 - TOP 10:30
</t>
    </r>
    <r>
      <rPr>
        <b/>
        <sz val="11"/>
        <color rgb="FF000000"/>
        <rFont val="Calibri"/>
      </rPr>
      <t>7/24 - AOI 10:30</t>
    </r>
  </si>
  <si>
    <r>
      <rPr>
        <b/>
        <sz val="11"/>
        <color rgb="FF000000"/>
        <rFont val="Calibri"/>
      </rPr>
      <t xml:space="preserve">DEPANEL
</t>
    </r>
    <r>
      <rPr>
        <b/>
        <sz val="11"/>
        <color rgb="FFFF0000"/>
        <rFont val="Calibri"/>
      </rPr>
      <t>Ship DNI parts with boards</t>
    </r>
  </si>
  <si>
    <r>
      <rPr>
        <b/>
        <strike/>
        <sz val="11"/>
        <color rgb="FF000000"/>
        <rFont val="Calibri"/>
      </rPr>
      <t xml:space="preserve">7/24 - TOP 7:00
</t>
    </r>
    <r>
      <rPr>
        <b/>
        <sz val="11"/>
        <color rgb="FF000000"/>
        <rFont val="Calibri"/>
      </rPr>
      <t>7/24 - AOI 9:00</t>
    </r>
  </si>
  <si>
    <t>1T
14/477</t>
  </si>
  <si>
    <t>GlobalSim, Inc.</t>
  </si>
  <si>
    <t>DEPANEL
U2,U4,U6-U8,U13,U17-U19 HEIGHT REQUIRMENTS</t>
  </si>
  <si>
    <r>
      <rPr>
        <b/>
        <strike/>
        <sz val="11"/>
        <color rgb="FF000000"/>
        <rFont val="Calibri"/>
      </rPr>
      <t xml:space="preserve">7/24 - TOP 10:30
</t>
    </r>
    <r>
      <rPr>
        <b/>
        <sz val="11"/>
        <color rgb="FF000000"/>
        <rFont val="Calibri"/>
      </rPr>
      <t>7/24 - AOI 12:00</t>
    </r>
  </si>
  <si>
    <t>1T
20/196</t>
  </si>
  <si>
    <t>Keytronic</t>
  </si>
  <si>
    <t>7/27
5D</t>
  </si>
  <si>
    <r>
      <rPr>
        <b/>
        <strike/>
        <sz val="11"/>
        <color rgb="FF000000"/>
        <rFont val="Calibri"/>
      </rPr>
      <t xml:space="preserve">7/22 - BOT 1:00
7/24 - TOP 7:00 
</t>
    </r>
    <r>
      <rPr>
        <b/>
        <sz val="11"/>
        <color rgb="FF000000"/>
        <rFont val="Calibri"/>
      </rPr>
      <t>7/24 - AOI 10:00</t>
    </r>
  </si>
  <si>
    <t>1B 1T
13/420</t>
  </si>
  <si>
    <t>7/20 - KIT CLEAR</t>
  </si>
  <si>
    <t>Kansas State University</t>
  </si>
  <si>
    <t>119275-1ST</t>
  </si>
  <si>
    <t>DEPANEL
DNI SW1</t>
  </si>
  <si>
    <r>
      <rPr>
        <b/>
        <strike/>
        <sz val="11"/>
        <color rgb="FF000000"/>
        <rFont val="Calibri"/>
      </rPr>
      <t xml:space="preserve">7/22 - TOP 11:30
</t>
    </r>
    <r>
      <rPr>
        <b/>
        <sz val="11"/>
        <color rgb="FF000000"/>
        <rFont val="Calibri"/>
      </rPr>
      <t>7/22 - AOI 2:00</t>
    </r>
  </si>
  <si>
    <t>1T
51/117</t>
  </si>
  <si>
    <t>7/27
3D</t>
  </si>
  <si>
    <r>
      <rPr>
        <b/>
        <sz val="11"/>
        <color rgb="FFFF0000"/>
        <rFont val="Calibri"/>
      </rPr>
      <t xml:space="preserve">*** 3 DAY TURN ***
</t>
    </r>
    <r>
      <rPr>
        <b/>
        <sz val="11"/>
        <color rgb="FF000000"/>
        <rFont val="Calibri"/>
      </rPr>
      <t>NO IN-HOUSE LABELS OR QA STAMPS</t>
    </r>
  </si>
  <si>
    <r>
      <rPr>
        <b/>
        <strike/>
        <sz val="11"/>
        <color rgb="FF000000"/>
        <rFont val="Calibri"/>
        <scheme val="minor"/>
      </rPr>
      <t xml:space="preserve">7/24 - TOP 2:00
</t>
    </r>
    <r>
      <rPr>
        <b/>
        <sz val="11"/>
        <color rgb="FF000000"/>
        <rFont val="Calibri"/>
        <scheme val="minor"/>
      </rPr>
      <t>7/25 - AOI 9:00</t>
    </r>
  </si>
  <si>
    <t>2T
78/186</t>
  </si>
  <si>
    <t>DEPANEL
FAIR REQUIRED</t>
  </si>
  <si>
    <r>
      <rPr>
        <b/>
        <strike/>
        <sz val="11"/>
        <color rgb="FF000000"/>
        <rFont val="Calibri"/>
      </rPr>
      <t xml:space="preserve">7/21 - BOT 8:30
7/22 - TOP 10:00
</t>
    </r>
    <r>
      <rPr>
        <b/>
        <sz val="11"/>
        <color rgb="FF000000"/>
        <rFont val="Calibri"/>
      </rPr>
      <t>7/22 - AOI 11:00</t>
    </r>
  </si>
  <si>
    <t>1B 1T
5/149</t>
  </si>
  <si>
    <r>
      <rPr>
        <b/>
        <sz val="11"/>
        <color rgb="FF000000"/>
        <rFont val="Calibri"/>
      </rPr>
      <t xml:space="preserve">7/27
</t>
    </r>
    <r>
      <rPr>
        <b/>
        <strike/>
        <sz val="11"/>
        <color rgb="FF000000"/>
        <rFont val="Calibri"/>
      </rPr>
      <t xml:space="preserve">7/25
</t>
    </r>
    <r>
      <rPr>
        <b/>
        <sz val="11"/>
        <color rgb="FF000000"/>
        <rFont val="Calibri"/>
      </rPr>
      <t>5D</t>
    </r>
  </si>
  <si>
    <r>
      <rPr>
        <b/>
        <strike/>
        <sz val="11"/>
        <color rgb="FF000000"/>
        <rFont val="Calibri"/>
      </rPr>
      <t xml:space="preserve">7/20 - BOT 8:30 
7/20 - TOP 10:00
</t>
    </r>
    <r>
      <rPr>
        <b/>
        <sz val="11"/>
        <color rgb="FF000000"/>
        <rFont val="Calibri"/>
      </rPr>
      <t>7/24 - AOI 2:00</t>
    </r>
  </si>
  <si>
    <t>1B 1T
21/34</t>
  </si>
  <si>
    <t>7/18 - KIT CLEAR
7/20 - U8 FOOTPRINT ISSUE (due 7/21 - 7/24)</t>
  </si>
  <si>
    <t>Open Source Instruments Inc</t>
  </si>
  <si>
    <t>DEPANEL
SHIPPING ADDRESS REQUIREMENTS (ECO #4)
*SPLIT SHIPMENT - SEE PO</t>
  </si>
  <si>
    <r>
      <rPr>
        <b/>
        <strike/>
        <sz val="11"/>
        <color rgb="FF000000"/>
        <rFont val="Calibri"/>
      </rPr>
      <t xml:space="preserve">7/24 - TOP 6:00
</t>
    </r>
    <r>
      <rPr>
        <b/>
        <sz val="11"/>
        <color rgb="FF000000"/>
        <rFont val="Calibri"/>
      </rPr>
      <t>7/24 - AOI 7:30</t>
    </r>
  </si>
  <si>
    <t>1T
27/175</t>
  </si>
  <si>
    <t>Panthalassa</t>
  </si>
  <si>
    <t>7/13 - SHIP DATE CHANGED FROM 7/26 TO 7/27 DUE TO ARRAY FILES</t>
  </si>
  <si>
    <r>
      <t xml:space="preserve">7/27
</t>
    </r>
    <r>
      <rPr>
        <b/>
        <strike/>
        <sz val="11"/>
        <rFont val="Calibri"/>
        <family val="2"/>
      </rPr>
      <t>7/26</t>
    </r>
    <r>
      <rPr>
        <b/>
        <sz val="11"/>
        <rFont val="Calibri"/>
        <family val="2"/>
      </rPr>
      <t xml:space="preserve">
10D</t>
    </r>
  </si>
  <si>
    <t>DEPANEL
FRAGILE THERMISTORS (HANDLE &amp; SHIP W/ CARE)</t>
  </si>
  <si>
    <r>
      <rPr>
        <b/>
        <strike/>
        <sz val="11"/>
        <color rgb="FF000000"/>
        <rFont val="Calibri"/>
      </rPr>
      <t xml:space="preserve">7/20 - TOP 9:30
</t>
    </r>
    <r>
      <rPr>
        <b/>
        <sz val="11"/>
        <color rgb="FF000000"/>
        <rFont val="Calibri"/>
      </rPr>
      <t>7/20 - AOI 12:00</t>
    </r>
  </si>
  <si>
    <t>1T
44/149</t>
  </si>
  <si>
    <t xml:space="preserve">7/12 - KIT CLEAR
</t>
  </si>
  <si>
    <t>CLASSS 3</t>
  </si>
  <si>
    <t>7/17 - BOT 6:30
7/18 - TOP</t>
  </si>
  <si>
    <t>1B 1T
27/376</t>
  </si>
  <si>
    <t>710 - KIT CLEAR</t>
  </si>
  <si>
    <t>Coastal Designs</t>
  </si>
  <si>
    <r>
      <rPr>
        <b/>
        <strike/>
        <sz val="11"/>
        <color rgb="FF000000"/>
        <rFont val="Calibri"/>
      </rPr>
      <t xml:space="preserve">7/21 - BOT 11:00
7/22 - TOP 10:30
</t>
    </r>
    <r>
      <rPr>
        <b/>
        <sz val="11"/>
        <color rgb="FF000000"/>
        <rFont val="Calibri"/>
      </rPr>
      <t>7/22 - AOI 11:30</t>
    </r>
  </si>
  <si>
    <t>1B 1T
82/496</t>
  </si>
  <si>
    <r>
      <rPr>
        <b/>
        <sz val="11"/>
        <color rgb="FF000000"/>
        <rFont val="Calibri"/>
      </rPr>
      <t xml:space="preserve">7/26
</t>
    </r>
    <r>
      <rPr>
        <b/>
        <strike/>
        <sz val="11"/>
        <color rgb="FF000000"/>
        <rFont val="Calibri"/>
      </rPr>
      <t xml:space="preserve">7/25 </t>
    </r>
    <r>
      <rPr>
        <b/>
        <sz val="11"/>
        <color rgb="FF000000"/>
        <rFont val="Calibri"/>
      </rPr>
      <t>3D</t>
    </r>
  </si>
  <si>
    <r>
      <rPr>
        <b/>
        <sz val="11"/>
        <color rgb="FFFF0000"/>
        <rFont val="Calibri"/>
      </rPr>
      <t xml:space="preserve">*** 3 DAY TURN ***
</t>
    </r>
    <r>
      <rPr>
        <b/>
        <sz val="11"/>
        <color rgb="FF000000"/>
        <rFont val="Calibri"/>
      </rPr>
      <t>DEPANEL
PACKING SLIP REQUIREMENTS</t>
    </r>
  </si>
  <si>
    <r>
      <rPr>
        <b/>
        <strike/>
        <sz val="11"/>
        <color rgb="FF000000"/>
        <rFont val="Calibri"/>
        <scheme val="minor"/>
      </rPr>
      <t xml:space="preserve">7/22 - BOT 11:00
7/24 - TOP
</t>
    </r>
    <r>
      <rPr>
        <b/>
        <sz val="11"/>
        <color rgb="FF000000"/>
        <rFont val="Calibri"/>
        <scheme val="minor"/>
      </rPr>
      <t>7/25 - AOI 10:30</t>
    </r>
  </si>
  <si>
    <t>1B 1T
81/153</t>
  </si>
  <si>
    <t>Scalvy Inc</t>
  </si>
  <si>
    <r>
      <rPr>
        <b/>
        <strike/>
        <sz val="11"/>
        <color rgb="FF000000"/>
        <rFont val="Calibri"/>
      </rPr>
      <t xml:space="preserve">7/24 - TOP 10:00
7/24 - BOT 2:30
</t>
    </r>
    <r>
      <rPr>
        <b/>
        <sz val="11"/>
        <color rgb="FF000000"/>
        <rFont val="Calibri"/>
      </rPr>
      <t>7/25 - AOI 2:00</t>
    </r>
  </si>
  <si>
    <t>2B 2T
152/615</t>
  </si>
  <si>
    <t>7/21 - FABS DUE</t>
  </si>
  <si>
    <t>7/20 - TOP
7/20 - AOI 8:30</t>
  </si>
  <si>
    <t>1T
19/105</t>
  </si>
  <si>
    <t>Globalsim, Inc.</t>
  </si>
  <si>
    <t>ROWC
115888</t>
  </si>
  <si>
    <r>
      <rPr>
        <b/>
        <sz val="11"/>
        <color rgb="FFFF0000"/>
        <rFont val="Calibri"/>
      </rPr>
      <t xml:space="preserve">*** 3 DAY TURN ***
</t>
    </r>
    <r>
      <rPr>
        <b/>
        <sz val="11"/>
        <color rgb="FF000000"/>
        <rFont val="Calibri"/>
      </rPr>
      <t>DEPANEL
All parts must be flush to PCB
MECH ASSY &amp; Thermal Paste</t>
    </r>
  </si>
  <si>
    <r>
      <rPr>
        <b/>
        <strike/>
        <sz val="11"/>
        <color rgb="FF000000"/>
        <rFont val="Calibri"/>
      </rPr>
      <t xml:space="preserve">7/15 - TOP 1:00
</t>
    </r>
    <r>
      <rPr>
        <b/>
        <sz val="11"/>
        <color rgb="FF000000"/>
        <rFont val="Calibri"/>
      </rPr>
      <t>7/17 - AOI 8:30</t>
    </r>
  </si>
  <si>
    <t>1T
29/59</t>
  </si>
  <si>
    <t>7/25
3D</t>
  </si>
  <si>
    <r>
      <rPr>
        <b/>
        <sz val="11"/>
        <color rgb="FFFF0000"/>
        <rFont val="Calibri"/>
      </rPr>
      <t xml:space="preserve">*** 3 DAY TURN ***
</t>
    </r>
    <r>
      <rPr>
        <b/>
        <sz val="11"/>
        <color rgb="FF000000"/>
        <rFont val="Calibri"/>
      </rPr>
      <t>BARCODE LABEL</t>
    </r>
  </si>
  <si>
    <r>
      <rPr>
        <b/>
        <strike/>
        <sz val="11"/>
        <color rgb="FF000000"/>
        <rFont val="Calibri"/>
      </rPr>
      <t xml:space="preserve">7/20 - TOP 3:00
</t>
    </r>
    <r>
      <rPr>
        <b/>
        <sz val="11"/>
        <color rgb="FF000000"/>
        <rFont val="Calibri"/>
      </rPr>
      <t>7/21 - AOI 11:00</t>
    </r>
  </si>
  <si>
    <t>2T
72/707</t>
  </si>
  <si>
    <t>GatesAir, Inc.</t>
  </si>
  <si>
    <r>
      <rPr>
        <b/>
        <sz val="11"/>
        <color rgb="FFFF0000"/>
        <rFont val="Calibri"/>
        <family val="2"/>
      </rPr>
      <t>*** 3 DAY TURN ***</t>
    </r>
    <r>
      <rPr>
        <b/>
        <sz val="11"/>
        <rFont val="Calibri"/>
        <family val="2"/>
      </rPr>
      <t xml:space="preserve">
DEPANEL
NO PRESS FIT RECOMMENDED</t>
    </r>
  </si>
  <si>
    <r>
      <rPr>
        <b/>
        <strike/>
        <sz val="11"/>
        <color rgb="FF000000"/>
        <rFont val="Calibri"/>
      </rPr>
      <t xml:space="preserve">7/20 - BOT 12:30
7/20 - TOP 2:30
</t>
    </r>
    <r>
      <rPr>
        <b/>
        <sz val="11"/>
        <color rgb="FF000000"/>
        <rFont val="Calibri"/>
      </rPr>
      <t>7/21 - AOI 8:30</t>
    </r>
  </si>
  <si>
    <t>1B 2T
78/695</t>
  </si>
  <si>
    <r>
      <rPr>
        <b/>
        <sz val="11"/>
        <color rgb="FFFF0000"/>
        <rFont val="Calibri"/>
      </rPr>
      <t xml:space="preserve">*** 3 DAY TURN ***
</t>
    </r>
    <r>
      <rPr>
        <b/>
        <sz val="11"/>
        <color rgb="FF000000"/>
        <rFont val="Calibri"/>
      </rPr>
      <t>DEPANEL
U7 PLACE AS IS</t>
    </r>
  </si>
  <si>
    <r>
      <rPr>
        <b/>
        <strike/>
        <sz val="11"/>
        <color rgb="FF000000"/>
        <rFont val="Calibri"/>
      </rPr>
      <t xml:space="preserve">7/21 - BOT 8:30
7/21 - TOP 1:00
</t>
    </r>
    <r>
      <rPr>
        <b/>
        <sz val="11"/>
        <color rgb="FF000000"/>
        <rFont val="Calibri"/>
      </rPr>
      <t>7/22 - AOI 1:00</t>
    </r>
  </si>
  <si>
    <t>1B 2T
101/325</t>
  </si>
  <si>
    <t>DEPANEL
POST BAKE REQUIREMENTS</t>
  </si>
  <si>
    <r>
      <rPr>
        <b/>
        <strike/>
        <sz val="11"/>
        <rFont val="Calibri"/>
        <family val="2"/>
      </rPr>
      <t>7/11 - TOP 12:00</t>
    </r>
    <r>
      <rPr>
        <b/>
        <sz val="11"/>
        <rFont val="Calibri"/>
        <family val="2"/>
      </rPr>
      <t xml:space="preserve">
7/11 - AOI 1:30</t>
    </r>
  </si>
  <si>
    <t>1T
6/12</t>
  </si>
  <si>
    <r>
      <rPr>
        <b/>
        <strike/>
        <sz val="11"/>
        <rFont val="Calibri"/>
        <family val="2"/>
      </rPr>
      <t>7/10 - SMT CLEAR; RUN</t>
    </r>
    <r>
      <rPr>
        <b/>
        <sz val="11"/>
        <rFont val="Calibri"/>
        <family val="2"/>
      </rPr>
      <t xml:space="preserve">
7/11 - KIT CLEAR</t>
    </r>
  </si>
  <si>
    <t>Solar Stik, Inc.</t>
  </si>
  <si>
    <t>118087-1
PAR2</t>
  </si>
  <si>
    <r>
      <t xml:space="preserve">6/21 - TOP 2:00
6/23 - BOT 7:00
</t>
    </r>
    <r>
      <rPr>
        <b/>
        <sz val="11"/>
        <color theme="1"/>
        <rFont val="Calibri"/>
        <family val="2"/>
        <scheme val="minor"/>
      </rPr>
      <t>6/24 - AOI</t>
    </r>
  </si>
  <si>
    <r>
      <rPr>
        <b/>
        <sz val="11"/>
        <color rgb="FF000000"/>
        <rFont val="Calibri"/>
      </rPr>
      <t xml:space="preserve">7/25
</t>
    </r>
    <r>
      <rPr>
        <b/>
        <strike/>
        <sz val="11"/>
        <color rgb="FF000000"/>
        <rFont val="Calibri"/>
      </rPr>
      <t xml:space="preserve">7/24
</t>
    </r>
    <r>
      <rPr>
        <b/>
        <sz val="11"/>
        <color rgb="FF000000"/>
        <rFont val="Calibri"/>
      </rPr>
      <t>5D</t>
    </r>
  </si>
  <si>
    <t>FEDEX GND
***</t>
  </si>
  <si>
    <t>BTD #9 (R81, R82...)
#9 SHOULD BE SHORT ON 2 BOARDS ONLY</t>
  </si>
  <si>
    <r>
      <rPr>
        <b/>
        <strike/>
        <sz val="11"/>
        <color rgb="FF000000"/>
        <rFont val="Calibri"/>
      </rPr>
      <t xml:space="preserve">7/17 - BOT 11:00
7/19 - TOP 1:00
</t>
    </r>
    <r>
      <rPr>
        <b/>
        <sz val="11"/>
        <color rgb="FF000000"/>
        <rFont val="Calibri"/>
      </rPr>
      <t>7/20 - AOI</t>
    </r>
  </si>
  <si>
    <t>1B 1T
12/380</t>
  </si>
  <si>
    <t>7/17 - KIT CLEAR</t>
  </si>
  <si>
    <t>Polarity Inc.</t>
  </si>
  <si>
    <r>
      <rPr>
        <b/>
        <sz val="11"/>
        <color rgb="FF000000"/>
        <rFont val="Calibri"/>
      </rPr>
      <t xml:space="preserve">7/25
</t>
    </r>
    <r>
      <rPr>
        <b/>
        <strike/>
        <sz val="11"/>
        <color rgb="FF000000"/>
        <rFont val="Calibri"/>
      </rPr>
      <t xml:space="preserve">7/24
</t>
    </r>
    <r>
      <rPr>
        <b/>
        <sz val="11"/>
        <color rgb="FF000000"/>
        <rFont val="Calibri"/>
      </rPr>
      <t>10D</t>
    </r>
  </si>
  <si>
    <r>
      <rPr>
        <b/>
        <sz val="11"/>
        <color rgb="FFFF0000"/>
        <rFont val="Calibri"/>
      </rPr>
      <t xml:space="preserve">DO NOT DEPANEL
</t>
    </r>
    <r>
      <rPr>
        <b/>
        <sz val="11"/>
        <color rgb="FF000000"/>
        <rFont val="Calibri"/>
      </rPr>
      <t xml:space="preserve">XTRA TIME REQ FOR INSPECTION
</t>
    </r>
    <r>
      <rPr>
        <b/>
        <sz val="11"/>
        <color rgb="FFFF0000"/>
        <rFont val="Calibri"/>
      </rPr>
      <t>REQ TAD REVIEW BEFORE RUN</t>
    </r>
  </si>
  <si>
    <r>
      <rPr>
        <b/>
        <strike/>
        <sz val="11"/>
        <color rgb="FF000000"/>
        <rFont val="Calibri"/>
      </rPr>
      <t xml:space="preserve">7/14 - BOT 8:30
7/14 - TOP 12:30
</t>
    </r>
    <r>
      <rPr>
        <b/>
        <sz val="11"/>
        <color rgb="FF000000"/>
        <rFont val="Calibri"/>
      </rPr>
      <t>7/17 - AOI 6:30</t>
    </r>
  </si>
  <si>
    <t>1B 1T
4/9</t>
  </si>
  <si>
    <t>Listen AS</t>
  </si>
  <si>
    <t>ROWC 112216</t>
  </si>
  <si>
    <t>7/24
10D</t>
  </si>
  <si>
    <t>DEPANEL
XRAY &amp; SAVE IMAGES</t>
  </si>
  <si>
    <r>
      <rPr>
        <b/>
        <strike/>
        <sz val="11"/>
        <color rgb="FF000000"/>
        <rFont val="Calibri"/>
      </rPr>
      <t xml:space="preserve">7/11 - BOT 1:30
7/14 - TOP 10:00
</t>
    </r>
    <r>
      <rPr>
        <b/>
        <sz val="11"/>
        <color rgb="FF000000"/>
        <rFont val="Calibri"/>
      </rPr>
      <t>7/21 - AOI 8:30</t>
    </r>
  </si>
  <si>
    <t>2B 2T
84/373</t>
  </si>
  <si>
    <t>Sea Land Aire</t>
  </si>
  <si>
    <t>ALL</t>
  </si>
  <si>
    <r>
      <rPr>
        <b/>
        <sz val="11"/>
        <color rgb="FF000000"/>
        <rFont val="Calibri"/>
      </rPr>
      <t xml:space="preserve">7/24
</t>
    </r>
    <r>
      <rPr>
        <b/>
        <strike/>
        <sz val="11"/>
        <color rgb="FF000000"/>
        <rFont val="Calibri"/>
      </rPr>
      <t xml:space="preserve">7/20
</t>
    </r>
    <r>
      <rPr>
        <b/>
        <sz val="11"/>
        <color rgb="FF000000"/>
        <rFont val="Calibri"/>
      </rPr>
      <t>3D</t>
    </r>
  </si>
  <si>
    <r>
      <rPr>
        <b/>
        <sz val="11"/>
        <color rgb="FFFF0000"/>
        <rFont val="Calibri"/>
        <family val="2"/>
      </rPr>
      <t>*** 3 DAY TURN ***</t>
    </r>
    <r>
      <rPr>
        <b/>
        <sz val="11"/>
        <rFont val="Calibri"/>
        <family val="2"/>
      </rPr>
      <t xml:space="preserve">
</t>
    </r>
    <r>
      <rPr>
        <b/>
        <u/>
        <sz val="11"/>
        <color rgb="FFC00000"/>
        <rFont val="Calibri"/>
        <family val="2"/>
      </rPr>
      <t>***DO NOT DEPANEL***</t>
    </r>
  </si>
  <si>
    <r>
      <rPr>
        <b/>
        <strike/>
        <sz val="11"/>
        <color rgb="FF000000"/>
        <rFont val="Calibri"/>
      </rPr>
      <t xml:space="preserve">7/17 - BOT 10:30
7/18 - TOP 9:30
</t>
    </r>
    <r>
      <rPr>
        <b/>
        <sz val="11"/>
        <color rgb="FF000000"/>
        <rFont val="Calibri"/>
      </rPr>
      <t>7/22 - AOI 10:00</t>
    </r>
  </si>
  <si>
    <t>1B 1T
110/224</t>
  </si>
  <si>
    <r>
      <rPr>
        <b/>
        <strike/>
        <sz val="11"/>
        <color rgb="FF000000"/>
        <rFont val="Calibri"/>
        <scheme val="minor"/>
      </rPr>
      <t xml:space="preserve">7/19 - BOT 9:30
7/19 - TOP 10:30
</t>
    </r>
    <r>
      <rPr>
        <b/>
        <sz val="11"/>
        <color rgb="FF000000"/>
        <rFont val="Calibri"/>
        <scheme val="minor"/>
      </rPr>
      <t>7/20 - AOI 6:30</t>
    </r>
  </si>
  <si>
    <t>1B 1T
57/142</t>
  </si>
  <si>
    <t>118820-1st</t>
  </si>
  <si>
    <t>7/21
5D</t>
  </si>
  <si>
    <t>CLASS 3
DEPANEL
PRESS FIT REQ</t>
  </si>
  <si>
    <r>
      <rPr>
        <b/>
        <strike/>
        <sz val="11"/>
        <color rgb="FF000000"/>
        <rFont val="Calibri"/>
        <scheme val="minor"/>
      </rPr>
      <t xml:space="preserve">7/19 - BOT 7:00
7/19 - TOP
</t>
    </r>
    <r>
      <rPr>
        <b/>
        <sz val="11"/>
        <color rgb="FF000000"/>
        <rFont val="Calibri"/>
        <scheme val="minor"/>
      </rPr>
      <t>7/19 - AOI 10:00</t>
    </r>
  </si>
  <si>
    <t>7/14 - KIT CLEAR</t>
  </si>
  <si>
    <t>118986-1ST</t>
  </si>
  <si>
    <t>7/21
3D</t>
  </si>
  <si>
    <r>
      <rPr>
        <b/>
        <sz val="11"/>
        <color rgb="FFFF0000"/>
        <rFont val="Calibri"/>
      </rPr>
      <t xml:space="preserve">*** 3 DAY TURN ***
</t>
    </r>
    <r>
      <rPr>
        <b/>
        <sz val="11"/>
        <color rgb="FF000000"/>
        <rFont val="Calibri"/>
      </rPr>
      <t>DEPANEL
ECO #3: USE ADC3641
CLEANLINESS CARE REQ WHEN HANDLING PCBS</t>
    </r>
  </si>
  <si>
    <r>
      <rPr>
        <b/>
        <strike/>
        <sz val="11"/>
        <color rgb="FF000000"/>
        <rFont val="Calibri"/>
        <scheme val="minor"/>
      </rPr>
      <t xml:space="preserve">7/19 - TOP 10:00
</t>
    </r>
    <r>
      <rPr>
        <b/>
        <sz val="11"/>
        <color rgb="FF000000"/>
        <rFont val="Calibri"/>
        <scheme val="minor"/>
      </rPr>
      <t>7/20 - AOI</t>
    </r>
  </si>
  <si>
    <t>117522-1
PAR</t>
  </si>
  <si>
    <t>7/21
10D</t>
  </si>
  <si>
    <r>
      <rPr>
        <b/>
        <strike/>
        <sz val="11"/>
        <rFont val="Calibri"/>
        <family val="2"/>
      </rPr>
      <t>7/10 - BOT 9:30</t>
    </r>
    <r>
      <rPr>
        <b/>
        <sz val="11"/>
        <rFont val="Calibri"/>
        <family val="2"/>
      </rPr>
      <t xml:space="preserve">
</t>
    </r>
    <r>
      <rPr>
        <b/>
        <strike/>
        <sz val="11"/>
        <rFont val="Calibri"/>
        <family val="2"/>
      </rPr>
      <t>7/11 - TOP 11:00</t>
    </r>
    <r>
      <rPr>
        <b/>
        <sz val="11"/>
        <rFont val="Calibri"/>
        <family val="2"/>
      </rPr>
      <t xml:space="preserve">
7/11 - AOI 1:30</t>
    </r>
  </si>
  <si>
    <t>119410
(7/13)</t>
  </si>
  <si>
    <t>ROWC
118836</t>
  </si>
  <si>
    <t>7/20
5D</t>
  </si>
  <si>
    <r>
      <t xml:space="preserve">DEPANEL
MIX POP - </t>
    </r>
    <r>
      <rPr>
        <b/>
        <u/>
        <sz val="11"/>
        <color theme="1"/>
        <rFont val="Calibri"/>
        <family val="2"/>
      </rPr>
      <t>50 boards</t>
    </r>
    <r>
      <rPr>
        <b/>
        <sz val="11"/>
        <color theme="1"/>
        <rFont val="Calibri"/>
        <family val="2"/>
      </rPr>
      <t xml:space="preserve">: 
Use P/N GRT1555C1H102FA02D for C5, C9, C10, C11, C13, C14, C15
Label S/N: XXXAV3 where XXX: 201-250
</t>
    </r>
    <r>
      <rPr>
        <b/>
        <u/>
        <sz val="11"/>
        <color theme="1"/>
        <rFont val="Calibri"/>
        <family val="2"/>
      </rPr>
      <t>150 board</t>
    </r>
    <r>
      <rPr>
        <b/>
        <sz val="11"/>
        <color theme="1"/>
        <rFont val="Calibri"/>
        <family val="2"/>
      </rPr>
      <t>: 
Use P/N GRM1557U1A202JA01D for C5, C9, C10, C11, C13, C14, C15
Label S/N: XXX AV4 where XXX: 251-400</t>
    </r>
  </si>
  <si>
    <r>
      <rPr>
        <b/>
        <strike/>
        <sz val="11"/>
        <color rgb="FF000000"/>
        <rFont val="Calibri"/>
      </rPr>
      <t xml:space="preserve">7/14 - BOT 10:00
7/14 - TOP 12:00
</t>
    </r>
    <r>
      <rPr>
        <b/>
        <sz val="11"/>
        <color rgb="FF000000"/>
        <rFont val="Calibri"/>
      </rPr>
      <t>7/15 - AOI 1:00</t>
    </r>
  </si>
  <si>
    <t>1B 1T
26/59</t>
  </si>
  <si>
    <t>7/13 - KIT CLEAR</t>
  </si>
  <si>
    <t>7/20
10D</t>
  </si>
  <si>
    <r>
      <rPr>
        <b/>
        <strike/>
        <sz val="11"/>
        <color rgb="FF000000"/>
        <rFont val="Calibri"/>
      </rPr>
      <t xml:space="preserve">7/17 - BOT 8:30
7/17 - TOP 9:30
</t>
    </r>
    <r>
      <rPr>
        <b/>
        <sz val="11"/>
        <color rgb="FF000000"/>
        <rFont val="Calibri"/>
      </rPr>
      <t>7/17 - AOI 11:00</t>
    </r>
  </si>
  <si>
    <t>1B 1T
54/473</t>
  </si>
  <si>
    <t>7/6 - KIT CLEAR</t>
  </si>
  <si>
    <t>Vesperix</t>
  </si>
  <si>
    <r>
      <rPr>
        <b/>
        <strike/>
        <sz val="11"/>
        <color rgb="FF000000"/>
        <rFont val="Calibri"/>
      </rPr>
      <t xml:space="preserve">7/18 - TOP 9:30
7/18 - BOT 11:00
</t>
    </r>
    <r>
      <rPr>
        <b/>
        <sz val="11"/>
        <color rgb="FF000000"/>
        <rFont val="Calibri"/>
      </rPr>
      <t>7/18 - AOI 12:00</t>
    </r>
  </si>
  <si>
    <t>1B 1T
90/653</t>
  </si>
  <si>
    <t>Reliable Robotics</t>
  </si>
  <si>
    <t>118222-1ST</t>
  </si>
  <si>
    <r>
      <rPr>
        <b/>
        <sz val="11"/>
        <color rgb="FFFF0000"/>
        <rFont val="Calibri"/>
      </rPr>
      <t xml:space="preserve">*** JOB EXPEDITED ***
</t>
    </r>
    <r>
      <rPr>
        <b/>
        <sz val="11"/>
        <color rgb="FF000000"/>
        <rFont val="Calibri"/>
      </rPr>
      <t>DEPANEL</t>
    </r>
  </si>
  <si>
    <r>
      <rPr>
        <b/>
        <strike/>
        <sz val="11"/>
        <color rgb="FF000000"/>
        <rFont val="Calibri"/>
      </rPr>
      <t xml:space="preserve">7/18 - BOT 12:30
7/18 - TOP 3:00
</t>
    </r>
    <r>
      <rPr>
        <b/>
        <sz val="11"/>
        <color rgb="FF000000"/>
        <rFont val="Calibri"/>
      </rPr>
      <t>7/19 - AOI 7:00</t>
    </r>
  </si>
  <si>
    <t>Jabil Inc.</t>
  </si>
  <si>
    <t>118847-1
BAL</t>
  </si>
  <si>
    <t>DEPANEL
DEPANEL SIDE WITH USB-CONN BEFORE RUN
50 PCS DUE 7/19</t>
  </si>
  <si>
    <r>
      <rPr>
        <b/>
        <strike/>
        <sz val="11"/>
        <color rgb="FF000000"/>
        <rFont val="Calibri"/>
      </rPr>
      <t xml:space="preserve">7/15 - BOT 6:00
7/15 - TOP 9:00
</t>
    </r>
    <r>
      <rPr>
        <b/>
        <sz val="11"/>
        <color rgb="FF000000"/>
        <rFont val="Calibri"/>
      </rPr>
      <t>7/15 - AOI 12:00</t>
    </r>
  </si>
  <si>
    <t>1B 1T
6/7</t>
  </si>
  <si>
    <t>7/12 - WILL CLEAR
7/14 - PARTIAL CLEAR</t>
  </si>
  <si>
    <t>Hip Science</t>
  </si>
  <si>
    <t>118847-1
PAR</t>
  </si>
  <si>
    <t>7/19
10D</t>
  </si>
  <si>
    <r>
      <t xml:space="preserve">DEPANEL
DEPANEL SIDE WITH USB-CONN BEFORE RUN
</t>
    </r>
    <r>
      <rPr>
        <b/>
        <sz val="11"/>
        <color rgb="FFFF0000"/>
        <rFont val="Calibri"/>
        <family val="2"/>
        <scheme val="minor"/>
      </rPr>
      <t>50 PCS DUE 7/19</t>
    </r>
  </si>
  <si>
    <t>7/19
3D</t>
  </si>
  <si>
    <r>
      <rPr>
        <b/>
        <sz val="11"/>
        <color rgb="FFFF0000"/>
        <rFont val="Calibri"/>
        <family val="2"/>
      </rPr>
      <t>*** 3 DAY TURN ***</t>
    </r>
    <r>
      <rPr>
        <b/>
        <sz val="11"/>
        <rFont val="Calibri"/>
        <family val="2"/>
      </rPr>
      <t xml:space="preserve">
DEPANEL</t>
    </r>
  </si>
  <si>
    <r>
      <rPr>
        <b/>
        <strike/>
        <sz val="11"/>
        <color rgb="FF000000"/>
        <rFont val="Calibri"/>
      </rPr>
      <t xml:space="preserve">7/13 - BOT 6:00
7/13 - TOP 9:00
</t>
    </r>
    <r>
      <rPr>
        <b/>
        <sz val="11"/>
        <color rgb="FF000000"/>
        <rFont val="Calibri"/>
      </rPr>
      <t>7/13 - AOI 11:30</t>
    </r>
  </si>
  <si>
    <t>1B 2T
95/1464</t>
  </si>
  <si>
    <t>7/12 - SHORT #41 &amp; 50 - OK TO SKIP
7/18 - KIT CLEAR</t>
  </si>
  <si>
    <t>Orbit Fab</t>
  </si>
  <si>
    <t>117479-
RWK2</t>
  </si>
  <si>
    <t>UNPAID RWK</t>
  </si>
  <si>
    <r>
      <t xml:space="preserve">CLASS 3
</t>
    </r>
    <r>
      <rPr>
        <b/>
        <sz val="11"/>
        <color rgb="FFFF0000"/>
        <rFont val="Calibri"/>
        <family val="2"/>
      </rPr>
      <t>DO NOT DEPANEL</t>
    </r>
  </si>
  <si>
    <t>7/5 - BACK</t>
  </si>
  <si>
    <t>7/5 - CLEAR</t>
  </si>
  <si>
    <t>Monzite dba Impellimax</t>
  </si>
  <si>
    <r>
      <t xml:space="preserve">7/20
</t>
    </r>
    <r>
      <rPr>
        <b/>
        <strike/>
        <sz val="11"/>
        <rFont val="Calibri"/>
        <family val="2"/>
        <scheme val="minor"/>
      </rPr>
      <t>7/12H</t>
    </r>
    <r>
      <rPr>
        <b/>
        <sz val="11"/>
        <rFont val="Calibri"/>
        <family val="2"/>
        <scheme val="minor"/>
      </rPr>
      <t xml:space="preserve">
10D</t>
    </r>
  </si>
  <si>
    <t>DEPANEL
S/N REQUIREMENTS</t>
  </si>
  <si>
    <r>
      <rPr>
        <b/>
        <strike/>
        <sz val="11"/>
        <rFont val="Calibri"/>
        <family val="2"/>
        <scheme val="minor"/>
      </rPr>
      <t xml:space="preserve">7/8 - BOT 1:30
7/10 - TOP 7:30
</t>
    </r>
    <r>
      <rPr>
        <b/>
        <sz val="11"/>
        <rFont val="Calibri"/>
        <family val="2"/>
        <scheme val="minor"/>
      </rPr>
      <t>7/10 - AOI 9:30</t>
    </r>
  </si>
  <si>
    <t>1B 1T
17/53</t>
  </si>
  <si>
    <t>6/27 - REC'D XTRA TIME
6/27 - KIT CLEAR</t>
  </si>
  <si>
    <t>Philips Healthcare</t>
  </si>
  <si>
    <t>7/18
5D</t>
  </si>
  <si>
    <t>FEDEX SUPER SAVER</t>
  </si>
  <si>
    <r>
      <t xml:space="preserve">DEPANEL
</t>
    </r>
    <r>
      <rPr>
        <b/>
        <sz val="11"/>
        <color rgb="FFFF0000"/>
        <rFont val="Calibri"/>
        <family val="2"/>
      </rPr>
      <t>BTD &amp; WRITE LIST PARTS SHORT (IF ANY) SEND TO CUSTOMER</t>
    </r>
  </si>
  <si>
    <r>
      <rPr>
        <b/>
        <strike/>
        <sz val="11"/>
        <rFont val="Calibri"/>
        <family val="2"/>
        <scheme val="minor"/>
      </rPr>
      <t xml:space="preserve">7/11 - TOP 10:30
7/13 - BOT
</t>
    </r>
    <r>
      <rPr>
        <b/>
        <sz val="11"/>
        <rFont val="Calibri"/>
        <family val="2"/>
        <scheme val="minor"/>
      </rPr>
      <t>7/14 - AOI 11:30</t>
    </r>
  </si>
  <si>
    <t>2B 1T
104/440</t>
  </si>
  <si>
    <t>7/11 - KIT CLEAR</t>
  </si>
  <si>
    <t>Kopin Corporation</t>
  </si>
  <si>
    <r>
      <rPr>
        <b/>
        <sz val="11"/>
        <color rgb="FF000000"/>
        <rFont val="Calibri"/>
      </rPr>
      <t xml:space="preserve">XTRA TIME IN THT REQ
</t>
    </r>
    <r>
      <rPr>
        <b/>
        <sz val="11"/>
        <color rgb="FFFF0000"/>
        <rFont val="Calibri"/>
      </rPr>
      <t>WRITE LIST OF RES + CAPS &amp; SEND TO CUSTOMER</t>
    </r>
  </si>
  <si>
    <r>
      <rPr>
        <b/>
        <strike/>
        <sz val="11"/>
        <rFont val="Calibri"/>
        <family val="2"/>
      </rPr>
      <t>7/11 - BOT 2:00</t>
    </r>
    <r>
      <rPr>
        <b/>
        <sz val="11"/>
        <rFont val="Calibri"/>
        <family val="2"/>
      </rPr>
      <t xml:space="preserve">
</t>
    </r>
    <r>
      <rPr>
        <b/>
        <strike/>
        <sz val="11"/>
        <rFont val="Calibri"/>
        <family val="2"/>
      </rPr>
      <t>7/12 - TOP 8:30</t>
    </r>
    <r>
      <rPr>
        <b/>
        <sz val="11"/>
        <rFont val="Calibri"/>
        <family val="2"/>
      </rPr>
      <t xml:space="preserve">
7/12 - AOI 2:00</t>
    </r>
  </si>
  <si>
    <t>1B 2T
136/665</t>
  </si>
  <si>
    <t>Cummins-Allison Corp</t>
  </si>
  <si>
    <t>7/18
3D</t>
  </si>
  <si>
    <r>
      <rPr>
        <b/>
        <strike/>
        <sz val="11"/>
        <rFont val="Calibri"/>
        <family val="2"/>
        <scheme val="minor"/>
      </rPr>
      <t xml:space="preserve">7/13 - BOT 12:45
7/13 - TOP 6:30
</t>
    </r>
    <r>
      <rPr>
        <b/>
        <sz val="11"/>
        <rFont val="Calibri"/>
        <family val="2"/>
        <scheme val="minor"/>
      </rPr>
      <t>7/13 - AOI 10:00</t>
    </r>
  </si>
  <si>
    <t>1B 1T
40/99</t>
  </si>
  <si>
    <r>
      <rPr>
        <b/>
        <strike/>
        <sz val="11"/>
        <rFont val="Calibri"/>
        <family val="2"/>
      </rPr>
      <t>7/13 - FABS DUE</t>
    </r>
    <r>
      <rPr>
        <b/>
        <sz val="11"/>
        <rFont val="Calibri"/>
        <family val="2"/>
      </rPr>
      <t xml:space="preserve">
7/13 - KIT CLEAR</t>
    </r>
  </si>
  <si>
    <t>Edge Autonomy</t>
  </si>
  <si>
    <t>RONC 118402</t>
  </si>
  <si>
    <t xml:space="preserve">POST BAKE REQUIREMENTS
</t>
  </si>
  <si>
    <r>
      <rPr>
        <b/>
        <strike/>
        <sz val="11"/>
        <rFont val="Calibri"/>
        <family val="2"/>
      </rPr>
      <t>7/11 - TOP 7:30</t>
    </r>
    <r>
      <rPr>
        <b/>
        <sz val="11"/>
        <rFont val="Calibri"/>
        <family val="2"/>
      </rPr>
      <t xml:space="preserve">
</t>
    </r>
    <r>
      <rPr>
        <b/>
        <strike/>
        <sz val="11"/>
        <rFont val="Calibri"/>
        <family val="2"/>
      </rPr>
      <t>7/11 - BOT 2:00</t>
    </r>
    <r>
      <rPr>
        <b/>
        <sz val="11"/>
        <rFont val="Calibri"/>
        <family val="2"/>
      </rPr>
      <t xml:space="preserve">
7/12 - AOI 10:30</t>
    </r>
  </si>
  <si>
    <t>y</t>
  </si>
  <si>
    <t>116819-1st</t>
  </si>
  <si>
    <t>*** DO NOT SOLDER J1 &amp; J2 ***</t>
  </si>
  <si>
    <r>
      <rPr>
        <b/>
        <strike/>
        <sz val="11"/>
        <rFont val="Calibri"/>
        <family val="2"/>
      </rPr>
      <t>7/11 - BOT 8:30
7/11 - TOP 9:30</t>
    </r>
    <r>
      <rPr>
        <b/>
        <sz val="11"/>
        <rFont val="Calibri"/>
        <family val="2"/>
      </rPr>
      <t xml:space="preserve">
7/11 - AOI 11:00</t>
    </r>
  </si>
  <si>
    <t>1B 1T
33/799</t>
  </si>
  <si>
    <t>Mission Support and Test Services, Inc</t>
  </si>
  <si>
    <t>119377-2</t>
  </si>
  <si>
    <t>7/17
2D</t>
  </si>
  <si>
    <r>
      <rPr>
        <b/>
        <sz val="11"/>
        <color rgb="FFFF0000"/>
        <rFont val="Calibri"/>
        <family val="2"/>
      </rPr>
      <t>*** 2 DAY TURN ***</t>
    </r>
    <r>
      <rPr>
        <b/>
        <sz val="11"/>
        <color theme="1"/>
        <rFont val="Calibri"/>
        <family val="2"/>
      </rPr>
      <t xml:space="preserve">
</t>
    </r>
    <r>
      <rPr>
        <b/>
        <sz val="11"/>
        <rFont val="Calibri"/>
        <family val="2"/>
      </rPr>
      <t>DEPANEL
LABEL ON ESD BAG</t>
    </r>
  </si>
  <si>
    <r>
      <rPr>
        <b/>
        <strike/>
        <sz val="11"/>
        <color theme="4" tint="-0.499984740745262"/>
        <rFont val="Calibri"/>
        <family val="2"/>
      </rPr>
      <t>7/13 - BOT 10:00
7/13 - TOP 1:15</t>
    </r>
    <r>
      <rPr>
        <b/>
        <sz val="11"/>
        <color theme="4" tint="-0.499984740745262"/>
        <rFont val="Calibri"/>
        <family val="2"/>
      </rPr>
      <t xml:space="preserve">
7/13 - AOI 8:30</t>
    </r>
  </si>
  <si>
    <t>1B 2T
121/515</t>
  </si>
  <si>
    <r>
      <rPr>
        <b/>
        <strike/>
        <sz val="11"/>
        <color theme="4" tint="-0.499984740745262"/>
        <rFont val="Calibri"/>
        <family val="2"/>
      </rPr>
      <t>7/13 - SHORT PARTS DUE</t>
    </r>
    <r>
      <rPr>
        <b/>
        <sz val="11"/>
        <color theme="4" tint="-0.499984740745262"/>
        <rFont val="Calibri"/>
        <family val="2"/>
      </rPr>
      <t xml:space="preserve">
7/13 - SHORT ONLY 1 ITEM (CAP) - OK TO SKIP</t>
    </r>
  </si>
  <si>
    <t>ZapBatt, Inc.</t>
  </si>
  <si>
    <t>117479-
RWK1</t>
  </si>
  <si>
    <t>119377-1
PAR</t>
  </si>
  <si>
    <t>7/14 
2D</t>
  </si>
  <si>
    <r>
      <rPr>
        <b/>
        <sz val="11"/>
        <color rgb="FFFF0000"/>
        <rFont val="Calibri"/>
        <family val="2"/>
      </rPr>
      <t>*** 2 DAY TURN ***
* PAID EXPEDITE *
7/14 - SHIP QTY 4
BAL QTY 8 DUE 7/17</t>
    </r>
    <r>
      <rPr>
        <b/>
        <sz val="11"/>
        <color theme="1"/>
        <rFont val="Calibri"/>
        <family val="2"/>
      </rPr>
      <t xml:space="preserve">
</t>
    </r>
    <r>
      <rPr>
        <b/>
        <sz val="11"/>
        <rFont val="Calibri"/>
        <family val="2"/>
      </rPr>
      <t>DEPANEL
LABEL ON ESD BAG</t>
    </r>
  </si>
  <si>
    <r>
      <rPr>
        <b/>
        <strike/>
        <sz val="11"/>
        <color theme="4" tint="-0.499984740745262"/>
        <rFont val="Calibri"/>
        <family val="2"/>
      </rPr>
      <t xml:space="preserve">7/13 - BOT 10:00
7/13 - TOP 1:15
</t>
    </r>
    <r>
      <rPr>
        <b/>
        <sz val="11"/>
        <color theme="4" tint="-0.499984740745262"/>
        <rFont val="Calibri"/>
        <family val="2"/>
      </rPr>
      <t>7/13 - AOI 4:30</t>
    </r>
  </si>
  <si>
    <r>
      <rPr>
        <b/>
        <strike/>
        <sz val="11"/>
        <color theme="4" tint="-0.499984740745262"/>
        <rFont val="Calibri"/>
        <family val="2"/>
      </rPr>
      <t>7/13 - SHORT PARTS DUE</t>
    </r>
    <r>
      <rPr>
        <b/>
        <sz val="11"/>
        <color theme="4" tint="-0.499984740745262"/>
        <rFont val="Calibri"/>
        <family val="2"/>
      </rPr>
      <t xml:space="preserve">
7/13 - SHORT ONLY 1 ITEM (CAP) - OK TO SKIP
7/13 - PAID EXPEDITE APPVD</t>
    </r>
  </si>
  <si>
    <t>B118253-2ND</t>
  </si>
  <si>
    <t>7/13
5D</t>
  </si>
  <si>
    <t>DEPANEL
VERIFY NUTS ARE W/ PCB</t>
  </si>
  <si>
    <r>
      <rPr>
        <b/>
        <strike/>
        <sz val="11"/>
        <rFont val="Calibri"/>
        <family val="2"/>
        <scheme val="minor"/>
      </rPr>
      <t xml:space="preserve">7/7 - BOT 8:30
7/7 - TOP 11:00
</t>
    </r>
    <r>
      <rPr>
        <b/>
        <sz val="11"/>
        <rFont val="Calibri"/>
        <family val="2"/>
        <scheme val="minor"/>
      </rPr>
      <t>7/7 - AOI 3:30</t>
    </r>
  </si>
  <si>
    <t>1B 2T
89/653</t>
  </si>
  <si>
    <t>Biolog</t>
  </si>
  <si>
    <r>
      <rPr>
        <b/>
        <strike/>
        <sz val="11"/>
        <rFont val="Calibri"/>
        <family val="2"/>
        <scheme val="minor"/>
      </rPr>
      <t>7/12</t>
    </r>
    <r>
      <rPr>
        <b/>
        <sz val="11"/>
        <rFont val="Calibri"/>
        <family val="2"/>
        <scheme val="minor"/>
      </rPr>
      <t xml:space="preserve">
5D</t>
    </r>
  </si>
  <si>
    <r>
      <rPr>
        <b/>
        <strike/>
        <sz val="11"/>
        <rFont val="Calibri"/>
        <family val="2"/>
        <scheme val="minor"/>
      </rPr>
      <t xml:space="preserve">7/10 - BOT 1:30
7/11 - TOP 8:30
</t>
    </r>
    <r>
      <rPr>
        <b/>
        <sz val="11"/>
        <rFont val="Calibri"/>
        <family val="2"/>
        <scheme val="minor"/>
      </rPr>
      <t>7/11 - AOI 12:00</t>
    </r>
  </si>
  <si>
    <t>1B 1T
73/678</t>
  </si>
  <si>
    <t>Puzzle Medical Devices</t>
  </si>
  <si>
    <t>118993-1ST
BAL</t>
  </si>
  <si>
    <t>UPS Red</t>
  </si>
  <si>
    <r>
      <rPr>
        <b/>
        <strike/>
        <sz val="11"/>
        <rFont val="Calibri"/>
        <family val="2"/>
        <scheme val="minor"/>
      </rPr>
      <t xml:space="preserve">7/8 - TOP 10:30
7/8 - BOT 12:30
</t>
    </r>
    <r>
      <rPr>
        <b/>
        <sz val="11"/>
        <rFont val="Calibri"/>
        <family val="2"/>
        <scheme val="minor"/>
      </rPr>
      <t>7/8 - AOI 1:30</t>
    </r>
  </si>
  <si>
    <t>1B 1T
44/194</t>
  </si>
  <si>
    <t>117047-1ST</t>
  </si>
  <si>
    <r>
      <rPr>
        <b/>
        <strike/>
        <sz val="11"/>
        <rFont val="Calibri"/>
        <family val="2"/>
        <scheme val="minor"/>
      </rPr>
      <t>7/10 - TOP 11:30</t>
    </r>
    <r>
      <rPr>
        <b/>
        <sz val="11"/>
        <rFont val="Calibri"/>
        <family val="2"/>
        <scheme val="minor"/>
      </rPr>
      <t xml:space="preserve">
7/10 - AOI 1:30</t>
    </r>
  </si>
  <si>
    <r>
      <rPr>
        <b/>
        <strike/>
        <sz val="11"/>
        <color rgb="FF000000"/>
        <rFont val="Calibri"/>
        <scheme val="minor"/>
      </rPr>
      <t xml:space="preserve">7/7 - BOT 1:00
7/8 - TOP 11:00
</t>
    </r>
    <r>
      <rPr>
        <b/>
        <sz val="11"/>
        <color rgb="FF000000"/>
        <rFont val="Calibri"/>
        <scheme val="minor"/>
      </rPr>
      <t>7/8 - AOI 1:30</t>
    </r>
  </si>
  <si>
    <t>1B 1T
51/556</t>
  </si>
  <si>
    <t>Genuen,LLC</t>
  </si>
  <si>
    <r>
      <rPr>
        <b/>
        <strike/>
        <sz val="11"/>
        <rFont val="Calibri"/>
        <family val="2"/>
        <scheme val="minor"/>
      </rPr>
      <t xml:space="preserve">7/10 - BOT 9:30
7/10 - TOP 10:30
</t>
    </r>
    <r>
      <rPr>
        <b/>
        <sz val="11"/>
        <rFont val="Calibri"/>
        <family val="2"/>
        <scheme val="minor"/>
      </rPr>
      <t>7/10 - AOI 11:30</t>
    </r>
  </si>
  <si>
    <t>1B 1T
35/306</t>
  </si>
  <si>
    <t>Forza Ametek</t>
  </si>
  <si>
    <t>7/12
3D</t>
  </si>
  <si>
    <r>
      <rPr>
        <b/>
        <sz val="11"/>
        <color rgb="FFFF0000"/>
        <rFont val="Calibri"/>
        <family val="2"/>
      </rPr>
      <t>*** 3 DAY TURN ***</t>
    </r>
    <r>
      <rPr>
        <b/>
        <sz val="11"/>
        <color theme="4"/>
        <rFont val="Calibri"/>
        <family val="2"/>
      </rPr>
      <t xml:space="preserve">
</t>
    </r>
    <r>
      <rPr>
        <b/>
        <sz val="11"/>
        <rFont val="Calibri"/>
        <family val="2"/>
      </rPr>
      <t>CLASS 3
DEPANEL
MECH ASSY W/ TORQUE
CofC REQUIREMENTS</t>
    </r>
  </si>
  <si>
    <r>
      <rPr>
        <b/>
        <strike/>
        <sz val="11"/>
        <rFont val="Calibri"/>
        <family val="2"/>
        <scheme val="minor"/>
      </rPr>
      <t>7/7 - BOT 2:00</t>
    </r>
    <r>
      <rPr>
        <b/>
        <sz val="11"/>
        <rFont val="Calibri"/>
        <family val="2"/>
        <scheme val="minor"/>
      </rPr>
      <t xml:space="preserve">
</t>
    </r>
    <r>
      <rPr>
        <b/>
        <strike/>
        <sz val="11"/>
        <rFont val="Calibri"/>
        <family val="2"/>
        <scheme val="minor"/>
      </rPr>
      <t>7/8 - TOP 7:30</t>
    </r>
    <r>
      <rPr>
        <b/>
        <sz val="11"/>
        <rFont val="Calibri"/>
        <family val="2"/>
        <scheme val="minor"/>
      </rPr>
      <t xml:space="preserve">
7/8 - AOI 10:30</t>
    </r>
  </si>
  <si>
    <t>1B 1T
124/714</t>
  </si>
  <si>
    <t>7/7 - KIT CLEAR</t>
  </si>
  <si>
    <t>6/30</t>
  </si>
  <si>
    <t>Stoke Space Technologies</t>
  </si>
  <si>
    <t xml:space="preserve">DEPANEL
NO QA STAMPS
NO IN-HOUSE LABELS </t>
  </si>
  <si>
    <t>7/10 - TOP 10:30
7/11 - AOI 8:30</t>
  </si>
  <si>
    <t>2T
66/339</t>
  </si>
  <si>
    <t>118993-1ST
PAR</t>
  </si>
  <si>
    <r>
      <rPr>
        <b/>
        <strike/>
        <sz val="11"/>
        <rFont val="Calibri"/>
        <family val="2"/>
        <scheme val="minor"/>
      </rPr>
      <t>6/23 - BOT 9:00</t>
    </r>
    <r>
      <rPr>
        <b/>
        <sz val="11"/>
        <rFont val="Calibri"/>
        <family val="2"/>
        <scheme val="minor"/>
      </rPr>
      <t xml:space="preserve">
7/10 - AOI 8:30</t>
    </r>
  </si>
  <si>
    <t>1B
1/2</t>
  </si>
  <si>
    <t>6/12 - KIT CLEAR</t>
  </si>
  <si>
    <t>6/1</t>
  </si>
  <si>
    <t>Sterling Medical Devices</t>
  </si>
  <si>
    <t>RONC 114417</t>
  </si>
  <si>
    <t>7/11H
10D</t>
  </si>
  <si>
    <r>
      <rPr>
        <b/>
        <strike/>
        <sz val="11"/>
        <rFont val="Calibri"/>
        <family val="2"/>
      </rPr>
      <t>7/6 - BOT 1:00</t>
    </r>
    <r>
      <rPr>
        <b/>
        <sz val="11"/>
        <rFont val="Calibri"/>
        <family val="2"/>
      </rPr>
      <t xml:space="preserve">
</t>
    </r>
    <r>
      <rPr>
        <b/>
        <strike/>
        <sz val="11"/>
        <rFont val="Calibri"/>
        <family val="2"/>
      </rPr>
      <t>7/6 - TOP 3:30</t>
    </r>
    <r>
      <rPr>
        <b/>
        <sz val="11"/>
        <rFont val="Calibri"/>
        <family val="2"/>
      </rPr>
      <t xml:space="preserve">
7/7 - AOI 8:30</t>
    </r>
  </si>
  <si>
    <t>1B 1T
33/82</t>
  </si>
  <si>
    <t>6/26 - KIT CLEAR</t>
  </si>
  <si>
    <t>7/10H
5D</t>
  </si>
  <si>
    <r>
      <rPr>
        <b/>
        <strike/>
        <sz val="11"/>
        <rFont val="Calibri"/>
        <family val="2"/>
      </rPr>
      <t>7/6 - TOP 8:00</t>
    </r>
    <r>
      <rPr>
        <b/>
        <sz val="11"/>
        <rFont val="Calibri"/>
        <family val="2"/>
      </rPr>
      <t xml:space="preserve">
7/7 - AOI 12:00</t>
    </r>
  </si>
  <si>
    <t>1T
10/100</t>
  </si>
  <si>
    <t>6/30 - KIT CLEAR</t>
  </si>
  <si>
    <t>Bruker Nano, RMR</t>
  </si>
  <si>
    <t>DEPANEL
POST BACK REQUIREMENTS</t>
  </si>
  <si>
    <r>
      <t xml:space="preserve">7/6 - TOP 8:30
</t>
    </r>
    <r>
      <rPr>
        <b/>
        <sz val="11"/>
        <color theme="1"/>
        <rFont val="Calibri"/>
        <family val="2"/>
      </rPr>
      <t>7/6 - AOI 1:00</t>
    </r>
  </si>
  <si>
    <t>2T
67/484</t>
  </si>
  <si>
    <t>6/23 - KIT CLEAR</t>
  </si>
  <si>
    <t>6/23</t>
  </si>
  <si>
    <t>1T
21/229</t>
  </si>
  <si>
    <t>RollPros,LLC</t>
  </si>
  <si>
    <t>118473-2ND</t>
  </si>
  <si>
    <r>
      <t xml:space="preserve">7/10
</t>
    </r>
    <r>
      <rPr>
        <b/>
        <strike/>
        <sz val="11"/>
        <color theme="1"/>
        <rFont val="Calibri"/>
        <family val="2"/>
      </rPr>
      <t>7/7H</t>
    </r>
    <r>
      <rPr>
        <b/>
        <sz val="11"/>
        <color theme="1"/>
        <rFont val="Calibri"/>
        <family val="2"/>
      </rPr>
      <t xml:space="preserve">
5D</t>
    </r>
  </si>
  <si>
    <r>
      <t xml:space="preserve">QR CODE REQ
TRIM LEAD REQ
</t>
    </r>
    <r>
      <rPr>
        <b/>
        <sz val="11"/>
        <color rgb="FFFF0000"/>
        <rFont val="Calibri"/>
        <family val="2"/>
      </rPr>
      <t>CONFORMAL COATING REQ</t>
    </r>
  </si>
  <si>
    <r>
      <t xml:space="preserve">7/5 - BOT 10
7/5 - TOP 1:00
</t>
    </r>
    <r>
      <rPr>
        <b/>
        <sz val="11"/>
        <color theme="1"/>
        <rFont val="Calibri"/>
        <family val="2"/>
      </rPr>
      <t>7/6 - AOI 8:30</t>
    </r>
  </si>
  <si>
    <t>1B 1T
73/150</t>
  </si>
  <si>
    <t>6/12 - KIT CLEAR (+1 DAY TO SHIP)</t>
  </si>
  <si>
    <t>6/29</t>
  </si>
  <si>
    <t>RONC 107990</t>
  </si>
  <si>
    <t>7/7H
20D</t>
  </si>
  <si>
    <r>
      <t xml:space="preserve">6/28 - TOP 8:00
6/30 - BOT 4:30
</t>
    </r>
    <r>
      <rPr>
        <b/>
        <sz val="11"/>
        <color theme="1"/>
        <rFont val="Calibri"/>
        <family val="2"/>
      </rPr>
      <t>7/6 - AOI 3:30</t>
    </r>
  </si>
  <si>
    <t>1B 1T
28/29</t>
  </si>
  <si>
    <t>6/8 - KIT CLEAR</t>
  </si>
  <si>
    <t>Moates.Net</t>
  </si>
  <si>
    <t>7/7H
5D</t>
  </si>
  <si>
    <t>FEDEX
P</t>
  </si>
  <si>
    <r>
      <t xml:space="preserve">7/5 - BOT 9:30
</t>
    </r>
    <r>
      <rPr>
        <b/>
        <sz val="11"/>
        <color theme="1"/>
        <rFont val="Calibri"/>
        <family val="2"/>
      </rPr>
      <t>7/5 - AOI 10:00</t>
    </r>
  </si>
  <si>
    <t>1B
6/128</t>
  </si>
  <si>
    <t>6/29 - KIT CLEAR</t>
  </si>
  <si>
    <t>RONC 104894</t>
  </si>
  <si>
    <r>
      <t xml:space="preserve">6/30 - BOT 9:30
7/5 - TOP 11:00
</t>
    </r>
    <r>
      <rPr>
        <b/>
        <sz val="11"/>
        <color theme="1"/>
        <rFont val="Calibri"/>
        <family val="2"/>
      </rPr>
      <t>7/5 - AOI 2:00</t>
    </r>
  </si>
  <si>
    <t>1B 1T
32/131</t>
  </si>
  <si>
    <t>L1/HOLD</t>
  </si>
  <si>
    <r>
      <rPr>
        <b/>
        <strike/>
        <sz val="11"/>
        <color theme="1"/>
        <rFont val="Calibri"/>
        <family val="2"/>
      </rPr>
      <t>7/6H</t>
    </r>
    <r>
      <rPr>
        <b/>
        <sz val="11"/>
        <color theme="1"/>
        <rFont val="Calibri"/>
        <family val="2"/>
      </rPr>
      <t xml:space="preserve"> 10D</t>
    </r>
  </si>
  <si>
    <t>DEPANEL
THT ONLY</t>
  </si>
  <si>
    <t>6/21 - BACK</t>
  </si>
  <si>
    <t>6/16</t>
  </si>
  <si>
    <t>Technical Marine Service, Inc</t>
  </si>
  <si>
    <r>
      <rPr>
        <b/>
        <strike/>
        <sz val="11"/>
        <color theme="1"/>
        <rFont val="Calibri"/>
        <family val="2"/>
      </rPr>
      <t>6/30</t>
    </r>
    <r>
      <rPr>
        <b/>
        <sz val="11"/>
        <color theme="1"/>
        <rFont val="Calibri"/>
        <family val="2"/>
      </rPr>
      <t xml:space="preserve">
10D</t>
    </r>
  </si>
  <si>
    <t>DEPANEL 
*WIRES REQ ECO #6</t>
  </si>
  <si>
    <r>
      <rPr>
        <b/>
        <strike/>
        <sz val="11"/>
        <color theme="1"/>
        <rFont val="Calibri"/>
        <family val="2"/>
        <scheme val="minor"/>
      </rPr>
      <t xml:space="preserve">6/26 - BOT 7:00
6/26 - TOP 9:00
</t>
    </r>
    <r>
      <rPr>
        <b/>
        <sz val="11"/>
        <color theme="1"/>
        <rFont val="Calibri"/>
        <family val="2"/>
        <scheme val="minor"/>
      </rPr>
      <t>6/26 - AOI 11:00</t>
    </r>
  </si>
  <si>
    <t>1B 2T
53/228</t>
  </si>
  <si>
    <t>6/16 - KIT CLEAR</t>
  </si>
  <si>
    <t>7/6H 10D</t>
  </si>
  <si>
    <t>118107-2</t>
  </si>
  <si>
    <r>
      <t xml:space="preserve">7/6H
</t>
    </r>
    <r>
      <rPr>
        <b/>
        <strike/>
        <sz val="11"/>
        <color theme="1"/>
        <rFont val="Calibri"/>
        <family val="2"/>
      </rPr>
      <t>6/30</t>
    </r>
    <r>
      <rPr>
        <b/>
        <sz val="11"/>
        <color theme="1"/>
        <rFont val="Calibri"/>
        <family val="2"/>
      </rPr>
      <t xml:space="preserve">
20D</t>
    </r>
  </si>
  <si>
    <t>*REVIEW JOB &amp; ECO THOROUGHLY</t>
  </si>
  <si>
    <t>6/23 - BACK</t>
  </si>
  <si>
    <t>1B 1T
48/197</t>
  </si>
  <si>
    <t>5/25 - KIT CLEAR</t>
  </si>
  <si>
    <t>5/25</t>
  </si>
  <si>
    <t>RONC 118079</t>
  </si>
  <si>
    <t>7/6H 5D</t>
  </si>
  <si>
    <r>
      <rPr>
        <b/>
        <strike/>
        <sz val="11"/>
        <color theme="1"/>
        <rFont val="Calibri"/>
        <family val="2"/>
        <scheme val="minor"/>
      </rPr>
      <t>6/30 - TOP 6:00</t>
    </r>
    <r>
      <rPr>
        <b/>
        <sz val="11"/>
        <color theme="1"/>
        <rFont val="Calibri"/>
        <family val="2"/>
        <scheme val="minor"/>
      </rPr>
      <t xml:space="preserve">
6/30 - AOI 8:00</t>
    </r>
  </si>
  <si>
    <t>6/28 - KIT CLEAR</t>
  </si>
  <si>
    <t>Siemens Inustry, Inc.</t>
  </si>
  <si>
    <t>7/6H
5D</t>
  </si>
  <si>
    <r>
      <rPr>
        <b/>
        <strike/>
        <sz val="11"/>
        <color theme="1"/>
        <rFont val="Calibri"/>
        <family val="2"/>
        <scheme val="minor"/>
      </rPr>
      <t>6/30 - BOT 8:00
6/30 - TOP 12:00</t>
    </r>
    <r>
      <rPr>
        <b/>
        <sz val="11"/>
        <color theme="1"/>
        <rFont val="Calibri"/>
        <family val="2"/>
        <scheme val="minor"/>
      </rPr>
      <t xml:space="preserve">
6/30 - AOI 4:00</t>
    </r>
  </si>
  <si>
    <t>1B 1T
94/634</t>
  </si>
  <si>
    <t>113842-2BAL</t>
  </si>
  <si>
    <t>7/6
3D + 2D FOR RWK</t>
  </si>
  <si>
    <r>
      <rPr>
        <b/>
        <sz val="11"/>
        <color rgb="FFFF0000"/>
        <rFont val="Calibri"/>
        <family val="2"/>
        <scheme val="minor"/>
      </rPr>
      <t>*** 3 DAY TURN PLUS 2 DAYS FOR RWK ***</t>
    </r>
    <r>
      <rPr>
        <b/>
        <sz val="11"/>
        <color theme="1"/>
        <rFont val="Calibri"/>
        <family val="2"/>
        <scheme val="minor"/>
      </rPr>
      <t xml:space="preserve">
CLASS 3
</t>
    </r>
    <r>
      <rPr>
        <b/>
        <sz val="11"/>
        <color rgb="FFFF0000"/>
        <rFont val="Calibri"/>
        <family val="2"/>
        <scheme val="minor"/>
      </rPr>
      <t>* HEAVY RWK REQ --
SEE INSTRUCTIONS! *</t>
    </r>
  </si>
  <si>
    <r>
      <t xml:space="preserve">6/12 - BOT DONE
</t>
    </r>
    <r>
      <rPr>
        <b/>
        <strike/>
        <sz val="11"/>
        <color theme="1"/>
        <rFont val="Calibri"/>
        <family val="2"/>
        <scheme val="minor"/>
      </rPr>
      <t>6/28 - TOP 8:30</t>
    </r>
    <r>
      <rPr>
        <b/>
        <sz val="11"/>
        <color theme="1"/>
        <rFont val="Calibri"/>
        <family val="2"/>
        <scheme val="minor"/>
      </rPr>
      <t xml:space="preserve">
6/26 - AOI 1:00</t>
    </r>
  </si>
  <si>
    <t>2B 3T
179/1326</t>
  </si>
  <si>
    <t>6/9 - QTY 3 PARTIAL CLEAR - CUST PAID
6/27 - KIT CLEAR</t>
  </si>
  <si>
    <t>Magnix</t>
  </si>
  <si>
    <t>7/5H
5D</t>
  </si>
  <si>
    <r>
      <rPr>
        <b/>
        <strike/>
        <sz val="11"/>
        <color theme="1"/>
        <rFont val="Calibri"/>
        <family val="2"/>
        <scheme val="minor"/>
      </rPr>
      <t>6/29 - BOT 8:00
6/29 - TOP 9:30</t>
    </r>
    <r>
      <rPr>
        <b/>
        <sz val="11"/>
        <color theme="1"/>
        <rFont val="Calibri"/>
        <family val="2"/>
        <scheme val="minor"/>
      </rPr>
      <t xml:space="preserve">
6/29 - AOI 11:00</t>
    </r>
  </si>
  <si>
    <t>1B 1T
23/118</t>
  </si>
  <si>
    <r>
      <t xml:space="preserve">7/5H
</t>
    </r>
    <r>
      <rPr>
        <b/>
        <strike/>
        <sz val="11"/>
        <color theme="1"/>
        <rFont val="Calibri"/>
        <family val="2"/>
      </rPr>
      <t>6/30</t>
    </r>
    <r>
      <rPr>
        <b/>
        <sz val="11"/>
        <color theme="1"/>
        <rFont val="Calibri"/>
        <family val="2"/>
      </rPr>
      <t xml:space="preserve">
5D</t>
    </r>
  </si>
  <si>
    <t>6/24 - AOI</t>
  </si>
  <si>
    <t>1T
37/199</t>
  </si>
  <si>
    <t>7/5
5D</t>
  </si>
  <si>
    <r>
      <rPr>
        <b/>
        <strike/>
        <sz val="11"/>
        <color theme="1"/>
        <rFont val="Calibri"/>
        <family val="2"/>
        <scheme val="minor"/>
      </rPr>
      <t>6/28 - BOT 1:00
6/28 - TOP 4:30</t>
    </r>
    <r>
      <rPr>
        <b/>
        <sz val="11"/>
        <color theme="1"/>
        <rFont val="Calibri"/>
        <family val="2"/>
        <scheme val="minor"/>
      </rPr>
      <t xml:space="preserve">
6/29 - AOI 8:00</t>
    </r>
  </si>
  <si>
    <t>1B 2T
80/682</t>
  </si>
  <si>
    <t>6/30
5D</t>
  </si>
  <si>
    <t xml:space="preserve">DEPANEL
*** PART HEIGHT REQ </t>
  </si>
  <si>
    <r>
      <rPr>
        <b/>
        <strike/>
        <sz val="11"/>
        <color theme="1"/>
        <rFont val="Calibri"/>
        <family val="2"/>
        <scheme val="minor"/>
      </rPr>
      <t>6/29 - TOP 11:00</t>
    </r>
    <r>
      <rPr>
        <b/>
        <sz val="11"/>
        <color theme="1"/>
        <rFont val="Calibri"/>
        <family val="2"/>
        <scheme val="minor"/>
      </rPr>
      <t xml:space="preserve">
6/29 - AOI 1:00</t>
    </r>
  </si>
  <si>
    <t>1T
15/19</t>
  </si>
  <si>
    <t>Blueline Sensors LLC</t>
  </si>
  <si>
    <t>113841-1
PAR</t>
  </si>
  <si>
    <t>7/1 OR 6/30
3D</t>
  </si>
  <si>
    <t>*** 3 DAY TURN ***
CofC &amp; PACK SLIP PER ECO #3 &amp; 4
MATL EXIT AUDIT REQ</t>
  </si>
  <si>
    <t>5/11 - BOT 10:00
5/11 - TOP 12:00
5/12 - AOI 7:00</t>
  </si>
  <si>
    <t>1B 1T
78/750</t>
  </si>
  <si>
    <t>6/30
10D</t>
  </si>
  <si>
    <r>
      <rPr>
        <b/>
        <strike/>
        <sz val="11"/>
        <color rgb="FF000000"/>
        <rFont val="Calibri"/>
      </rPr>
      <t xml:space="preserve">6/28 - BOT 6:00
6/28 - TOP 7:30
</t>
    </r>
    <r>
      <rPr>
        <b/>
        <sz val="11"/>
        <color rgb="FF000000"/>
        <rFont val="Calibri"/>
      </rPr>
      <t>6/28 - AOI 8:30</t>
    </r>
  </si>
  <si>
    <t>1B 2T
104/264</t>
  </si>
  <si>
    <t>6/19 - KIT CLEAR</t>
  </si>
  <si>
    <t>ROWC 
118518</t>
  </si>
  <si>
    <t>DEPANEL
MIX POP FOR #2A &amp; 2B</t>
  </si>
  <si>
    <t>6/26 - BOT 2:00
6/27 - TOP 12:00
AOI - UNKNOWN</t>
  </si>
  <si>
    <t>6/22</t>
  </si>
  <si>
    <t>Open Source Instruments, Inc.</t>
  </si>
  <si>
    <t>DEPANEL
MECH ASSY</t>
  </si>
  <si>
    <t>6/26 - BOT 1:30
6/26 - TOP 4:30
6/27 - AOI UNKNOWN</t>
  </si>
  <si>
    <t>2B 2T
148/533</t>
  </si>
  <si>
    <t>Reprieve Cardiovascular, Inc.</t>
  </si>
  <si>
    <t>RONC
100471</t>
  </si>
  <si>
    <t>6/22 - TOP 10:30
6/26 - AOI 12:00</t>
  </si>
  <si>
    <t>Superior Swim Timing</t>
  </si>
  <si>
    <t>6/29
5D</t>
  </si>
  <si>
    <t>6/23 - BOT 1:30
6/24 - AOI</t>
  </si>
  <si>
    <t>1B 1T
71/261</t>
  </si>
  <si>
    <t>6/22 - KIT CLEAR</t>
  </si>
  <si>
    <t>Spark Technologies LLC</t>
  </si>
  <si>
    <t>6/29
10D</t>
  </si>
  <si>
    <t>6/24 - BOT 7:00
6/26 - TOP 9:00
6/27 - AOI 11:30</t>
  </si>
  <si>
    <t>1B 1T
87/264</t>
  </si>
  <si>
    <t>Powercast Corporation</t>
  </si>
  <si>
    <t>6/29
3D</t>
  </si>
  <si>
    <t>*** 3 DAY TURN ***
DEPANEL
PCBS ARE FLUX FREE</t>
  </si>
  <si>
    <t>6/27 - BOT 11:30
6/27 - TOP 1:30
6/27 - AOI 3:30</t>
  </si>
  <si>
    <t>1B 1T
21/32</t>
  </si>
  <si>
    <t>DEPANEL 
MECH ASSY</t>
  </si>
  <si>
    <t>6/22 - BOT 11:30
6/22 - TOP 4:30
AOI - UNKNOWN</t>
  </si>
  <si>
    <t>2B 1T
113/385</t>
  </si>
  <si>
    <t>118087-1
PAR1</t>
  </si>
  <si>
    <t>RONC
116713</t>
  </si>
  <si>
    <t>6/28
10D</t>
  </si>
  <si>
    <t>DEPANEL
J10,15,17 MUST BE</t>
  </si>
  <si>
    <t>6/21 - TOP 2:00
6/23 - BOT 7:00
AOI - UNKNOWN</t>
  </si>
  <si>
    <t>6/14 - KIT CLEAR</t>
  </si>
  <si>
    <t>Alliance Technology, LLC</t>
  </si>
  <si>
    <t>DEPANEL
LABELS MUST MATCH "U1" UNIQUE PART NUMBERS
BUILD 13 PCBS W/ U1
1 PCB W/O U1</t>
  </si>
  <si>
    <t>6/23 - BOT 11:30
6/23 - TOP 1:30
6/24 - AOI</t>
  </si>
  <si>
    <t>1B 1T
20/77</t>
  </si>
  <si>
    <t>Alphacore, Inc.</t>
  </si>
  <si>
    <t>6/29
15D</t>
  </si>
  <si>
    <t>DEPANEL
WIRE JUMPERS REQ</t>
  </si>
  <si>
    <t>6/22 - TOP 6:00
6/22 - AOI 10:30</t>
  </si>
  <si>
    <t>1T
6/10</t>
  </si>
  <si>
    <t>Boise State University</t>
  </si>
  <si>
    <t>116288-1
BAL</t>
  </si>
  <si>
    <t>5/25 - BOT 12:30
5/25 - TOP 2:30</t>
  </si>
  <si>
    <t>1B 1T
56/685</t>
  </si>
  <si>
    <t>ICR, Inc.</t>
  </si>
  <si>
    <t>117094-1ST
(5/25)</t>
  </si>
  <si>
    <t>ROWC 115838</t>
  </si>
  <si>
    <t>6/26H
20D</t>
  </si>
  <si>
    <r>
      <t xml:space="preserve">"U1" PRE BAKE 48 HRS PER ECO #4
DEPANEL
FLUSH MOUNT ALL T/H PER ECO #3
</t>
    </r>
    <r>
      <rPr>
        <b/>
        <sz val="18"/>
        <color rgb="FFFF0000"/>
        <rFont val="Calibri"/>
        <family val="2"/>
        <scheme val="minor"/>
      </rPr>
      <t>*DO NOT SHIP EARLY*</t>
    </r>
  </si>
  <si>
    <r>
      <rPr>
        <b/>
        <strike/>
        <sz val="18"/>
        <rFont val="Calibri"/>
        <family val="2"/>
      </rPr>
      <t>6/2 - TOP 9:00</t>
    </r>
    <r>
      <rPr>
        <b/>
        <sz val="18"/>
        <rFont val="Calibri"/>
        <family val="2"/>
      </rPr>
      <t xml:space="preserve">
6/5 - TOP DONE 1:30
</t>
    </r>
    <r>
      <rPr>
        <b/>
        <strike/>
        <sz val="18"/>
        <rFont val="Calibri"/>
        <family val="2"/>
      </rPr>
      <t>6/9 - BOT 8:00</t>
    </r>
    <r>
      <rPr>
        <b/>
        <sz val="18"/>
        <rFont val="Calibri"/>
        <family val="2"/>
      </rPr>
      <t xml:space="preserve">
6/17 - AOI 2:00</t>
    </r>
  </si>
  <si>
    <t>1B 1T
24/126</t>
  </si>
  <si>
    <r>
      <rPr>
        <b/>
        <strike/>
        <sz val="18"/>
        <rFont val="Calibri"/>
        <family val="2"/>
      </rPr>
      <t>5/26 - 5/30 - WILL CLER</t>
    </r>
    <r>
      <rPr>
        <b/>
        <sz val="18"/>
        <rFont val="Calibri"/>
        <family val="2"/>
      </rPr>
      <t xml:space="preserve">
5/26- KIT CLEAR</t>
    </r>
  </si>
  <si>
    <t>117780-2ND
(6/13)</t>
  </si>
  <si>
    <t>6/23
5D</t>
  </si>
  <si>
    <r>
      <rPr>
        <b/>
        <strike/>
        <sz val="18"/>
        <color theme="1"/>
        <rFont val="Calibri"/>
        <family val="2"/>
      </rPr>
      <t>6/21 - BOT 9:00</t>
    </r>
    <r>
      <rPr>
        <b/>
        <sz val="18"/>
        <color theme="1"/>
        <rFont val="Calibri"/>
        <family val="2"/>
      </rPr>
      <t xml:space="preserve">
</t>
    </r>
    <r>
      <rPr>
        <b/>
        <strike/>
        <sz val="18"/>
        <color theme="1"/>
        <rFont val="Calibri"/>
        <family val="2"/>
      </rPr>
      <t>6/21 - TOP 11:30</t>
    </r>
    <r>
      <rPr>
        <b/>
        <sz val="18"/>
        <color theme="1"/>
        <rFont val="Calibri"/>
        <family val="2"/>
      </rPr>
      <t xml:space="preserve">
6/21 - AOI 2:00</t>
    </r>
  </si>
  <si>
    <t>1B 2T
80/1149</t>
  </si>
  <si>
    <t>PC Krause &amp; Associates</t>
  </si>
  <si>
    <t>117749
(6/20)</t>
  </si>
  <si>
    <r>
      <rPr>
        <b/>
        <sz val="18"/>
        <color rgb="FFFF0000"/>
        <rFont val="Calibri"/>
        <family val="2"/>
      </rPr>
      <t>*** 3 DAY TURN ***</t>
    </r>
    <r>
      <rPr>
        <b/>
        <sz val="18"/>
        <color theme="1"/>
        <rFont val="Calibri"/>
        <family val="2"/>
      </rPr>
      <t xml:space="preserve">
DEPANEL</t>
    </r>
  </si>
  <si>
    <r>
      <rPr>
        <b/>
        <strike/>
        <sz val="18"/>
        <color theme="1"/>
        <rFont val="Calibri"/>
        <family val="2"/>
      </rPr>
      <t>6/21 - BOT 6:00</t>
    </r>
    <r>
      <rPr>
        <b/>
        <sz val="18"/>
        <color theme="1"/>
        <rFont val="Calibri"/>
        <family val="2"/>
      </rPr>
      <t xml:space="preserve">
</t>
    </r>
    <r>
      <rPr>
        <b/>
        <strike/>
        <sz val="18"/>
        <color theme="1"/>
        <rFont val="Calibri"/>
        <family val="2"/>
      </rPr>
      <t>6/21 - TOP 9:00</t>
    </r>
    <r>
      <rPr>
        <b/>
        <sz val="18"/>
        <color theme="1"/>
        <rFont val="Calibri"/>
        <family val="2"/>
      </rPr>
      <t xml:space="preserve">
6/21 - AOI 4:00</t>
    </r>
  </si>
  <si>
    <t>1B 1T
7/15</t>
  </si>
  <si>
    <t>Treetown Tech</t>
  </si>
  <si>
    <t>117557-2nd
(6/19)</t>
  </si>
  <si>
    <t>6/22
3D</t>
  </si>
  <si>
    <r>
      <rPr>
        <b/>
        <sz val="18"/>
        <color rgb="FFFF0000"/>
        <rFont val="Calibri"/>
        <family val="2"/>
      </rPr>
      <t>*** 3 DAY TURN ***</t>
    </r>
    <r>
      <rPr>
        <b/>
        <sz val="18"/>
        <color theme="1"/>
        <rFont val="Calibri"/>
        <family val="2"/>
      </rPr>
      <t xml:space="preserve">
CLASS 3
DEPANEL
BAR CODE REQ</t>
    </r>
  </si>
  <si>
    <r>
      <rPr>
        <b/>
        <strike/>
        <sz val="18"/>
        <color theme="1"/>
        <rFont val="Calibri"/>
        <family val="2"/>
      </rPr>
      <t>6/20 - BOT 7:00</t>
    </r>
    <r>
      <rPr>
        <b/>
        <sz val="18"/>
        <color theme="1"/>
        <rFont val="Calibri"/>
        <family val="2"/>
      </rPr>
      <t xml:space="preserve">
6/20 - AOI 9:00</t>
    </r>
  </si>
  <si>
    <t>1B
28/108</t>
  </si>
  <si>
    <t>Leonardo DRS - DRS Network &amp; Imaging Systems</t>
  </si>
  <si>
    <t>118105
(6/6)</t>
  </si>
  <si>
    <t>ROWC 111418</t>
  </si>
  <si>
    <t>6/22
10D</t>
  </si>
  <si>
    <r>
      <rPr>
        <b/>
        <strike/>
        <sz val="18"/>
        <rFont val="Calibri"/>
        <family val="2"/>
      </rPr>
      <t>6/19 - BOT 10:30</t>
    </r>
    <r>
      <rPr>
        <b/>
        <sz val="18"/>
        <rFont val="Calibri"/>
        <family val="2"/>
      </rPr>
      <t xml:space="preserve">
</t>
    </r>
    <r>
      <rPr>
        <b/>
        <strike/>
        <sz val="18"/>
        <rFont val="Calibri"/>
        <family val="2"/>
      </rPr>
      <t>6/19 - TOP 12:00</t>
    </r>
    <r>
      <rPr>
        <b/>
        <sz val="18"/>
        <rFont val="Calibri"/>
        <family val="2"/>
      </rPr>
      <t xml:space="preserve">
6/19 - AOI 1:30</t>
    </r>
  </si>
  <si>
    <t>1B 1T
68/578</t>
  </si>
  <si>
    <r>
      <rPr>
        <b/>
        <strike/>
        <sz val="18"/>
        <rFont val="Calibri"/>
        <family val="2"/>
      </rPr>
      <t>6/6 - SHORT #62 &amp; #65</t>
    </r>
    <r>
      <rPr>
        <b/>
        <sz val="18"/>
        <rFont val="Calibri"/>
        <family val="2"/>
      </rPr>
      <t xml:space="preserve">
6/8 - KIT CLEAR</t>
    </r>
  </si>
  <si>
    <t>Denmar Technical Services</t>
  </si>
  <si>
    <t>113842-1
(6/9) PAR</t>
  </si>
  <si>
    <r>
      <rPr>
        <b/>
        <strike/>
        <sz val="18"/>
        <color theme="1"/>
        <rFont val="Calibri"/>
        <family val="2"/>
      </rPr>
      <t>6/16</t>
    </r>
    <r>
      <rPr>
        <b/>
        <sz val="18"/>
        <color theme="1"/>
        <rFont val="Calibri"/>
        <family val="2"/>
      </rPr>
      <t xml:space="preserve">
3D +
2D FOR RWK</t>
    </r>
  </si>
  <si>
    <r>
      <rPr>
        <b/>
        <sz val="18"/>
        <color rgb="FFFF0000"/>
        <rFont val="Calibri"/>
        <family val="2"/>
        <scheme val="minor"/>
      </rPr>
      <t>***3 DAY TURN PLUS 2 DAYS FOR RWK ***</t>
    </r>
    <r>
      <rPr>
        <b/>
        <sz val="18"/>
        <color theme="1"/>
        <rFont val="Calibri"/>
        <family val="2"/>
        <scheme val="minor"/>
      </rPr>
      <t xml:space="preserve">
CLASS 3
</t>
    </r>
    <r>
      <rPr>
        <b/>
        <u/>
        <sz val="18"/>
        <color rgb="FFFF0000"/>
        <rFont val="Calibri"/>
        <family val="2"/>
        <scheme val="minor"/>
      </rPr>
      <t>*HEAVY RWK REQUIRED - SEE RWK INSTRUCTIONS!!!</t>
    </r>
    <r>
      <rPr>
        <b/>
        <sz val="18"/>
        <color theme="1"/>
        <rFont val="Calibri"/>
        <family val="2"/>
        <scheme val="minor"/>
      </rPr>
      <t xml:space="preserve">
PACKING SLIP PER ECO 11
HOLD MATL UNTIL BALANCE SHIPS</t>
    </r>
  </si>
  <si>
    <r>
      <rPr>
        <b/>
        <strike/>
        <sz val="18"/>
        <color theme="1"/>
        <rFont val="Calibri"/>
        <family val="2"/>
      </rPr>
      <t>6/12 - BOT 9:30</t>
    </r>
    <r>
      <rPr>
        <b/>
        <sz val="18"/>
        <color theme="1"/>
        <rFont val="Calibri"/>
        <family val="2"/>
      </rPr>
      <t xml:space="preserve">
</t>
    </r>
    <r>
      <rPr>
        <b/>
        <strike/>
        <sz val="18"/>
        <color theme="1"/>
        <rFont val="Calibri"/>
        <family val="2"/>
      </rPr>
      <t>6/12 - TOP 1:30</t>
    </r>
    <r>
      <rPr>
        <b/>
        <sz val="18"/>
        <color theme="1"/>
        <rFont val="Calibri"/>
        <family val="2"/>
      </rPr>
      <t xml:space="preserve">
6/13 - AOI 9:00</t>
    </r>
  </si>
  <si>
    <r>
      <t xml:space="preserve">6/9 - QTY 3 PARTIAL CLEAR - CUST PAID FOR PARTIAL
</t>
    </r>
    <r>
      <rPr>
        <b/>
        <sz val="18"/>
        <color rgb="FFFF0000"/>
        <rFont val="Calibri"/>
        <family val="2"/>
      </rPr>
      <t>6/16 - SHIP 3 OF 6</t>
    </r>
  </si>
  <si>
    <t>Thermon Heating Systems, Inc.</t>
  </si>
  <si>
    <t>118601
(6/8)</t>
  </si>
  <si>
    <t>RONC 104649</t>
  </si>
  <si>
    <t>DEPANEL
SHUNT/JUMPERS REQ</t>
  </si>
  <si>
    <r>
      <rPr>
        <b/>
        <strike/>
        <sz val="18"/>
        <color theme="1"/>
        <rFont val="Calibri"/>
        <family val="2"/>
      </rPr>
      <t>6/15 - TOP 8:30</t>
    </r>
    <r>
      <rPr>
        <b/>
        <sz val="18"/>
        <color theme="1"/>
        <rFont val="Calibri"/>
        <family val="2"/>
      </rPr>
      <t xml:space="preserve">
6/15 - AOI 12:30</t>
    </r>
  </si>
  <si>
    <t>1T
3/12</t>
  </si>
  <si>
    <t>118253-1ST
(6/14)</t>
  </si>
  <si>
    <r>
      <rPr>
        <b/>
        <strike/>
        <sz val="18"/>
        <rFont val="Calibri"/>
        <family val="2"/>
      </rPr>
      <t>6/17 - BOT 3:00</t>
    </r>
    <r>
      <rPr>
        <b/>
        <sz val="18"/>
        <rFont val="Calibri"/>
        <family val="2"/>
      </rPr>
      <t xml:space="preserve">
</t>
    </r>
    <r>
      <rPr>
        <b/>
        <strike/>
        <sz val="18"/>
        <rFont val="Calibri"/>
        <family val="2"/>
      </rPr>
      <t>6/19 - TOP 8:30</t>
    </r>
    <r>
      <rPr>
        <b/>
        <sz val="18"/>
        <rFont val="Calibri"/>
        <family val="2"/>
      </rPr>
      <t xml:space="preserve">
6/19 - AOI 10:00</t>
    </r>
  </si>
  <si>
    <t>Activ Surgical</t>
  </si>
  <si>
    <t>118400
(6/13)</t>
  </si>
  <si>
    <t>FAIR REQ
ALL THT DNI</t>
  </si>
  <si>
    <r>
      <rPr>
        <b/>
        <strike/>
        <sz val="18"/>
        <rFont val="Calibri"/>
        <family val="2"/>
      </rPr>
      <t>6/20 - TOP 9:00</t>
    </r>
    <r>
      <rPr>
        <b/>
        <sz val="18"/>
        <rFont val="Calibri"/>
        <family val="2"/>
      </rPr>
      <t xml:space="preserve">
</t>
    </r>
    <r>
      <rPr>
        <b/>
        <strike/>
        <sz val="18"/>
        <rFont val="Calibri"/>
        <family val="2"/>
      </rPr>
      <t>6/20 - BOT 3:00</t>
    </r>
    <r>
      <rPr>
        <b/>
        <sz val="18"/>
        <rFont val="Calibri"/>
        <family val="2"/>
      </rPr>
      <t xml:space="preserve">
6/21 - AOI 9:00</t>
    </r>
  </si>
  <si>
    <t>2B 2T
130/1365</t>
  </si>
  <si>
    <t>117524
(5/23)</t>
  </si>
  <si>
    <t>RONC
116837</t>
  </si>
  <si>
    <t>6/21H
20D</t>
  </si>
  <si>
    <r>
      <rPr>
        <b/>
        <strike/>
        <sz val="18"/>
        <color theme="1"/>
        <rFont val="Calibri"/>
        <family val="2"/>
      </rPr>
      <t>6/15 - BOT 12:30</t>
    </r>
    <r>
      <rPr>
        <b/>
        <sz val="18"/>
        <color theme="1"/>
        <rFont val="Calibri"/>
        <family val="2"/>
      </rPr>
      <t xml:space="preserve">
</t>
    </r>
    <r>
      <rPr>
        <b/>
        <strike/>
        <sz val="18"/>
        <color theme="1"/>
        <rFont val="Calibri"/>
        <family val="2"/>
      </rPr>
      <t>6/16 - TOP 11:00</t>
    </r>
    <r>
      <rPr>
        <b/>
        <sz val="18"/>
        <color theme="1"/>
        <rFont val="Calibri"/>
        <family val="2"/>
      </rPr>
      <t xml:space="preserve">
6/17 - AOI 2:30</t>
    </r>
  </si>
  <si>
    <t>1B 1T
28/140</t>
  </si>
  <si>
    <r>
      <t xml:space="preserve">5/23 - KIT CLEAR
</t>
    </r>
    <r>
      <rPr>
        <b/>
        <sz val="18"/>
        <color theme="9" tint="-0.249977111117893"/>
        <rFont val="Calibri"/>
        <family val="2"/>
      </rPr>
      <t>6/15 - PRINTER DOWN</t>
    </r>
  </si>
  <si>
    <t>118086
(6/1)</t>
  </si>
  <si>
    <t>6/21
10D</t>
  </si>
  <si>
    <r>
      <rPr>
        <b/>
        <strike/>
        <sz val="18"/>
        <rFont val="Calibri"/>
        <family val="2"/>
      </rPr>
      <t>6/17 - BOT 2:30</t>
    </r>
    <r>
      <rPr>
        <b/>
        <sz val="18"/>
        <rFont val="Calibri"/>
        <family val="2"/>
      </rPr>
      <t xml:space="preserve">
</t>
    </r>
    <r>
      <rPr>
        <b/>
        <strike/>
        <sz val="18"/>
        <rFont val="Calibri"/>
        <family val="2"/>
      </rPr>
      <t>6/19 - TOP 12:30</t>
    </r>
    <r>
      <rPr>
        <b/>
        <sz val="18"/>
        <rFont val="Calibri"/>
        <family val="2"/>
      </rPr>
      <t xml:space="preserve">
6/20 - AOI 2:30</t>
    </r>
  </si>
  <si>
    <t>1B 2T
97/303</t>
  </si>
  <si>
    <r>
      <rPr>
        <b/>
        <strike/>
        <sz val="18"/>
        <rFont val="Calibri"/>
        <family val="2"/>
      </rPr>
      <t>6/2 - FABS DUE</t>
    </r>
    <r>
      <rPr>
        <b/>
        <sz val="18"/>
        <rFont val="Calibri"/>
        <family val="2"/>
      </rPr>
      <t xml:space="preserve">
6/7 - KIT CLEAR</t>
    </r>
  </si>
  <si>
    <t>Becton, Dickinson and Company</t>
  </si>
  <si>
    <t>118711
(6/15)</t>
  </si>
  <si>
    <t>RONC 109427</t>
  </si>
  <si>
    <t>CANCELLED</t>
  </si>
  <si>
    <t>6/22
5D</t>
  </si>
  <si>
    <t>DEPANEL
PLACE COIL AFTER REFLOW - GLUE REQ (ECO #5)
CofC PER ECO #7</t>
  </si>
  <si>
    <t>WRONG FAB/FILES ISSUE</t>
  </si>
  <si>
    <t>1B 1T
31/51</t>
  </si>
  <si>
    <t>6/15 - KIT CLEAR
6/19 - ON HOLD</t>
  </si>
  <si>
    <t>Z DEVELOPMENT, LLC</t>
  </si>
  <si>
    <t>118374
(6/6)</t>
  </si>
  <si>
    <t>CLASS 3
WATER SOLUB PASTE REQ (Sn63Pb37)</t>
  </si>
  <si>
    <r>
      <rPr>
        <b/>
        <strike/>
        <sz val="18"/>
        <rFont val="Calibri"/>
        <family val="2"/>
      </rPr>
      <t>6/14 - BOT 12:30</t>
    </r>
    <r>
      <rPr>
        <b/>
        <sz val="18"/>
        <rFont val="Calibri"/>
        <family val="2"/>
      </rPr>
      <t xml:space="preserve">
</t>
    </r>
    <r>
      <rPr>
        <b/>
        <strike/>
        <sz val="18"/>
        <rFont val="Calibri"/>
        <family val="2"/>
      </rPr>
      <t>6/14 - TOP 3:00</t>
    </r>
    <r>
      <rPr>
        <b/>
        <sz val="18"/>
        <rFont val="Calibri"/>
        <family val="2"/>
      </rPr>
      <t xml:space="preserve">
6/15 - AOI 10:00</t>
    </r>
  </si>
  <si>
    <t>1B 2T
106/812</t>
  </si>
  <si>
    <r>
      <rPr>
        <b/>
        <strike/>
        <sz val="18"/>
        <rFont val="Calibri"/>
        <family val="2"/>
      </rPr>
      <t>6/7 - MAY CLEAR</t>
    </r>
    <r>
      <rPr>
        <b/>
        <sz val="18"/>
        <rFont val="Calibri"/>
        <family val="2"/>
      </rPr>
      <t xml:space="preserve">
6/8 - KIT CLEAR</t>
    </r>
  </si>
  <si>
    <t>117221
(6/1)</t>
  </si>
  <si>
    <t>ROWC 110684</t>
  </si>
  <si>
    <t>6/22
15D</t>
  </si>
  <si>
    <r>
      <rPr>
        <b/>
        <strike/>
        <sz val="18"/>
        <color theme="1"/>
        <rFont val="Calibri"/>
        <family val="2"/>
      </rPr>
      <t>6/15 - BOT 10:00</t>
    </r>
    <r>
      <rPr>
        <b/>
        <sz val="18"/>
        <color theme="1"/>
        <rFont val="Calibri"/>
        <family val="2"/>
      </rPr>
      <t xml:space="preserve">
</t>
    </r>
    <r>
      <rPr>
        <b/>
        <strike/>
        <sz val="18"/>
        <color theme="1"/>
        <rFont val="Calibri"/>
        <family val="2"/>
      </rPr>
      <t>6/15 - TOP 1:30</t>
    </r>
    <r>
      <rPr>
        <b/>
        <sz val="18"/>
        <color theme="1"/>
        <rFont val="Calibri"/>
        <family val="2"/>
      </rPr>
      <t xml:space="preserve">
6/16 - AOI 10:00</t>
    </r>
  </si>
  <si>
    <t>1B 1T
53/335</t>
  </si>
  <si>
    <r>
      <t xml:space="preserve">6/1 - KIT CLEAR
</t>
    </r>
    <r>
      <rPr>
        <b/>
        <sz val="18"/>
        <color theme="9" tint="-0.249977111117893"/>
        <rFont val="Calibri"/>
        <family val="2"/>
      </rPr>
      <t>6/16 - PRINTER DOWN</t>
    </r>
  </si>
  <si>
    <t>Holland LP</t>
  </si>
  <si>
    <t>116459
(6/6)</t>
  </si>
  <si>
    <t>6/20
10D</t>
  </si>
  <si>
    <r>
      <rPr>
        <b/>
        <u/>
        <sz val="18"/>
        <color rgb="FFFF0000"/>
        <rFont val="Calibri"/>
        <family val="2"/>
        <scheme val="minor"/>
      </rPr>
      <t>*DO NOT SHIP EARLY*</t>
    </r>
    <r>
      <rPr>
        <b/>
        <sz val="18"/>
        <color theme="1"/>
        <rFont val="Calibri"/>
        <family val="2"/>
        <scheme val="minor"/>
      </rPr>
      <t xml:space="preserve">
DEPANEL
"U1,U2,U3" led LENS MOUNTING PINS ALIGNED PER ECO #3</t>
    </r>
  </si>
  <si>
    <r>
      <rPr>
        <b/>
        <strike/>
        <sz val="18"/>
        <color theme="1"/>
        <rFont val="Calibri"/>
        <family val="2"/>
      </rPr>
      <t>6/14 - TOP 9:30</t>
    </r>
    <r>
      <rPr>
        <b/>
        <sz val="18"/>
        <color theme="1"/>
        <rFont val="Calibri"/>
        <family val="2"/>
      </rPr>
      <t xml:space="preserve">
6/14 - AOI 12:30</t>
    </r>
  </si>
  <si>
    <t>1T
1/3</t>
  </si>
  <si>
    <t>118514
(6/9)</t>
  </si>
  <si>
    <t>RONC 114233</t>
  </si>
  <si>
    <t>6/19
5D</t>
  </si>
  <si>
    <r>
      <t xml:space="preserve">CLASS 3
</t>
    </r>
    <r>
      <rPr>
        <b/>
        <sz val="22"/>
        <color rgb="FFFF0000"/>
        <rFont val="Calibri"/>
        <family val="2"/>
        <scheme val="minor"/>
      </rPr>
      <t>***</t>
    </r>
    <r>
      <rPr>
        <b/>
        <u/>
        <sz val="22"/>
        <color rgb="FFFF0000"/>
        <rFont val="Calibri"/>
        <family val="2"/>
        <scheme val="minor"/>
      </rPr>
      <t>DO NOT BREAKAWAY MOUSEBITES PER ECO 2</t>
    </r>
    <r>
      <rPr>
        <b/>
        <sz val="18"/>
        <color theme="1"/>
        <rFont val="Calibri"/>
        <family val="2"/>
        <scheme val="minor"/>
      </rPr>
      <t xml:space="preserve">
</t>
    </r>
  </si>
  <si>
    <r>
      <rPr>
        <b/>
        <strike/>
        <sz val="18"/>
        <rFont val="Calibri"/>
        <family val="2"/>
      </rPr>
      <t>6/16 - BOT 10:00</t>
    </r>
    <r>
      <rPr>
        <b/>
        <sz val="18"/>
        <rFont val="Calibri"/>
        <family val="2"/>
      </rPr>
      <t xml:space="preserve">
</t>
    </r>
    <r>
      <rPr>
        <b/>
        <strike/>
        <sz val="18"/>
        <rFont val="Calibri"/>
        <family val="2"/>
      </rPr>
      <t>6/17 - TOP 9:00</t>
    </r>
    <r>
      <rPr>
        <b/>
        <sz val="18"/>
        <rFont val="Calibri"/>
        <family val="2"/>
      </rPr>
      <t xml:space="preserve">
6/17 - AOI 3:00</t>
    </r>
  </si>
  <si>
    <t>1B 1T
91/392</t>
  </si>
  <si>
    <r>
      <t xml:space="preserve">6/13 - #46 DUE (100 OF 134 ON HAND)
6/12 - KIT CLEAR
</t>
    </r>
    <r>
      <rPr>
        <b/>
        <sz val="18"/>
        <color theme="9" tint="-0.249977111117893"/>
        <rFont val="Calibri"/>
        <family val="2"/>
      </rPr>
      <t>6/16 - PRINTER DOWN</t>
    </r>
  </si>
  <si>
    <t>Ripple, LLC</t>
  </si>
  <si>
    <t>118332
(6/2)</t>
  </si>
  <si>
    <t>6/16
10D</t>
  </si>
  <si>
    <t>DEPANEL
LABEL PER ECO #5
***SHIPPING: ESD BAG &amp; SEAL W/ ESD WARNING LABEL</t>
  </si>
  <si>
    <r>
      <rPr>
        <b/>
        <strike/>
        <sz val="18"/>
        <color theme="1"/>
        <rFont val="Calibri"/>
        <family val="2"/>
      </rPr>
      <t>6/13 - BOT 3:00</t>
    </r>
    <r>
      <rPr>
        <b/>
        <sz val="18"/>
        <color theme="1"/>
        <rFont val="Calibri"/>
        <family val="2"/>
      </rPr>
      <t xml:space="preserve">
</t>
    </r>
    <r>
      <rPr>
        <b/>
        <strike/>
        <sz val="18"/>
        <color theme="1"/>
        <rFont val="Calibri"/>
        <family val="2"/>
      </rPr>
      <t>6/14 - TOP 8:30</t>
    </r>
    <r>
      <rPr>
        <b/>
        <sz val="18"/>
        <color theme="1"/>
        <rFont val="Calibri"/>
        <family val="2"/>
      </rPr>
      <t xml:space="preserve">
6/14 - AOI 9:30</t>
    </r>
  </si>
  <si>
    <t>1B 1T
60/201</t>
  </si>
  <si>
    <t>6/2 - KIT CLEAR</t>
  </si>
  <si>
    <t>Markem Imaje</t>
  </si>
  <si>
    <t>118473-1ST
(6/6)</t>
  </si>
  <si>
    <r>
      <t xml:space="preserve">6/16
</t>
    </r>
    <r>
      <rPr>
        <b/>
        <strike/>
        <sz val="18"/>
        <rFont val="Calibri"/>
        <family val="2"/>
      </rPr>
      <t>6/19</t>
    </r>
    <r>
      <rPr>
        <b/>
        <sz val="18"/>
        <rFont val="Calibri"/>
        <family val="2"/>
      </rPr>
      <t xml:space="preserve">
5D</t>
    </r>
  </si>
  <si>
    <t>QR CODE REQ
TRIM LEAD REQ</t>
  </si>
  <si>
    <r>
      <rPr>
        <b/>
        <strike/>
        <sz val="18"/>
        <rFont val="Calibri"/>
        <family val="2"/>
      </rPr>
      <t>6/13 - BOT 9:00</t>
    </r>
    <r>
      <rPr>
        <b/>
        <sz val="18"/>
        <rFont val="Calibri"/>
        <family val="2"/>
      </rPr>
      <t xml:space="preserve">
</t>
    </r>
    <r>
      <rPr>
        <b/>
        <strike/>
        <sz val="18"/>
        <rFont val="Calibri"/>
        <family val="2"/>
      </rPr>
      <t>6/13 - TOP 11:00</t>
    </r>
    <r>
      <rPr>
        <b/>
        <sz val="18"/>
        <rFont val="Calibri"/>
        <family val="2"/>
      </rPr>
      <t xml:space="preserve">
6/13 - AOI 1:00</t>
    </r>
  </si>
  <si>
    <r>
      <rPr>
        <b/>
        <strike/>
        <sz val="18"/>
        <rFont val="Calibri"/>
        <family val="2"/>
      </rPr>
      <t>6/9 - FABS DUE</t>
    </r>
    <r>
      <rPr>
        <b/>
        <sz val="18"/>
        <rFont val="Calibri"/>
        <family val="2"/>
      </rPr>
      <t xml:space="preserve">
6/12 - KIT CLEAR</t>
    </r>
  </si>
  <si>
    <t>118430-1
(6/9) BAL</t>
  </si>
  <si>
    <t>6/16
5D</t>
  </si>
  <si>
    <t>CLASS 3
DEPANEL
***SEE ECO 3 FOR "BATT1" PLACEMENT (ADHESIVE)
SEE ECO 4 FOR "U13/15 PLACEMENT
***40 PIN BREAKAWAY HEADERS NEED TO CUT IN HALF PER ECO 5
*RTV EPOXY REQ FOR "JP2/JP3"</t>
  </si>
  <si>
    <r>
      <rPr>
        <b/>
        <strike/>
        <sz val="18"/>
        <color theme="1"/>
        <rFont val="Calibri"/>
        <family val="2"/>
      </rPr>
      <t>6/13 - BOT 12:30</t>
    </r>
    <r>
      <rPr>
        <b/>
        <sz val="18"/>
        <color theme="1"/>
        <rFont val="Calibri"/>
        <family val="2"/>
      </rPr>
      <t xml:space="preserve">
</t>
    </r>
    <r>
      <rPr>
        <b/>
        <strike/>
        <sz val="18"/>
        <color theme="1"/>
        <rFont val="Calibri"/>
        <family val="2"/>
      </rPr>
      <t>6/14 - TOP 10:00</t>
    </r>
    <r>
      <rPr>
        <b/>
        <sz val="18"/>
        <color theme="1"/>
        <rFont val="Calibri"/>
        <family val="2"/>
      </rPr>
      <t xml:space="preserve">
6/15 - AOI 8:30</t>
    </r>
  </si>
  <si>
    <t>1B 1T
63/172</t>
  </si>
  <si>
    <r>
      <t xml:space="preserve">6/9 - KIT CLEAR
</t>
    </r>
    <r>
      <rPr>
        <b/>
        <sz val="18"/>
        <color rgb="FFFF0000"/>
        <rFont val="Calibri"/>
        <family val="2"/>
      </rPr>
      <t xml:space="preserve">6/15 - SHIP 2 OF 100
</t>
    </r>
    <r>
      <rPr>
        <b/>
        <sz val="18"/>
        <rFont val="Calibri"/>
        <family val="2"/>
      </rPr>
      <t>6/15 - XTRA TIME IN SMT NEEDED DUE TO SHORT STAFFED</t>
    </r>
  </si>
  <si>
    <t>Trendsetter Vulcan Offshore, Inc.</t>
  </si>
  <si>
    <t>118430-1
(6/9) PAR</t>
  </si>
  <si>
    <t>6/15
5D</t>
  </si>
  <si>
    <r>
      <rPr>
        <b/>
        <strike/>
        <sz val="18"/>
        <color theme="1"/>
        <rFont val="Calibri"/>
        <family val="2"/>
      </rPr>
      <t>6/13 - BOT 12:30</t>
    </r>
    <r>
      <rPr>
        <b/>
        <sz val="18"/>
        <color theme="1"/>
        <rFont val="Calibri"/>
        <family val="2"/>
      </rPr>
      <t xml:space="preserve">
6/14 - TOP 10:00</t>
    </r>
  </si>
  <si>
    <r>
      <t xml:space="preserve">6/9 - KIT CLEAR
</t>
    </r>
    <r>
      <rPr>
        <b/>
        <sz val="18"/>
        <color rgb="FFFF0000"/>
        <rFont val="Calibri"/>
        <family val="2"/>
      </rPr>
      <t>6/15 - SHIP 2 OF 100</t>
    </r>
    <r>
      <rPr>
        <b/>
        <sz val="18"/>
        <color theme="1"/>
        <rFont val="Calibri"/>
        <family val="2"/>
      </rPr>
      <t xml:space="preserve"> </t>
    </r>
  </si>
  <si>
    <t>118328
(6/13)</t>
  </si>
  <si>
    <t>6/15
2D</t>
  </si>
  <si>
    <t>UPS GROUND</t>
  </si>
  <si>
    <r>
      <rPr>
        <b/>
        <sz val="18"/>
        <color rgb="FFFF0000"/>
        <rFont val="Calibri"/>
        <family val="2"/>
      </rPr>
      <t>*** 2 DAY TURN ***</t>
    </r>
    <r>
      <rPr>
        <b/>
        <sz val="18"/>
        <color theme="1"/>
        <rFont val="Calibri"/>
        <family val="2"/>
      </rPr>
      <t xml:space="preserve">
CLASS 3
DEPANEL
PRESS FIT &amp; MECH ASSY REQ</t>
    </r>
  </si>
  <si>
    <r>
      <rPr>
        <b/>
        <strike/>
        <sz val="18"/>
        <color theme="1"/>
        <rFont val="Calibri"/>
        <family val="2"/>
      </rPr>
      <t>6/13 - BOT 1:00</t>
    </r>
    <r>
      <rPr>
        <b/>
        <sz val="18"/>
        <color theme="1"/>
        <rFont val="Calibri"/>
        <family val="2"/>
      </rPr>
      <t xml:space="preserve">
</t>
    </r>
    <r>
      <rPr>
        <b/>
        <strike/>
        <sz val="18"/>
        <color theme="1"/>
        <rFont val="Calibri"/>
        <family val="2"/>
      </rPr>
      <t>6/13 - TOP 2:00</t>
    </r>
    <r>
      <rPr>
        <b/>
        <sz val="18"/>
        <color theme="1"/>
        <rFont val="Calibri"/>
        <family val="2"/>
      </rPr>
      <t xml:space="preserve">
6/13 - AOI 3:00</t>
    </r>
  </si>
  <si>
    <t>1B 1T
7/101</t>
  </si>
  <si>
    <t>117868
(5/17)</t>
  </si>
  <si>
    <t>RONC 117102</t>
  </si>
  <si>
    <t>6/15H
20D</t>
  </si>
  <si>
    <r>
      <rPr>
        <b/>
        <strike/>
        <sz val="18"/>
        <color theme="1"/>
        <rFont val="Calibri"/>
        <family val="2"/>
      </rPr>
      <t>6/9 - BOT 10:30</t>
    </r>
    <r>
      <rPr>
        <b/>
        <sz val="18"/>
        <color theme="1"/>
        <rFont val="Calibri"/>
        <family val="2"/>
      </rPr>
      <t xml:space="preserve">
</t>
    </r>
    <r>
      <rPr>
        <b/>
        <strike/>
        <sz val="18"/>
        <color theme="1"/>
        <rFont val="Calibri"/>
        <family val="2"/>
      </rPr>
      <t>6/9 - TOP 3:00</t>
    </r>
    <r>
      <rPr>
        <b/>
        <sz val="18"/>
        <color theme="1"/>
        <rFont val="Calibri"/>
        <family val="2"/>
      </rPr>
      <t xml:space="preserve">
6/12 - AOI 9:30</t>
    </r>
  </si>
  <si>
    <t>2B 2T
38/96</t>
  </si>
  <si>
    <t>5/17 - KIT CLEAR</t>
  </si>
  <si>
    <t>Scientific Research Corporation</t>
  </si>
  <si>
    <t>117175-1
(5/24) BAL 3</t>
  </si>
  <si>
    <t>ROWC 114054</t>
  </si>
  <si>
    <r>
      <t>6/14</t>
    </r>
    <r>
      <rPr>
        <b/>
        <strike/>
        <sz val="18"/>
        <color theme="1"/>
        <rFont val="Calibri"/>
        <family val="2"/>
      </rPr>
      <t xml:space="preserve">
6/8H</t>
    </r>
    <r>
      <rPr>
        <b/>
        <sz val="18"/>
        <color theme="1"/>
        <rFont val="Calibri"/>
        <family val="2"/>
      </rPr>
      <t xml:space="preserve">
10D</t>
    </r>
  </si>
  <si>
    <t>DEPANEL &amp; SAND
SPECIAL DEPANEL INSTRUCTIONS (ECO 2)
MECH ASSY REQ</t>
  </si>
  <si>
    <r>
      <rPr>
        <b/>
        <strike/>
        <sz val="18"/>
        <color theme="1"/>
        <rFont val="Calibri"/>
        <family val="2"/>
      </rPr>
      <t>6/1 - BOT 1:00</t>
    </r>
    <r>
      <rPr>
        <b/>
        <sz val="18"/>
        <color theme="1"/>
        <rFont val="Calibri"/>
        <family val="2"/>
      </rPr>
      <t xml:space="preserve">
</t>
    </r>
    <r>
      <rPr>
        <b/>
        <strike/>
        <sz val="18"/>
        <color theme="1"/>
        <rFont val="Calibri"/>
        <family val="2"/>
      </rPr>
      <t>6/6 - TOP 2:30</t>
    </r>
    <r>
      <rPr>
        <b/>
        <sz val="18"/>
        <color theme="1"/>
        <rFont val="Calibri"/>
        <family val="2"/>
      </rPr>
      <t xml:space="preserve">
6/13 - AOI 12:30</t>
    </r>
  </si>
  <si>
    <t>1B 1T
112/1297</t>
  </si>
  <si>
    <t>5/24 - KIT CLEAR
6/5 - PART SHORT #95 &amp; #98</t>
  </si>
  <si>
    <t>SILC Technologies, Inc.</t>
  </si>
  <si>
    <t>114946-2
(5/16)</t>
  </si>
  <si>
    <t>6/14H
20D</t>
  </si>
  <si>
    <r>
      <rPr>
        <b/>
        <strike/>
        <sz val="18"/>
        <color rgb="FF000000"/>
        <rFont val="Calibri"/>
      </rPr>
      <t xml:space="preserve">5/17 - BOT 11:00
5/19 - TOP 2:00
</t>
    </r>
    <r>
      <rPr>
        <b/>
        <sz val="18"/>
        <color rgb="FF000000"/>
        <rFont val="Calibri"/>
      </rPr>
      <t>6/6 - AOI 2:30</t>
    </r>
  </si>
  <si>
    <t>5/16 - WILL CLEAR 5/17
6/6 - ~750 FULL COMP</t>
  </si>
  <si>
    <t>118331
(6/6)</t>
  </si>
  <si>
    <r>
      <rPr>
        <b/>
        <strike/>
        <sz val="18"/>
        <rFont val="Calibri"/>
        <family val="2"/>
      </rPr>
      <t>6/9 - TOP 9:30</t>
    </r>
    <r>
      <rPr>
        <b/>
        <sz val="18"/>
        <rFont val="Calibri"/>
        <family val="2"/>
      </rPr>
      <t xml:space="preserve">
6/9 - AOI 2:30</t>
    </r>
  </si>
  <si>
    <t>1T
19/212</t>
  </si>
  <si>
    <r>
      <rPr>
        <b/>
        <strike/>
        <sz val="18"/>
        <rFont val="Calibri"/>
        <family val="2"/>
      </rPr>
      <t>6/6 - SMT CLEAR</t>
    </r>
    <r>
      <rPr>
        <b/>
        <sz val="18"/>
        <rFont val="Calibri"/>
        <family val="2"/>
      </rPr>
      <t xml:space="preserve">
6/8 - KIT CLEAR</t>
    </r>
  </si>
  <si>
    <t>Seurat Technologies, Inc.</t>
  </si>
  <si>
    <t>118329
(6/6)</t>
  </si>
  <si>
    <r>
      <rPr>
        <b/>
        <strike/>
        <sz val="18"/>
        <rFont val="Calibri"/>
        <family val="2"/>
        <scheme val="minor"/>
      </rPr>
      <t>6/9 - TOP 6:00</t>
    </r>
    <r>
      <rPr>
        <b/>
        <sz val="18"/>
        <rFont val="Calibri"/>
        <family val="2"/>
        <scheme val="minor"/>
      </rPr>
      <t xml:space="preserve">
6/9 - AOI 9:30</t>
    </r>
  </si>
  <si>
    <t>1T
45/105</t>
  </si>
  <si>
    <r>
      <rPr>
        <b/>
        <strike/>
        <sz val="18"/>
        <rFont val="Calibri"/>
        <family val="2"/>
      </rPr>
      <t>6/9 - FABS DUE</t>
    </r>
    <r>
      <rPr>
        <b/>
        <sz val="18"/>
        <rFont val="Calibri"/>
        <family val="2"/>
      </rPr>
      <t xml:space="preserve">
6/6 - FABS HERE</t>
    </r>
  </si>
  <si>
    <t>118033
(6/1)</t>
  </si>
  <si>
    <r>
      <rPr>
        <b/>
        <strike/>
        <sz val="18"/>
        <color rgb="FF000000"/>
        <rFont val="Calibri"/>
        <scheme val="minor"/>
      </rPr>
      <t xml:space="preserve">6/7 - TOP 2:30
</t>
    </r>
    <r>
      <rPr>
        <b/>
        <sz val="18"/>
        <color rgb="FF000000"/>
        <rFont val="Calibri"/>
        <scheme val="minor"/>
      </rPr>
      <t>6/8 - AOI 2:00</t>
    </r>
  </si>
  <si>
    <t>1T
51/141</t>
  </si>
  <si>
    <r>
      <rPr>
        <b/>
        <strike/>
        <sz val="18"/>
        <rFont val="Calibri"/>
        <family val="2"/>
      </rPr>
      <t>6/8 - FABS DUE</t>
    </r>
    <r>
      <rPr>
        <b/>
        <sz val="18"/>
        <rFont val="Calibri"/>
        <family val="2"/>
      </rPr>
      <t xml:space="preserve">
6/7 - KIT CLEAR</t>
    </r>
  </si>
  <si>
    <t>118403
(6/1)</t>
  </si>
  <si>
    <r>
      <rPr>
        <b/>
        <strike/>
        <sz val="18"/>
        <rFont val="Calibri"/>
        <family val="2"/>
        <scheme val="minor"/>
      </rPr>
      <t>6/8 - BOT 2:00</t>
    </r>
    <r>
      <rPr>
        <b/>
        <sz val="18"/>
        <rFont val="Calibri"/>
        <family val="2"/>
        <scheme val="minor"/>
      </rPr>
      <t xml:space="preserve">
6/9 - AOI 10:30</t>
    </r>
  </si>
  <si>
    <t>2B
82/535</t>
  </si>
  <si>
    <r>
      <rPr>
        <b/>
        <strike/>
        <sz val="18"/>
        <rFont val="Calibri"/>
        <family val="2"/>
      </rPr>
      <t>6/6 - FABS DUE</t>
    </r>
    <r>
      <rPr>
        <b/>
        <sz val="18"/>
        <rFont val="Calibri"/>
        <family val="2"/>
      </rPr>
      <t xml:space="preserve">
</t>
    </r>
    <r>
      <rPr>
        <b/>
        <strike/>
        <sz val="18"/>
        <rFont val="Calibri"/>
        <family val="2"/>
      </rPr>
      <t>6/6 - SMT CLEAR</t>
    </r>
  </si>
  <si>
    <t>HF Scientific</t>
  </si>
  <si>
    <t>118344
(6/1)</t>
  </si>
  <si>
    <t>ROWC 113057</t>
  </si>
  <si>
    <t>100% AOI REQ
BARCODE LABEL</t>
  </si>
  <si>
    <r>
      <rPr>
        <b/>
        <strike/>
        <sz val="18"/>
        <rFont val="Calibri"/>
        <family val="2"/>
      </rPr>
      <t>6/6 - BOT 2:30</t>
    </r>
    <r>
      <rPr>
        <b/>
        <sz val="18"/>
        <rFont val="Calibri"/>
        <family val="2"/>
      </rPr>
      <t xml:space="preserve">
</t>
    </r>
    <r>
      <rPr>
        <b/>
        <strike/>
        <sz val="18"/>
        <rFont val="Calibri"/>
        <family val="2"/>
      </rPr>
      <t>6/7 - TOP 9:30</t>
    </r>
    <r>
      <rPr>
        <b/>
        <sz val="18"/>
        <rFont val="Calibri"/>
        <family val="2"/>
      </rPr>
      <t xml:space="preserve">
6/7 - AOI 2:30</t>
    </r>
  </si>
  <si>
    <t>1B 2T
103/542</t>
  </si>
  <si>
    <r>
      <rPr>
        <b/>
        <strike/>
        <sz val="18"/>
        <rFont val="Calibri"/>
        <family val="2"/>
      </rPr>
      <t xml:space="preserve">6/9 - FABS DUE </t>
    </r>
    <r>
      <rPr>
        <b/>
        <sz val="18"/>
        <rFont val="Calibri"/>
        <family val="2"/>
      </rPr>
      <t xml:space="preserve">
6/5 - KIT CLEAR</t>
    </r>
  </si>
  <si>
    <t>Artis, LLC</t>
  </si>
  <si>
    <t>117175-1
(5/24) PAR 2</t>
  </si>
  <si>
    <r>
      <rPr>
        <b/>
        <strike/>
        <sz val="18"/>
        <color theme="1"/>
        <rFont val="Calibri"/>
        <family val="2"/>
      </rPr>
      <t>6/8H</t>
    </r>
    <r>
      <rPr>
        <b/>
        <sz val="18"/>
        <color theme="1"/>
        <rFont val="Calibri"/>
        <family val="2"/>
      </rPr>
      <t xml:space="preserve">
10D</t>
    </r>
  </si>
  <si>
    <r>
      <rPr>
        <b/>
        <strike/>
        <sz val="18"/>
        <color theme="1"/>
        <rFont val="Calibri"/>
        <family val="2"/>
      </rPr>
      <t>6/1 - BOT 1:00</t>
    </r>
    <r>
      <rPr>
        <b/>
        <sz val="18"/>
        <color theme="1"/>
        <rFont val="Calibri"/>
        <family val="2"/>
      </rPr>
      <t xml:space="preserve">
6/6 - TOP 2:30</t>
    </r>
  </si>
  <si>
    <t>118593
(6/6)</t>
  </si>
  <si>
    <t>6/12
3D</t>
  </si>
  <si>
    <r>
      <rPr>
        <b/>
        <strike/>
        <sz val="18"/>
        <color theme="1"/>
        <rFont val="Calibri"/>
        <family val="2"/>
      </rPr>
      <t>6/7 - TOP 11:00</t>
    </r>
    <r>
      <rPr>
        <b/>
        <sz val="18"/>
        <color theme="1"/>
        <rFont val="Calibri"/>
        <family val="2"/>
      </rPr>
      <t xml:space="preserve">
6/7 - AOI 1:00</t>
    </r>
  </si>
  <si>
    <t>1T
17/36</t>
  </si>
  <si>
    <t>117896
(5/25)</t>
  </si>
  <si>
    <t>ROWC 114307</t>
  </si>
  <si>
    <t>6/14
10D</t>
  </si>
  <si>
    <r>
      <rPr>
        <b/>
        <strike/>
        <sz val="18"/>
        <rFont val="Calibri"/>
        <family val="2"/>
      </rPr>
      <t>6/5 - BOT 12:00</t>
    </r>
    <r>
      <rPr>
        <b/>
        <sz val="18"/>
        <rFont val="Calibri"/>
        <family val="2"/>
      </rPr>
      <t xml:space="preserve">
</t>
    </r>
    <r>
      <rPr>
        <b/>
        <strike/>
        <sz val="18"/>
        <rFont val="Calibri"/>
        <family val="2"/>
      </rPr>
      <t>6/6 - TOP 8:30</t>
    </r>
    <r>
      <rPr>
        <b/>
        <sz val="18"/>
        <rFont val="Calibri"/>
        <family val="2"/>
      </rPr>
      <t xml:space="preserve">
6/6 - AOI 11:30</t>
    </r>
  </si>
  <si>
    <t>1B 1T
44/1097</t>
  </si>
  <si>
    <r>
      <rPr>
        <b/>
        <strike/>
        <sz val="18"/>
        <rFont val="Calibri"/>
        <family val="2"/>
      </rPr>
      <t>5/26 - FABS DUE</t>
    </r>
    <r>
      <rPr>
        <b/>
        <sz val="18"/>
        <rFont val="Calibri"/>
        <family val="2"/>
      </rPr>
      <t xml:space="preserve">
5/31 - KIT CLEAR</t>
    </r>
  </si>
  <si>
    <t>118107-1
(5/25)</t>
  </si>
  <si>
    <t>6/23H
20D</t>
  </si>
  <si>
    <r>
      <rPr>
        <b/>
        <i/>
        <sz val="22"/>
        <color rgb="FFFF0000"/>
        <rFont val="Calibri"/>
        <family val="2"/>
        <scheme val="minor"/>
      </rPr>
      <t>*REVIEW JOB &amp; ECO THUROUGHLY BEFORE STARTING!!!</t>
    </r>
    <r>
      <rPr>
        <b/>
        <sz val="22"/>
        <color rgb="FFFF0000"/>
        <rFont val="Calibri"/>
        <family val="2"/>
        <scheme val="minor"/>
      </rPr>
      <t xml:space="preserve">
***</t>
    </r>
    <r>
      <rPr>
        <b/>
        <u/>
        <sz val="22"/>
        <color rgb="FFFF0000"/>
        <rFont val="Calibri"/>
        <family val="2"/>
        <scheme val="minor"/>
      </rPr>
      <t xml:space="preserve"> DO NOT PLACE  "U3, R41-45" (PLACE AFTER CONFORMAL COATING) PER ECO
**DO NOT SHIP MATL UNTIL ASSYS COME BACK FROM CONFORMAL COATING AND "U3, R41-45" ARE SOLDERED</t>
    </r>
    <r>
      <rPr>
        <b/>
        <sz val="18"/>
        <color theme="1"/>
        <rFont val="Calibri"/>
        <family val="2"/>
        <scheme val="minor"/>
      </rPr>
      <t xml:space="preserve">
CLASS 3</t>
    </r>
  </si>
  <si>
    <r>
      <rPr>
        <b/>
        <strike/>
        <sz val="18"/>
        <color theme="1"/>
        <rFont val="Calibri"/>
        <family val="2"/>
      </rPr>
      <t>6/5 - TOP 1:30</t>
    </r>
    <r>
      <rPr>
        <b/>
        <sz val="18"/>
        <color theme="1"/>
        <rFont val="Calibri"/>
        <family val="2"/>
      </rPr>
      <t xml:space="preserve">
</t>
    </r>
    <r>
      <rPr>
        <b/>
        <strike/>
        <sz val="18"/>
        <color theme="1"/>
        <rFont val="Calibri"/>
        <family val="2"/>
      </rPr>
      <t>6/6 - BOT 9:30</t>
    </r>
    <r>
      <rPr>
        <b/>
        <sz val="18"/>
        <color theme="1"/>
        <rFont val="Calibri"/>
        <family val="2"/>
      </rPr>
      <t xml:space="preserve">
6/6 - AOI 2:00</t>
    </r>
  </si>
  <si>
    <t>118016
(5/24)</t>
  </si>
  <si>
    <r>
      <t>???</t>
    </r>
    <r>
      <rPr>
        <b/>
        <strike/>
        <sz val="18"/>
        <rFont val="Calibri"/>
        <family val="2"/>
        <scheme val="minor"/>
      </rPr>
      <t xml:space="preserve">
6/8</t>
    </r>
    <r>
      <rPr>
        <b/>
        <sz val="18"/>
        <rFont val="Calibri"/>
        <family val="2"/>
        <scheme val="minor"/>
      </rPr>
      <t xml:space="preserve">
5D</t>
    </r>
  </si>
  <si>
    <r>
      <t xml:space="preserve">DEPANEL
</t>
    </r>
    <r>
      <rPr>
        <b/>
        <u/>
        <sz val="20"/>
        <color rgb="FFFF0000"/>
        <rFont val="Calibri"/>
        <family val="2"/>
      </rPr>
      <t>***NO MARKINGS OR STAMPS ALLOWED PER ECO #2</t>
    </r>
  </si>
  <si>
    <r>
      <rPr>
        <b/>
        <strike/>
        <sz val="18"/>
        <rFont val="Calibri"/>
        <family val="2"/>
      </rPr>
      <t>6/5 - BOT 11:30</t>
    </r>
    <r>
      <rPr>
        <b/>
        <sz val="18"/>
        <rFont val="Calibri"/>
        <family val="2"/>
      </rPr>
      <t xml:space="preserve">
</t>
    </r>
    <r>
      <rPr>
        <b/>
        <strike/>
        <sz val="18"/>
        <rFont val="Calibri"/>
        <family val="2"/>
      </rPr>
      <t>6/5 - TOP 3:30</t>
    </r>
    <r>
      <rPr>
        <b/>
        <sz val="18"/>
        <rFont val="Calibri"/>
        <family val="2"/>
      </rPr>
      <t xml:space="preserve">
6/6 - AOI 8:00</t>
    </r>
  </si>
  <si>
    <t>2B 1T
84/231</t>
  </si>
  <si>
    <r>
      <rPr>
        <b/>
        <strike/>
        <sz val="18"/>
        <rFont val="Calibri"/>
        <family val="2"/>
      </rPr>
      <t>5/24 - WILL CLEAR TDAY</t>
    </r>
    <r>
      <rPr>
        <b/>
        <sz val="18"/>
        <rFont val="Calibri"/>
        <family val="2"/>
      </rPr>
      <t xml:space="preserve">
6/1 - KIT CLEAR</t>
    </r>
  </si>
  <si>
    <t>Flextronics America</t>
  </si>
  <si>
    <t>6/8
5D</t>
  </si>
  <si>
    <t>117175-1
(5/24) PAR 1</t>
  </si>
  <si>
    <t>6/8H
10D</t>
  </si>
  <si>
    <r>
      <rPr>
        <b/>
        <strike/>
        <sz val="18"/>
        <color theme="1"/>
        <rFont val="Calibri"/>
        <family val="2"/>
      </rPr>
      <t>6/1 - BOT 1:00</t>
    </r>
    <r>
      <rPr>
        <b/>
        <sz val="18"/>
        <color theme="1"/>
        <rFont val="Calibri"/>
        <family val="2"/>
      </rPr>
      <t xml:space="preserve">
</t>
    </r>
    <r>
      <rPr>
        <b/>
        <strike/>
        <sz val="18"/>
        <color theme="1"/>
        <rFont val="Calibri"/>
        <family val="2"/>
      </rPr>
      <t>6/6 - TOP 2:30</t>
    </r>
    <r>
      <rPr>
        <b/>
        <strike/>
        <sz val="18"/>
        <color theme="1"/>
        <rFont val="Calibri"/>
        <family val="2"/>
      </rPr>
      <t xml:space="preserve">
</t>
    </r>
    <r>
      <rPr>
        <b/>
        <sz val="18"/>
        <color theme="1"/>
        <rFont val="Calibri"/>
        <family val="2"/>
      </rPr>
      <t>6/7 - AOI 12:00</t>
    </r>
  </si>
  <si>
    <t>117479-1
(4/19) BAL</t>
  </si>
  <si>
    <r>
      <t xml:space="preserve">6/13H
</t>
    </r>
    <r>
      <rPr>
        <b/>
        <strike/>
        <sz val="18"/>
        <color theme="1"/>
        <rFont val="Calibri"/>
        <family val="2"/>
      </rPr>
      <t>5/17</t>
    </r>
    <r>
      <rPr>
        <b/>
        <sz val="18"/>
        <color theme="1"/>
        <rFont val="Calibri"/>
        <family val="2"/>
      </rPr>
      <t xml:space="preserve">
20D</t>
    </r>
  </si>
  <si>
    <r>
      <t xml:space="preserve">CLASS 3
</t>
    </r>
    <r>
      <rPr>
        <b/>
        <sz val="18"/>
        <color rgb="FFFF0000"/>
        <rFont val="Calibri"/>
        <family val="2"/>
      </rPr>
      <t>DO NOT DEPANEL</t>
    </r>
  </si>
  <si>
    <r>
      <rPr>
        <b/>
        <strike/>
        <sz val="18"/>
        <color theme="1"/>
        <rFont val="Calibri"/>
        <family val="2"/>
      </rPr>
      <t>5/31 - TOP 8:30</t>
    </r>
    <r>
      <rPr>
        <b/>
        <sz val="18"/>
        <color theme="1"/>
        <rFont val="Calibri"/>
        <family val="2"/>
      </rPr>
      <t xml:space="preserve">
6/1 - AOI 1:00
</t>
    </r>
  </si>
  <si>
    <t>2T
8/23</t>
  </si>
  <si>
    <r>
      <rPr>
        <b/>
        <strike/>
        <sz val="18"/>
        <color theme="1"/>
        <rFont val="Calibri"/>
        <family val="2"/>
      </rPr>
      <t>4/19 - KIT CLEAR</t>
    </r>
    <r>
      <rPr>
        <b/>
        <sz val="18"/>
        <color theme="1"/>
        <rFont val="Calibri"/>
        <family val="2"/>
      </rPr>
      <t xml:space="preserve">
5/3 - PARTIAL (QTY 143) SHIP 5/10
</t>
    </r>
    <r>
      <rPr>
        <b/>
        <strike/>
        <sz val="18"/>
        <color theme="1"/>
        <rFont val="Calibri"/>
        <family val="2"/>
      </rPr>
      <t>5/5 - AWT STENCIL
5/11 - #3 (D1, D2) &amp; #5 (U2,U3) DUE 5/15</t>
    </r>
  </si>
  <si>
    <t>118518
(6/1)</t>
  </si>
  <si>
    <t>ROWC 117874</t>
  </si>
  <si>
    <r>
      <rPr>
        <b/>
        <strike/>
        <sz val="18"/>
        <color theme="1"/>
        <rFont val="Calibri"/>
        <family val="2"/>
      </rPr>
      <t>6/2 - BOT 1:30</t>
    </r>
    <r>
      <rPr>
        <b/>
        <sz val="18"/>
        <color theme="1"/>
        <rFont val="Calibri"/>
        <family val="2"/>
      </rPr>
      <t xml:space="preserve">
</t>
    </r>
    <r>
      <rPr>
        <b/>
        <strike/>
        <sz val="18"/>
        <color theme="1"/>
        <rFont val="Calibri"/>
        <family val="2"/>
      </rPr>
      <t>6/2 - TOP 3:30</t>
    </r>
    <r>
      <rPr>
        <b/>
        <sz val="18"/>
        <color theme="1"/>
        <rFont val="Calibri"/>
        <family val="2"/>
      </rPr>
      <t xml:space="preserve">
6/5 - AOI 9:00</t>
    </r>
  </si>
  <si>
    <t>1B 1T
22/51</t>
  </si>
  <si>
    <t>6/1 - KIT CLEAR</t>
  </si>
  <si>
    <t>117557-1ST
(5/22)</t>
  </si>
  <si>
    <t>6/8
3D</t>
  </si>
  <si>
    <r>
      <rPr>
        <b/>
        <strike/>
        <sz val="18"/>
        <rFont val="Calibri"/>
        <family val="2"/>
      </rPr>
      <t>6/5 - BOT 9:00</t>
    </r>
    <r>
      <rPr>
        <b/>
        <sz val="18"/>
        <rFont val="Calibri"/>
        <family val="2"/>
      </rPr>
      <t xml:space="preserve">
6/5 - AOI 11:30</t>
    </r>
  </si>
  <si>
    <r>
      <rPr>
        <b/>
        <strike/>
        <sz val="18"/>
        <rFont val="Calibri"/>
        <family val="2"/>
      </rPr>
      <t>5/23 - UNKNOWN FABS DUE DATE</t>
    </r>
    <r>
      <rPr>
        <b/>
        <sz val="18"/>
        <rFont val="Calibri"/>
        <family val="2"/>
      </rPr>
      <t xml:space="preserve">
6/5 - KIT CLEAR</t>
    </r>
  </si>
  <si>
    <t>117738
(5/11)</t>
  </si>
  <si>
    <r>
      <rPr>
        <b/>
        <strike/>
        <sz val="18"/>
        <rFont val="Calibri"/>
        <family val="2"/>
        <scheme val="minor"/>
      </rPr>
      <t>6/1 - BOT 6:00</t>
    </r>
    <r>
      <rPr>
        <b/>
        <sz val="18"/>
        <rFont val="Calibri"/>
        <family val="2"/>
        <scheme val="minor"/>
      </rPr>
      <t xml:space="preserve">
</t>
    </r>
    <r>
      <rPr>
        <b/>
        <strike/>
        <sz val="18"/>
        <rFont val="Calibri"/>
        <family val="2"/>
        <scheme val="minor"/>
      </rPr>
      <t>6/1 - TOP 10:00</t>
    </r>
    <r>
      <rPr>
        <b/>
        <sz val="18"/>
        <rFont val="Calibri"/>
        <family val="2"/>
        <scheme val="minor"/>
      </rPr>
      <t xml:space="preserve">
6/2 - AOI 9:00</t>
    </r>
  </si>
  <si>
    <t>1B 1T
63/788</t>
  </si>
  <si>
    <r>
      <rPr>
        <b/>
        <strike/>
        <sz val="18"/>
        <rFont val="Calibri"/>
        <family val="2"/>
      </rPr>
      <t>5/11 - SMT CLEAR</t>
    </r>
    <r>
      <rPr>
        <b/>
        <sz val="18"/>
        <rFont val="Calibri"/>
        <family val="2"/>
      </rPr>
      <t xml:space="preserve">
5/16 - KIT CLEAR</t>
    </r>
  </si>
  <si>
    <t>Droplet Measurement Technologies</t>
  </si>
  <si>
    <t>117371-1
(5/11)</t>
  </si>
  <si>
    <t>6/6
15D</t>
  </si>
  <si>
    <r>
      <rPr>
        <b/>
        <strike/>
        <sz val="18"/>
        <rFont val="Calibri"/>
        <family val="2"/>
      </rPr>
      <t xml:space="preserve">5/19 - BOT 11:00
5/19 - TOP 1:00
</t>
    </r>
    <r>
      <rPr>
        <b/>
        <sz val="18"/>
        <rFont val="Calibri"/>
        <family val="2"/>
      </rPr>
      <t>5/19 - AOI 2:00</t>
    </r>
  </si>
  <si>
    <t xml:space="preserve">5/10 - KIT CLEAR
</t>
  </si>
  <si>
    <t>ThorLabs</t>
  </si>
  <si>
    <t>104336
(5/18)</t>
  </si>
  <si>
    <r>
      <rPr>
        <b/>
        <strike/>
        <sz val="18"/>
        <rFont val="Calibri"/>
        <family val="2"/>
      </rPr>
      <t>5/30 - BOT 10:30</t>
    </r>
    <r>
      <rPr>
        <b/>
        <sz val="18"/>
        <rFont val="Calibri"/>
        <family val="2"/>
      </rPr>
      <t xml:space="preserve">
</t>
    </r>
    <r>
      <rPr>
        <b/>
        <strike/>
        <sz val="18"/>
        <rFont val="Calibri"/>
        <family val="2"/>
      </rPr>
      <t>5/30 - TOP 2:30</t>
    </r>
    <r>
      <rPr>
        <b/>
        <sz val="18"/>
        <rFont val="Calibri"/>
        <family val="2"/>
      </rPr>
      <t xml:space="preserve">
5/31 - AOI 3:00</t>
    </r>
  </si>
  <si>
    <t>1B 1T
54/210</t>
  </si>
  <si>
    <t>5/18 - WILL CLEAR NEXT WEEK
5/22 - SMT CLEAR</t>
  </si>
  <si>
    <t>114721-1ST
(5/18)</t>
  </si>
  <si>
    <t xml:space="preserve">FEDEX P </t>
  </si>
  <si>
    <t>DEPANEL
POST BAKE IF ASSY IS WASHED</t>
  </si>
  <si>
    <r>
      <rPr>
        <b/>
        <strike/>
        <sz val="18"/>
        <color theme="4"/>
        <rFont val="Calibri"/>
        <family val="2"/>
        <scheme val="minor"/>
      </rPr>
      <t xml:space="preserve">5/22 - BOT 11:30
5/22- TOP 1:30
</t>
    </r>
    <r>
      <rPr>
        <b/>
        <sz val="18"/>
        <color theme="4"/>
        <rFont val="Calibri"/>
        <family val="2"/>
        <scheme val="minor"/>
      </rPr>
      <t>5/22 - AOI 2:30</t>
    </r>
  </si>
  <si>
    <t>1B 2T
53/336</t>
  </si>
  <si>
    <r>
      <rPr>
        <b/>
        <strike/>
        <sz val="18"/>
        <color theme="4"/>
        <rFont val="Calibri"/>
        <family val="2"/>
      </rPr>
      <t>5/19 - MAY CLEAR</t>
    </r>
    <r>
      <rPr>
        <b/>
        <sz val="18"/>
        <color theme="4"/>
        <rFont val="Calibri"/>
        <family val="2"/>
      </rPr>
      <t xml:space="preserve">
5/19 - SMT CLEAR; START ON MONDAY</t>
    </r>
  </si>
  <si>
    <t>116128
(5/19)</t>
  </si>
  <si>
    <r>
      <rPr>
        <b/>
        <strike/>
        <sz val="18"/>
        <color theme="1"/>
        <rFont val="Calibri"/>
        <family val="2"/>
        <scheme val="minor"/>
      </rPr>
      <t>5/31 - BOT 3:00</t>
    </r>
    <r>
      <rPr>
        <b/>
        <sz val="18"/>
        <color theme="1"/>
        <rFont val="Calibri"/>
        <family val="2"/>
        <scheme val="minor"/>
      </rPr>
      <t xml:space="preserve">
</t>
    </r>
    <r>
      <rPr>
        <b/>
        <strike/>
        <sz val="18"/>
        <color theme="1"/>
        <rFont val="Calibri"/>
        <family val="2"/>
        <scheme val="minor"/>
      </rPr>
      <t>6/1 - TOP 10:00</t>
    </r>
    <r>
      <rPr>
        <b/>
        <sz val="18"/>
        <color theme="1"/>
        <rFont val="Calibri"/>
        <family val="2"/>
        <scheme val="minor"/>
      </rPr>
      <t xml:space="preserve">
6/2 - AOI 8:30</t>
    </r>
  </si>
  <si>
    <t>2B 2T
138/425</t>
  </si>
  <si>
    <t>5/19 - KIT CLEAR</t>
  </si>
  <si>
    <t>117867-1ST
(5/30)</t>
  </si>
  <si>
    <t>6/7
5D</t>
  </si>
  <si>
    <r>
      <rPr>
        <b/>
        <strike/>
        <sz val="18"/>
        <rFont val="Calibri"/>
        <family val="2"/>
      </rPr>
      <t>6/2 - BOT 8:30</t>
    </r>
    <r>
      <rPr>
        <b/>
        <sz val="18"/>
        <rFont val="Calibri"/>
        <family val="2"/>
      </rPr>
      <t xml:space="preserve">
6/2 - TOP 11:00</t>
    </r>
  </si>
  <si>
    <r>
      <rPr>
        <b/>
        <strike/>
        <sz val="18"/>
        <rFont val="Calibri"/>
        <family val="2"/>
      </rPr>
      <t>5/31 - FABS DUE</t>
    </r>
    <r>
      <rPr>
        <b/>
        <sz val="18"/>
        <rFont val="Calibri"/>
        <family val="2"/>
      </rPr>
      <t xml:space="preserve">
5/31 - KIT CLEAR</t>
    </r>
    <r>
      <rPr>
        <b/>
        <sz val="18"/>
        <rFont val="Calibri"/>
        <family val="2"/>
      </rPr>
      <t xml:space="preserve">
6/2 - #42 (P1..) NO FIT</t>
    </r>
  </si>
  <si>
    <t>117989
(5/22)</t>
  </si>
  <si>
    <r>
      <rPr>
        <b/>
        <strike/>
        <sz val="18"/>
        <color theme="1"/>
        <rFont val="Calibri"/>
        <family val="2"/>
      </rPr>
      <t>5/30H</t>
    </r>
    <r>
      <rPr>
        <b/>
        <sz val="18"/>
        <color theme="1"/>
        <rFont val="Calibri"/>
        <family val="2"/>
      </rPr>
      <t xml:space="preserve">
5D</t>
    </r>
  </si>
  <si>
    <r>
      <rPr>
        <b/>
        <strike/>
        <sz val="18"/>
        <color theme="1"/>
        <rFont val="Calibri"/>
        <family val="2"/>
      </rPr>
      <t>5/23 - BOT 2:00</t>
    </r>
    <r>
      <rPr>
        <b/>
        <sz val="18"/>
        <color theme="1"/>
        <rFont val="Calibri"/>
        <family val="2"/>
      </rPr>
      <t xml:space="preserve">
</t>
    </r>
    <r>
      <rPr>
        <b/>
        <strike/>
        <sz val="18"/>
        <color theme="1"/>
        <rFont val="Calibri"/>
        <family val="2"/>
      </rPr>
      <t>5/24 - TOP 2:30</t>
    </r>
    <r>
      <rPr>
        <b/>
        <sz val="18"/>
        <color theme="1"/>
        <rFont val="Calibri"/>
        <family val="2"/>
      </rPr>
      <t xml:space="preserve">
5/25 - AOI 1:30</t>
    </r>
  </si>
  <si>
    <t>1B 2T
89/322</t>
  </si>
  <si>
    <t>5/22 - KIT CLEAR
5/30 - AWT U51</t>
  </si>
  <si>
    <t>DURBIN GROUP</t>
  </si>
  <si>
    <t>118402
(5/26)</t>
  </si>
  <si>
    <t>6/2
3D</t>
  </si>
  <si>
    <r>
      <rPr>
        <b/>
        <sz val="18"/>
        <color rgb="FFFF0000"/>
        <rFont val="Calibri"/>
        <family val="2"/>
      </rPr>
      <t>*** 3 DAY TURN ***</t>
    </r>
    <r>
      <rPr>
        <b/>
        <sz val="18"/>
        <color theme="4"/>
        <rFont val="Calibri"/>
        <family val="2"/>
      </rPr>
      <t xml:space="preserve">
</t>
    </r>
  </si>
  <si>
    <r>
      <rPr>
        <b/>
        <strike/>
        <sz val="18"/>
        <rFont val="Calibri"/>
        <family val="2"/>
      </rPr>
      <t>5/30 - TOP 1:00</t>
    </r>
    <r>
      <rPr>
        <b/>
        <sz val="18"/>
        <rFont val="Calibri"/>
        <family val="2"/>
      </rPr>
      <t xml:space="preserve">
</t>
    </r>
    <r>
      <rPr>
        <b/>
        <strike/>
        <sz val="18"/>
        <rFont val="Calibri"/>
        <family val="2"/>
      </rPr>
      <t>5/31 - BOT 8:30</t>
    </r>
    <r>
      <rPr>
        <b/>
        <sz val="18"/>
        <rFont val="Calibri"/>
        <family val="2"/>
      </rPr>
      <t xml:space="preserve">
5/31 - AOI 2:00</t>
    </r>
  </si>
  <si>
    <r>
      <rPr>
        <b/>
        <strike/>
        <sz val="18"/>
        <rFont val="Calibri"/>
        <family val="2"/>
      </rPr>
      <t>5/26 - SMT CLEAR</t>
    </r>
    <r>
      <rPr>
        <b/>
        <sz val="18"/>
        <rFont val="Calibri"/>
        <family val="2"/>
      </rPr>
      <t xml:space="preserve">
5/30 - KIT CLEAR</t>
    </r>
  </si>
  <si>
    <t>106266
(3/30)</t>
  </si>
  <si>
    <r>
      <t xml:space="preserve">???
</t>
    </r>
    <r>
      <rPr>
        <b/>
        <strike/>
        <sz val="18"/>
        <rFont val="Calibri"/>
        <family val="2"/>
      </rPr>
      <t>5/3</t>
    </r>
    <r>
      <rPr>
        <b/>
        <sz val="18"/>
        <rFont val="Calibri"/>
        <family val="2"/>
      </rPr>
      <t xml:space="preserve">
20D</t>
    </r>
  </si>
  <si>
    <r>
      <t xml:space="preserve">CLASS 3
</t>
    </r>
    <r>
      <rPr>
        <b/>
        <sz val="18"/>
        <color rgb="FFC00000"/>
        <rFont val="Calibri"/>
        <family val="2"/>
        <scheme val="minor"/>
      </rPr>
      <t>***SHIPPING: SHIPPED IN PLACE ON 6/1/23 - DO NOT INVOICE</t>
    </r>
  </si>
  <si>
    <r>
      <rPr>
        <b/>
        <strike/>
        <sz val="18"/>
        <rFont val="Calibri"/>
        <family val="2"/>
      </rPr>
      <t>4/13 - BOT 8:00</t>
    </r>
    <r>
      <rPr>
        <b/>
        <sz val="18"/>
        <rFont val="Calibri"/>
        <family val="2"/>
      </rPr>
      <t xml:space="preserve">
</t>
    </r>
    <r>
      <rPr>
        <b/>
        <strike/>
        <sz val="18"/>
        <rFont val="Calibri"/>
        <family val="2"/>
      </rPr>
      <t>4/20 - TOP 1:30</t>
    </r>
    <r>
      <rPr>
        <b/>
        <sz val="18"/>
        <rFont val="Calibri"/>
        <family val="2"/>
      </rPr>
      <t xml:space="preserve">
4/26 - AOI 12:00</t>
    </r>
  </si>
  <si>
    <r>
      <rPr>
        <b/>
        <strike/>
        <sz val="18"/>
        <rFont val="Calibri"/>
        <family val="2"/>
      </rPr>
      <t>3/30 - SHORT #130 (R188) THEN SMT CLEAR</t>
    </r>
    <r>
      <rPr>
        <b/>
        <sz val="18"/>
        <rFont val="Calibri"/>
        <family val="2"/>
      </rPr>
      <t xml:space="preserve">
4/5 - KIT CLEAR</t>
    </r>
  </si>
  <si>
    <t>SHIPPED IN PLACE</t>
  </si>
  <si>
    <r>
      <t xml:space="preserve">CLASS 3
</t>
    </r>
    <r>
      <rPr>
        <b/>
        <sz val="18"/>
        <color rgb="FFC00000"/>
        <rFont val="Calibri"/>
        <family val="2"/>
      </rPr>
      <t>***SHIPPING: SHIPPED IN PLACE ON 6/1/23 - DO NOT INVOICE</t>
    </r>
  </si>
  <si>
    <t>116688-1ST
(5/23)</t>
  </si>
  <si>
    <t>6/1H
5D</t>
  </si>
  <si>
    <t>DEPANEL
X-RAY &amp; SAVE IMAGES
BAR CODE LABELS REQ</t>
  </si>
  <si>
    <r>
      <rPr>
        <b/>
        <strike/>
        <sz val="18"/>
        <rFont val="Calibri"/>
        <family val="2"/>
      </rPr>
      <t>5/30 - BOT 7:00</t>
    </r>
    <r>
      <rPr>
        <b/>
        <sz val="18"/>
        <rFont val="Calibri"/>
        <family val="2"/>
      </rPr>
      <t xml:space="preserve">
</t>
    </r>
    <r>
      <rPr>
        <b/>
        <strike/>
        <sz val="18"/>
        <rFont val="Calibri"/>
        <family val="2"/>
      </rPr>
      <t>5/30 - TOP 8:30</t>
    </r>
    <r>
      <rPr>
        <b/>
        <sz val="18"/>
        <rFont val="Calibri"/>
        <family val="2"/>
      </rPr>
      <t xml:space="preserve">
5/30 - AOI 10:30</t>
    </r>
  </si>
  <si>
    <t>1B 2T
73/401</t>
  </si>
  <si>
    <t>5/23 - L1 &amp; L4 SKIPPABL</t>
  </si>
  <si>
    <t>115576
(5/17)</t>
  </si>
  <si>
    <t>6/1H
10D</t>
  </si>
  <si>
    <t>REQ EXIT AUDIT</t>
  </si>
  <si>
    <r>
      <rPr>
        <b/>
        <strike/>
        <sz val="18"/>
        <color theme="1"/>
        <rFont val="Calibri"/>
        <family val="2"/>
      </rPr>
      <t>5/25 - BOT 2:00</t>
    </r>
    <r>
      <rPr>
        <b/>
        <sz val="18"/>
        <color theme="1"/>
        <rFont val="Calibri"/>
        <family val="2"/>
      </rPr>
      <t xml:space="preserve">
</t>
    </r>
    <r>
      <rPr>
        <b/>
        <strike/>
        <sz val="18"/>
        <color theme="1"/>
        <rFont val="Calibri"/>
        <family val="2"/>
      </rPr>
      <t>5/26 - TOP 8:00</t>
    </r>
    <r>
      <rPr>
        <b/>
        <sz val="18"/>
        <color theme="1"/>
        <rFont val="Calibri"/>
        <family val="2"/>
      </rPr>
      <t xml:space="preserve">
5/26 - AOI 2:00</t>
    </r>
  </si>
  <si>
    <t>2B 2T
42/4305</t>
  </si>
  <si>
    <t>118126
(5/23)</t>
  </si>
  <si>
    <t>6/1H
3D</t>
  </si>
  <si>
    <r>
      <rPr>
        <b/>
        <sz val="18"/>
        <color rgb="FFFF0000"/>
        <rFont val="Calibri"/>
        <family val="2"/>
      </rPr>
      <t>*** 3 DAY TURN ***</t>
    </r>
    <r>
      <rPr>
        <b/>
        <sz val="18"/>
        <color theme="4"/>
        <rFont val="Calibri"/>
        <family val="2"/>
      </rPr>
      <t xml:space="preserve">
</t>
    </r>
    <r>
      <rPr>
        <b/>
        <sz val="18"/>
        <rFont val="Calibri"/>
        <family val="2"/>
      </rPr>
      <t>DEPANEL</t>
    </r>
  </si>
  <si>
    <r>
      <rPr>
        <b/>
        <strike/>
        <sz val="18"/>
        <rFont val="Calibri"/>
        <family val="2"/>
      </rPr>
      <t>5/30 - TOP 9:00</t>
    </r>
    <r>
      <rPr>
        <b/>
        <sz val="18"/>
        <rFont val="Calibri"/>
        <family val="2"/>
      </rPr>
      <t xml:space="preserve">
5/30 - AOI 11:30</t>
    </r>
  </si>
  <si>
    <t>2T
69/434</t>
  </si>
  <si>
    <r>
      <rPr>
        <b/>
        <strike/>
        <sz val="18"/>
        <rFont val="Calibri"/>
        <family val="2"/>
      </rPr>
      <t>5/23 - SMT CLEAR</t>
    </r>
    <r>
      <rPr>
        <b/>
        <sz val="18"/>
        <rFont val="Calibri"/>
        <family val="2"/>
      </rPr>
      <t xml:space="preserve">
5/26 - KIT CLEAR</t>
    </r>
  </si>
  <si>
    <t>Hypertech</t>
  </si>
  <si>
    <t>115080
(5/17)</t>
  </si>
  <si>
    <t>REQ EXIT AUDIT
X-RAY &amp; SAVE IMAGES</t>
  </si>
  <si>
    <r>
      <rPr>
        <b/>
        <strike/>
        <sz val="18"/>
        <color theme="1"/>
        <rFont val="Calibri"/>
        <family val="2"/>
      </rPr>
      <t>5/30 - BOT 6:00</t>
    </r>
    <r>
      <rPr>
        <b/>
        <sz val="18"/>
        <color theme="1"/>
        <rFont val="Calibri"/>
        <family val="2"/>
      </rPr>
      <t xml:space="preserve">
</t>
    </r>
    <r>
      <rPr>
        <b/>
        <strike/>
        <sz val="18"/>
        <color theme="1"/>
        <rFont val="Calibri"/>
        <family val="2"/>
      </rPr>
      <t>5/30 - TOP 12:00</t>
    </r>
    <r>
      <rPr>
        <b/>
        <sz val="18"/>
        <color theme="1"/>
        <rFont val="Calibri"/>
        <family val="2"/>
      </rPr>
      <t xml:space="preserve">
5/31 - AOI 8:30</t>
    </r>
  </si>
  <si>
    <t>1B 1T
32/544</t>
  </si>
  <si>
    <t>5/17 - KIT CLEAR; AWT CUST REPLY STENCIL</t>
  </si>
  <si>
    <t>116288-1
(5/23) PAR</t>
  </si>
  <si>
    <r>
      <rPr>
        <b/>
        <sz val="18"/>
        <color rgb="FFFF0000"/>
        <rFont val="Calibri"/>
        <family val="2"/>
      </rPr>
      <t>*** ALERT ***
#12 (U14_...) #18 (U12…) EXACT QTY GIVEN</t>
    </r>
    <r>
      <rPr>
        <b/>
        <sz val="18"/>
        <color theme="1"/>
        <rFont val="Calibri"/>
        <family val="2"/>
      </rPr>
      <t xml:space="preserve">
U1, U2 &amp; U10 REQ 48 HRS BAKE (3 DAYS BAKE)</t>
    </r>
    <r>
      <rPr>
        <b/>
        <sz val="18"/>
        <color theme="1"/>
        <rFont val="Calibri"/>
        <family val="2"/>
      </rPr>
      <t xml:space="preserve">
***SHARED PARTS W/ 116854</t>
    </r>
  </si>
  <si>
    <r>
      <rPr>
        <b/>
        <strike/>
        <sz val="18"/>
        <rFont val="Calibri"/>
        <family val="2"/>
      </rPr>
      <t>5/25 - BOT 12:30</t>
    </r>
    <r>
      <rPr>
        <b/>
        <sz val="18"/>
        <rFont val="Calibri"/>
        <family val="2"/>
      </rPr>
      <t xml:space="preserve">
</t>
    </r>
    <r>
      <rPr>
        <b/>
        <strike/>
        <sz val="18"/>
        <rFont val="Calibri"/>
        <family val="2"/>
      </rPr>
      <t>5/25 - TOP 2:30</t>
    </r>
    <r>
      <rPr>
        <b/>
        <sz val="18"/>
        <rFont val="Calibri"/>
        <family val="2"/>
      </rPr>
      <t xml:space="preserve">
5/26 - AOI 8:00</t>
    </r>
  </si>
  <si>
    <t>5/19 - FABS DUE BUT FABS &amp; ICS REQ BAKE</t>
  </si>
  <si>
    <t>118216
(5/23)</t>
  </si>
  <si>
    <r>
      <rPr>
        <b/>
        <strike/>
        <sz val="18"/>
        <color theme="1"/>
        <rFont val="Calibri"/>
        <family val="2"/>
      </rPr>
      <t>5/26 - TOP 9:00</t>
    </r>
    <r>
      <rPr>
        <b/>
        <sz val="18"/>
        <color theme="1"/>
        <rFont val="Calibri"/>
        <family val="2"/>
      </rPr>
      <t xml:space="preserve">
5/26 - AOI 11:30</t>
    </r>
  </si>
  <si>
    <t>2T
39/126</t>
  </si>
  <si>
    <t>Bitrode</t>
  </si>
  <si>
    <t>117750
(5/18)</t>
  </si>
  <si>
    <r>
      <rPr>
        <b/>
        <strike/>
        <sz val="18"/>
        <rFont val="Calibri"/>
        <family val="2"/>
      </rPr>
      <t>5/23 - BOT 1:00</t>
    </r>
    <r>
      <rPr>
        <b/>
        <sz val="18"/>
        <rFont val="Calibri"/>
        <family val="2"/>
      </rPr>
      <t xml:space="preserve">
</t>
    </r>
    <r>
      <rPr>
        <b/>
        <strike/>
        <sz val="18"/>
        <rFont val="Calibri"/>
        <family val="2"/>
      </rPr>
      <t>5/24 - TOP 10:00</t>
    </r>
    <r>
      <rPr>
        <b/>
        <sz val="18"/>
        <rFont val="Calibri"/>
        <family val="2"/>
      </rPr>
      <t xml:space="preserve">
5/24 - AOI 11:30</t>
    </r>
  </si>
  <si>
    <t>1B 1T
100/1312</t>
  </si>
  <si>
    <r>
      <rPr>
        <b/>
        <strike/>
        <sz val="18"/>
        <rFont val="Calibri"/>
        <family val="2"/>
      </rPr>
      <t>5/19 - WILL CLEAR</t>
    </r>
    <r>
      <rPr>
        <b/>
        <sz val="18"/>
        <rFont val="Calibri"/>
        <family val="2"/>
      </rPr>
      <t xml:space="preserve">
5/23 - KIT CLEAR</t>
    </r>
  </si>
  <si>
    <t>117623
(5/25)</t>
  </si>
  <si>
    <t>5/31H
3D</t>
  </si>
  <si>
    <r>
      <rPr>
        <b/>
        <strike/>
        <sz val="18"/>
        <color theme="1"/>
        <rFont val="Calibri"/>
        <family val="2"/>
      </rPr>
      <t>5/26 - TOP 9:00</t>
    </r>
    <r>
      <rPr>
        <b/>
        <sz val="18"/>
        <color theme="1"/>
        <rFont val="Calibri"/>
        <family val="2"/>
      </rPr>
      <t xml:space="preserve">
5/30 - AOI 1:00</t>
    </r>
  </si>
  <si>
    <t>2T
62/355</t>
  </si>
  <si>
    <t>115838-1
(4/11) BAL</t>
  </si>
  <si>
    <t>ROWC 113565</t>
  </si>
  <si>
    <r>
      <t>???</t>
    </r>
    <r>
      <rPr>
        <b/>
        <strike/>
        <sz val="18"/>
        <color theme="1"/>
        <rFont val="Calibri"/>
        <family val="2"/>
      </rPr>
      <t xml:space="preserve">
5/9</t>
    </r>
    <r>
      <rPr>
        <b/>
        <sz val="18"/>
        <color theme="1"/>
        <rFont val="Calibri"/>
        <family val="2"/>
      </rPr>
      <t xml:space="preserve">
20D</t>
    </r>
  </si>
  <si>
    <r>
      <rPr>
        <b/>
        <strike/>
        <sz val="18"/>
        <color theme="1"/>
        <rFont val="Calibri"/>
        <family val="2"/>
      </rPr>
      <t>5/1 - TOP 6:00</t>
    </r>
    <r>
      <rPr>
        <b/>
        <sz val="18"/>
        <color theme="1"/>
        <rFont val="Calibri"/>
        <family val="2"/>
      </rPr>
      <t xml:space="preserve">
</t>
    </r>
    <r>
      <rPr>
        <b/>
        <strike/>
        <sz val="18"/>
        <color theme="1"/>
        <rFont val="Calibri"/>
        <family val="2"/>
      </rPr>
      <t>5/2 - BOT 10:00</t>
    </r>
    <r>
      <rPr>
        <b/>
        <sz val="18"/>
        <color theme="1"/>
        <rFont val="Calibri"/>
        <family val="2"/>
      </rPr>
      <t xml:space="preserve">
5/5 - AOI 9:30
</t>
    </r>
  </si>
  <si>
    <t>4/11 - KIT CLEAR; TOP 1ST
4/25 - SMT REQ 1 WEEK</t>
  </si>
  <si>
    <t>117933
(5/18)</t>
  </si>
  <si>
    <t xml:space="preserve">6/2H
10D
</t>
  </si>
  <si>
    <t>DEPANEL
SEE ECO #2 FOR LABEL DATA</t>
  </si>
  <si>
    <r>
      <rPr>
        <b/>
        <strike/>
        <sz val="18"/>
        <color theme="1"/>
        <rFont val="Calibri"/>
        <family val="2"/>
      </rPr>
      <t>5/23 - BOT 6:00</t>
    </r>
    <r>
      <rPr>
        <b/>
        <sz val="18"/>
        <color theme="1"/>
        <rFont val="Calibri"/>
        <family val="2"/>
      </rPr>
      <t xml:space="preserve">
</t>
    </r>
    <r>
      <rPr>
        <b/>
        <strike/>
        <sz val="18"/>
        <color theme="1"/>
        <rFont val="Calibri"/>
        <family val="2"/>
      </rPr>
      <t>5/23 - TOP 8:30</t>
    </r>
    <r>
      <rPr>
        <b/>
        <sz val="18"/>
        <color theme="1"/>
        <rFont val="Calibri"/>
        <family val="2"/>
      </rPr>
      <t xml:space="preserve">
5/23 - AOI</t>
    </r>
    <r>
      <rPr>
        <b/>
        <sz val="18"/>
        <color theme="1"/>
        <rFont val="Calibri"/>
        <family val="2"/>
      </rPr>
      <t xml:space="preserve"> 11:00</t>
    </r>
  </si>
  <si>
    <t>1B 1T
30/117</t>
  </si>
  <si>
    <t>5/18 - KIT CLEAR</t>
  </si>
  <si>
    <t>113238
(5/22)</t>
  </si>
  <si>
    <t>RONC 109226</t>
  </si>
  <si>
    <t>5/30H
5D</t>
  </si>
  <si>
    <r>
      <rPr>
        <b/>
        <sz val="18"/>
        <color rgb="FFFF0000"/>
        <rFont val="Calibri"/>
        <family val="2"/>
      </rPr>
      <t>***NO VENDOR MARKINGS/STAMPS</t>
    </r>
    <r>
      <rPr>
        <b/>
        <sz val="18"/>
        <color theme="1"/>
        <rFont val="Calibri"/>
        <family val="2"/>
      </rPr>
      <t xml:space="preserve">
***LEAD PROCESS W/ LEAD-FREE REFLOW PROFILE
DEPANEL&amp; SAND</t>
    </r>
  </si>
  <si>
    <r>
      <rPr>
        <b/>
        <strike/>
        <sz val="18"/>
        <rFont val="Calibri"/>
        <family val="2"/>
      </rPr>
      <t>5/26 - TOP 6:00</t>
    </r>
    <r>
      <rPr>
        <b/>
        <sz val="18"/>
        <rFont val="Calibri"/>
        <family val="2"/>
      </rPr>
      <t xml:space="preserve">
5/26 - AOI 8:00</t>
    </r>
  </si>
  <si>
    <t>116837
(5/22)</t>
  </si>
  <si>
    <t>PACK PER ECO NOTE #3</t>
  </si>
  <si>
    <r>
      <rPr>
        <b/>
        <strike/>
        <sz val="18"/>
        <color theme="1"/>
        <rFont val="Calibri"/>
        <family val="2"/>
      </rPr>
      <t>5/23 - BOT 11:30</t>
    </r>
    <r>
      <rPr>
        <b/>
        <sz val="18"/>
        <color theme="1"/>
        <rFont val="Calibri"/>
        <family val="2"/>
      </rPr>
      <t xml:space="preserve">
</t>
    </r>
    <r>
      <rPr>
        <b/>
        <strike/>
        <sz val="18"/>
        <color theme="1"/>
        <rFont val="Calibri"/>
        <family val="2"/>
      </rPr>
      <t>5/24 - TOP 12:00</t>
    </r>
    <r>
      <rPr>
        <b/>
        <sz val="18"/>
        <color theme="1"/>
        <rFont val="Calibri"/>
        <family val="2"/>
      </rPr>
      <t xml:space="preserve">
5/25 - AOI 4:00</t>
    </r>
  </si>
  <si>
    <t>117984-1
(5/12) BAL</t>
  </si>
  <si>
    <t>6/2H
5D</t>
  </si>
  <si>
    <t>DEPANEL
RTV REQ
HEAT SEALED PART BAGS</t>
  </si>
  <si>
    <r>
      <rPr>
        <b/>
        <strike/>
        <sz val="18"/>
        <rFont val="Calibri"/>
        <family val="2"/>
      </rPr>
      <t>5/16 - TOP 9:00</t>
    </r>
    <r>
      <rPr>
        <b/>
        <sz val="18"/>
        <rFont val="Calibri"/>
        <family val="2"/>
      </rPr>
      <t xml:space="preserve">
</t>
    </r>
    <r>
      <rPr>
        <b/>
        <strike/>
        <sz val="18"/>
        <rFont val="Calibri"/>
        <family val="2"/>
      </rPr>
      <t>5/17 - BOT 8:00</t>
    </r>
    <r>
      <rPr>
        <b/>
        <sz val="18"/>
        <rFont val="Calibri"/>
        <family val="2"/>
      </rPr>
      <t xml:space="preserve">
5/17 - AOI 11:00</t>
    </r>
  </si>
  <si>
    <t>1B 2T
126/478</t>
  </si>
  <si>
    <r>
      <t xml:space="preserve">5/12 - EXPEDITE 41
5/15 - PGRM RDY
</t>
    </r>
    <r>
      <rPr>
        <b/>
        <strike/>
        <sz val="18"/>
        <rFont val="Calibri"/>
        <family val="2"/>
      </rPr>
      <t>5/12 - SMT CLEAR</t>
    </r>
    <r>
      <rPr>
        <b/>
        <sz val="18"/>
        <rFont val="Calibri"/>
        <family val="2"/>
      </rPr>
      <t xml:space="preserve">
5/25 - KIT CLEAR</t>
    </r>
  </si>
  <si>
    <t>Carnegie Robotics</t>
  </si>
  <si>
    <t>117213
(5/16)</t>
  </si>
  <si>
    <t>5/31H
10D</t>
  </si>
  <si>
    <r>
      <rPr>
        <b/>
        <strike/>
        <sz val="18"/>
        <color theme="1"/>
        <rFont val="Calibri"/>
        <family val="2"/>
      </rPr>
      <t>5/23 - TOP 7:30</t>
    </r>
    <r>
      <rPr>
        <b/>
        <sz val="18"/>
        <color theme="1"/>
        <rFont val="Calibri"/>
        <family val="2"/>
      </rPr>
      <t xml:space="preserve">
5/23 - AOI 2:00</t>
    </r>
  </si>
  <si>
    <t>1T
55/268</t>
  </si>
  <si>
    <t>117780-1ST
(5/23)</t>
  </si>
  <si>
    <t>5/26
3D</t>
  </si>
  <si>
    <r>
      <rPr>
        <b/>
        <strike/>
        <sz val="18"/>
        <color theme="1"/>
        <rFont val="Calibri"/>
        <family val="2"/>
      </rPr>
      <t>5/24 - BOT 11:30</t>
    </r>
    <r>
      <rPr>
        <b/>
        <sz val="18"/>
        <color theme="1"/>
        <rFont val="Calibri"/>
        <family val="2"/>
      </rPr>
      <t xml:space="preserve">
</t>
    </r>
    <r>
      <rPr>
        <b/>
        <strike/>
        <sz val="18"/>
        <color theme="1"/>
        <rFont val="Calibri"/>
        <family val="2"/>
      </rPr>
      <t>5/25 - TOP 9:00</t>
    </r>
    <r>
      <rPr>
        <b/>
        <sz val="18"/>
        <color theme="1"/>
        <rFont val="Calibri"/>
        <family val="2"/>
      </rPr>
      <t xml:space="preserve">
5/25 - AOI 2:30</t>
    </r>
  </si>
  <si>
    <t>117696
(5/12)</t>
  </si>
  <si>
    <t>5/26
10D</t>
  </si>
  <si>
    <r>
      <t xml:space="preserve">J1131 &amp; U125 VIA HOLES NEED TO BE SOLDERED PER ECO #1
</t>
    </r>
    <r>
      <rPr>
        <b/>
        <sz val="18"/>
        <color rgb="FFFF0000"/>
        <rFont val="Calibri"/>
        <family val="2"/>
        <scheme val="minor"/>
      </rPr>
      <t>***</t>
    </r>
    <r>
      <rPr>
        <b/>
        <u/>
        <sz val="20"/>
        <color rgb="FFFF0000"/>
        <rFont val="Calibri"/>
        <family val="2"/>
        <scheme val="minor"/>
      </rPr>
      <t>DO NOT LOSE OR DAMAGE J1131</t>
    </r>
  </si>
  <si>
    <r>
      <rPr>
        <b/>
        <strike/>
        <sz val="18"/>
        <color theme="1"/>
        <rFont val="Calibri"/>
        <family val="2"/>
      </rPr>
      <t>5/18 - BOT 1:00</t>
    </r>
    <r>
      <rPr>
        <b/>
        <sz val="18"/>
        <color theme="1"/>
        <rFont val="Calibri"/>
        <family val="2"/>
      </rPr>
      <t xml:space="preserve">
</t>
    </r>
    <r>
      <rPr>
        <b/>
        <strike/>
        <sz val="18"/>
        <color theme="1"/>
        <rFont val="Calibri"/>
        <family val="2"/>
      </rPr>
      <t>5/19 - TOP 10:00</t>
    </r>
    <r>
      <rPr>
        <b/>
        <sz val="18"/>
        <color theme="1"/>
        <rFont val="Calibri"/>
        <family val="2"/>
      </rPr>
      <t xml:space="preserve">
5/19 - AOI 2:30</t>
    </r>
  </si>
  <si>
    <t>1B 1T
80/410</t>
  </si>
  <si>
    <t>5/12 - KIT CLEAR</t>
  </si>
  <si>
    <t>Protocol Insight LLC.</t>
  </si>
  <si>
    <t>118067-1ST
(5/19)</t>
  </si>
  <si>
    <t>5/26
5D</t>
  </si>
  <si>
    <r>
      <rPr>
        <b/>
        <strike/>
        <sz val="18"/>
        <color theme="1"/>
        <rFont val="Calibri"/>
        <family val="2"/>
      </rPr>
      <t>5/22 - BOT 2:30</t>
    </r>
    <r>
      <rPr>
        <b/>
        <sz val="18"/>
        <color theme="1"/>
        <rFont val="Calibri"/>
        <family val="2"/>
      </rPr>
      <t xml:space="preserve">
</t>
    </r>
    <r>
      <rPr>
        <b/>
        <strike/>
        <sz val="18"/>
        <color theme="1"/>
        <rFont val="Calibri"/>
        <family val="2"/>
      </rPr>
      <t>5/23 - TOP 11:30</t>
    </r>
    <r>
      <rPr>
        <b/>
        <sz val="18"/>
        <color theme="1"/>
        <rFont val="Calibri"/>
        <family val="2"/>
      </rPr>
      <t xml:space="preserve">
5/26 - AOI 1:00</t>
    </r>
  </si>
  <si>
    <t>2B 1T
89/586</t>
  </si>
  <si>
    <t>114869
(4/7)</t>
  </si>
  <si>
    <t>ROWC 109746</t>
  </si>
  <si>
    <t>5/25
5D</t>
  </si>
  <si>
    <r>
      <rPr>
        <b/>
        <strike/>
        <sz val="18"/>
        <color rgb="FF000000"/>
        <rFont val="Calibri"/>
      </rPr>
      <t xml:space="preserve">4/19 - BOT 6:00
4/25 - TOP 11:30
</t>
    </r>
    <r>
      <rPr>
        <b/>
        <sz val="18"/>
        <color rgb="FF000000"/>
        <rFont val="Calibri"/>
      </rPr>
      <t>4/28 - AOI 9:30</t>
    </r>
  </si>
  <si>
    <t>2B 2T
68/137</t>
  </si>
  <si>
    <r>
      <rPr>
        <b/>
        <strike/>
        <sz val="18"/>
        <rFont val="Calibri"/>
        <family val="2"/>
      </rPr>
      <t xml:space="preserve">4/7 - #46 (J5) DUE 4/28; SMT CLEAR
4/20 - BOT DONE
</t>
    </r>
    <r>
      <rPr>
        <b/>
        <sz val="18"/>
        <rFont val="Calibri"/>
        <family val="2"/>
      </rPr>
      <t>4/25  TOP REQ 2.5 DAYS
4/27 - KIT WILL CLEAR 5/15</t>
    </r>
  </si>
  <si>
    <t>116908
(5/11)</t>
  </si>
  <si>
    <t>5/24
8D</t>
  </si>
  <si>
    <t>DEPANEL
CLEAN 56 LOOSE PARTS
BTD #16 &amp; NOTIFY CUST OF BOARD W/O PART</t>
  </si>
  <si>
    <r>
      <rPr>
        <b/>
        <strike/>
        <sz val="18"/>
        <rFont val="Calibri"/>
        <family val="2"/>
      </rPr>
      <t xml:space="preserve">5/18 - BOT 12:00
5/23 - TOP 8:00
</t>
    </r>
    <r>
      <rPr>
        <b/>
        <sz val="18"/>
        <rFont val="Calibri"/>
        <family val="2"/>
      </rPr>
      <t xml:space="preserve">5/23 - AOI 9:30
</t>
    </r>
  </si>
  <si>
    <t>1B 1T
38/140</t>
  </si>
  <si>
    <r>
      <t xml:space="preserve">5/11 - KIT WILL CLEAR EOD 5/12
</t>
    </r>
    <r>
      <rPr>
        <b/>
        <sz val="18"/>
        <rFont val="Calibri"/>
        <family val="2"/>
      </rPr>
      <t>5/12 - KIT CLEAR</t>
    </r>
  </si>
  <si>
    <t>Human Systems Integration, Inc.</t>
  </si>
  <si>
    <t>117189
(5/10)</t>
  </si>
  <si>
    <r>
      <t xml:space="preserve">5/24
3D
</t>
    </r>
    <r>
      <rPr>
        <b/>
        <strike/>
        <sz val="18"/>
        <rFont val="Calibri"/>
        <family val="2"/>
      </rPr>
      <t>10D</t>
    </r>
  </si>
  <si>
    <t>FEDX P</t>
  </si>
  <si>
    <r>
      <rPr>
        <b/>
        <sz val="18"/>
        <color rgb="FFFF0000"/>
        <rFont val="Calibri"/>
        <family val="2"/>
      </rPr>
      <t>*** 3 DAY TURN ***</t>
    </r>
    <r>
      <rPr>
        <b/>
        <sz val="18"/>
        <rFont val="Calibri"/>
        <family val="2"/>
      </rPr>
      <t xml:space="preserve"> DEPANEL
</t>
    </r>
  </si>
  <si>
    <r>
      <rPr>
        <b/>
        <strike/>
        <sz val="18"/>
        <rFont val="Calibri"/>
        <family val="2"/>
      </rPr>
      <t>5/22 - BOT 6:00</t>
    </r>
    <r>
      <rPr>
        <b/>
        <sz val="18"/>
        <rFont val="Calibri"/>
        <family val="2"/>
      </rPr>
      <t xml:space="preserve">
</t>
    </r>
    <r>
      <rPr>
        <b/>
        <strike/>
        <sz val="18"/>
        <rFont val="Calibri"/>
        <family val="2"/>
      </rPr>
      <t>5/22 - TOP 11:00</t>
    </r>
    <r>
      <rPr>
        <b/>
        <sz val="18"/>
        <rFont val="Calibri"/>
        <family val="2"/>
        <scheme val="minor"/>
      </rPr>
      <t xml:space="preserve">
5/22 - AOI 2:30</t>
    </r>
  </si>
  <si>
    <t>1B 1T
53/251</t>
  </si>
  <si>
    <r>
      <t xml:space="preserve">5/10 - NEW XY RECV
</t>
    </r>
    <r>
      <rPr>
        <b/>
        <strike/>
        <sz val="18"/>
        <rFont val="Calibri"/>
        <family val="2"/>
        <scheme val="minor"/>
      </rPr>
      <t>5/10 - AWT NAT PGRM
5/12 - FABS DUE</t>
    </r>
  </si>
  <si>
    <t>UBC, Inc</t>
  </si>
  <si>
    <t>117807
(5/12)</t>
  </si>
  <si>
    <r>
      <rPr>
        <b/>
        <strike/>
        <sz val="18"/>
        <rFont val="Calibri"/>
        <family val="2"/>
      </rPr>
      <t xml:space="preserve">5/19 - BOT 9:00
5/19 - TOP 12:00
</t>
    </r>
    <r>
      <rPr>
        <b/>
        <sz val="18"/>
        <rFont val="Calibri"/>
        <family val="2"/>
      </rPr>
      <t>5/19 - AOI 2:30</t>
    </r>
  </si>
  <si>
    <t>1B 1T
29/29</t>
  </si>
  <si>
    <t>5/15-16 - COULD CLEAR
5/18 - KIT CLEAR</t>
  </si>
  <si>
    <t>118079
(5/17)</t>
  </si>
  <si>
    <t>RONC 106341</t>
  </si>
  <si>
    <t>DEPANEL
BAR CODES REQ</t>
  </si>
  <si>
    <t>IN BACK</t>
  </si>
  <si>
    <t>1/40</t>
  </si>
  <si>
    <r>
      <rPr>
        <b/>
        <strike/>
        <sz val="18"/>
        <rFont val="Calibri"/>
        <family val="2"/>
      </rPr>
      <t>5/17 - SMT CLEAR</t>
    </r>
    <r>
      <rPr>
        <b/>
        <sz val="18"/>
        <rFont val="Calibri"/>
        <family val="2"/>
      </rPr>
      <t xml:space="preserve">
5/18 - KIT CLEAR</t>
    </r>
  </si>
  <si>
    <t>Siemens Industry, Inc.</t>
  </si>
  <si>
    <t>116350-2ND
(5/11)</t>
  </si>
  <si>
    <t>5/25
10D</t>
  </si>
  <si>
    <r>
      <rPr>
        <b/>
        <strike/>
        <sz val="18"/>
        <rFont val="Calibri"/>
        <family val="2"/>
      </rPr>
      <t xml:space="preserve">5/17 - BOT 12:00
5/18 - TOP 8:00
</t>
    </r>
    <r>
      <rPr>
        <b/>
        <sz val="18"/>
        <rFont val="Calibri"/>
        <family val="2"/>
      </rPr>
      <t>5/18 - AOI 12:00</t>
    </r>
  </si>
  <si>
    <t>1B 2T
146/903</t>
  </si>
  <si>
    <t>5/11 - XTRA TIME AVAIL FOR PART COUNT</t>
  </si>
  <si>
    <t>117874
(5/17)</t>
  </si>
  <si>
    <r>
      <rPr>
        <b/>
        <strike/>
        <sz val="18"/>
        <color theme="1"/>
        <rFont val="Calibri"/>
        <family val="2"/>
      </rPr>
      <t>5/18 - BOT 7:00</t>
    </r>
    <r>
      <rPr>
        <b/>
        <sz val="18"/>
        <color theme="1"/>
        <rFont val="Calibri"/>
        <family val="2"/>
      </rPr>
      <t xml:space="preserve">
</t>
    </r>
    <r>
      <rPr>
        <b/>
        <strike/>
        <sz val="18"/>
        <color theme="1"/>
        <rFont val="Calibri"/>
        <family val="2"/>
      </rPr>
      <t>5/18 - TOP 8:00</t>
    </r>
    <r>
      <rPr>
        <b/>
        <sz val="18"/>
        <color theme="1"/>
        <rFont val="Calibri"/>
        <family val="2"/>
      </rPr>
      <t xml:space="preserve">
5/18 - AOI 12:00</t>
    </r>
  </si>
  <si>
    <t>1B 1T
23/52</t>
  </si>
  <si>
    <t>117984-1
(5/12) PAR</t>
  </si>
  <si>
    <t>5/19
5D</t>
  </si>
  <si>
    <t>5/12 - EXPEDITE 41
5/15 - PGRM RDY
5/12 - SMT CLEAR</t>
  </si>
  <si>
    <t>116458-2
(4/13) BAL</t>
  </si>
  <si>
    <t>ROWC
107934</t>
  </si>
  <si>
    <r>
      <t xml:space="preserve">???
</t>
    </r>
    <r>
      <rPr>
        <b/>
        <strike/>
        <sz val="18"/>
        <rFont val="Calibri"/>
        <family val="2"/>
      </rPr>
      <t>4/28</t>
    </r>
    <r>
      <rPr>
        <b/>
        <sz val="18"/>
        <rFont val="Calibri"/>
        <family val="2"/>
      </rPr>
      <t xml:space="preserve">
10D</t>
    </r>
  </si>
  <si>
    <r>
      <t xml:space="preserve">PREBAKE "U46"
NOT A 2ND ARTICLE
</t>
    </r>
    <r>
      <rPr>
        <b/>
        <sz val="18"/>
        <color rgb="FFFF0000"/>
        <rFont val="Calibri"/>
        <family val="2"/>
      </rPr>
      <t>AWT PART</t>
    </r>
  </si>
  <si>
    <r>
      <rPr>
        <b/>
        <strike/>
        <sz val="18"/>
        <rFont val="Calibri"/>
        <family val="2"/>
      </rPr>
      <t>4/24 - TOP 6:00</t>
    </r>
    <r>
      <rPr>
        <b/>
        <sz val="18"/>
        <rFont val="Calibri"/>
        <family val="2"/>
      </rPr>
      <t xml:space="preserve">
</t>
    </r>
    <r>
      <rPr>
        <b/>
        <strike/>
        <sz val="18"/>
        <rFont val="Calibri"/>
        <family val="2"/>
      </rPr>
      <t>4/24 - BOT 1:00</t>
    </r>
    <r>
      <rPr>
        <b/>
        <sz val="18"/>
        <rFont val="Calibri"/>
        <family val="2"/>
      </rPr>
      <t xml:space="preserve">
4/25 - AOI 11:30</t>
    </r>
  </si>
  <si>
    <t>2B 2T
106/290</t>
  </si>
  <si>
    <r>
      <rPr>
        <b/>
        <strike/>
        <sz val="18"/>
        <rFont val="Calibri"/>
        <family val="2"/>
      </rPr>
      <t>3/31 - TOP SIDE 1ST 
4/3 - 1 DAY RUN FOR 30
4/13 - ETA U20 4/17</t>
    </r>
    <r>
      <rPr>
        <b/>
        <sz val="18"/>
        <rFont val="Calibri"/>
        <family val="2"/>
      </rPr>
      <t xml:space="preserve">
4/17 - KIT CLEAR 
4/25 - SMT REQ 2 DAYS</t>
    </r>
  </si>
  <si>
    <t>117766
(5/9)</t>
  </si>
  <si>
    <r>
      <rPr>
        <b/>
        <strike/>
        <sz val="18"/>
        <rFont val="Calibri"/>
        <family val="2"/>
      </rPr>
      <t>5/15 - BOT 5:00</t>
    </r>
    <r>
      <rPr>
        <b/>
        <sz val="18"/>
        <rFont val="Calibri"/>
        <family val="2"/>
      </rPr>
      <t xml:space="preserve">
</t>
    </r>
    <r>
      <rPr>
        <b/>
        <strike/>
        <sz val="18"/>
        <rFont val="Calibri"/>
        <family val="2"/>
      </rPr>
      <t>5/15 - TOP 9:30</t>
    </r>
    <r>
      <rPr>
        <b/>
        <sz val="18"/>
        <rFont val="Calibri"/>
        <family val="2"/>
      </rPr>
      <t xml:space="preserve">
5/16 - AOI 9:00</t>
    </r>
  </si>
  <si>
    <t>2B 2T
144/676</t>
  </si>
  <si>
    <r>
      <rPr>
        <b/>
        <strike/>
        <sz val="18"/>
        <rFont val="Calibri"/>
        <family val="2"/>
      </rPr>
      <t>5/9 - FABS DUE 5/15</t>
    </r>
    <r>
      <rPr>
        <b/>
        <sz val="18"/>
        <rFont val="Calibri"/>
        <family val="2"/>
      </rPr>
      <t xml:space="preserve">
5/12 - KIT CLEAR</t>
    </r>
  </si>
  <si>
    <t>Tomahawk Robotics, LLC</t>
  </si>
  <si>
    <t>117697
(5/12)</t>
  </si>
  <si>
    <r>
      <rPr>
        <b/>
        <strike/>
        <sz val="18"/>
        <color theme="1"/>
        <rFont val="Calibri"/>
        <family val="2"/>
      </rPr>
      <t>5/16 - BOT 9:00</t>
    </r>
    <r>
      <rPr>
        <b/>
        <sz val="18"/>
        <color theme="1"/>
        <rFont val="Calibri"/>
        <family val="2"/>
      </rPr>
      <t xml:space="preserve">
</t>
    </r>
    <r>
      <rPr>
        <b/>
        <strike/>
        <sz val="18"/>
        <color theme="1"/>
        <rFont val="Calibri"/>
        <family val="2"/>
      </rPr>
      <t>5/16 - TOP 12:00</t>
    </r>
    <r>
      <rPr>
        <b/>
        <sz val="18"/>
        <color theme="1"/>
        <rFont val="Calibri"/>
        <family val="2"/>
      </rPr>
      <t xml:space="preserve">
5/17 - AOI 12:00</t>
    </r>
  </si>
  <si>
    <t>1B 1T
55/245</t>
  </si>
  <si>
    <t>118035
(5/16)</t>
  </si>
  <si>
    <t>5/19
2D</t>
  </si>
  <si>
    <r>
      <rPr>
        <b/>
        <sz val="18"/>
        <color rgb="FFFF0000"/>
        <rFont val="Calibri"/>
        <family val="2"/>
      </rPr>
      <t>*** 2 DAY TURN ***</t>
    </r>
    <r>
      <rPr>
        <b/>
        <sz val="18"/>
        <color theme="1"/>
        <rFont val="Calibri"/>
        <family val="2"/>
      </rPr>
      <t xml:space="preserve">
X-RAY &amp; SAVE IMAGES</t>
    </r>
  </si>
  <si>
    <r>
      <rPr>
        <b/>
        <strike/>
        <sz val="18"/>
        <color theme="1"/>
        <rFont val="Calibri"/>
        <family val="2"/>
      </rPr>
      <t>5/17 - TOP 10:00</t>
    </r>
    <r>
      <rPr>
        <b/>
        <sz val="18"/>
        <color theme="1"/>
        <rFont val="Calibri"/>
        <family val="2"/>
      </rPr>
      <t xml:space="preserve">
5/17 - AOI 2:30</t>
    </r>
  </si>
  <si>
    <t>1T
12/215</t>
  </si>
  <si>
    <t>Relativity Space Inc</t>
  </si>
  <si>
    <t>117932
(5/11)</t>
  </si>
  <si>
    <t>DEPANEL &amp; SAND PER ECO #1
TRIM LEADS PER ECO #2</t>
  </si>
  <si>
    <r>
      <rPr>
        <b/>
        <strike/>
        <sz val="18"/>
        <rFont val="Calibri"/>
        <family val="2"/>
      </rPr>
      <t>5/15 - TOP 9:00</t>
    </r>
    <r>
      <rPr>
        <b/>
        <sz val="18"/>
        <rFont val="Calibri"/>
        <family val="2"/>
      </rPr>
      <t xml:space="preserve">
5/16 - AOI 9:00</t>
    </r>
  </si>
  <si>
    <t>2T
90/593</t>
  </si>
  <si>
    <r>
      <rPr>
        <b/>
        <strike/>
        <sz val="18"/>
        <rFont val="Calibri"/>
        <family val="2"/>
      </rPr>
      <t>5/11 - FABS DUE 5/12</t>
    </r>
    <r>
      <rPr>
        <b/>
        <sz val="18"/>
        <rFont val="Calibri"/>
        <family val="2"/>
      </rPr>
      <t xml:space="preserve">
5/12 - KIT CLEAR</t>
    </r>
  </si>
  <si>
    <t>Flex Radio Systems</t>
  </si>
  <si>
    <t>116125
(5/11)</t>
  </si>
  <si>
    <t>5/18
5D</t>
  </si>
  <si>
    <r>
      <rPr>
        <b/>
        <strike/>
        <sz val="18"/>
        <color theme="1"/>
        <rFont val="Calibri"/>
        <family val="2"/>
      </rPr>
      <t>5/15 - BOT 1:30</t>
    </r>
    <r>
      <rPr>
        <b/>
        <sz val="18"/>
        <color theme="1"/>
        <rFont val="Calibri"/>
        <family val="2"/>
      </rPr>
      <t xml:space="preserve">
</t>
    </r>
    <r>
      <rPr>
        <b/>
        <strike/>
        <sz val="18"/>
        <color theme="1"/>
        <rFont val="Calibri"/>
        <family val="2"/>
      </rPr>
      <t>5/16 - TOP 9:00</t>
    </r>
    <r>
      <rPr>
        <b/>
        <sz val="18"/>
        <color theme="1"/>
        <rFont val="Calibri"/>
        <family val="2"/>
      </rPr>
      <t xml:space="preserve">
5/17 - AOI 9:00</t>
    </r>
  </si>
  <si>
    <t>1B 2T
83/234</t>
  </si>
  <si>
    <t>5/11 - KIT CLEAR</t>
  </si>
  <si>
    <t>HII Unmanned Systems, Inc</t>
  </si>
  <si>
    <t>113185
(4/27)</t>
  </si>
  <si>
    <t>5/25
20D</t>
  </si>
  <si>
    <t>5/10 - AOI</t>
  </si>
  <si>
    <t>1B 1T 
7/59</t>
  </si>
  <si>
    <t>4/27 - KIT CLEAR</t>
  </si>
  <si>
    <t>Benchmark Electronics</t>
  </si>
  <si>
    <t>117354-1
(5/4) BAL</t>
  </si>
  <si>
    <r>
      <rPr>
        <b/>
        <strike/>
        <sz val="18"/>
        <rFont val="Calibri"/>
        <family val="2"/>
      </rPr>
      <t>5/12 - TOP 12:00</t>
    </r>
    <r>
      <rPr>
        <b/>
        <sz val="18"/>
        <rFont val="Calibri"/>
        <family val="2"/>
      </rPr>
      <t xml:space="preserve">
5/15 - AOI 9:00</t>
    </r>
  </si>
  <si>
    <t>2T
63/139</t>
  </si>
  <si>
    <r>
      <rPr>
        <b/>
        <strike/>
        <sz val="18"/>
        <rFont val="Calibri"/>
        <family val="2"/>
      </rPr>
      <t>5/4 - NO ETA FOR FABS</t>
    </r>
    <r>
      <rPr>
        <b/>
        <sz val="18"/>
        <rFont val="Calibri"/>
        <family val="2"/>
      </rPr>
      <t xml:space="preserve">
5/8 - KIT CLEAR</t>
    </r>
  </si>
  <si>
    <t>INFICON Inc.</t>
  </si>
  <si>
    <t>115854
(5/10)</t>
  </si>
  <si>
    <t>5/17
5D</t>
  </si>
  <si>
    <r>
      <rPr>
        <b/>
        <sz val="18"/>
        <color rgb="FFFF0000"/>
        <rFont val="Calibri"/>
        <family val="2"/>
      </rPr>
      <t xml:space="preserve">*** </t>
    </r>
    <r>
      <rPr>
        <b/>
        <u/>
        <sz val="22"/>
        <color rgb="FFFF0000"/>
        <rFont val="Calibri"/>
        <family val="2"/>
      </rPr>
      <t>DO NOT DEPANEL</t>
    </r>
    <r>
      <rPr>
        <sz val="20"/>
        <color rgb="FFFF0000"/>
        <rFont val="Calibri"/>
        <family val="2"/>
      </rPr>
      <t xml:space="preserve"> </t>
    </r>
    <r>
      <rPr>
        <sz val="18"/>
        <color rgb="FFFF0000"/>
        <rFont val="Calibri"/>
        <family val="2"/>
      </rPr>
      <t>***</t>
    </r>
    <r>
      <rPr>
        <b/>
        <sz val="18"/>
        <color theme="1"/>
        <rFont val="Calibri"/>
        <family val="2"/>
      </rPr>
      <t xml:space="preserve">
PRE-BAKE FAB &amp; IC'S PER ECO #2
</t>
    </r>
    <r>
      <rPr>
        <b/>
        <u/>
        <sz val="18"/>
        <color rgb="FFFF0000"/>
        <rFont val="Calibri"/>
        <family val="2"/>
      </rPr>
      <t>SMT NOTE: LEAD PROCESS BUT USE ROHS REFLOW PROFILE</t>
    </r>
    <r>
      <rPr>
        <b/>
        <sz val="18"/>
        <color theme="1"/>
        <rFont val="Calibri"/>
        <family val="2"/>
      </rPr>
      <t xml:space="preserve">
*CofC MUST NOTE PRE-BAKE WAS COMPLETED</t>
    </r>
  </si>
  <si>
    <r>
      <rPr>
        <b/>
        <strike/>
        <sz val="18"/>
        <color theme="1"/>
        <rFont val="Calibri"/>
        <family val="2"/>
      </rPr>
      <t>5/10 - TOP SIDE 3:00</t>
    </r>
    <r>
      <rPr>
        <b/>
        <sz val="18"/>
        <color theme="1"/>
        <rFont val="Calibri"/>
        <family val="2"/>
      </rPr>
      <t xml:space="preserve">
</t>
    </r>
    <r>
      <rPr>
        <b/>
        <strike/>
        <sz val="18"/>
        <color theme="1"/>
        <rFont val="Calibri"/>
        <family val="2"/>
      </rPr>
      <t>5/11 - BOT 1:00</t>
    </r>
    <r>
      <rPr>
        <b/>
        <sz val="18"/>
        <color theme="1"/>
        <rFont val="Calibri"/>
        <family val="2"/>
      </rPr>
      <t xml:space="preserve">
5/12 - AOI 12:00</t>
    </r>
  </si>
  <si>
    <t xml:space="preserve">2B 2T
169/1027
</t>
  </si>
  <si>
    <t>117628
(5/4)</t>
  </si>
  <si>
    <t>5/18
10D</t>
  </si>
  <si>
    <t xml:space="preserve">CLASS 3
DEPANEL
</t>
  </si>
  <si>
    <r>
      <rPr>
        <b/>
        <strike/>
        <sz val="18"/>
        <color theme="1"/>
        <rFont val="Calibri"/>
        <family val="2"/>
      </rPr>
      <t xml:space="preserve">5/9 - BOT 12:00
5/10 - TOP 8:00
</t>
    </r>
    <r>
      <rPr>
        <b/>
        <sz val="18"/>
        <color theme="1"/>
        <rFont val="Calibri"/>
        <family val="2"/>
      </rPr>
      <t>5/10 - AOI 3:00</t>
    </r>
  </si>
  <si>
    <t>1B 1T
40/150</t>
  </si>
  <si>
    <t>5/4 - KIT CLEAR</t>
  </si>
  <si>
    <t>Ultra Motion LLC</t>
  </si>
  <si>
    <t>104334
(5/2)</t>
  </si>
  <si>
    <t xml:space="preserve">CLASS 3
</t>
  </si>
  <si>
    <r>
      <rPr>
        <b/>
        <strike/>
        <sz val="18"/>
        <color theme="1"/>
        <rFont val="Calibri"/>
        <family val="2"/>
      </rPr>
      <t>5/8 - BOT 10:30</t>
    </r>
    <r>
      <rPr>
        <b/>
        <sz val="18"/>
        <color theme="1"/>
        <rFont val="Calibri"/>
        <family val="2"/>
      </rPr>
      <t xml:space="preserve">
</t>
    </r>
    <r>
      <rPr>
        <b/>
        <strike/>
        <sz val="18"/>
        <color theme="1"/>
        <rFont val="Calibri"/>
        <family val="2"/>
      </rPr>
      <t>5/8 - TOP 1:30</t>
    </r>
    <r>
      <rPr>
        <b/>
        <sz val="18"/>
        <color theme="1"/>
        <rFont val="Calibri"/>
        <family val="2"/>
      </rPr>
      <t xml:space="preserve">
5/9 - AOI 3:00</t>
    </r>
  </si>
  <si>
    <t>1B 1T
43/106</t>
  </si>
  <si>
    <t>117447
(5/1)</t>
  </si>
  <si>
    <t>RONC 109227</t>
  </si>
  <si>
    <r>
      <t xml:space="preserve">DEPANEL
</t>
    </r>
    <r>
      <rPr>
        <b/>
        <sz val="18"/>
        <color rgb="FFFF0000"/>
        <rFont val="Calibri"/>
        <family val="2"/>
      </rPr>
      <t>DO NOT MIX LOTS BY Q1 P/N</t>
    </r>
  </si>
  <si>
    <t>5/10 - TOP 10:00
5/10 - BACK 12:00</t>
  </si>
  <si>
    <r>
      <rPr>
        <b/>
        <strike/>
        <sz val="18"/>
        <rFont val="Calibri"/>
        <family val="2"/>
      </rPr>
      <t>5/1 - FABS DUE 5/5</t>
    </r>
    <r>
      <rPr>
        <b/>
        <sz val="18"/>
        <rFont val="Calibri"/>
        <family val="2"/>
      </rPr>
      <t xml:space="preserve">
</t>
    </r>
    <r>
      <rPr>
        <b/>
        <strike/>
        <sz val="18"/>
        <rFont val="Calibri"/>
        <family val="2"/>
      </rPr>
      <t>5/9 - FABS DUE 5/10</t>
    </r>
    <r>
      <rPr>
        <b/>
        <sz val="18"/>
        <rFont val="Calibri"/>
        <family val="2"/>
        <scheme val="minor"/>
      </rPr>
      <t xml:space="preserve">
5/10 - KIT CLEAR</t>
    </r>
  </si>
  <si>
    <t>113840-1
(3/29) BAL</t>
  </si>
  <si>
    <t>5/17
3D</t>
  </si>
  <si>
    <r>
      <rPr>
        <b/>
        <sz val="18"/>
        <color rgb="FFFF0000"/>
        <rFont val="Calibri"/>
        <family val="2"/>
      </rPr>
      <t>*** 3 DAY TURN ***</t>
    </r>
    <r>
      <rPr>
        <b/>
        <sz val="18"/>
        <color theme="1"/>
        <rFont val="Calibri"/>
        <family val="2"/>
      </rPr>
      <t xml:space="preserve">
CofC PER ECO #2</t>
    </r>
  </si>
  <si>
    <r>
      <rPr>
        <b/>
        <strike/>
        <sz val="18"/>
        <rFont val="Calibri"/>
        <family val="2"/>
      </rPr>
      <t>4/6 - BOT SIDE 12:30</t>
    </r>
    <r>
      <rPr>
        <b/>
        <sz val="18"/>
        <rFont val="Calibri"/>
        <family val="2"/>
      </rPr>
      <t xml:space="preserve">
</t>
    </r>
    <r>
      <rPr>
        <b/>
        <strike/>
        <sz val="18"/>
        <rFont val="Calibri"/>
        <family val="2"/>
      </rPr>
      <t>4/6 - TOP SIDE 2:30</t>
    </r>
    <r>
      <rPr>
        <b/>
        <sz val="18"/>
        <rFont val="Calibri"/>
        <family val="2"/>
      </rPr>
      <t xml:space="preserve">
4/7 - AOI 7:00</t>
    </r>
  </si>
  <si>
    <t>1B 1T
15/200</t>
  </si>
  <si>
    <r>
      <rPr>
        <b/>
        <strike/>
        <sz val="18"/>
        <rFont val="Calibri"/>
        <family val="2"/>
      </rPr>
      <t>3/29 - SHORT #13 SMT; #12 THT</t>
    </r>
    <r>
      <rPr>
        <b/>
        <sz val="18"/>
        <rFont val="Calibri"/>
        <family val="2"/>
      </rPr>
      <t xml:space="preserve">
4/4 - SMT CLEAR
4/19 - SHIPPED 2 OF 6</t>
    </r>
  </si>
  <si>
    <t>117377
(5/9)</t>
  </si>
  <si>
    <t>DEPANEL
BOARDS REQ BAKING AFTER WASH (ECO 4)</t>
  </si>
  <si>
    <r>
      <rPr>
        <b/>
        <strike/>
        <sz val="18"/>
        <rFont val="Calibri"/>
        <family val="2"/>
      </rPr>
      <t xml:space="preserve">5/11 - BOT 6:00
5/11 - TOP 8:00
</t>
    </r>
    <r>
      <rPr>
        <b/>
        <sz val="18"/>
        <rFont val="Calibri"/>
        <family val="2"/>
      </rPr>
      <t>5/11 - AOI 10:00</t>
    </r>
  </si>
  <si>
    <t>1B 1T
50/284</t>
  </si>
  <si>
    <t>5/9 - FABS DUE 5/10
5/10 - KIT CLEAR</t>
  </si>
  <si>
    <t>Helmer Scientific LLC</t>
  </si>
  <si>
    <t>117631
(5/2)</t>
  </si>
  <si>
    <t>LEDS FLUSH W/BOARD ECO #3</t>
  </si>
  <si>
    <t>5/9 - BOT 8:00
5/9 - TOP
5/9 - AOI</t>
  </si>
  <si>
    <t>1B 1T
48/407</t>
  </si>
  <si>
    <t>5/2 - KIT CLEAR
5/9 - PGRM ISSUES</t>
  </si>
  <si>
    <t>117837
(5/9)</t>
  </si>
  <si>
    <t>RONC 115673</t>
  </si>
  <si>
    <t>5/15
3D</t>
  </si>
  <si>
    <r>
      <rPr>
        <b/>
        <sz val="18"/>
        <color rgb="FFFF0000"/>
        <rFont val="Calibri"/>
        <family val="2"/>
      </rPr>
      <t>*** 3 DAY TURN ***</t>
    </r>
    <r>
      <rPr>
        <b/>
        <sz val="18"/>
        <color theme="4"/>
        <rFont val="Calibri"/>
        <family val="2"/>
      </rPr>
      <t xml:space="preserve">
</t>
    </r>
    <r>
      <rPr>
        <b/>
        <sz val="18"/>
        <rFont val="Calibri"/>
        <family val="2"/>
      </rPr>
      <t>DEPANEL
CofC &amp; PACK SLIP PER ECO #1</t>
    </r>
  </si>
  <si>
    <r>
      <rPr>
        <b/>
        <strike/>
        <sz val="18"/>
        <rFont val="Calibri"/>
        <family val="2"/>
      </rPr>
      <t>5/12 - BOT 7:00</t>
    </r>
    <r>
      <rPr>
        <b/>
        <sz val="18"/>
        <rFont val="Calibri"/>
        <family val="2"/>
      </rPr>
      <t xml:space="preserve">
</t>
    </r>
    <r>
      <rPr>
        <b/>
        <strike/>
        <sz val="18"/>
        <rFont val="Calibri"/>
        <family val="2"/>
      </rPr>
      <t>5/12 - TOP 10:00</t>
    </r>
    <r>
      <rPr>
        <b/>
        <sz val="18"/>
        <rFont val="Calibri"/>
        <family val="2"/>
      </rPr>
      <t xml:space="preserve">
5/12 - AOI</t>
    </r>
    <r>
      <rPr>
        <b/>
        <sz val="18"/>
        <rFont val="Calibri"/>
        <family val="2"/>
      </rPr>
      <t xml:space="preserve"> 2:00</t>
    </r>
  </si>
  <si>
    <t>1B 1T
32/753</t>
  </si>
  <si>
    <t>5/10 - BTD; KIT CLEAR
5/12 - PGRM ISSUES: XTRA TIME NEEDED TO PRGM JUKIES</t>
  </si>
  <si>
    <t>dB Systems, Inc.</t>
  </si>
  <si>
    <t>117374
(4/28)</t>
  </si>
  <si>
    <r>
      <t xml:space="preserve">???
</t>
    </r>
    <r>
      <rPr>
        <b/>
        <strike/>
        <sz val="18"/>
        <color theme="1"/>
        <rFont val="Calibri"/>
        <family val="2"/>
      </rPr>
      <t>5/12</t>
    </r>
    <r>
      <rPr>
        <b/>
        <sz val="18"/>
        <color theme="1"/>
        <rFont val="Calibri"/>
        <family val="2"/>
      </rPr>
      <t xml:space="preserve">
10D</t>
    </r>
  </si>
  <si>
    <t>IN AOI</t>
  </si>
  <si>
    <t>1B
12/24</t>
  </si>
  <si>
    <t>4/28 - KIT CLEAR</t>
  </si>
  <si>
    <t>116507
(5/3)</t>
  </si>
  <si>
    <t>RONC 111571</t>
  </si>
  <si>
    <t>5/17
10D</t>
  </si>
  <si>
    <t>DEPANEL
CoC REQ (ECO #3)</t>
  </si>
  <si>
    <r>
      <rPr>
        <b/>
        <strike/>
        <sz val="18"/>
        <rFont val="Calibri"/>
        <family val="2"/>
      </rPr>
      <t>5/8 - TOP 3:00</t>
    </r>
    <r>
      <rPr>
        <b/>
        <sz val="18"/>
        <rFont val="Calibri"/>
        <family val="2"/>
      </rPr>
      <t xml:space="preserve">
5/9 - AOI 12:00</t>
    </r>
  </si>
  <si>
    <t>1T
45/89</t>
  </si>
  <si>
    <t>5/3 - KIT CLEAR</t>
  </si>
  <si>
    <t>116578
(5/1)</t>
  </si>
  <si>
    <t>ROWC 113048</t>
  </si>
  <si>
    <t>DEPANEL
MECH ASSY REQ
RTV REQ
LOCTITE (222MS) REQ
DNI "U1 &amp; U2" - SHIP BACK TO CUST W/ SCREWS &amp; SPACERS
TRIM LEADS 0.1 INCHES</t>
  </si>
  <si>
    <t>1T
10/33</t>
  </si>
  <si>
    <r>
      <rPr>
        <b/>
        <strike/>
        <sz val="18"/>
        <rFont val="Calibri"/>
        <family val="2"/>
      </rPr>
      <t>5/1 - MAY CLEAR SOON</t>
    </r>
    <r>
      <rPr>
        <b/>
        <sz val="18"/>
        <rFont val="Calibri"/>
        <family val="2"/>
      </rPr>
      <t xml:space="preserve">
5/2 - KIT CLEAR
5/11 - DNI "U1 &amp; U2" - SHIP BACK TO CUST W/ SCREWS &amp; SPACERS</t>
    </r>
  </si>
  <si>
    <t>Mission Support and Test Services, LLC</t>
  </si>
  <si>
    <t>116775
(5/8)</t>
  </si>
  <si>
    <r>
      <t xml:space="preserve">MIXED POP - 60 BOARDS TOTAL, EVERY 12 BOARDS HAS DIF LED - SEE ECO #1
*"UA1-UE1" HAS ALT P/N - SEE ECO 2
</t>
    </r>
    <r>
      <rPr>
        <b/>
        <sz val="18"/>
        <color rgb="FFFF0000"/>
        <rFont val="Calibri"/>
        <family val="2"/>
      </rPr>
      <t>REVIEW WHEN RELEASE</t>
    </r>
  </si>
  <si>
    <t xml:space="preserve">5/9 - TOP 8:00
5/10 - BACK (NO AOI)
</t>
  </si>
  <si>
    <t>1T
18/150</t>
  </si>
  <si>
    <t>Form Labs</t>
  </si>
  <si>
    <t>116048-2ND
(3/3) BAL</t>
  </si>
  <si>
    <t>PAID
RWK</t>
  </si>
  <si>
    <t xml:space="preserve">R&amp;R ALL MAX14430EAEE TO SI8645BA-B-IU </t>
  </si>
  <si>
    <t>3/6 - BACK</t>
  </si>
  <si>
    <t>3/7 - FA DUE 3/13
3/24 - QTY 1 SHIP 3/31
5/8 - KIT CLEAR</t>
  </si>
  <si>
    <t>5/12
10D</t>
  </si>
  <si>
    <t>117037
(5/2)</t>
  </si>
  <si>
    <t>5/15
9D</t>
  </si>
  <si>
    <t>DEPANEL
"U1" PLACE AS IS PER ECO
CofC REQ</t>
  </si>
  <si>
    <r>
      <rPr>
        <b/>
        <strike/>
        <sz val="18"/>
        <color theme="1"/>
        <rFont val="Calibri"/>
        <family val="2"/>
      </rPr>
      <t>5/9 - BOT 8:00
5/9 - TOP 10:00</t>
    </r>
    <r>
      <rPr>
        <b/>
        <sz val="18"/>
        <color theme="1"/>
        <rFont val="Calibri"/>
        <family val="2"/>
      </rPr>
      <t xml:space="preserve">
5/9 - AOI 11:00</t>
    </r>
  </si>
  <si>
    <t>1B 1T
14/167</t>
  </si>
  <si>
    <t>PhaseX</t>
  </si>
  <si>
    <t>115642
(5/1)</t>
  </si>
  <si>
    <t>5/15
10D</t>
  </si>
  <si>
    <r>
      <rPr>
        <b/>
        <strike/>
        <sz val="18"/>
        <color theme="1"/>
        <rFont val="Calibri"/>
        <family val="2"/>
      </rPr>
      <t>5/5 - BOT 3:00</t>
    </r>
    <r>
      <rPr>
        <b/>
        <sz val="18"/>
        <color theme="1"/>
        <rFont val="Calibri"/>
        <family val="2"/>
      </rPr>
      <t xml:space="preserve">
</t>
    </r>
    <r>
      <rPr>
        <b/>
        <strike/>
        <sz val="18"/>
        <color theme="1"/>
        <rFont val="Calibri"/>
        <family val="2"/>
      </rPr>
      <t>5/8 - TOP 8:30</t>
    </r>
    <r>
      <rPr>
        <b/>
        <sz val="18"/>
        <color theme="1"/>
        <rFont val="Calibri"/>
        <family val="2"/>
      </rPr>
      <t xml:space="preserve">
5/8 - AOI</t>
    </r>
    <r>
      <rPr>
        <b/>
        <sz val="18"/>
        <color theme="1"/>
        <rFont val="Calibri"/>
        <family val="2"/>
        <scheme val="minor"/>
      </rPr>
      <t xml:space="preserve"> 10:30</t>
    </r>
  </si>
  <si>
    <t>1B 1T
17/89</t>
  </si>
  <si>
    <t>5/1 - KIT CLEAR</t>
  </si>
  <si>
    <t>Azimuth, Inc</t>
  </si>
  <si>
    <t>117353
(4/14)</t>
  </si>
  <si>
    <t>RONC 106348</t>
  </si>
  <si>
    <t>5/12
20D</t>
  </si>
  <si>
    <r>
      <rPr>
        <b/>
        <strike/>
        <sz val="18"/>
        <color theme="1"/>
        <rFont val="Calibri"/>
        <family val="2"/>
      </rPr>
      <t>5/4 - BOT 10:00</t>
    </r>
    <r>
      <rPr>
        <b/>
        <sz val="18"/>
        <color theme="1"/>
        <rFont val="Calibri"/>
        <family val="2"/>
      </rPr>
      <t xml:space="preserve">
</t>
    </r>
    <r>
      <rPr>
        <b/>
        <strike/>
        <sz val="18"/>
        <color theme="1"/>
        <rFont val="Calibri"/>
        <family val="2"/>
      </rPr>
      <t xml:space="preserve">5/4 - TOP 3:00
</t>
    </r>
    <r>
      <rPr>
        <b/>
        <sz val="18"/>
        <color theme="1"/>
        <rFont val="Calibri"/>
        <family val="2"/>
      </rPr>
      <t>5/5 - AOI 10:30</t>
    </r>
  </si>
  <si>
    <t>1B 1T
22/45</t>
  </si>
  <si>
    <t>4/14 - KIT CLEAR
5/4 - AWT STENCIL</t>
  </si>
  <si>
    <t>116091-2
(3/9) BAL</t>
  </si>
  <si>
    <t>RONC 109493</t>
  </si>
  <si>
    <t>5/15
15D</t>
  </si>
  <si>
    <t>PRESS FIT REQ
REBUILD OF DELAM</t>
  </si>
  <si>
    <r>
      <rPr>
        <b/>
        <strike/>
        <sz val="18"/>
        <color theme="1"/>
        <rFont val="Calibri"/>
        <family val="2"/>
      </rPr>
      <t>5/4 - BOT 1:00</t>
    </r>
    <r>
      <rPr>
        <b/>
        <sz val="18"/>
        <color theme="1"/>
        <rFont val="Calibri"/>
        <family val="2"/>
      </rPr>
      <t xml:space="preserve">
</t>
    </r>
    <r>
      <rPr>
        <b/>
        <strike/>
        <sz val="18"/>
        <color theme="1"/>
        <rFont val="Calibri"/>
        <family val="2"/>
      </rPr>
      <t>5/8 - TOP 2:00</t>
    </r>
    <r>
      <rPr>
        <b/>
        <sz val="18"/>
        <color theme="1"/>
        <rFont val="Calibri"/>
        <family val="2"/>
      </rPr>
      <t xml:space="preserve">
5/9 - AOI 8:00</t>
    </r>
  </si>
  <si>
    <t>1B 2T
66/757</t>
  </si>
  <si>
    <t>3/9 - KIT CLEAR
3/29 - AWT CUST REPLY
5/1 - EXPECTED 1 FULL DAY IN SMT</t>
  </si>
  <si>
    <t>117354-1
(5/4) PAR</t>
  </si>
  <si>
    <t>5/12
5D</t>
  </si>
  <si>
    <r>
      <rPr>
        <b/>
        <strike/>
        <sz val="18"/>
        <rFont val="Calibri"/>
        <family val="2"/>
      </rPr>
      <t>5/5 - TOP 10:30</t>
    </r>
    <r>
      <rPr>
        <b/>
        <sz val="18"/>
        <rFont val="Calibri"/>
        <family val="2"/>
      </rPr>
      <t xml:space="preserve">
5/5 - AOI 3:00</t>
    </r>
  </si>
  <si>
    <r>
      <rPr>
        <b/>
        <strike/>
        <sz val="18"/>
        <rFont val="Calibri"/>
        <family val="2"/>
      </rPr>
      <t>5/4 - FABS DUE 5/5</t>
    </r>
    <r>
      <rPr>
        <b/>
        <sz val="18"/>
        <rFont val="Calibri"/>
        <family val="2"/>
      </rPr>
      <t xml:space="preserve">
5/5 - KIT CLEAR 5/12</t>
    </r>
  </si>
  <si>
    <t>117479-1
(4/19) PAR</t>
  </si>
  <si>
    <t>5/10
20D</t>
  </si>
  <si>
    <r>
      <t xml:space="preserve">CLASS 3
EARLY PARTIAL SHIPMENT
</t>
    </r>
    <r>
      <rPr>
        <b/>
        <sz val="18"/>
        <color rgb="FFFF0000"/>
        <rFont val="Calibri"/>
        <family val="2"/>
      </rPr>
      <t>***DO NOT DEPANEL</t>
    </r>
  </si>
  <si>
    <r>
      <rPr>
        <b/>
        <strike/>
        <sz val="18"/>
        <color theme="1"/>
        <rFont val="Calibri"/>
        <family val="2"/>
      </rPr>
      <t>5/5 - TOP 9:30</t>
    </r>
    <r>
      <rPr>
        <b/>
        <sz val="18"/>
        <color theme="1"/>
        <rFont val="Calibri"/>
        <family val="2"/>
      </rPr>
      <t xml:space="preserve">
5/5 - AOI 2:00</t>
    </r>
  </si>
  <si>
    <t>4/19 - KIT CLEAR</t>
  </si>
  <si>
    <t>115838-1
(4/11) PAR</t>
  </si>
  <si>
    <t>5/9
20D</t>
  </si>
  <si>
    <t>117703
(5/2)</t>
  </si>
  <si>
    <t>ROWC 114390</t>
  </si>
  <si>
    <r>
      <rPr>
        <b/>
        <strike/>
        <sz val="18"/>
        <color theme="1"/>
        <rFont val="Calibri"/>
        <family val="2"/>
      </rPr>
      <t>5/3 - BOT 12:30</t>
    </r>
    <r>
      <rPr>
        <b/>
        <sz val="18"/>
        <color theme="1"/>
        <rFont val="Calibri"/>
        <family val="2"/>
      </rPr>
      <t xml:space="preserve">
</t>
    </r>
    <r>
      <rPr>
        <b/>
        <strike/>
        <sz val="18"/>
        <color theme="1"/>
        <rFont val="Calibri"/>
        <family val="2"/>
      </rPr>
      <t>5/3 - TOP 3:00</t>
    </r>
    <r>
      <rPr>
        <b/>
        <sz val="18"/>
        <color theme="1"/>
        <rFont val="Calibri"/>
        <family val="2"/>
      </rPr>
      <t xml:space="preserve">
5/4 - AOI 10:00</t>
    </r>
  </si>
  <si>
    <t>116107-2ND
(4/19) BAL</t>
  </si>
  <si>
    <r>
      <rPr>
        <b/>
        <strike/>
        <sz val="18"/>
        <rFont val="Calibri"/>
        <family val="2"/>
      </rPr>
      <t xml:space="preserve">5/2 - BOT 11:30
5/2 - TOP 2:00
</t>
    </r>
    <r>
      <rPr>
        <b/>
        <sz val="18"/>
        <rFont val="Calibri"/>
        <family val="2"/>
      </rPr>
      <t>5/3 - AOI 2:30</t>
    </r>
  </si>
  <si>
    <t>1B 2T
91/245</t>
  </si>
  <si>
    <r>
      <rPr>
        <b/>
        <strike/>
        <sz val="18"/>
        <rFont val="Calibri"/>
        <family val="2"/>
      </rPr>
      <t>4/19 - KIT SHOULD CLEAR 4/20</t>
    </r>
    <r>
      <rPr>
        <b/>
        <sz val="18"/>
        <rFont val="Calibri"/>
        <family val="2"/>
      </rPr>
      <t xml:space="preserve">
4/24 - KIT CLEAR</t>
    </r>
  </si>
  <si>
    <t>113364
(4/10)</t>
  </si>
  <si>
    <t>5/5
15D</t>
  </si>
  <si>
    <t>DEPANEL
HAND PLACE R6 AFTER SW1 (ECO 5)</t>
  </si>
  <si>
    <r>
      <rPr>
        <b/>
        <strike/>
        <sz val="16"/>
        <rFont val="Calibri"/>
        <family val="2"/>
      </rPr>
      <t>4/28 - TOP 1:00</t>
    </r>
    <r>
      <rPr>
        <b/>
        <sz val="16"/>
        <rFont val="Calibri"/>
        <family val="2"/>
      </rPr>
      <t xml:space="preserve">
5/1 - AOI 11:30</t>
    </r>
  </si>
  <si>
    <t>1T
45/93</t>
  </si>
  <si>
    <r>
      <rPr>
        <b/>
        <strike/>
        <sz val="16"/>
        <rFont val="Calibri"/>
        <family val="2"/>
      </rPr>
      <t>4/10 - #22 (U4) DUE 4/12; #49 (SW2) DUE 4/13</t>
    </r>
    <r>
      <rPr>
        <b/>
        <sz val="16"/>
        <rFont val="Calibri"/>
        <family val="2"/>
      </rPr>
      <t xml:space="preserve">
</t>
    </r>
    <r>
      <rPr>
        <b/>
        <strike/>
        <sz val="16"/>
        <rFont val="Calibri"/>
        <family val="2"/>
      </rPr>
      <t>4/12 - SMT CLEAR</t>
    </r>
    <r>
      <rPr>
        <b/>
        <sz val="16"/>
        <rFont val="Calibri"/>
        <family val="2"/>
      </rPr>
      <t xml:space="preserve">
4/14 - KIT CLEAR</t>
    </r>
  </si>
  <si>
    <t>1545 Forbes St</t>
  </si>
  <si>
    <t>Fredericksburg</t>
  </si>
  <si>
    <t>VA</t>
  </si>
  <si>
    <t>117299
(4/24)</t>
  </si>
  <si>
    <t>DEPANEL
R20 HEIGHT REQ (ECO 3)</t>
  </si>
  <si>
    <r>
      <rPr>
        <b/>
        <strike/>
        <sz val="16"/>
        <color theme="1"/>
        <rFont val="Calibri"/>
        <family val="2"/>
      </rPr>
      <t>5/2 - 9:30</t>
    </r>
    <r>
      <rPr>
        <b/>
        <sz val="16"/>
        <color theme="1"/>
        <rFont val="Calibri"/>
        <family val="2"/>
      </rPr>
      <t xml:space="preserve">
5/2 - 11:00</t>
    </r>
  </si>
  <si>
    <t>1T
14/25</t>
  </si>
  <si>
    <t>4/24 - KIT CLEAR</t>
  </si>
  <si>
    <t>2 Technology Pl</t>
  </si>
  <si>
    <t>East Syracuse</t>
  </si>
  <si>
    <t>NY</t>
  </si>
  <si>
    <t>114123-3RD 
(1/16) BAL</t>
  </si>
  <si>
    <t>ROWC 108881</t>
  </si>
  <si>
    <t>5/5
10D</t>
  </si>
  <si>
    <r>
      <t xml:space="preserve">DO NOT DEPANEL
</t>
    </r>
    <r>
      <rPr>
        <b/>
        <sz val="16"/>
        <rFont val="Calibri"/>
        <family val="2"/>
      </rPr>
      <t>NO CLEAN</t>
    </r>
  </si>
  <si>
    <r>
      <rPr>
        <b/>
        <strike/>
        <sz val="16"/>
        <rFont val="Calibri"/>
        <family val="2"/>
      </rPr>
      <t>5/1 - BOT 10:00</t>
    </r>
    <r>
      <rPr>
        <b/>
        <sz val="16"/>
        <rFont val="Calibri"/>
        <family val="2"/>
      </rPr>
      <t xml:space="preserve">
</t>
    </r>
    <r>
      <rPr>
        <b/>
        <strike/>
        <sz val="16"/>
        <rFont val="Calibri"/>
        <family val="2"/>
      </rPr>
      <t>5/1 - TOP 7:30</t>
    </r>
    <r>
      <rPr>
        <b/>
        <sz val="16"/>
        <rFont val="Calibri"/>
        <family val="2"/>
      </rPr>
      <t xml:space="preserve">
5/2 - AOI 12:30</t>
    </r>
  </si>
  <si>
    <t>1B 1T
48/1224</t>
  </si>
  <si>
    <t>1/18 - COMPLETED 22
4/21 - KIT CLEAR; SMT REQ 1 FULL DAY</t>
  </si>
  <si>
    <t>586 Fulling Mill Rd</t>
  </si>
  <si>
    <t>Middletown</t>
  </si>
  <si>
    <t>PA</t>
  </si>
  <si>
    <t>117601
(4/26)</t>
  </si>
  <si>
    <r>
      <t xml:space="preserve">5/5
</t>
    </r>
    <r>
      <rPr>
        <b/>
        <strike/>
        <sz val="16"/>
        <rFont val="Calibri"/>
        <family val="2"/>
        <scheme val="minor"/>
      </rPr>
      <t>5/8</t>
    </r>
    <r>
      <rPr>
        <b/>
        <sz val="16"/>
        <rFont val="Calibri"/>
        <family val="2"/>
        <scheme val="minor"/>
      </rPr>
      <t xml:space="preserve">
5D</t>
    </r>
  </si>
  <si>
    <t>*EXPEDITE*
DEPANEL
PARTIAL SHIPMENT</t>
  </si>
  <si>
    <r>
      <rPr>
        <b/>
        <strike/>
        <sz val="16"/>
        <rFont val="Calibri"/>
        <family val="2"/>
      </rPr>
      <t xml:space="preserve">5/2 - BOT 12:30
5/3 - TOP 8:30
</t>
    </r>
    <r>
      <rPr>
        <b/>
        <sz val="16"/>
        <rFont val="Calibri"/>
        <family val="2"/>
      </rPr>
      <t>5/3 - AOI 12:30</t>
    </r>
  </si>
  <si>
    <t>1B 2T
112/966</t>
  </si>
  <si>
    <r>
      <rPr>
        <b/>
        <strike/>
        <sz val="16"/>
        <rFont val="Calibri"/>
        <family val="2"/>
      </rPr>
      <t>4/26 - FABS DUE 4/28</t>
    </r>
    <r>
      <rPr>
        <b/>
        <sz val="16"/>
        <rFont val="Calibri"/>
        <family val="2"/>
      </rPr>
      <t xml:space="preserve">
5/1 - KIT CLEAR</t>
    </r>
  </si>
  <si>
    <t>Amatis Controls</t>
  </si>
  <si>
    <t>1332 Bedford Rd</t>
  </si>
  <si>
    <t>Grosse Pointe Park</t>
  </si>
  <si>
    <t>MI</t>
  </si>
  <si>
    <t>116708
(4/18)</t>
  </si>
  <si>
    <t>ROWC 107054</t>
  </si>
  <si>
    <t>5/5
5D</t>
  </si>
  <si>
    <r>
      <rPr>
        <b/>
        <strike/>
        <sz val="16"/>
        <rFont val="Calibri"/>
        <family val="2"/>
      </rPr>
      <t xml:space="preserve">5/1 - BOT 7:30
5/2 - TOP 8:30
</t>
    </r>
    <r>
      <rPr>
        <b/>
        <sz val="16"/>
        <rFont val="Calibri"/>
        <family val="2"/>
      </rPr>
      <t>5/2 - AOI 10:00</t>
    </r>
  </si>
  <si>
    <t>1B/1T
32/239</t>
  </si>
  <si>
    <r>
      <rPr>
        <b/>
        <strike/>
        <sz val="16"/>
        <rFont val="Calibri"/>
        <family val="2"/>
      </rPr>
      <t>4/18 - SMT CLEAR ONLY - SHORT "M1"</t>
    </r>
    <r>
      <rPr>
        <b/>
        <sz val="16"/>
        <rFont val="Calibri"/>
        <family val="2"/>
      </rPr>
      <t xml:space="preserve">
4/28 - KIT CLEAR</t>
    </r>
  </si>
  <si>
    <t>4505 Campus Dr</t>
  </si>
  <si>
    <t>College Park</t>
  </si>
  <si>
    <t>MD</t>
  </si>
  <si>
    <t>116291
(4/21)</t>
  </si>
  <si>
    <r>
      <t>5/4</t>
    </r>
    <r>
      <rPr>
        <b/>
        <strike/>
        <sz val="16"/>
        <rFont val="Calibri"/>
        <family val="2"/>
      </rPr>
      <t xml:space="preserve">
5/2</t>
    </r>
    <r>
      <rPr>
        <b/>
        <sz val="16"/>
        <rFont val="Calibri"/>
        <family val="2"/>
      </rPr>
      <t xml:space="preserve">
5D</t>
    </r>
  </si>
  <si>
    <t>NO CUSTOMER NOTES</t>
  </si>
  <si>
    <r>
      <rPr>
        <b/>
        <strike/>
        <sz val="16"/>
        <rFont val="Calibri"/>
        <family val="2"/>
      </rPr>
      <t>4/28 - TOP 11:30</t>
    </r>
    <r>
      <rPr>
        <b/>
        <sz val="16"/>
        <rFont val="Calibri"/>
        <family val="2"/>
      </rPr>
      <t xml:space="preserve">
4/28 - AOI 1:00</t>
    </r>
  </si>
  <si>
    <t>1T
15/74</t>
  </si>
  <si>
    <r>
      <rPr>
        <b/>
        <strike/>
        <sz val="16"/>
        <rFont val="Calibri"/>
        <family val="2"/>
      </rPr>
      <t>4/21 - FABS DUE 4/25</t>
    </r>
    <r>
      <rPr>
        <b/>
        <sz val="16"/>
        <rFont val="Calibri"/>
        <family val="2"/>
      </rPr>
      <t xml:space="preserve">
4/25 - KIT CLEAR</t>
    </r>
  </si>
  <si>
    <t>14425 College Blvd Ste 155</t>
  </si>
  <si>
    <t>Lenexa</t>
  </si>
  <si>
    <t>KS</t>
  </si>
  <si>
    <t>115498
(4/20)</t>
  </si>
  <si>
    <t xml:space="preserve">5/4
10D
</t>
  </si>
  <si>
    <r>
      <t xml:space="preserve">DEPANEL &amp; SAND
</t>
    </r>
    <r>
      <rPr>
        <b/>
        <u/>
        <sz val="16"/>
        <color rgb="FFFF0000"/>
        <rFont val="Calibri"/>
        <family val="2"/>
        <scheme val="minor"/>
      </rPr>
      <t>*TRIM LEADS - NOT TO EXCEED 2.54MM</t>
    </r>
  </si>
  <si>
    <r>
      <rPr>
        <b/>
        <strike/>
        <sz val="16"/>
        <color theme="1"/>
        <rFont val="Calibri"/>
        <family val="2"/>
      </rPr>
      <t>4/28 - BOT 8:30</t>
    </r>
    <r>
      <rPr>
        <b/>
        <sz val="16"/>
        <color theme="1"/>
        <rFont val="Calibri"/>
        <family val="2"/>
      </rPr>
      <t xml:space="preserve">
5/1 - AOI 7:30</t>
    </r>
  </si>
  <si>
    <t>2B
83/230</t>
  </si>
  <si>
    <t>4/20 - KIT CLEAR</t>
  </si>
  <si>
    <t>1 Executive Dr</t>
  </si>
  <si>
    <t>Chelmsford</t>
  </si>
  <si>
    <t>MA</t>
  </si>
  <si>
    <t>117663-1
(4/25) BAL</t>
  </si>
  <si>
    <t>ROWC 116340</t>
  </si>
  <si>
    <t>5/4
3D</t>
  </si>
  <si>
    <t>FEDEX EARLY AM</t>
  </si>
  <si>
    <r>
      <rPr>
        <b/>
        <sz val="16"/>
        <color rgb="FFFF0000"/>
        <rFont val="Calibri"/>
        <family val="2"/>
      </rPr>
      <t xml:space="preserve">*** 3 DAY TURN ***
</t>
    </r>
    <r>
      <rPr>
        <b/>
        <u/>
        <sz val="16"/>
        <color rgb="FFFF0000"/>
        <rFont val="Calibri"/>
        <family val="2"/>
      </rPr>
      <t>***SHIP MIN QTY 20 ON FRI 4/28</t>
    </r>
    <r>
      <rPr>
        <b/>
        <sz val="16"/>
        <color theme="1"/>
        <rFont val="Calibri"/>
        <family val="2"/>
      </rPr>
      <t xml:space="preserve">
DEPANEL -</t>
    </r>
    <r>
      <rPr>
        <b/>
        <sz val="16"/>
        <color rgb="FFFF0000"/>
        <rFont val="Calibri"/>
        <family val="2"/>
      </rPr>
      <t>ALERT</t>
    </r>
    <r>
      <rPr>
        <b/>
        <sz val="16"/>
        <color theme="1"/>
        <rFont val="Calibri"/>
        <family val="2"/>
      </rPr>
      <t xml:space="preserve">- </t>
    </r>
    <r>
      <rPr>
        <b/>
        <sz val="16"/>
        <color rgb="FFFF0000"/>
        <rFont val="Calibri"/>
        <family val="2"/>
      </rPr>
      <t>SET V-SCORE DEPTH ABOVE 5"</t>
    </r>
    <r>
      <rPr>
        <b/>
        <sz val="16"/>
        <color theme="1"/>
        <rFont val="Calibri"/>
        <family val="2"/>
      </rPr>
      <t xml:space="preserve">
MECH ASSY REQ</t>
    </r>
  </si>
  <si>
    <r>
      <rPr>
        <b/>
        <strike/>
        <sz val="16"/>
        <rFont val="Calibri"/>
        <family val="2"/>
      </rPr>
      <t>4/26 - TOP 2:30</t>
    </r>
    <r>
      <rPr>
        <b/>
        <sz val="16"/>
        <rFont val="Calibri"/>
        <family val="2"/>
      </rPr>
      <t xml:space="preserve">
4/27 - AOI 10:00</t>
    </r>
  </si>
  <si>
    <t>2T
22/50</t>
  </si>
  <si>
    <t>4/25 - SMT CLEAR; REQ 1 FULL DAY SMT/AOI &amp; 1 FULL DAY THT/SHIP</t>
  </si>
  <si>
    <t>Command Alkon Inc.</t>
  </si>
  <si>
    <t>6750 Crosby Ct</t>
  </si>
  <si>
    <t>Dublin</t>
  </si>
  <si>
    <t>OH</t>
  </si>
  <si>
    <t>117101
(4/20)</t>
  </si>
  <si>
    <t>RONC 108946</t>
  </si>
  <si>
    <t>5/4
10D</t>
  </si>
  <si>
    <r>
      <rPr>
        <b/>
        <strike/>
        <sz val="16"/>
        <color theme="1"/>
        <rFont val="Calibri"/>
        <family val="2"/>
      </rPr>
      <t>4/24 - TOP 10:00</t>
    </r>
    <r>
      <rPr>
        <b/>
        <sz val="16"/>
        <color theme="1"/>
        <rFont val="Calibri"/>
        <family val="2"/>
      </rPr>
      <t xml:space="preserve">
4/26 - AOI 2:30</t>
    </r>
  </si>
  <si>
    <t>1T
14/19</t>
  </si>
  <si>
    <t>103 Quality Cir Nw Ste 220</t>
  </si>
  <si>
    <t>Huntsville</t>
  </si>
  <si>
    <t>AL</t>
  </si>
  <si>
    <t>116612
(4/5)</t>
  </si>
  <si>
    <t>RONC 112316</t>
  </si>
  <si>
    <r>
      <t xml:space="preserve">96
</t>
    </r>
    <r>
      <rPr>
        <b/>
        <strike/>
        <sz val="16"/>
        <color theme="1"/>
        <rFont val="Calibri"/>
        <family val="2"/>
      </rPr>
      <t>97</t>
    </r>
  </si>
  <si>
    <t>5/3
20D</t>
  </si>
  <si>
    <t>"J3 &amp; J4" T/H REQ SOLDER ON MOUNTING PADS - PER ECO 1</t>
  </si>
  <si>
    <r>
      <rPr>
        <b/>
        <strike/>
        <sz val="16"/>
        <color theme="1"/>
        <rFont val="Calibri"/>
        <family val="2"/>
      </rPr>
      <t>4/17 - BOT 6:00</t>
    </r>
    <r>
      <rPr>
        <b/>
        <sz val="16"/>
        <color theme="1"/>
        <rFont val="Calibri"/>
        <family val="2"/>
      </rPr>
      <t xml:space="preserve">
</t>
    </r>
    <r>
      <rPr>
        <b/>
        <strike/>
        <sz val="16"/>
        <color theme="1"/>
        <rFont val="Calibri"/>
        <family val="2"/>
      </rPr>
      <t>4/21 - TOP 6:00</t>
    </r>
    <r>
      <rPr>
        <b/>
        <sz val="16"/>
        <color theme="1"/>
        <rFont val="Calibri"/>
        <family val="2"/>
      </rPr>
      <t xml:space="preserve">
4/28 - AOI 11:30</t>
    </r>
  </si>
  <si>
    <t>1B 1T
66/370</t>
  </si>
  <si>
    <t>4/5 - KIT CLEAR FOR QTY 96
4/25 - TOP REQ 1.5 DAYS</t>
  </si>
  <si>
    <t>Protocol Insight, LLC</t>
  </si>
  <si>
    <t>5040 Corporate Plaza Dr Ste 11</t>
  </si>
  <si>
    <t>Colorado Spring</t>
  </si>
  <si>
    <t>CO</t>
  </si>
  <si>
    <t>116639
(4/21)</t>
  </si>
  <si>
    <t>5/2
5D</t>
  </si>
  <si>
    <t>DEPANEL
INSTALL SHUNTS</t>
  </si>
  <si>
    <r>
      <rPr>
        <b/>
        <strike/>
        <sz val="16"/>
        <rFont val="Calibri"/>
        <family val="2"/>
      </rPr>
      <t xml:space="preserve">4/27 - BOT 11:30
4/27 - TOP 3:30
</t>
    </r>
    <r>
      <rPr>
        <b/>
        <sz val="16"/>
        <rFont val="Calibri"/>
        <family val="2"/>
      </rPr>
      <t>4/28 - AOI 8:30</t>
    </r>
  </si>
  <si>
    <t>2B 2T
145/730</t>
  </si>
  <si>
    <r>
      <rPr>
        <b/>
        <strike/>
        <sz val="16"/>
        <rFont val="Calibri"/>
        <family val="2"/>
      </rPr>
      <t>4/21 - MAY CLEAR 4/26</t>
    </r>
    <r>
      <rPr>
        <b/>
        <sz val="16"/>
        <rFont val="Calibri"/>
        <family val="2"/>
      </rPr>
      <t xml:space="preserve">
4/25 - KIT CLEAR</t>
    </r>
  </si>
  <si>
    <t>7 Loveton Cir</t>
  </si>
  <si>
    <t>Sparks Glencoe</t>
  </si>
  <si>
    <t>3/7 - FA DUE 3/13
3/24 - QTY 1 SHIP 3/31</t>
  </si>
  <si>
    <t>3011 Malibu Canyon Rd</t>
  </si>
  <si>
    <t>Malibu</t>
  </si>
  <si>
    <t>CA</t>
  </si>
  <si>
    <t>116493-2ND
(4/26) BAL</t>
  </si>
  <si>
    <r>
      <rPr>
        <b/>
        <strike/>
        <sz val="16"/>
        <color theme="1"/>
        <rFont val="Calibri"/>
        <family val="2"/>
      </rPr>
      <t xml:space="preserve">4/27 - BOT 10:00
4/27 - TOP 11:00
</t>
    </r>
    <r>
      <rPr>
        <b/>
        <sz val="16"/>
        <color theme="1"/>
        <rFont val="Calibri"/>
        <family val="2"/>
      </rPr>
      <t>4/27 - AOI 11:30</t>
    </r>
  </si>
  <si>
    <t>1B 1T
1/3</t>
  </si>
  <si>
    <t>Loft Orbital Inc.</t>
  </si>
  <si>
    <t>810 Brickyard Cir</t>
  </si>
  <si>
    <t>Golden</t>
  </si>
  <si>
    <t>117091
(4/24)</t>
  </si>
  <si>
    <t>5/1
5D</t>
  </si>
  <si>
    <t xml:space="preserve">MAX LEED PROTRUSION 0.060" PER ECO </t>
  </si>
  <si>
    <r>
      <rPr>
        <b/>
        <strike/>
        <sz val="16"/>
        <color theme="1"/>
        <rFont val="Calibri"/>
        <family val="2"/>
      </rPr>
      <t xml:space="preserve">4/28 - TOP 6:00
4/28 - BOT 9:30
</t>
    </r>
    <r>
      <rPr>
        <b/>
        <sz val="16"/>
        <color theme="1"/>
        <rFont val="Calibri"/>
        <family val="2"/>
      </rPr>
      <t xml:space="preserve">4/28 - AOI </t>
    </r>
    <r>
      <rPr>
        <b/>
        <sz val="16"/>
        <color theme="1"/>
        <rFont val="Calibri"/>
        <family val="2"/>
      </rPr>
      <t>2:30</t>
    </r>
  </si>
  <si>
    <t>2B 3T
169/1173</t>
  </si>
  <si>
    <t>4/24 - KIT CLEAR; #55 (U49) &amp; #56 (U31) DNI
4/24 - TOP SIDE 1ST</t>
  </si>
  <si>
    <t>Amazon</t>
  </si>
  <si>
    <t>241 18th St S</t>
  </si>
  <si>
    <t>Arlington</t>
  </si>
  <si>
    <t>117663-1
(4/25) PAR</t>
  </si>
  <si>
    <r>
      <rPr>
        <b/>
        <sz val="16"/>
        <rFont val="Calibri"/>
        <family val="2"/>
      </rPr>
      <t>4/28
3D</t>
    </r>
  </si>
  <si>
    <t>100610-5TH
(1/6) BAL</t>
  </si>
  <si>
    <t>RONC 4TH ARTICLE</t>
  </si>
  <si>
    <t>4/28
20D</t>
  </si>
  <si>
    <r>
      <rPr>
        <b/>
        <sz val="16"/>
        <rFont val="Calibri"/>
        <family val="2"/>
      </rPr>
      <t xml:space="preserve">***NEW LEAD SOLDER PROCESS FOR U1A-U1H - </t>
    </r>
    <r>
      <rPr>
        <b/>
        <sz val="16"/>
        <color rgb="FFFF0000"/>
        <rFont val="Calibri"/>
        <family val="2"/>
      </rPr>
      <t>DO NOT WASH U1A-U1H</t>
    </r>
    <r>
      <rPr>
        <b/>
        <sz val="16"/>
        <rFont val="Calibri"/>
        <family val="2"/>
      </rPr>
      <t xml:space="preserve"> - USE SAME PROCESS AS B100606*** </t>
    </r>
  </si>
  <si>
    <r>
      <rPr>
        <b/>
        <strike/>
        <sz val="16"/>
        <rFont val="Calibri"/>
        <family val="2"/>
      </rPr>
      <t>3/31 - BOT SIDE 6:00</t>
    </r>
    <r>
      <rPr>
        <b/>
        <sz val="16"/>
        <rFont val="Calibri"/>
        <family val="2"/>
      </rPr>
      <t xml:space="preserve">
</t>
    </r>
    <r>
      <rPr>
        <b/>
        <strike/>
        <sz val="16"/>
        <rFont val="Calibri"/>
        <family val="2"/>
      </rPr>
      <t>4/7 - TOP SIDE 11:00</t>
    </r>
    <r>
      <rPr>
        <b/>
        <sz val="16"/>
        <rFont val="Calibri"/>
        <family val="2"/>
      </rPr>
      <t xml:space="preserve">
4/17 - AOI</t>
    </r>
    <r>
      <rPr>
        <b/>
        <sz val="16"/>
        <rFont val="Calibri"/>
        <family val="2"/>
      </rPr>
      <t xml:space="preserve"> 2:30</t>
    </r>
  </si>
  <si>
    <t>2B 3T
237/3848</t>
  </si>
  <si>
    <t>3/29 - 5/6 DAYS TO FINISH BOT; 5/6 DAYS TO FINISH TOP</t>
  </si>
  <si>
    <t>3190 Monitor Ave Rm 0220</t>
  </si>
  <si>
    <t>Norman</t>
  </si>
  <si>
    <t>OK</t>
  </si>
  <si>
    <t>116458-2
(4/13) PAR</t>
  </si>
  <si>
    <t>4/28
10D</t>
  </si>
  <si>
    <t>PREBAKE "U46"
NOT A 2ND ARTICLE</t>
  </si>
  <si>
    <r>
      <rPr>
        <b/>
        <strike/>
        <sz val="16"/>
        <rFont val="Calibri"/>
        <family val="2"/>
      </rPr>
      <t>4/24 - TOP 6:00</t>
    </r>
    <r>
      <rPr>
        <b/>
        <sz val="16"/>
        <rFont val="Calibri"/>
        <family val="2"/>
      </rPr>
      <t xml:space="preserve">
</t>
    </r>
    <r>
      <rPr>
        <b/>
        <strike/>
        <sz val="16"/>
        <rFont val="Calibri"/>
        <family val="2"/>
      </rPr>
      <t>4/24 - BOT 1:00</t>
    </r>
    <r>
      <rPr>
        <b/>
        <sz val="16"/>
        <rFont val="Calibri"/>
        <family val="2"/>
      </rPr>
      <t xml:space="preserve">
4/25 - AOI 11:30</t>
    </r>
  </si>
  <si>
    <r>
      <rPr>
        <b/>
        <strike/>
        <sz val="16"/>
        <rFont val="Calibri"/>
        <family val="2"/>
      </rPr>
      <t>3/31 - TOP SIDE 1ST 
4/3 - 1 DAY RUN FOR 30
4/13 - ETA U20 4/17</t>
    </r>
    <r>
      <rPr>
        <b/>
        <sz val="16"/>
        <rFont val="Calibri"/>
        <family val="2"/>
      </rPr>
      <t xml:space="preserve">
4/17 - KIT CLEAR 
4/25 - SMT REQ 2 DAYS</t>
    </r>
  </si>
  <si>
    <t>WA</t>
  </si>
  <si>
    <t>116432-2
(3/10) BAL</t>
  </si>
  <si>
    <r>
      <t xml:space="preserve">4/28
</t>
    </r>
    <r>
      <rPr>
        <b/>
        <strike/>
        <sz val="16"/>
        <rFont val="Calibri"/>
        <family val="2"/>
      </rPr>
      <t>4/26</t>
    </r>
    <r>
      <rPr>
        <b/>
        <sz val="16"/>
        <rFont val="Calibri"/>
        <family val="2"/>
      </rPr>
      <t xml:space="preserve">
3D</t>
    </r>
  </si>
  <si>
    <r>
      <rPr>
        <b/>
        <sz val="16"/>
        <color rgb="FFFF0000"/>
        <rFont val="Calibri"/>
        <family val="2"/>
      </rPr>
      <t>*** 3 DAY TURN ***</t>
    </r>
    <r>
      <rPr>
        <b/>
        <sz val="16"/>
        <color theme="1"/>
        <rFont val="Calibri"/>
        <family val="2"/>
      </rPr>
      <t xml:space="preserve">
</t>
    </r>
    <r>
      <rPr>
        <b/>
        <sz val="16"/>
        <rFont val="Calibri"/>
        <family val="2"/>
      </rPr>
      <t>CLASS 3
DEPANEL &amp; SAND</t>
    </r>
    <r>
      <rPr>
        <b/>
        <sz val="16"/>
        <color theme="4"/>
        <rFont val="Calibri"/>
        <family val="2"/>
      </rPr>
      <t xml:space="preserve">
</t>
    </r>
    <r>
      <rPr>
        <b/>
        <sz val="16"/>
        <color rgb="FFFF0000"/>
        <rFont val="Calibri"/>
        <family val="2"/>
      </rPr>
      <t>ALL EMPTY PACKAGES/TRAYS RETURN TO CUSTOMER</t>
    </r>
  </si>
  <si>
    <r>
      <rPr>
        <b/>
        <strike/>
        <sz val="16"/>
        <rFont val="Calibri"/>
        <family val="2"/>
      </rPr>
      <t>4/24 - BOT 6:00</t>
    </r>
    <r>
      <rPr>
        <b/>
        <sz val="16"/>
        <rFont val="Calibri"/>
        <family val="2"/>
      </rPr>
      <t xml:space="preserve">
</t>
    </r>
    <r>
      <rPr>
        <b/>
        <strike/>
        <sz val="16"/>
        <rFont val="Calibri"/>
        <family val="2"/>
      </rPr>
      <t>4/24 - TOP 9:30</t>
    </r>
    <r>
      <rPr>
        <b/>
        <sz val="16"/>
        <rFont val="Calibri"/>
        <family val="2"/>
      </rPr>
      <t xml:space="preserve">
4/24 - AOI 1:00</t>
    </r>
  </si>
  <si>
    <t>1B 2T
147/2945</t>
  </si>
  <si>
    <r>
      <rPr>
        <b/>
        <strike/>
        <sz val="16"/>
        <rFont val="Calibri"/>
        <family val="2"/>
      </rPr>
      <t>3/10 - FABS DUE 3/15</t>
    </r>
    <r>
      <rPr>
        <b/>
        <sz val="16"/>
        <rFont val="Calibri"/>
        <family val="2"/>
      </rPr>
      <t xml:space="preserve">
3/24 - CLEARED TO RUN 2 OF 4; DUE 3/30
4/13 - WILL CLEAR 4/17 - 4/18</t>
    </r>
    <r>
      <rPr>
        <b/>
        <sz val="16"/>
        <rFont val="Calibri"/>
        <family val="2"/>
      </rPr>
      <t xml:space="preserve">
4/24 - DELAM</t>
    </r>
  </si>
  <si>
    <t>Aeronix Inc</t>
  </si>
  <si>
    <t>777 Lowndes Hill Rd</t>
  </si>
  <si>
    <t>Greenville</t>
  </si>
  <si>
    <t>SC</t>
  </si>
  <si>
    <t>117102
(4/19)</t>
  </si>
  <si>
    <t>RONC 108947</t>
  </si>
  <si>
    <t>4/27
5D</t>
  </si>
  <si>
    <r>
      <t xml:space="preserve">DEPANEL &amp; SAND
</t>
    </r>
    <r>
      <rPr>
        <b/>
        <sz val="16"/>
        <color rgb="FFFF0000"/>
        <rFont val="Calibri"/>
        <family val="2"/>
      </rPr>
      <t>HOLD KIT FOR FUTURE JOB</t>
    </r>
  </si>
  <si>
    <r>
      <rPr>
        <b/>
        <strike/>
        <sz val="16"/>
        <color theme="1"/>
        <rFont val="Calibri"/>
        <family val="2"/>
      </rPr>
      <t>4/20 - TOP 10:30</t>
    </r>
    <r>
      <rPr>
        <b/>
        <sz val="16"/>
        <color theme="1"/>
        <rFont val="Calibri"/>
        <family val="2"/>
      </rPr>
      <t xml:space="preserve">
</t>
    </r>
    <r>
      <rPr>
        <b/>
        <strike/>
        <sz val="16"/>
        <color theme="1"/>
        <rFont val="Calibri"/>
        <family val="2"/>
      </rPr>
      <t xml:space="preserve">4/21 - BOT 9:00
</t>
    </r>
    <r>
      <rPr>
        <b/>
        <sz val="16"/>
        <color theme="1"/>
        <rFont val="Calibri"/>
        <family val="2"/>
      </rPr>
      <t>4/21 - AOI 2:30</t>
    </r>
  </si>
  <si>
    <t>4/19 - KIT CLEAR
4/20 - TOP SIDE 1ST</t>
  </si>
  <si>
    <t>114233-2
(4/14) BAL</t>
  </si>
  <si>
    <r>
      <t xml:space="preserve">CLASS 3
ICS REQ BAKING (ECO #3)
X-RAY &amp; SAVE IMAGES
</t>
    </r>
    <r>
      <rPr>
        <b/>
        <sz val="16"/>
        <color rgb="FFFF0000"/>
        <rFont val="Calibri"/>
        <family val="2"/>
      </rPr>
      <t>DO NOT DEPANEL</t>
    </r>
  </si>
  <si>
    <r>
      <rPr>
        <b/>
        <strike/>
        <sz val="16"/>
        <rFont val="Calibri"/>
        <family val="2"/>
      </rPr>
      <t>4/19 - BOT 11:30</t>
    </r>
    <r>
      <rPr>
        <b/>
        <sz val="16"/>
        <rFont val="Calibri"/>
        <family val="2"/>
      </rPr>
      <t xml:space="preserve">
</t>
    </r>
    <r>
      <rPr>
        <b/>
        <strike/>
        <sz val="16"/>
        <rFont val="Calibri"/>
        <family val="2"/>
      </rPr>
      <t>4/19 - TOP 2:30</t>
    </r>
    <r>
      <rPr>
        <b/>
        <sz val="16"/>
        <rFont val="Calibri"/>
        <family val="2"/>
      </rPr>
      <t xml:space="preserve">
4/20 - AOI</t>
    </r>
    <r>
      <rPr>
        <b/>
        <sz val="16"/>
        <rFont val="Calibri"/>
        <family val="2"/>
      </rPr>
      <t xml:space="preserve"> 9:30</t>
    </r>
  </si>
  <si>
    <t>1B 1T 91/392</t>
  </si>
  <si>
    <t>4/14 - SHIPPED 40 OF 60 4/7
4/14 - KIT CLEAR (ALTA)
4/14 - ICs REQ T&amp;R EXTRA TIME 
(DAY ONE IS FRI 4/21)</t>
  </si>
  <si>
    <t>2056 S 1100 E</t>
  </si>
  <si>
    <t>Salt Lake City</t>
  </si>
  <si>
    <t>UT</t>
  </si>
  <si>
    <t>116854
(4/16)</t>
  </si>
  <si>
    <t>U1, U2 &amp; U10 REQ 48 HRS BAKE
***SHARED PARTS W/ 116288 (DO NOT LOSE PARTS FROM TEARDOWN)</t>
  </si>
  <si>
    <r>
      <rPr>
        <b/>
        <strike/>
        <sz val="16"/>
        <rFont val="Calibri"/>
        <family val="2"/>
      </rPr>
      <t>4/19 - BOT 9:00</t>
    </r>
    <r>
      <rPr>
        <b/>
        <sz val="16"/>
        <rFont val="Calibri"/>
        <family val="2"/>
      </rPr>
      <t xml:space="preserve">
</t>
    </r>
    <r>
      <rPr>
        <b/>
        <strike/>
        <sz val="16"/>
        <rFont val="Calibri"/>
        <family val="2"/>
      </rPr>
      <t>4/20 - TOP 9:30</t>
    </r>
    <r>
      <rPr>
        <b/>
        <sz val="16"/>
        <rFont val="Calibri"/>
        <family val="2"/>
      </rPr>
      <t xml:space="preserve">
4/20 - AOI 1:30</t>
    </r>
  </si>
  <si>
    <t>1B 1T
69/211</t>
  </si>
  <si>
    <r>
      <rPr>
        <b/>
        <strike/>
        <sz val="16"/>
        <rFont val="Calibri"/>
        <family val="2"/>
        <scheme val="minor"/>
      </rPr>
      <t>4/14 - AWT PART CONFS
4/17 - PARTS OK TO USE</t>
    </r>
    <r>
      <rPr>
        <b/>
        <sz val="16"/>
        <rFont val="Calibri"/>
        <family val="2"/>
        <scheme val="minor"/>
      </rPr>
      <t xml:space="preserve">
4/17 - KIT CLEAR</t>
    </r>
  </si>
  <si>
    <t>ICR Inc</t>
  </si>
  <si>
    <t>300 S Craycroft Rd</t>
  </si>
  <si>
    <t>Tucson</t>
  </si>
  <si>
    <t>AZ</t>
  </si>
  <si>
    <t>116713
(4/12)</t>
  </si>
  <si>
    <t>DEPANEL
VERTICAL PLACEMENT REQ FOR DAUGHTER BOARD</t>
  </si>
  <si>
    <r>
      <t xml:space="preserve">4/13 - TOP SIDE 8:30
4/14 - BOT SIDE 9:30
</t>
    </r>
    <r>
      <rPr>
        <b/>
        <sz val="16"/>
        <color theme="1"/>
        <rFont val="Calibri"/>
        <family val="2"/>
      </rPr>
      <t>4/16 - AOI 10:00</t>
    </r>
  </si>
  <si>
    <t xml:space="preserve">4/12 - KIT CLEAR
4/13 - TOP SIDE 1ST
</t>
  </si>
  <si>
    <t>Alliance Technology, LLC.</t>
  </si>
  <si>
    <t>600 N Dekora Woods Blvd</t>
  </si>
  <si>
    <t>Saukville</t>
  </si>
  <si>
    <t>WI</t>
  </si>
  <si>
    <t>117099
(4/16)</t>
  </si>
  <si>
    <r>
      <t xml:space="preserve">DEPANEL
LABEL REQ ECO #4
</t>
    </r>
    <r>
      <rPr>
        <b/>
        <sz val="16"/>
        <color rgb="FFFF0000"/>
        <rFont val="Calibri"/>
        <family val="2"/>
      </rPr>
      <t>SHIP ON 4/25/23</t>
    </r>
  </si>
  <si>
    <r>
      <rPr>
        <b/>
        <strike/>
        <sz val="16"/>
        <rFont val="Calibri"/>
        <family val="2"/>
      </rPr>
      <t xml:space="preserve">4/18 - TOP SIDE 6:00
4/18 - BOT SIDE 1:00
</t>
    </r>
    <r>
      <rPr>
        <b/>
        <sz val="16"/>
        <rFont val="Calibri"/>
        <family val="2"/>
      </rPr>
      <t>4/18 - AOI 2:30</t>
    </r>
  </si>
  <si>
    <t>2B 3T
192/702</t>
  </si>
  <si>
    <t>4/14 - AWT PART CONF #101 (L16)
4/18 - OK TO PLACE "L16" AS IS</t>
  </si>
  <si>
    <t>Luna Innovations, Inc.</t>
  </si>
  <si>
    <t>3155 State St</t>
  </si>
  <si>
    <t>Blacksburg</t>
  </si>
  <si>
    <t>117356
(4/18)</t>
  </si>
  <si>
    <t>RONC 104338</t>
  </si>
  <si>
    <r>
      <rPr>
        <b/>
        <strike/>
        <sz val="16"/>
        <color theme="1"/>
        <rFont val="Calibri"/>
        <family val="2"/>
      </rPr>
      <t>4/18 - TOP SIDE 2:00</t>
    </r>
    <r>
      <rPr>
        <b/>
        <sz val="16"/>
        <color theme="1"/>
        <rFont val="Calibri"/>
        <family val="2"/>
      </rPr>
      <t xml:space="preserve">
4/19 - AOI 8:30</t>
    </r>
  </si>
  <si>
    <t>1B/1T
11/23</t>
  </si>
  <si>
    <t>22 Jordan Cove Rd</t>
  </si>
  <si>
    <t>Waterford</t>
  </si>
  <si>
    <t>CT</t>
  </si>
  <si>
    <t>116591
(4/14)</t>
  </si>
  <si>
    <t>RONC 109262</t>
  </si>
  <si>
    <r>
      <t xml:space="preserve">4/16 - TOP SIDE 10:00
</t>
    </r>
    <r>
      <rPr>
        <b/>
        <sz val="16"/>
        <color theme="1"/>
        <rFont val="Calibri"/>
        <family val="2"/>
      </rPr>
      <t>4/17 - AOI 6:00</t>
    </r>
  </si>
  <si>
    <t>1T
45/123</t>
  </si>
  <si>
    <t>4/14 - KIT CLEAR</t>
  </si>
  <si>
    <t>45150 Business Ct</t>
  </si>
  <si>
    <t>Sterling</t>
  </si>
  <si>
    <t>113840-1
(3/29) PAR</t>
  </si>
  <si>
    <t>4/20
3D</t>
  </si>
  <si>
    <r>
      <rPr>
        <b/>
        <sz val="16"/>
        <color rgb="FFFF0000"/>
        <rFont val="Calibri"/>
        <family val="2"/>
      </rPr>
      <t>*** 3 DAY TURN ***</t>
    </r>
    <r>
      <rPr>
        <b/>
        <sz val="16"/>
        <color theme="1"/>
        <rFont val="Calibri"/>
        <family val="2"/>
      </rPr>
      <t xml:space="preserve">
CofC PER ECO #2</t>
    </r>
  </si>
  <si>
    <r>
      <rPr>
        <b/>
        <strike/>
        <sz val="16"/>
        <rFont val="Calibri"/>
        <family val="2"/>
      </rPr>
      <t>4/6 - BOT SIDE 12:30</t>
    </r>
    <r>
      <rPr>
        <b/>
        <sz val="16"/>
        <rFont val="Calibri"/>
        <family val="2"/>
      </rPr>
      <t xml:space="preserve">
</t>
    </r>
    <r>
      <rPr>
        <b/>
        <strike/>
        <sz val="16"/>
        <rFont val="Calibri"/>
        <family val="2"/>
      </rPr>
      <t>4/6 - TOP SIDE 2:30</t>
    </r>
    <r>
      <rPr>
        <b/>
        <sz val="16"/>
        <rFont val="Calibri"/>
        <family val="2"/>
      </rPr>
      <t xml:space="preserve">
4/7 - AOI 7:00</t>
    </r>
  </si>
  <si>
    <r>
      <rPr>
        <b/>
        <strike/>
        <sz val="16"/>
        <rFont val="Calibri"/>
        <family val="2"/>
      </rPr>
      <t>3/29 - SHORT #13 SMT; #12 THT</t>
    </r>
    <r>
      <rPr>
        <b/>
        <sz val="16"/>
        <rFont val="Calibri"/>
        <family val="2"/>
      </rPr>
      <t xml:space="preserve">
</t>
    </r>
    <r>
      <rPr>
        <b/>
        <strike/>
        <sz val="16"/>
        <rFont val="Calibri"/>
        <family val="2"/>
      </rPr>
      <t>4/4 - SMT CLEAR</t>
    </r>
    <r>
      <rPr>
        <b/>
        <sz val="16"/>
        <rFont val="Calibri"/>
        <family val="2"/>
      </rPr>
      <t xml:space="preserve">
4/19 - KIT CLEAR</t>
    </r>
  </si>
  <si>
    <t>3301 Seaway Blvd</t>
  </si>
  <si>
    <t xml:space="preserve">Everett </t>
  </si>
  <si>
    <t>117480
(4/13)</t>
  </si>
  <si>
    <r>
      <t xml:space="preserve">*** 3 DAY TURN ***
</t>
    </r>
    <r>
      <rPr>
        <b/>
        <sz val="16"/>
        <rFont val="Calibri"/>
        <family val="2"/>
      </rPr>
      <t>CLASS 3
DEPANEL
MECH ASSY REQ</t>
    </r>
  </si>
  <si>
    <r>
      <rPr>
        <b/>
        <strike/>
        <sz val="16"/>
        <rFont val="Calibri"/>
        <family val="2"/>
      </rPr>
      <t>4/18 - TOP SIDE 7:00</t>
    </r>
    <r>
      <rPr>
        <b/>
        <sz val="16"/>
        <rFont val="Calibri"/>
        <family val="2"/>
      </rPr>
      <t xml:space="preserve">
4/18 - AOI </t>
    </r>
  </si>
  <si>
    <r>
      <rPr>
        <b/>
        <strike/>
        <sz val="16"/>
        <rFont val="Calibri"/>
        <family val="2"/>
        <scheme val="minor"/>
      </rPr>
      <t>4/13 - WILL CLEAR 4/14</t>
    </r>
    <r>
      <rPr>
        <b/>
        <sz val="16"/>
        <rFont val="Calibri"/>
        <family val="2"/>
        <scheme val="minor"/>
      </rPr>
      <t xml:space="preserve">
4/18 - KIT CLEAR</t>
    </r>
  </si>
  <si>
    <t>1186 Folsom St</t>
  </si>
  <si>
    <t>San Francisco</t>
  </si>
  <si>
    <t>117199-2 BAL
(4/6)</t>
  </si>
  <si>
    <t>RONC 110751</t>
  </si>
  <si>
    <r>
      <t xml:space="preserve">*** 3 DAY TURN ***
</t>
    </r>
    <r>
      <rPr>
        <b/>
        <sz val="16"/>
        <rFont val="Calibri"/>
        <family val="2"/>
      </rPr>
      <t>DEPANEL
J9 J10 TRIM REQ
MECH ASSY REQ</t>
    </r>
  </si>
  <si>
    <r>
      <rPr>
        <b/>
        <strike/>
        <sz val="16"/>
        <rFont val="Calibri"/>
        <family val="2"/>
      </rPr>
      <t>4/13 - TOP SIDE 11:00</t>
    </r>
    <r>
      <rPr>
        <b/>
        <sz val="16"/>
        <rFont val="Calibri"/>
        <family val="2"/>
      </rPr>
      <t xml:space="preserve">
4/13 - AOI 1:30</t>
    </r>
  </si>
  <si>
    <t>2T
44/149</t>
  </si>
  <si>
    <r>
      <rPr>
        <b/>
        <strike/>
        <sz val="16"/>
        <rFont val="Calibri"/>
        <family val="2"/>
      </rPr>
      <t>4/6 - SHORT #16 (D10)</t>
    </r>
    <r>
      <rPr>
        <b/>
        <sz val="16"/>
        <rFont val="Calibri"/>
        <family val="2"/>
      </rPr>
      <t xml:space="preserve">
4/13 - KIT CLEAR</t>
    </r>
  </si>
  <si>
    <t>Dephy, Inc.</t>
  </si>
  <si>
    <t>63 Great Rd</t>
  </si>
  <si>
    <t>Maynard</t>
  </si>
  <si>
    <t>117199-1
(4/6)</t>
  </si>
  <si>
    <t>29/30</t>
  </si>
  <si>
    <t>4/18
3D</t>
  </si>
  <si>
    <t>117166-2
(4/10) BAL</t>
  </si>
  <si>
    <t>4/18
5D</t>
  </si>
  <si>
    <t>DEPANEL &amp; SAND
CofC &amp; PACK SLIP PER ECO</t>
  </si>
  <si>
    <r>
      <rPr>
        <b/>
        <strike/>
        <sz val="16"/>
        <rFont val="Calibri"/>
        <family val="2"/>
      </rPr>
      <t>4/12 - BOT SIDE 10:30</t>
    </r>
    <r>
      <rPr>
        <b/>
        <sz val="16"/>
        <rFont val="Calibri"/>
        <family val="2"/>
      </rPr>
      <t xml:space="preserve">
</t>
    </r>
    <r>
      <rPr>
        <b/>
        <strike/>
        <sz val="16"/>
        <rFont val="Calibri"/>
        <family val="2"/>
      </rPr>
      <t>4/12 - TOP SIDE 12:00</t>
    </r>
    <r>
      <rPr>
        <b/>
        <sz val="16"/>
        <rFont val="Calibri"/>
        <family val="2"/>
      </rPr>
      <t xml:space="preserve">
4/13 - AOI 8:00</t>
    </r>
  </si>
  <si>
    <t>1B 2T
74/691</t>
  </si>
  <si>
    <r>
      <rPr>
        <b/>
        <strike/>
        <sz val="16"/>
        <rFont val="Calibri"/>
        <family val="2"/>
      </rPr>
      <t>4/10 - #38 (U9) DUE 4/11</t>
    </r>
    <r>
      <rPr>
        <b/>
        <sz val="16"/>
        <rFont val="Calibri"/>
        <family val="2"/>
      </rPr>
      <t xml:space="preserve">
4/11 - KIT CLEAR</t>
    </r>
  </si>
  <si>
    <t>Agin, Inc.</t>
  </si>
  <si>
    <t>12903 Ne 126th Pl</t>
  </si>
  <si>
    <t>Kirkland</t>
  </si>
  <si>
    <t>115998
(4/3)</t>
  </si>
  <si>
    <t>ROWC 109867</t>
  </si>
  <si>
    <t>UPS INT</t>
  </si>
  <si>
    <r>
      <rPr>
        <b/>
        <strike/>
        <sz val="16"/>
        <color theme="1"/>
        <rFont val="Calibri"/>
        <family val="2"/>
      </rPr>
      <t>4/9 - BOT SIDE 6:00</t>
    </r>
    <r>
      <rPr>
        <b/>
        <sz val="16"/>
        <color theme="1"/>
        <rFont val="Calibri"/>
        <family val="2"/>
      </rPr>
      <t xml:space="preserve">
4/9 - AOI 12:00</t>
    </r>
  </si>
  <si>
    <t>1B
1/7</t>
  </si>
  <si>
    <t xml:space="preserve">4/3 - KIT CLEAR
</t>
  </si>
  <si>
    <t>ATL Technology CR</t>
  </si>
  <si>
    <t>Warehouse G1-G2-G3-G4-G5</t>
  </si>
  <si>
    <t>SAN RAFAEL DE ALAJUELA</t>
  </si>
  <si>
    <t>116640
(3/27)</t>
  </si>
  <si>
    <t>4/17
15D</t>
  </si>
  <si>
    <t>DEPANEL? - MISSING MOUSE BITES - CUST NOTIFIED
#6 (U5) BTD</t>
  </si>
  <si>
    <r>
      <rPr>
        <b/>
        <strike/>
        <sz val="16"/>
        <color theme="1"/>
        <rFont val="Calibri"/>
        <family val="2"/>
      </rPr>
      <t>3/31 - BOT SIDE 2:30</t>
    </r>
    <r>
      <rPr>
        <b/>
        <sz val="16"/>
        <color theme="1"/>
        <rFont val="Calibri"/>
        <family val="2"/>
      </rPr>
      <t xml:space="preserve">
4/3 - TOP SIDE 8:00
4/3 - AOI 9:30</t>
    </r>
  </si>
  <si>
    <t>1B 1T
7/8</t>
  </si>
  <si>
    <t>3/27 - KIT CLEAR
4/17 - STILL NO RESPONSE FROM CUST ON MISSING MOUSE BITES</t>
  </si>
  <si>
    <t>Bridge Diagnostics, Inc.</t>
  </si>
  <si>
    <t>740 S Pierce Ave Ste 15</t>
  </si>
  <si>
    <t>Louisville</t>
  </si>
  <si>
    <t>117166-1
(4/10) PAR</t>
  </si>
  <si>
    <t>DEPANEL &amp; SAND
CofC REQ</t>
  </si>
  <si>
    <r>
      <rPr>
        <b/>
        <strike/>
        <sz val="11"/>
        <rFont val="Calibri"/>
        <family val="2"/>
        <scheme val="minor"/>
      </rPr>
      <t>4/12 - BOT SIDE 10:30</t>
    </r>
    <r>
      <rPr>
        <b/>
        <sz val="11"/>
        <rFont val="Calibri"/>
        <family val="2"/>
        <scheme val="minor"/>
      </rPr>
      <t xml:space="preserve">
</t>
    </r>
    <r>
      <rPr>
        <b/>
        <strike/>
        <sz val="11"/>
        <rFont val="Calibri"/>
        <family val="2"/>
        <scheme val="minor"/>
      </rPr>
      <t>4/12 - TOP SIDE 12:00</t>
    </r>
    <r>
      <rPr>
        <b/>
        <sz val="11"/>
        <rFont val="Calibri"/>
        <family val="2"/>
        <scheme val="minor"/>
      </rPr>
      <t xml:space="preserve">
4/13 - AOI 8:00</t>
    </r>
  </si>
  <si>
    <r>
      <rPr>
        <b/>
        <strike/>
        <sz val="11"/>
        <rFont val="Calibri"/>
        <family val="2"/>
        <scheme val="minor"/>
      </rPr>
      <t>4/10 - #38 (U9) DUE 4/11</t>
    </r>
    <r>
      <rPr>
        <b/>
        <sz val="11"/>
        <rFont val="Calibri"/>
        <family val="2"/>
        <scheme val="minor"/>
      </rPr>
      <t xml:space="preserve">
4/11 - KIT CLEAR</t>
    </r>
  </si>
  <si>
    <t>117148
(4/10)</t>
  </si>
  <si>
    <t>4/14
3D</t>
  </si>
  <si>
    <r>
      <rPr>
        <b/>
        <sz val="16"/>
        <color rgb="FFFF0000"/>
        <rFont val="Calibri"/>
        <family val="2"/>
      </rPr>
      <t>*** 3 DAY TURN ***</t>
    </r>
    <r>
      <rPr>
        <b/>
        <sz val="16"/>
        <color theme="4"/>
        <rFont val="Calibri"/>
        <family val="2"/>
      </rPr>
      <t xml:space="preserve">
</t>
    </r>
    <r>
      <rPr>
        <b/>
        <sz val="16"/>
        <rFont val="Calibri"/>
        <family val="2"/>
      </rPr>
      <t>DEPANEL
POP 2 BOARDS W/ J1
BTD J1</t>
    </r>
    <r>
      <rPr>
        <b/>
        <sz val="16"/>
        <color theme="4"/>
        <rFont val="Calibri"/>
        <family val="2"/>
      </rPr>
      <t xml:space="preserve">
</t>
    </r>
    <r>
      <rPr>
        <b/>
        <sz val="16"/>
        <rFont val="Calibri"/>
        <family val="2"/>
      </rPr>
      <t>DNI PS1</t>
    </r>
  </si>
  <si>
    <r>
      <rPr>
        <b/>
        <strike/>
        <sz val="16"/>
        <rFont val="Calibri"/>
        <family val="2"/>
      </rPr>
      <t>4/12 - BOT SIDE 6:00</t>
    </r>
    <r>
      <rPr>
        <b/>
        <sz val="16"/>
        <rFont val="Calibri"/>
        <family val="2"/>
      </rPr>
      <t xml:space="preserve">
</t>
    </r>
    <r>
      <rPr>
        <b/>
        <strike/>
        <sz val="16"/>
        <rFont val="Calibri"/>
        <family val="2"/>
      </rPr>
      <t>4/12 - TOP SIDE 8:00</t>
    </r>
    <r>
      <rPr>
        <b/>
        <sz val="16"/>
        <rFont val="Calibri"/>
        <family val="2"/>
      </rPr>
      <t xml:space="preserve">
4/13 - AOI 8:30</t>
    </r>
  </si>
  <si>
    <t>1B 1T
33/61</t>
  </si>
  <si>
    <r>
      <rPr>
        <b/>
        <strike/>
        <sz val="16"/>
        <rFont val="Calibri"/>
        <family val="2"/>
      </rPr>
      <t>4/10 - #15 (IC3..) DUE 4/11</t>
    </r>
    <r>
      <rPr>
        <b/>
        <sz val="16"/>
        <rFont val="Calibri"/>
        <family val="2"/>
      </rPr>
      <t xml:space="preserve">
4/11 - KIT CLEAR</t>
    </r>
    <r>
      <rPr>
        <b/>
        <sz val="16"/>
        <rFont val="Calibri"/>
        <family val="2"/>
      </rPr>
      <t xml:space="preserve">
</t>
    </r>
    <r>
      <rPr>
        <b/>
        <strike/>
        <sz val="16"/>
        <rFont val="Calibri"/>
        <family val="2"/>
      </rPr>
      <t>4/12 - #37 (PS1) NO FIT</t>
    </r>
  </si>
  <si>
    <t>WiGL, Inc.</t>
  </si>
  <si>
    <t>2120 W Braker Ln Ste M</t>
  </si>
  <si>
    <t>Austin</t>
  </si>
  <si>
    <t>TX</t>
  </si>
  <si>
    <t>116974
(4/3)</t>
  </si>
  <si>
    <t>4/14
5D</t>
  </si>
  <si>
    <t>DEPANEL
SEE ECO 2 FOR SERIAL #S AND LABELING</t>
  </si>
  <si>
    <r>
      <rPr>
        <b/>
        <strike/>
        <sz val="16"/>
        <rFont val="Calibri"/>
        <family val="2"/>
      </rPr>
      <t>4/10 - BOT SIDE 12:00</t>
    </r>
    <r>
      <rPr>
        <b/>
        <sz val="16"/>
        <rFont val="Calibri"/>
        <family val="2"/>
      </rPr>
      <t xml:space="preserve">
</t>
    </r>
    <r>
      <rPr>
        <b/>
        <strike/>
        <sz val="16"/>
        <rFont val="Calibri"/>
        <family val="2"/>
      </rPr>
      <t>4/11 - TOP SIDE 1:00</t>
    </r>
    <r>
      <rPr>
        <b/>
        <sz val="16"/>
        <rFont val="Calibri"/>
        <family val="2"/>
      </rPr>
      <t xml:space="preserve">
4/12 - AOI 10:30</t>
    </r>
  </si>
  <si>
    <t>2B 2T
113/470</t>
  </si>
  <si>
    <r>
      <rPr>
        <b/>
        <strike/>
        <sz val="16"/>
        <rFont val="Calibri"/>
        <family val="2"/>
      </rPr>
      <t>4/4 - FABS DUE 4/7</t>
    </r>
    <r>
      <rPr>
        <b/>
        <sz val="16"/>
        <rFont val="Calibri"/>
        <family val="2"/>
      </rPr>
      <t xml:space="preserve">
4/7 - KIT CLEAR</t>
    </r>
  </si>
  <si>
    <t>Sarcos Group LC</t>
  </si>
  <si>
    <t>661 S 600 W</t>
  </si>
  <si>
    <t>116863
(4/4)</t>
  </si>
  <si>
    <t>RONC 113064</t>
  </si>
  <si>
    <t>4/14
8D</t>
  </si>
  <si>
    <t>DEPANEL FOR TAD
BAR CODE LABELS REQ PER ECO 2</t>
  </si>
  <si>
    <r>
      <rPr>
        <b/>
        <strike/>
        <sz val="16"/>
        <color theme="1"/>
        <rFont val="Calibri"/>
        <family val="2"/>
      </rPr>
      <t>4/5 - BOT SIDE 11:30</t>
    </r>
    <r>
      <rPr>
        <b/>
        <sz val="16"/>
        <color theme="1"/>
        <rFont val="Calibri"/>
        <family val="2"/>
      </rPr>
      <t xml:space="preserve">
</t>
    </r>
    <r>
      <rPr>
        <b/>
        <strike/>
        <sz val="16"/>
        <color theme="1"/>
        <rFont val="Calibri"/>
        <family val="2"/>
      </rPr>
      <t>4/7 - TOP SIDE 9:30</t>
    </r>
    <r>
      <rPr>
        <b/>
        <sz val="16"/>
        <color theme="1"/>
        <rFont val="Calibri"/>
        <family val="2"/>
      </rPr>
      <t xml:space="preserve">
4/11 - AOI 1:00
</t>
    </r>
  </si>
  <si>
    <t>1B 2T
62/444</t>
  </si>
  <si>
    <r>
      <t xml:space="preserve">4/4 - KIT CLEAR
</t>
    </r>
    <r>
      <rPr>
        <b/>
        <strike/>
        <sz val="16"/>
        <color theme="1"/>
        <rFont val="Calibri"/>
        <family val="2"/>
      </rPr>
      <t>4/5 - AWT NEW STENCIL</t>
    </r>
  </si>
  <si>
    <t>Command Alkon, Inc.</t>
  </si>
  <si>
    <t>117173
(4/6)</t>
  </si>
  <si>
    <t>4/13
5D</t>
  </si>
  <si>
    <r>
      <rPr>
        <b/>
        <strike/>
        <sz val="16"/>
        <color theme="1"/>
        <rFont val="Calibri"/>
        <family val="2"/>
      </rPr>
      <t>4/11 - BOT SIDE 10:00</t>
    </r>
    <r>
      <rPr>
        <b/>
        <sz val="16"/>
        <color theme="1"/>
        <rFont val="Calibri"/>
        <family val="2"/>
      </rPr>
      <t xml:space="preserve">
</t>
    </r>
    <r>
      <rPr>
        <b/>
        <strike/>
        <sz val="16"/>
        <color theme="1"/>
        <rFont val="Calibri"/>
        <family val="2"/>
      </rPr>
      <t>4/11 - TOP SIDE 1:00</t>
    </r>
    <r>
      <rPr>
        <b/>
        <sz val="16"/>
        <color theme="1"/>
        <rFont val="Calibri"/>
        <family val="2"/>
      </rPr>
      <t xml:space="preserve">
4/12 - AOI</t>
    </r>
    <r>
      <rPr>
        <b/>
        <sz val="16"/>
        <color theme="1"/>
        <rFont val="Calibri"/>
        <family val="2"/>
      </rPr>
      <t xml:space="preserve"> 11:30</t>
    </r>
  </si>
  <si>
    <t>4/6 - KIT CLEAR</t>
  </si>
  <si>
    <t>5660 Airport Blvd Ste 101</t>
  </si>
  <si>
    <t>Boulder</t>
  </si>
  <si>
    <t>117116
(4/5)</t>
  </si>
  <si>
    <t>DEPANEL
VERIFY COMP SAFE FOR WASH</t>
  </si>
  <si>
    <r>
      <rPr>
        <b/>
        <strike/>
        <sz val="16"/>
        <rFont val="Calibri"/>
        <family val="2"/>
      </rPr>
      <t>4/9 - TOP SIDE 9:00</t>
    </r>
    <r>
      <rPr>
        <b/>
        <sz val="16"/>
        <rFont val="Calibri"/>
        <family val="2"/>
      </rPr>
      <t xml:space="preserve">
</t>
    </r>
    <r>
      <rPr>
        <b/>
        <strike/>
        <sz val="16"/>
        <rFont val="Calibri"/>
        <family val="2"/>
      </rPr>
      <t>4/10 - TOP SIDE 10:00</t>
    </r>
    <r>
      <rPr>
        <b/>
        <sz val="16"/>
        <rFont val="Calibri"/>
        <family val="2"/>
      </rPr>
      <t xml:space="preserve">
4/10 - AOI 1:00</t>
    </r>
  </si>
  <si>
    <t>2B 2T
145/528</t>
  </si>
  <si>
    <r>
      <rPr>
        <b/>
        <strike/>
        <sz val="16"/>
        <rFont val="Calibri"/>
        <family val="2"/>
      </rPr>
      <t>4/5 - FABS DUE 4/7</t>
    </r>
    <r>
      <rPr>
        <b/>
        <sz val="16"/>
        <rFont val="Calibri"/>
        <family val="2"/>
      </rPr>
      <t xml:space="preserve">
4/7 - KIT CLEAR</t>
    </r>
    <r>
      <rPr>
        <b/>
        <sz val="16"/>
        <rFont val="Calibri"/>
        <family val="2"/>
      </rPr>
      <t xml:space="preserve">
4/7 - TOP SIDE 1ST</t>
    </r>
  </si>
  <si>
    <t>459 Fortune Blvd</t>
  </si>
  <si>
    <t>Milford</t>
  </si>
  <si>
    <t>117150
(4/4)</t>
  </si>
  <si>
    <r>
      <rPr>
        <b/>
        <strike/>
        <sz val="16"/>
        <rFont val="Calibri"/>
        <family val="2"/>
      </rPr>
      <t>4/6 - BOT SIDE 1:30</t>
    </r>
    <r>
      <rPr>
        <b/>
        <sz val="16"/>
        <rFont val="Calibri"/>
        <family val="2"/>
      </rPr>
      <t xml:space="preserve">
</t>
    </r>
    <r>
      <rPr>
        <b/>
        <strike/>
        <sz val="16"/>
        <rFont val="Calibri"/>
        <family val="2"/>
      </rPr>
      <t>4/7 - TOP SIDE 8:30</t>
    </r>
    <r>
      <rPr>
        <b/>
        <sz val="16"/>
        <rFont val="Calibri"/>
        <family val="2"/>
      </rPr>
      <t xml:space="preserve">
4/7 - AOI 11:00</t>
    </r>
  </si>
  <si>
    <t>1B 1T
40/109</t>
  </si>
  <si>
    <r>
      <rPr>
        <b/>
        <strike/>
        <sz val="16"/>
        <rFont val="Calibri"/>
        <family val="2"/>
      </rPr>
      <t>4/4 - FABS DUE 4/7</t>
    </r>
    <r>
      <rPr>
        <b/>
        <sz val="16"/>
        <rFont val="Calibri"/>
        <family val="2"/>
      </rPr>
      <t xml:space="preserve">
4/6 - KIT CLEAR</t>
    </r>
  </si>
  <si>
    <t>405 Bay Dr</t>
  </si>
  <si>
    <t>Stevensville</t>
  </si>
  <si>
    <t>116995
(4/3)</t>
  </si>
  <si>
    <r>
      <rPr>
        <b/>
        <strike/>
        <sz val="16"/>
        <rFont val="Calibri"/>
        <family val="2"/>
      </rPr>
      <t>4/10 - BOT SIDE 5:00</t>
    </r>
    <r>
      <rPr>
        <b/>
        <sz val="16"/>
        <rFont val="Calibri"/>
        <family val="2"/>
      </rPr>
      <t xml:space="preserve">
</t>
    </r>
    <r>
      <rPr>
        <b/>
        <strike/>
        <sz val="16"/>
        <rFont val="Calibri"/>
        <family val="2"/>
      </rPr>
      <t>4/11 - TOP SIDE 5:00</t>
    </r>
    <r>
      <rPr>
        <b/>
        <sz val="16"/>
        <rFont val="Calibri"/>
        <family val="2"/>
      </rPr>
      <t xml:space="preserve">
4/11 - AOI 10:00</t>
    </r>
  </si>
  <si>
    <t>1B 1T
65/614</t>
  </si>
  <si>
    <r>
      <rPr>
        <b/>
        <strike/>
        <sz val="16"/>
        <rFont val="Calibri"/>
        <family val="2"/>
      </rPr>
      <t>4/3 - AWT FABS NO ETA</t>
    </r>
    <r>
      <rPr>
        <b/>
        <sz val="16"/>
        <rFont val="Calibri"/>
        <family val="2"/>
      </rPr>
      <t xml:space="preserve">
4/5 - KIT CLEAR</t>
    </r>
  </si>
  <si>
    <t>3495 Kent Ave Ste U100</t>
  </si>
  <si>
    <t>West Lafayette</t>
  </si>
  <si>
    <t>IN</t>
  </si>
  <si>
    <t>100605-6 (5TH ARTICLE) (3/7) BAL</t>
  </si>
  <si>
    <r>
      <t xml:space="preserve">4/12
</t>
    </r>
    <r>
      <rPr>
        <b/>
        <strike/>
        <sz val="16"/>
        <rFont val="Calibri"/>
        <family val="2"/>
      </rPr>
      <t>4/5</t>
    </r>
    <r>
      <rPr>
        <b/>
        <sz val="16"/>
        <rFont val="Calibri"/>
        <family val="2"/>
      </rPr>
      <t xml:space="preserve">
20D</t>
    </r>
  </si>
  <si>
    <r>
      <rPr>
        <b/>
        <strike/>
        <sz val="16"/>
        <rFont val="Calibri"/>
        <family val="2"/>
      </rPr>
      <t>3/13 - BOT SIDE 10:00</t>
    </r>
    <r>
      <rPr>
        <b/>
        <sz val="16"/>
        <rFont val="Calibri"/>
        <family val="2"/>
      </rPr>
      <t xml:space="preserve">
</t>
    </r>
    <r>
      <rPr>
        <b/>
        <strike/>
        <sz val="16"/>
        <rFont val="Calibri"/>
        <family val="2"/>
      </rPr>
      <t>3/20 - TOP SIDE 8:30
3/21 - ON HOLD
3/22 - TOP SIDE 10:00</t>
    </r>
    <r>
      <rPr>
        <b/>
        <sz val="16"/>
        <rFont val="Calibri"/>
        <family val="2"/>
      </rPr>
      <t xml:space="preserve">
3/31 - AOI 6:00</t>
    </r>
  </si>
  <si>
    <t>2B 2T
205/2894</t>
  </si>
  <si>
    <r>
      <t xml:space="preserve">3/7 - 5/6 DAYS TO FINISH BOT; 5/6 DAYS TO FINISH TOP; 2 WEEKS TOTAL
3/8 - KIT CLEAR
</t>
    </r>
    <r>
      <rPr>
        <b/>
        <strike/>
        <sz val="16"/>
        <rFont val="Calibri"/>
        <family val="2"/>
      </rPr>
      <t>3/21 - STENCIL DUE 3/22</t>
    </r>
  </si>
  <si>
    <t>116503
(3/23)</t>
  </si>
  <si>
    <t>4/13
15D</t>
  </si>
  <si>
    <r>
      <rPr>
        <b/>
        <strike/>
        <sz val="16"/>
        <color theme="1"/>
        <rFont val="Calibri"/>
        <family val="2"/>
      </rPr>
      <t>4/6 - TOP SIDE 9:00</t>
    </r>
    <r>
      <rPr>
        <b/>
        <sz val="16"/>
        <color theme="1"/>
        <rFont val="Calibri"/>
        <family val="2"/>
      </rPr>
      <t xml:space="preserve">
4/6 - AOI 12:30</t>
    </r>
  </si>
  <si>
    <t>2T
104/542</t>
  </si>
  <si>
    <t xml:space="preserve">3/23 - KIT CLEAR
</t>
  </si>
  <si>
    <t>4600 Forbes Blvd Ste 201</t>
  </si>
  <si>
    <t>Lanham</t>
  </si>
  <si>
    <t>115999
(3/6)</t>
  </si>
  <si>
    <t>RONC 109868</t>
  </si>
  <si>
    <r>
      <t xml:space="preserve">4/10
</t>
    </r>
    <r>
      <rPr>
        <b/>
        <strike/>
        <sz val="16"/>
        <rFont val="Calibri"/>
        <family val="2"/>
      </rPr>
      <t>4/7</t>
    </r>
    <r>
      <rPr>
        <b/>
        <sz val="16"/>
        <rFont val="Calibri"/>
        <family val="2"/>
      </rPr>
      <t xml:space="preserve">
</t>
    </r>
    <r>
      <rPr>
        <b/>
        <strike/>
        <sz val="16"/>
        <rFont val="Calibri"/>
        <family val="2"/>
      </rPr>
      <t>4/4</t>
    </r>
    <r>
      <rPr>
        <b/>
        <sz val="16"/>
        <rFont val="Calibri"/>
        <family val="2"/>
      </rPr>
      <t xml:space="preserve">
10D</t>
    </r>
  </si>
  <si>
    <t>UPS WOLD WIDE EXP</t>
  </si>
  <si>
    <t>DEPANEL FOR TAD ONLY (PLAN AHEAD/TAKES TIME + BAGGING!!!) (DUE 4/4 +3 DAYS FOR DEPANEL)</t>
  </si>
  <si>
    <r>
      <rPr>
        <b/>
        <strike/>
        <sz val="16"/>
        <rFont val="Calibri"/>
        <family val="2"/>
      </rPr>
      <t>4/1 - BOT SIDE 6:00</t>
    </r>
    <r>
      <rPr>
        <b/>
        <sz val="16"/>
        <rFont val="Calibri"/>
        <family val="2"/>
      </rPr>
      <t xml:space="preserve">
</t>
    </r>
    <r>
      <rPr>
        <b/>
        <strike/>
        <sz val="16"/>
        <rFont val="Calibri"/>
        <family val="2"/>
      </rPr>
      <t>4/1 - TOP SIDE 11:00</t>
    </r>
    <r>
      <rPr>
        <b/>
        <sz val="16"/>
        <rFont val="Calibri"/>
        <family val="2"/>
      </rPr>
      <t xml:space="preserve">
4/6 - AOI 8:00</t>
    </r>
  </si>
  <si>
    <t>1B 1T
5/9</t>
  </si>
  <si>
    <r>
      <rPr>
        <b/>
        <strike/>
        <sz val="16"/>
        <rFont val="Calibri"/>
        <family val="2"/>
      </rPr>
      <t>3/6 - FABS DUE 3/10</t>
    </r>
    <r>
      <rPr>
        <b/>
        <sz val="16"/>
        <rFont val="Calibri"/>
        <family val="2"/>
      </rPr>
      <t xml:space="preserve">
</t>
    </r>
    <r>
      <rPr>
        <b/>
        <strike/>
        <sz val="16"/>
        <rFont val="Calibri"/>
        <family val="2"/>
      </rPr>
      <t>3/17 - FABS DUE EOD 3/20</t>
    </r>
    <r>
      <rPr>
        <b/>
        <sz val="16"/>
        <rFont val="Calibri"/>
        <family val="2"/>
      </rPr>
      <t xml:space="preserve">
3/21 - KIT CLEAR
3/22 - AWT FIXTURE</t>
    </r>
  </si>
  <si>
    <t>20108 SAN RAFAEL DE ALAJUELA</t>
  </si>
  <si>
    <t>COSTA RICA</t>
  </si>
  <si>
    <t>116350-1ST
(3/29)</t>
  </si>
  <si>
    <t>4/7
5D</t>
  </si>
  <si>
    <r>
      <rPr>
        <b/>
        <strike/>
        <sz val="16"/>
        <rFont val="Calibri"/>
        <family val="2"/>
      </rPr>
      <t xml:space="preserve">3/31 - BOT SIDE 6:00
4/6 - TOP SIDE 8:00
</t>
    </r>
    <r>
      <rPr>
        <b/>
        <sz val="16"/>
        <rFont val="Calibri"/>
        <family val="2"/>
      </rPr>
      <t>4/6 - AOI 9:00</t>
    </r>
  </si>
  <si>
    <r>
      <rPr>
        <b/>
        <strike/>
        <sz val="16"/>
        <rFont val="Calibri"/>
        <family val="2"/>
      </rPr>
      <t>3/29 - SMT CLEAR</t>
    </r>
    <r>
      <rPr>
        <b/>
        <sz val="16"/>
        <rFont val="Calibri"/>
        <family val="2"/>
      </rPr>
      <t xml:space="preserve">
3/31 - BOT DONE 8:00
4/4 - KIT CLEAR</t>
    </r>
  </si>
  <si>
    <t>114233-1
(3/31) PAR</t>
  </si>
  <si>
    <r>
      <rPr>
        <b/>
        <strike/>
        <sz val="16"/>
        <rFont val="Calibri"/>
        <family val="2"/>
      </rPr>
      <t xml:space="preserve">4/4 - BOT SIDE 7:00
4/5 - TOP SIDE 7:00
</t>
    </r>
    <r>
      <rPr>
        <b/>
        <sz val="16"/>
        <rFont val="Calibri"/>
        <family val="2"/>
      </rPr>
      <t>4/5 - AOI 11:30</t>
    </r>
  </si>
  <si>
    <t>3/31 - KIT CLEAR
3/31 - ICs REQ BAKING; RDY MONDAY MORN</t>
  </si>
  <si>
    <t>114417
(3/14)</t>
  </si>
  <si>
    <t>4/11
20D</t>
  </si>
  <si>
    <t>BOARD LABEL PER ECO #1</t>
  </si>
  <si>
    <r>
      <rPr>
        <b/>
        <strike/>
        <sz val="16"/>
        <color theme="1"/>
        <rFont val="Calibri"/>
        <family val="2"/>
      </rPr>
      <t>3/31 - BOT SIDE 8:00</t>
    </r>
    <r>
      <rPr>
        <b/>
        <sz val="16"/>
        <color theme="1"/>
        <rFont val="Calibri"/>
        <family val="2"/>
      </rPr>
      <t xml:space="preserve">
</t>
    </r>
    <r>
      <rPr>
        <b/>
        <strike/>
        <sz val="16"/>
        <color theme="1"/>
        <rFont val="Calibri"/>
        <family val="2"/>
      </rPr>
      <t>3/31 - TOP SIDE 11:30</t>
    </r>
    <r>
      <rPr>
        <b/>
        <sz val="16"/>
        <color theme="1"/>
        <rFont val="Calibri"/>
        <family val="2"/>
      </rPr>
      <t xml:space="preserve">
3/31 - AOI 2:30</t>
    </r>
  </si>
  <si>
    <t>3/14 - KIT CLEAR
3/31 - BOT DONE 10:30</t>
  </si>
  <si>
    <t>45150 Business Ct Ste 440</t>
  </si>
  <si>
    <t>116221
(3/31)</t>
  </si>
  <si>
    <t>R&amp;R 
CN1 &amp; CN2 FROM TOP TO BOTTOM</t>
  </si>
  <si>
    <t>3/31 - BACK</t>
  </si>
  <si>
    <t>3/31 - KIT CLEAR</t>
  </si>
  <si>
    <t>6040 N Cutter Cir</t>
  </si>
  <si>
    <t>Portland</t>
  </si>
  <si>
    <t>OR</t>
  </si>
  <si>
    <t>116493-1ST
(3/27)</t>
  </si>
  <si>
    <r>
      <rPr>
        <b/>
        <strike/>
        <sz val="16"/>
        <rFont val="Calibri"/>
        <family val="2"/>
      </rPr>
      <t xml:space="preserve">4/3 - BOT SIDE 12:30
4/3 - TOP SIDE 1:30
</t>
    </r>
    <r>
      <rPr>
        <b/>
        <sz val="16"/>
        <rFont val="Calibri"/>
        <family val="2"/>
      </rPr>
      <t>4/3 - AOI 2:00</t>
    </r>
  </si>
  <si>
    <r>
      <rPr>
        <b/>
        <strike/>
        <sz val="16"/>
        <rFont val="Calibri"/>
        <family val="2"/>
      </rPr>
      <t>3/27 - FABS DUE 3/28</t>
    </r>
    <r>
      <rPr>
        <b/>
        <sz val="16"/>
        <rFont val="Calibri"/>
        <family val="2"/>
      </rPr>
      <t xml:space="preserve">
4/3 - KIT CLEAR</t>
    </r>
  </si>
  <si>
    <t>116047
(3/27)</t>
  </si>
  <si>
    <t>FEDX  P</t>
  </si>
  <si>
    <r>
      <rPr>
        <b/>
        <strike/>
        <sz val="16"/>
        <rFont val="Calibri"/>
        <family val="2"/>
      </rPr>
      <t>3/29 - TOP SIDE 10:00</t>
    </r>
    <r>
      <rPr>
        <b/>
        <sz val="16"/>
        <rFont val="Calibri"/>
        <family val="2"/>
      </rPr>
      <t xml:space="preserve">
</t>
    </r>
    <r>
      <rPr>
        <b/>
        <strike/>
        <sz val="16"/>
        <rFont val="Calibri"/>
        <family val="2"/>
      </rPr>
      <t>3/29 - BOT SIDE 2:30</t>
    </r>
    <r>
      <rPr>
        <b/>
        <sz val="16"/>
        <rFont val="Calibri"/>
        <family val="2"/>
      </rPr>
      <t xml:space="preserve">
3/30 - AOI 10:30</t>
    </r>
  </si>
  <si>
    <t>2B 2T
184/1199</t>
  </si>
  <si>
    <r>
      <rPr>
        <b/>
        <strike/>
        <sz val="16"/>
        <rFont val="Calibri"/>
        <family val="2"/>
      </rPr>
      <t xml:space="preserve">3/27 -PART SHORT DUE 3/28
3/28 - 2 BOARDS SKIP #77
</t>
    </r>
    <r>
      <rPr>
        <b/>
        <sz val="16"/>
        <rFont val="Calibri"/>
        <family val="2"/>
      </rPr>
      <t>3/29 - KIT CLEAR</t>
    </r>
  </si>
  <si>
    <t>Critical Frequency Design</t>
  </si>
  <si>
    <t>2420 Irwin St</t>
  </si>
  <si>
    <t>Melbourne</t>
  </si>
  <si>
    <t>FL</t>
  </si>
  <si>
    <t>116458-1
(3/22) PAR</t>
  </si>
  <si>
    <t>L2/L1</t>
  </si>
  <si>
    <t>PREBAKE "U46"</t>
  </si>
  <si>
    <r>
      <rPr>
        <b/>
        <strike/>
        <sz val="16"/>
        <color theme="1"/>
        <rFont val="Calibri"/>
        <family val="2"/>
      </rPr>
      <t>3/31 - TOP SIDE 9:00</t>
    </r>
    <r>
      <rPr>
        <b/>
        <sz val="16"/>
        <color theme="1"/>
        <rFont val="Calibri"/>
        <family val="2"/>
      </rPr>
      <t xml:space="preserve">
</t>
    </r>
    <r>
      <rPr>
        <b/>
        <strike/>
        <sz val="16"/>
        <color theme="1"/>
        <rFont val="Calibri"/>
        <family val="2"/>
      </rPr>
      <t>4/3 - BOT SIDE 9:30</t>
    </r>
    <r>
      <rPr>
        <b/>
        <sz val="16"/>
        <color theme="1"/>
        <rFont val="Calibri"/>
        <family val="2"/>
      </rPr>
      <t xml:space="preserve">
4/3 - AOI 12:30</t>
    </r>
  </si>
  <si>
    <t xml:space="preserve">3/22 - KIT CLEAR
3/31 - TOP SIDE 1ST </t>
  </si>
  <si>
    <t>116984
(3/30)</t>
  </si>
  <si>
    <r>
      <rPr>
        <b/>
        <sz val="16"/>
        <color rgb="FFFF0000"/>
        <rFont val="Calibri"/>
        <family val="2"/>
      </rPr>
      <t>*** 3 DAY TURN ***</t>
    </r>
    <r>
      <rPr>
        <b/>
        <sz val="16"/>
        <color theme="1"/>
        <rFont val="Calibri"/>
        <family val="2"/>
      </rPr>
      <t xml:space="preserve">
DEPANEL
MECH ASSY REQ</t>
    </r>
  </si>
  <si>
    <r>
      <rPr>
        <b/>
        <strike/>
        <sz val="16"/>
        <rFont val="Calibri"/>
        <family val="2"/>
      </rPr>
      <t>3/31 - TOP SIDE 10:30</t>
    </r>
    <r>
      <rPr>
        <b/>
        <sz val="16"/>
        <rFont val="Calibri"/>
        <family val="2"/>
      </rPr>
      <t xml:space="preserve">
3/31 - AOI 11:30</t>
    </r>
  </si>
  <si>
    <t>1T
56/186</t>
  </si>
  <si>
    <r>
      <rPr>
        <b/>
        <strike/>
        <sz val="16"/>
        <rFont val="Calibri"/>
        <family val="2"/>
      </rPr>
      <t>3/30 - #29 (U603) DUE 3/31 THEN SMT CLEAR</t>
    </r>
    <r>
      <rPr>
        <b/>
        <sz val="16"/>
        <rFont val="Calibri"/>
        <family val="2"/>
      </rPr>
      <t xml:space="preserve">
3/31 - KIT CLEAR</t>
    </r>
  </si>
  <si>
    <t>4455 Boeing Dr</t>
  </si>
  <si>
    <t>Rockford</t>
  </si>
  <si>
    <t>IL</t>
  </si>
  <si>
    <t>116877
(3/29) PAR</t>
  </si>
  <si>
    <t>BTD #7 (PS2)</t>
  </si>
  <si>
    <r>
      <rPr>
        <b/>
        <strike/>
        <sz val="16"/>
        <color theme="1"/>
        <rFont val="Calibri"/>
        <family val="2"/>
      </rPr>
      <t>3/30 - BOT SIDE 10:30</t>
    </r>
    <r>
      <rPr>
        <b/>
        <sz val="16"/>
        <color theme="1"/>
        <rFont val="Calibri"/>
        <family val="2"/>
      </rPr>
      <t xml:space="preserve">
</t>
    </r>
    <r>
      <rPr>
        <b/>
        <strike/>
        <sz val="16"/>
        <color theme="1"/>
        <rFont val="Calibri"/>
        <family val="2"/>
      </rPr>
      <t>3/30 - TOP SIDE 2:30</t>
    </r>
    <r>
      <rPr>
        <b/>
        <sz val="16"/>
        <color theme="1"/>
        <rFont val="Calibri"/>
        <family val="2"/>
      </rPr>
      <t xml:space="preserve">
3/31 - AOI 8:00</t>
    </r>
  </si>
  <si>
    <t>1B 1T
7/14</t>
  </si>
  <si>
    <r>
      <t xml:space="preserve">3/29 - </t>
    </r>
    <r>
      <rPr>
        <b/>
        <strike/>
        <sz val="16"/>
        <color theme="1"/>
        <rFont val="Calibri"/>
        <family val="2"/>
      </rPr>
      <t>SMT CLEAR; KIT CLEAR FOR 230/250</t>
    </r>
    <r>
      <rPr>
        <b/>
        <sz val="16"/>
        <color theme="1"/>
        <rFont val="Calibri"/>
        <family val="2"/>
      </rPr>
      <t xml:space="preserve">
3/30 - KIT CLEAR</t>
    </r>
  </si>
  <si>
    <t>PSA-Production Systems Automation</t>
  </si>
  <si>
    <t>201 Clark Rd</t>
  </si>
  <si>
    <t>Duryea</t>
  </si>
  <si>
    <t>114946-1
(3/7) PAR 2</t>
  </si>
  <si>
    <t>4/5
20D</t>
  </si>
  <si>
    <r>
      <rPr>
        <b/>
        <strike/>
        <sz val="16"/>
        <rFont val="Calibri"/>
        <family val="2"/>
      </rPr>
      <t>3/8 - BOT SIDE 12:30</t>
    </r>
    <r>
      <rPr>
        <b/>
        <sz val="16"/>
        <rFont val="Calibri"/>
        <family val="2"/>
      </rPr>
      <t xml:space="preserve">
3/9 - TOP SIDE 2:30</t>
    </r>
    <r>
      <rPr>
        <b/>
        <sz val="16"/>
        <rFont val="Calibri"/>
        <family val="2"/>
      </rPr>
      <t xml:space="preserve">
3/10 - AOI 2:30</t>
    </r>
  </si>
  <si>
    <r>
      <rPr>
        <b/>
        <strike/>
        <sz val="16"/>
        <rFont val="Calibri"/>
        <family val="2"/>
      </rPr>
      <t>3/7 - WILL CLEAR 3/8</t>
    </r>
    <r>
      <rPr>
        <b/>
        <sz val="16"/>
        <rFont val="Calibri"/>
        <family val="2"/>
      </rPr>
      <t xml:space="preserve">
3/8 - KIT CLEAR</t>
    </r>
  </si>
  <si>
    <t>230 Horizon Dr</t>
  </si>
  <si>
    <t>Verona</t>
  </si>
  <si>
    <t>107990
(3/10)</t>
  </si>
  <si>
    <t>4/4
15D</t>
  </si>
  <si>
    <r>
      <rPr>
        <b/>
        <strike/>
        <sz val="16"/>
        <rFont val="Calibri"/>
        <family val="2"/>
      </rPr>
      <t>3/23 - BOT SIDE 6:00</t>
    </r>
    <r>
      <rPr>
        <b/>
        <sz val="16"/>
        <rFont val="Calibri"/>
        <family val="2"/>
      </rPr>
      <t xml:space="preserve">
4/1 - TOP SIDE 6:00
4/3 - AOI 2:00</t>
    </r>
  </si>
  <si>
    <r>
      <rPr>
        <b/>
        <strike/>
        <sz val="16"/>
        <rFont val="Calibri"/>
        <family val="2"/>
      </rPr>
      <t>3/10 - FABS DUE 3/13</t>
    </r>
    <r>
      <rPr>
        <b/>
        <sz val="16"/>
        <rFont val="Calibri"/>
        <family val="2"/>
      </rPr>
      <t xml:space="preserve">
3/14 - KIT CLEAR
3/31 - BOT DONE 12:00</t>
    </r>
  </si>
  <si>
    <t>16848 Jefferson Hwy</t>
  </si>
  <si>
    <t>Baton Rouge</t>
  </si>
  <si>
    <t>LA</t>
  </si>
  <si>
    <t>115701
(3/20)</t>
  </si>
  <si>
    <t>ROWC
108135</t>
  </si>
  <si>
    <t>4/4
10D</t>
  </si>
  <si>
    <t>DEPANEL
ENSURE "LD1 &amp; 2" ARE VERTICALLY STRAIGHT</t>
  </si>
  <si>
    <r>
      <rPr>
        <b/>
        <strike/>
        <sz val="16"/>
        <rFont val="Calibri"/>
        <family val="2"/>
      </rPr>
      <t>3/22 - TOP SIDE 12:00</t>
    </r>
    <r>
      <rPr>
        <b/>
        <sz val="16"/>
        <rFont val="Calibri"/>
        <family val="2"/>
      </rPr>
      <t xml:space="preserve">
3/22 - AOI 4:30</t>
    </r>
  </si>
  <si>
    <t>1T
39/150</t>
  </si>
  <si>
    <r>
      <rPr>
        <b/>
        <strike/>
        <sz val="16"/>
        <rFont val="Calibri"/>
        <family val="2"/>
      </rPr>
      <t>3/20 - PART #21 (U8) DUE TODAY</t>
    </r>
    <r>
      <rPr>
        <b/>
        <sz val="16"/>
        <rFont val="Calibri"/>
        <family val="2"/>
      </rPr>
      <t xml:space="preserve">
3/21 - KIT CLEAR</t>
    </r>
  </si>
  <si>
    <t>Cyber Sciences Inc</t>
  </si>
  <si>
    <t>229 Castlewood Dr</t>
  </si>
  <si>
    <t>Murfreesboro</t>
  </si>
  <si>
    <t>TN</t>
  </si>
  <si>
    <t>116516
(3/17)</t>
  </si>
  <si>
    <r>
      <rPr>
        <b/>
        <strike/>
        <sz val="16"/>
        <rFont val="Calibri"/>
        <family val="2"/>
      </rPr>
      <t>3/24 - TOP SIDE 9:00</t>
    </r>
    <r>
      <rPr>
        <b/>
        <sz val="16"/>
        <rFont val="Calibri"/>
        <family val="2"/>
      </rPr>
      <t xml:space="preserve">
</t>
    </r>
    <r>
      <rPr>
        <b/>
        <strike/>
        <sz val="16"/>
        <rFont val="Calibri"/>
        <family val="2"/>
      </rPr>
      <t>3/25 - BOT SIDE 2:30</t>
    </r>
    <r>
      <rPr>
        <b/>
        <sz val="16"/>
        <rFont val="Calibri"/>
        <family val="2"/>
      </rPr>
      <t xml:space="preserve">
3/28 - AOI 11:00</t>
    </r>
  </si>
  <si>
    <t>1B 1T
44/554</t>
  </si>
  <si>
    <r>
      <rPr>
        <b/>
        <strike/>
        <sz val="16"/>
        <rFont val="Calibri"/>
        <family val="2"/>
      </rPr>
      <t>3/17 - SMT CLEAR</t>
    </r>
    <r>
      <rPr>
        <b/>
        <sz val="16"/>
        <rFont val="Calibri"/>
        <family val="2"/>
      </rPr>
      <t xml:space="preserve">
3/20 - KIT CLEAR</t>
    </r>
  </si>
  <si>
    <t>116048-2ND
(3/3) PAR</t>
  </si>
  <si>
    <t>3/31
5D</t>
  </si>
  <si>
    <t>3/7 - FA DUE 3/13
3/24 - CLEARED FOR QTY 1</t>
  </si>
  <si>
    <t>112908
(3/16)</t>
  </si>
  <si>
    <t>3/31
10D</t>
  </si>
  <si>
    <t>MUST USE CUSTOMER BAR CODE LABELS - ECO #2</t>
  </si>
  <si>
    <r>
      <rPr>
        <b/>
        <strike/>
        <sz val="16"/>
        <rFont val="Calibri"/>
        <family val="2"/>
      </rPr>
      <t>3/22 - BOT SIDE 2:00</t>
    </r>
    <r>
      <rPr>
        <b/>
        <sz val="16"/>
        <rFont val="Calibri"/>
        <family val="2"/>
      </rPr>
      <t xml:space="preserve">
</t>
    </r>
    <r>
      <rPr>
        <b/>
        <strike/>
        <sz val="16"/>
        <rFont val="Calibri"/>
        <family val="2"/>
      </rPr>
      <t>3/23 - TOP SIDE 7:30</t>
    </r>
    <r>
      <rPr>
        <b/>
        <sz val="16"/>
        <rFont val="Calibri"/>
        <family val="2"/>
      </rPr>
      <t xml:space="preserve">
3/23 - AOI 10:30</t>
    </r>
  </si>
  <si>
    <t>1B 2T
104/753</t>
  </si>
  <si>
    <r>
      <rPr>
        <b/>
        <strike/>
        <sz val="16"/>
        <rFont val="Calibri"/>
        <family val="2"/>
      </rPr>
      <t>3/16 - SHORT U14 (#36)</t>
    </r>
    <r>
      <rPr>
        <b/>
        <sz val="16"/>
        <rFont val="Calibri"/>
        <family val="2"/>
      </rPr>
      <t xml:space="preserve">
3/17 - KIT CLEAR</t>
    </r>
  </si>
  <si>
    <t>3200 Wisman Ln</t>
  </si>
  <si>
    <t>Quincy</t>
  </si>
  <si>
    <t>116743
(3/23)</t>
  </si>
  <si>
    <r>
      <t xml:space="preserve">DEPANEL
CLASS 3
</t>
    </r>
    <r>
      <rPr>
        <b/>
        <sz val="16"/>
        <color rgb="FFFF0000"/>
        <rFont val="Calibri"/>
        <family val="2"/>
      </rPr>
      <t>DO NOT DMG PACKAGING</t>
    </r>
    <r>
      <rPr>
        <b/>
        <sz val="16"/>
        <color theme="1"/>
        <rFont val="Calibri"/>
        <family val="2"/>
      </rPr>
      <t xml:space="preserve">
SHARE PARTS WITH B116744</t>
    </r>
  </si>
  <si>
    <r>
      <rPr>
        <b/>
        <strike/>
        <sz val="16"/>
        <rFont val="Calibri"/>
        <family val="2"/>
      </rPr>
      <t xml:space="preserve">3/28 - BOT SIDE 8:00
3/28 - TOP SIDE 10:30
</t>
    </r>
    <r>
      <rPr>
        <b/>
        <sz val="16"/>
        <rFont val="Calibri"/>
        <family val="2"/>
      </rPr>
      <t>3/28 - AOI 12:00</t>
    </r>
  </si>
  <si>
    <t>1B 1T
39/386</t>
  </si>
  <si>
    <r>
      <rPr>
        <b/>
        <strike/>
        <sz val="16"/>
        <rFont val="Calibri"/>
        <family val="2"/>
      </rPr>
      <t>3/23 - FABS DUE 3/27</t>
    </r>
    <r>
      <rPr>
        <b/>
        <sz val="16"/>
        <rFont val="Calibri"/>
        <family val="2"/>
      </rPr>
      <t xml:space="preserve">
3/24 - KIT CLEAR</t>
    </r>
    <r>
      <rPr>
        <b/>
        <sz val="16"/>
        <rFont val="Calibri"/>
        <family val="2"/>
      </rPr>
      <t xml:space="preserve">
3/24 - RUN W/ B116744</t>
    </r>
  </si>
  <si>
    <t>University Of Oklahoma</t>
  </si>
  <si>
    <t>116744
(3/23)</t>
  </si>
  <si>
    <r>
      <t xml:space="preserve">DEPANEL
CLASS 3
</t>
    </r>
    <r>
      <rPr>
        <b/>
        <sz val="16"/>
        <color rgb="FFFF0000"/>
        <rFont val="Calibri"/>
        <family val="2"/>
      </rPr>
      <t>DO NOT DMG PACKAGING</t>
    </r>
    <r>
      <rPr>
        <b/>
        <sz val="16"/>
        <color theme="1"/>
        <rFont val="Calibri"/>
        <family val="2"/>
      </rPr>
      <t xml:space="preserve">
SHARE PARTS WITH B116743</t>
    </r>
  </si>
  <si>
    <r>
      <rPr>
        <b/>
        <strike/>
        <sz val="16"/>
        <rFont val="Calibri"/>
        <family val="2"/>
      </rPr>
      <t>3/23 - FABS DUE 3/27</t>
    </r>
    <r>
      <rPr>
        <b/>
        <sz val="16"/>
        <rFont val="Calibri"/>
        <family val="2"/>
      </rPr>
      <t xml:space="preserve">
3/24 - KIT CLEAR</t>
    </r>
    <r>
      <rPr>
        <b/>
        <sz val="16"/>
        <rFont val="Calibri"/>
        <family val="2"/>
      </rPr>
      <t xml:space="preserve">
3/24 - RUN W/ B116743</t>
    </r>
  </si>
  <si>
    <t>115113
(3/15)</t>
  </si>
  <si>
    <t>3/30
3D</t>
  </si>
  <si>
    <r>
      <rPr>
        <b/>
        <sz val="16"/>
        <color rgb="FFFF0000"/>
        <rFont val="Calibri"/>
        <family val="2"/>
      </rPr>
      <t>*** 3 DAY TURN ***</t>
    </r>
    <r>
      <rPr>
        <b/>
        <sz val="16"/>
        <color theme="4"/>
        <rFont val="Calibri"/>
        <family val="2"/>
      </rPr>
      <t xml:space="preserve">
</t>
    </r>
    <r>
      <rPr>
        <b/>
        <sz val="16"/>
        <rFont val="Calibri"/>
        <family val="2"/>
      </rPr>
      <t>DEPANEL</t>
    </r>
  </si>
  <si>
    <r>
      <rPr>
        <b/>
        <strike/>
        <sz val="16"/>
        <rFont val="Calibri"/>
        <family val="2"/>
      </rPr>
      <t>3/28 - BOT SIDE 12:30</t>
    </r>
    <r>
      <rPr>
        <b/>
        <sz val="16"/>
        <rFont val="Calibri"/>
        <family val="2"/>
      </rPr>
      <t xml:space="preserve">
</t>
    </r>
    <r>
      <rPr>
        <b/>
        <strike/>
        <sz val="16"/>
        <rFont val="Calibri"/>
        <family val="2"/>
      </rPr>
      <t>3/28 - TOP SIDE 1:30</t>
    </r>
    <r>
      <rPr>
        <b/>
        <sz val="16"/>
        <rFont val="Calibri"/>
        <family val="2"/>
      </rPr>
      <t xml:space="preserve">
3/28 - AOI 2:30</t>
    </r>
  </si>
  <si>
    <r>
      <rPr>
        <b/>
        <strike/>
        <sz val="16"/>
        <rFont val="Calibri"/>
        <family val="2"/>
      </rPr>
      <t>3/15 - FABS DUE 3/17</t>
    </r>
    <r>
      <rPr>
        <b/>
        <sz val="16"/>
        <rFont val="Calibri"/>
        <family val="2"/>
      </rPr>
      <t xml:space="preserve">
3/27 - KIT CLEAR 3/27</t>
    </r>
  </si>
  <si>
    <t>2326 Irwin St</t>
  </si>
  <si>
    <t>116927
(3/24)</t>
  </si>
  <si>
    <t>3/30
4D</t>
  </si>
  <si>
    <t>R&amp;R OLD W/NEW 
S/N 2124002: U62
S/N 2124001: U66 &amp; U73</t>
  </si>
  <si>
    <t>3/24 - KIT CLEAR</t>
  </si>
  <si>
    <t>116107-1ST
(3/21)</t>
  </si>
  <si>
    <t>3/30
5D</t>
  </si>
  <si>
    <t>1ST ARTICLE
DEPANEL</t>
  </si>
  <si>
    <r>
      <rPr>
        <b/>
        <strike/>
        <sz val="16"/>
        <rFont val="Calibri"/>
        <family val="2"/>
      </rPr>
      <t>3/28 - BOT SIDE 12:30</t>
    </r>
    <r>
      <rPr>
        <b/>
        <sz val="16"/>
        <rFont val="Calibri"/>
        <family val="2"/>
      </rPr>
      <t xml:space="preserve">
</t>
    </r>
    <r>
      <rPr>
        <b/>
        <strike/>
        <sz val="16"/>
        <rFont val="Calibri"/>
        <family val="2"/>
      </rPr>
      <t>3/28 - TOP SIDE 1:30</t>
    </r>
    <r>
      <rPr>
        <b/>
        <strike/>
        <sz val="16"/>
        <rFont val="Calibri"/>
        <family val="2"/>
      </rPr>
      <t xml:space="preserve">
</t>
    </r>
    <r>
      <rPr>
        <b/>
        <sz val="16"/>
        <rFont val="Calibri"/>
        <family val="2"/>
      </rPr>
      <t>3/29 - AOI 8:00</t>
    </r>
  </si>
  <si>
    <r>
      <rPr>
        <b/>
        <strike/>
        <sz val="16"/>
        <rFont val="Calibri"/>
        <family val="2"/>
      </rPr>
      <t>3/21 - FABS DUE 3/24</t>
    </r>
    <r>
      <rPr>
        <b/>
        <sz val="16"/>
        <rFont val="Calibri"/>
        <family val="2"/>
      </rPr>
      <t xml:space="preserve">
3/23 - KIT CLEAR</t>
    </r>
  </si>
  <si>
    <t>3200 N Kings Hwy</t>
  </si>
  <si>
    <t>Fort Pierce</t>
  </si>
  <si>
    <t>117025
(3/27)</t>
  </si>
  <si>
    <t>RONC
116464</t>
  </si>
  <si>
    <r>
      <rPr>
        <b/>
        <sz val="16"/>
        <color rgb="FFFF0000"/>
        <rFont val="Calibri"/>
        <family val="2"/>
      </rPr>
      <t>*** 3 DAY TURN ***</t>
    </r>
    <r>
      <rPr>
        <b/>
        <sz val="16"/>
        <color theme="1"/>
        <rFont val="Calibri"/>
        <family val="2"/>
      </rPr>
      <t xml:space="preserve">
USE FIXTURE FOR THT PARTS</t>
    </r>
  </si>
  <si>
    <r>
      <rPr>
        <b/>
        <strike/>
        <sz val="16"/>
        <rFont val="Calibri"/>
        <family val="2"/>
      </rPr>
      <t>3/28 - TOP SIDE 1:30</t>
    </r>
    <r>
      <rPr>
        <b/>
        <sz val="16"/>
        <rFont val="Calibri"/>
        <family val="2"/>
      </rPr>
      <t xml:space="preserve">
3/28 - AOI 2:30</t>
    </r>
  </si>
  <si>
    <t>1T
1/2</t>
  </si>
  <si>
    <t>3/27 - KIT CLEAR</t>
  </si>
  <si>
    <t>321 11th St</t>
  </si>
  <si>
    <t>116432-1
(3/10) PAR</t>
  </si>
  <si>
    <r>
      <rPr>
        <b/>
        <sz val="16"/>
        <color rgb="FFFF0000"/>
        <rFont val="Calibri"/>
        <family val="2"/>
      </rPr>
      <t>*** 3 DAY TURN ***</t>
    </r>
    <r>
      <rPr>
        <b/>
        <sz val="16"/>
        <color theme="1"/>
        <rFont val="Calibri"/>
        <family val="2"/>
      </rPr>
      <t xml:space="preserve">
CLASS 3
DEPANEL &amp; SAND
</t>
    </r>
    <r>
      <rPr>
        <b/>
        <sz val="16"/>
        <color rgb="FFFF0000"/>
        <rFont val="Calibri"/>
        <family val="2"/>
      </rPr>
      <t>ALL EMPTY PACKAGES/TRAYS RETURN TO CUSTOMER</t>
    </r>
    <r>
      <rPr>
        <b/>
        <sz val="16"/>
        <color theme="1"/>
        <rFont val="Calibri"/>
        <family val="2"/>
      </rPr>
      <t xml:space="preserve">
1 PCB w/ U75 &amp; U77
1 PCB w/o U75 &amp; U77</t>
    </r>
  </si>
  <si>
    <r>
      <rPr>
        <b/>
        <strike/>
        <sz val="16"/>
        <rFont val="Calibri"/>
        <family val="2"/>
      </rPr>
      <t>3/27 - BOT SIDE 6:00</t>
    </r>
    <r>
      <rPr>
        <b/>
        <sz val="16"/>
        <rFont val="Calibri"/>
        <family val="2"/>
      </rPr>
      <t xml:space="preserve">
</t>
    </r>
    <r>
      <rPr>
        <b/>
        <strike/>
        <sz val="16"/>
        <rFont val="Calibri"/>
        <family val="2"/>
      </rPr>
      <t>3/27 - TOP SIDE 8:30</t>
    </r>
    <r>
      <rPr>
        <b/>
        <sz val="16"/>
        <rFont val="Calibri"/>
        <family val="2"/>
      </rPr>
      <t xml:space="preserve">
3/28 - AOI 12:00</t>
    </r>
  </si>
  <si>
    <r>
      <rPr>
        <b/>
        <strike/>
        <sz val="16"/>
        <rFont val="Calibri"/>
        <family val="2"/>
      </rPr>
      <t>3/10 - FABS DUE 3/15</t>
    </r>
    <r>
      <rPr>
        <b/>
        <sz val="16"/>
        <rFont val="Calibri"/>
        <family val="2"/>
      </rPr>
      <t xml:space="preserve">
3/24 - KIT CLEAR
3/28 - DELAM TOP SIDE</t>
    </r>
  </si>
  <si>
    <t>115913-2ND
(3/22)</t>
  </si>
  <si>
    <r>
      <rPr>
        <b/>
        <sz val="16"/>
        <color rgb="FFFF0000"/>
        <rFont val="Calibri"/>
        <family val="2"/>
      </rPr>
      <t xml:space="preserve">QUALITY ALERT! </t>
    </r>
    <r>
      <rPr>
        <b/>
        <sz val="16"/>
        <color theme="1"/>
        <rFont val="Calibri"/>
        <family val="2"/>
      </rPr>
      <t>SEE ECO
DEPANEL
MECH ASSY REQ
QR CODE LABEL
*X-RAY &amp;SAVE</t>
    </r>
  </si>
  <si>
    <r>
      <rPr>
        <b/>
        <strike/>
        <sz val="16"/>
        <color theme="1"/>
        <rFont val="Calibri"/>
        <family val="2"/>
      </rPr>
      <t>3/27 - BOT SIDE 8:00</t>
    </r>
    <r>
      <rPr>
        <b/>
        <sz val="16"/>
        <color theme="1"/>
        <rFont val="Calibri"/>
        <family val="2"/>
      </rPr>
      <t xml:space="preserve">
</t>
    </r>
    <r>
      <rPr>
        <b/>
        <strike/>
        <sz val="16"/>
        <color theme="1"/>
        <rFont val="Calibri"/>
        <family val="2"/>
      </rPr>
      <t>3/27 - TOP SIDE 12:30</t>
    </r>
    <r>
      <rPr>
        <b/>
        <sz val="16"/>
        <color theme="1"/>
        <rFont val="Calibri"/>
        <family val="2"/>
      </rPr>
      <t xml:space="preserve">
3/28 - AOI 8:00</t>
    </r>
  </si>
  <si>
    <t>1B 1T
104/753</t>
  </si>
  <si>
    <t>601 Atlantis Rd</t>
  </si>
  <si>
    <t>116091-1
(3/9)
PAR</t>
  </si>
  <si>
    <t>3/30
15D</t>
  </si>
  <si>
    <t>PRESS FIT REQ</t>
  </si>
  <si>
    <r>
      <rPr>
        <b/>
        <strike/>
        <sz val="16"/>
        <color theme="1"/>
        <rFont val="Calibri"/>
        <family val="2"/>
      </rPr>
      <t xml:space="preserve">3/13 - BOT SIDE 1:00
3/14 - TOP SIDE 8:00
</t>
    </r>
    <r>
      <rPr>
        <b/>
        <sz val="16"/>
        <color theme="1"/>
        <rFont val="Calibri"/>
        <family val="2"/>
      </rPr>
      <t>3/14 - AOI 11:30</t>
    </r>
  </si>
  <si>
    <t>3/9 - KIT CLEAR</t>
  </si>
  <si>
    <t>116241
(3/21)</t>
  </si>
  <si>
    <r>
      <rPr>
        <b/>
        <strike/>
        <sz val="16"/>
        <rFont val="Calibri"/>
        <family val="2"/>
      </rPr>
      <t>3/23 - BOT SIDE 10:30</t>
    </r>
    <r>
      <rPr>
        <b/>
        <sz val="16"/>
        <rFont val="Calibri"/>
        <family val="2"/>
      </rPr>
      <t xml:space="preserve">
</t>
    </r>
    <r>
      <rPr>
        <b/>
        <strike/>
        <sz val="16"/>
        <rFont val="Calibri"/>
        <family val="2"/>
      </rPr>
      <t>3/23 - TOP SIDE 3:30</t>
    </r>
    <r>
      <rPr>
        <b/>
        <sz val="16"/>
        <rFont val="Calibri"/>
        <family val="2"/>
      </rPr>
      <t xml:space="preserve">
3/27 - AOI 8:00</t>
    </r>
  </si>
  <si>
    <t>1B 2T
45/131</t>
  </si>
  <si>
    <r>
      <rPr>
        <b/>
        <strike/>
        <sz val="16"/>
        <rFont val="Calibri"/>
        <family val="2"/>
      </rPr>
      <t>3/21 - FABS DUE 3/22 &amp; SHORT ATTRITION</t>
    </r>
    <r>
      <rPr>
        <b/>
        <sz val="16"/>
        <rFont val="Calibri"/>
        <family val="2"/>
      </rPr>
      <t xml:space="preserve">
3/22 - KIT CLEAR</t>
    </r>
  </si>
  <si>
    <t>115937
(3/28)</t>
  </si>
  <si>
    <t>3/28
1D</t>
  </si>
  <si>
    <r>
      <rPr>
        <b/>
        <sz val="16"/>
        <color rgb="FFFF0000"/>
        <rFont val="Calibri"/>
        <family val="2"/>
      </rPr>
      <t>*** 1 DAY TURN ***</t>
    </r>
    <r>
      <rPr>
        <b/>
        <sz val="16"/>
        <color theme="1"/>
        <rFont val="Calibri"/>
        <family val="2"/>
      </rPr>
      <t xml:space="preserve">
ROTATE U16</t>
    </r>
  </si>
  <si>
    <t>10950 Pierson Dr</t>
  </si>
  <si>
    <t>115662
(3/21)</t>
  </si>
  <si>
    <r>
      <rPr>
        <b/>
        <strike/>
        <sz val="16"/>
        <color theme="1"/>
        <rFont val="Calibri"/>
        <family val="2"/>
      </rPr>
      <t>3/21 - BOT SIDE 12:30</t>
    </r>
    <r>
      <rPr>
        <b/>
        <sz val="16"/>
        <color theme="1"/>
        <rFont val="Calibri"/>
        <family val="2"/>
      </rPr>
      <t xml:space="preserve">
</t>
    </r>
    <r>
      <rPr>
        <b/>
        <strike/>
        <sz val="16"/>
        <color theme="1"/>
        <rFont val="Calibri"/>
        <family val="2"/>
      </rPr>
      <t>3/22 - TOP SIDE 9:30</t>
    </r>
    <r>
      <rPr>
        <b/>
        <sz val="16"/>
        <color theme="1"/>
        <rFont val="Calibri"/>
        <family val="2"/>
      </rPr>
      <t xml:space="preserve">
3/22 - AOI 2:00</t>
    </r>
  </si>
  <si>
    <t>1B 1T
45/131</t>
  </si>
  <si>
    <t>1967 S Oregon St</t>
  </si>
  <si>
    <t>Yreka</t>
  </si>
  <si>
    <t>116061
(3/15)</t>
  </si>
  <si>
    <t>RONC 108919</t>
  </si>
  <si>
    <r>
      <t xml:space="preserve">MECHANICAL ASSY REQ
</t>
    </r>
    <r>
      <rPr>
        <b/>
        <u/>
        <sz val="16"/>
        <color rgb="FFFF0000"/>
        <rFont val="Calibri"/>
        <family val="2"/>
        <scheme val="minor"/>
      </rPr>
      <t>SHIPPING: WRAP THIN $ THICK BUBBLE - HAD DAMAGED BOARDSLAST TIME!!!</t>
    </r>
  </si>
  <si>
    <r>
      <rPr>
        <b/>
        <strike/>
        <sz val="16"/>
        <color theme="1"/>
        <rFont val="Calibri"/>
        <family val="2"/>
      </rPr>
      <t>3/16 - BOT SIDE 6:00</t>
    </r>
    <r>
      <rPr>
        <b/>
        <sz val="16"/>
        <color theme="1"/>
        <rFont val="Calibri"/>
        <family val="2"/>
      </rPr>
      <t xml:space="preserve">
</t>
    </r>
    <r>
      <rPr>
        <b/>
        <strike/>
        <sz val="16"/>
        <color theme="1"/>
        <rFont val="Calibri"/>
        <family val="2"/>
      </rPr>
      <t>3/16 - TOP SIDE 8:00</t>
    </r>
    <r>
      <rPr>
        <b/>
        <sz val="16"/>
        <color theme="1"/>
        <rFont val="Calibri"/>
        <family val="2"/>
      </rPr>
      <t xml:space="preserve">
3/16 - AOI 9:00</t>
    </r>
  </si>
  <si>
    <t>1B 1T
26/35</t>
  </si>
  <si>
    <t>Raven - Aerostar International, Inc.</t>
  </si>
  <si>
    <t>1001 W Algonquin St</t>
  </si>
  <si>
    <t>Sioux Falls</t>
  </si>
  <si>
    <t>SD</t>
  </si>
  <si>
    <t>116783
(3/17)</t>
  </si>
  <si>
    <r>
      <rPr>
        <b/>
        <strike/>
        <sz val="16"/>
        <rFont val="Calibri"/>
        <family val="2"/>
      </rPr>
      <t>3/21 - TOP SIDE 8:30</t>
    </r>
    <r>
      <rPr>
        <b/>
        <sz val="16"/>
        <rFont val="Calibri"/>
        <family val="2"/>
      </rPr>
      <t xml:space="preserve">
3/21 - AOI 10:30</t>
    </r>
  </si>
  <si>
    <r>
      <rPr>
        <b/>
        <strike/>
        <sz val="16"/>
        <rFont val="Calibri"/>
        <family val="2"/>
      </rPr>
      <t>3/17 - KIT WILL BE CLEAR SOON</t>
    </r>
    <r>
      <rPr>
        <b/>
        <sz val="16"/>
        <rFont val="Calibri"/>
        <family val="2"/>
      </rPr>
      <t xml:space="preserve">
3/21 - KIT CLEAR
</t>
    </r>
  </si>
  <si>
    <t>4850 INNOVATION DR</t>
  </si>
  <si>
    <t>Fort Collins</t>
  </si>
  <si>
    <t>116545
(3/17)</t>
  </si>
  <si>
    <t>TRIM THT LEADS FLUSH</t>
  </si>
  <si>
    <r>
      <rPr>
        <b/>
        <strike/>
        <sz val="16"/>
        <rFont val="Calibri"/>
        <family val="2"/>
      </rPr>
      <t>3/21 - BOT SIDE 9:00</t>
    </r>
    <r>
      <rPr>
        <b/>
        <sz val="16"/>
        <rFont val="Calibri"/>
        <family val="2"/>
      </rPr>
      <t xml:space="preserve">
</t>
    </r>
    <r>
      <rPr>
        <b/>
        <strike/>
        <sz val="16"/>
        <rFont val="Calibri"/>
        <family val="2"/>
      </rPr>
      <t>3/21 - TOP SIDE 10:30</t>
    </r>
    <r>
      <rPr>
        <b/>
        <sz val="16"/>
        <rFont val="Calibri"/>
        <family val="2"/>
        <scheme val="minor"/>
      </rPr>
      <t xml:space="preserve">
3/21 - AOI 12:30</t>
    </r>
  </si>
  <si>
    <t>1B 1T
47/141</t>
  </si>
  <si>
    <r>
      <rPr>
        <b/>
        <strike/>
        <sz val="16"/>
        <rFont val="Calibri"/>
        <family val="2"/>
      </rPr>
      <t>3/17 - FABS DUE 3/21</t>
    </r>
    <r>
      <rPr>
        <b/>
        <sz val="16"/>
        <rFont val="Calibri"/>
        <family val="2"/>
      </rPr>
      <t xml:space="preserve">
3/20 - KIT CLEAR</t>
    </r>
  </si>
  <si>
    <t>Particle Measuring Systems</t>
  </si>
  <si>
    <t>5475 Airport Blvd</t>
  </si>
  <si>
    <t>116344
(3/20)</t>
  </si>
  <si>
    <r>
      <rPr>
        <b/>
        <strike/>
        <sz val="16"/>
        <color theme="1"/>
        <rFont val="Calibri"/>
        <family val="2"/>
      </rPr>
      <t>3/21 - TOP SIDE 6:00</t>
    </r>
    <r>
      <rPr>
        <b/>
        <sz val="16"/>
        <color theme="1"/>
        <rFont val="Calibri"/>
        <family val="2"/>
      </rPr>
      <t xml:space="preserve">
3/22 - AOI 12:00</t>
    </r>
  </si>
  <si>
    <t>1T
30/50</t>
  </si>
  <si>
    <t>3/20 - KIT CLEAR</t>
  </si>
  <si>
    <t>115728
(3/17)</t>
  </si>
  <si>
    <r>
      <rPr>
        <b/>
        <strike/>
        <sz val="16"/>
        <rFont val="Calibri"/>
        <family val="2"/>
      </rPr>
      <t>3/20 - TOP SIDE 10:30</t>
    </r>
    <r>
      <rPr>
        <b/>
        <sz val="16"/>
        <rFont val="Calibri"/>
        <family val="2"/>
      </rPr>
      <t xml:space="preserve">
3/20 - AOI 2:30</t>
    </r>
  </si>
  <si>
    <t>1T
9/20</t>
  </si>
  <si>
    <r>
      <rPr>
        <b/>
        <strike/>
        <sz val="16"/>
        <rFont val="Calibri"/>
        <family val="2"/>
      </rPr>
      <t>3/17 - SHORT #4 (D1) ETA 3/20</t>
    </r>
    <r>
      <rPr>
        <b/>
        <sz val="16"/>
        <rFont val="Calibri"/>
        <family val="2"/>
      </rPr>
      <t xml:space="preserve">
3/20 - KIT CLEAR</t>
    </r>
  </si>
  <si>
    <t>116624
(3/13)</t>
  </si>
  <si>
    <t>3/24
5D</t>
  </si>
  <si>
    <t>SWAGE MOUNT
CofC REQ</t>
  </si>
  <si>
    <r>
      <rPr>
        <b/>
        <strike/>
        <sz val="16"/>
        <rFont val="Calibri"/>
        <family val="2"/>
      </rPr>
      <t>3/17 - TOP SIDE 10:00</t>
    </r>
    <r>
      <rPr>
        <b/>
        <sz val="16"/>
        <rFont val="Calibri"/>
        <family val="2"/>
      </rPr>
      <t xml:space="preserve">
3/17 - AOI 3:00</t>
    </r>
  </si>
  <si>
    <t>2T
77/282</t>
  </si>
  <si>
    <r>
      <rPr>
        <b/>
        <strike/>
        <sz val="16"/>
        <rFont val="Calibri"/>
        <family val="2"/>
      </rPr>
      <t>3/13 - SMT CLEAR</t>
    </r>
    <r>
      <rPr>
        <b/>
        <sz val="16"/>
        <rFont val="Calibri"/>
        <family val="2"/>
      </rPr>
      <t xml:space="preserve">
3/17 - KIT CLEAR</t>
    </r>
  </si>
  <si>
    <t>South Coast Circuits, Inc.</t>
  </si>
  <si>
    <t>3506 W Lake Center Dr Ste A</t>
  </si>
  <si>
    <t>Santa Ana</t>
  </si>
  <si>
    <t>114820-2ND
(3/15)</t>
  </si>
  <si>
    <t xml:space="preserve">DEPANEL &amp; SAND
</t>
  </si>
  <si>
    <r>
      <rPr>
        <b/>
        <strike/>
        <sz val="16"/>
        <color theme="1"/>
        <rFont val="Calibri"/>
        <family val="2"/>
      </rPr>
      <t>3/17 - TOP SIDE 11:30</t>
    </r>
    <r>
      <rPr>
        <b/>
        <sz val="16"/>
        <color theme="1"/>
        <rFont val="Calibri"/>
        <family val="2"/>
      </rPr>
      <t xml:space="preserve">
3/17 - AOI 1:00</t>
    </r>
  </si>
  <si>
    <t>1T
26/56</t>
  </si>
  <si>
    <t>5355 W 76th St Bldg 87 Dock 39</t>
  </si>
  <si>
    <t>Indianapolis</t>
  </si>
  <si>
    <t>115580
(3/13)</t>
  </si>
  <si>
    <t>*SHIPPING - INCLUDE CofC IN SHIPMENT</t>
  </si>
  <si>
    <r>
      <rPr>
        <b/>
        <strike/>
        <sz val="16"/>
        <color theme="1"/>
        <rFont val="Calibri"/>
        <family val="2"/>
      </rPr>
      <t>3/15 - TOP SIDE 12:00</t>
    </r>
    <r>
      <rPr>
        <b/>
        <sz val="16"/>
        <color theme="1"/>
        <rFont val="Calibri"/>
        <family val="2"/>
      </rPr>
      <t xml:space="preserve">
3/16 - AOI 8:30</t>
    </r>
  </si>
  <si>
    <t>1T
59/246</t>
  </si>
  <si>
    <t>Duotech Services Inc</t>
  </si>
  <si>
    <t>245 Industrial Park Rd</t>
  </si>
  <si>
    <t>Franklin</t>
  </si>
  <si>
    <t>116605
(3/17)</t>
  </si>
  <si>
    <t>3/24
3D</t>
  </si>
  <si>
    <r>
      <t xml:space="preserve">*** 3 DAY TURN ***
</t>
    </r>
    <r>
      <rPr>
        <b/>
        <sz val="16"/>
        <rFont val="Calibri"/>
        <family val="2"/>
      </rPr>
      <t>NO LABELING REQ</t>
    </r>
  </si>
  <si>
    <r>
      <rPr>
        <b/>
        <strike/>
        <sz val="16"/>
        <rFont val="Calibri"/>
        <family val="2"/>
      </rPr>
      <t xml:space="preserve">3/21 - BOT SIDE 10:30
3/21 - TOP SIDE 12:00
</t>
    </r>
    <r>
      <rPr>
        <b/>
        <sz val="16"/>
        <rFont val="Calibri"/>
        <family val="2"/>
      </rPr>
      <t>3/21 - AOI 1:30</t>
    </r>
  </si>
  <si>
    <t>1B 1T
29/693</t>
  </si>
  <si>
    <r>
      <rPr>
        <b/>
        <strike/>
        <sz val="16"/>
        <rFont val="Calibri"/>
        <family val="2"/>
      </rPr>
      <t>3/17 - FABS DUE 3/20</t>
    </r>
    <r>
      <rPr>
        <b/>
        <sz val="16"/>
        <rFont val="Calibri"/>
        <family val="2"/>
      </rPr>
      <t xml:space="preserve">
3/21 - KIT CLEAR</t>
    </r>
  </si>
  <si>
    <t>Jet Propulsion Lab</t>
  </si>
  <si>
    <t>4800 Oak Grove Dr</t>
  </si>
  <si>
    <t>Pasadena</t>
  </si>
  <si>
    <t>116391
(3/20)</t>
  </si>
  <si>
    <t>3/23
3D</t>
  </si>
  <si>
    <r>
      <rPr>
        <b/>
        <sz val="16"/>
        <color rgb="FFFF0000"/>
        <rFont val="Calibri"/>
        <family val="2"/>
      </rPr>
      <t>*** 3 DAY TURN ***</t>
    </r>
    <r>
      <rPr>
        <b/>
        <sz val="16"/>
        <color theme="1"/>
        <rFont val="Calibri"/>
        <family val="2"/>
      </rPr>
      <t xml:space="preserve">
CofC/PACK SLIP PER ECO #2</t>
    </r>
  </si>
  <si>
    <r>
      <rPr>
        <b/>
        <strike/>
        <sz val="16"/>
        <color theme="1"/>
        <rFont val="Calibri"/>
        <family val="2"/>
      </rPr>
      <t>3/20 - BOT SIDE 12:30</t>
    </r>
    <r>
      <rPr>
        <b/>
        <sz val="16"/>
        <color theme="1"/>
        <rFont val="Calibri"/>
        <family val="2"/>
      </rPr>
      <t xml:space="preserve">
</t>
    </r>
    <r>
      <rPr>
        <b/>
        <strike/>
        <sz val="16"/>
        <color theme="1"/>
        <rFont val="Calibri"/>
        <family val="2"/>
      </rPr>
      <t>3/20 - TOP SIDE 2:30</t>
    </r>
    <r>
      <rPr>
        <b/>
        <sz val="16"/>
        <color theme="1"/>
        <rFont val="Calibri"/>
        <family val="2"/>
      </rPr>
      <t xml:space="preserve">
3/21 - AOI 9:00</t>
    </r>
  </si>
  <si>
    <t>1B 1T
40/174</t>
  </si>
  <si>
    <t>Attollo Engineering, LLC</t>
  </si>
  <si>
    <t>160 Camino Ruiz</t>
  </si>
  <si>
    <t>Camarillo</t>
  </si>
  <si>
    <t>116137
(3/17)</t>
  </si>
  <si>
    <t>RONC 114452</t>
  </si>
  <si>
    <r>
      <rPr>
        <b/>
        <strike/>
        <sz val="16"/>
        <color theme="1"/>
        <rFont val="Calibri"/>
        <family val="2"/>
      </rPr>
      <t>3/20 - TOP SIDE 6:00</t>
    </r>
    <r>
      <rPr>
        <b/>
        <sz val="16"/>
        <color theme="1"/>
        <rFont val="Calibri"/>
        <family val="2"/>
      </rPr>
      <t xml:space="preserve">
3/20 - AOI 8:00</t>
    </r>
  </si>
  <si>
    <t>3/17 - KIT CLEAR</t>
  </si>
  <si>
    <t>Instron</t>
  </si>
  <si>
    <t>825 University Ave</t>
  </si>
  <si>
    <t>Norwood</t>
  </si>
  <si>
    <t>114861
(3/13)</t>
  </si>
  <si>
    <t>ROWC 103335</t>
  </si>
  <si>
    <t>3/23
5D</t>
  </si>
  <si>
    <r>
      <rPr>
        <b/>
        <strike/>
        <sz val="16"/>
        <rFont val="Calibri"/>
        <family val="2"/>
      </rPr>
      <t>3/17 - BOT SIDE 3:00</t>
    </r>
    <r>
      <rPr>
        <b/>
        <sz val="16"/>
        <rFont val="Calibri"/>
        <family val="2"/>
      </rPr>
      <t xml:space="preserve">
</t>
    </r>
    <r>
      <rPr>
        <b/>
        <strike/>
        <sz val="16"/>
        <rFont val="Calibri"/>
        <family val="2"/>
      </rPr>
      <t>3/20 - TOP SIDE 8:00</t>
    </r>
    <r>
      <rPr>
        <b/>
        <sz val="16"/>
        <rFont val="Calibri"/>
        <family val="2"/>
      </rPr>
      <t xml:space="preserve">
3/20 - AOI 12:00</t>
    </r>
  </si>
  <si>
    <t>2B 2T
47/83</t>
  </si>
  <si>
    <r>
      <rPr>
        <b/>
        <strike/>
        <sz val="16"/>
        <rFont val="Calibri"/>
        <family val="2"/>
        <scheme val="minor"/>
      </rPr>
      <t>3/14 - WILL CLEAR 3/16</t>
    </r>
    <r>
      <rPr>
        <b/>
        <sz val="16"/>
        <rFont val="Calibri"/>
        <family val="2"/>
        <scheme val="minor"/>
      </rPr>
      <t xml:space="preserve">
3/16 - KIT CLEAR</t>
    </r>
  </si>
  <si>
    <t>116086-1ST
(3/7)</t>
  </si>
  <si>
    <t>DEPANEL
XFER MATL FROM B110680</t>
  </si>
  <si>
    <r>
      <rPr>
        <b/>
        <strike/>
        <sz val="16"/>
        <rFont val="Calibri"/>
        <family val="2"/>
      </rPr>
      <t>3/16 - TOP SIDE 8:30</t>
    </r>
    <r>
      <rPr>
        <b/>
        <sz val="16"/>
        <rFont val="Calibri"/>
        <family val="2"/>
      </rPr>
      <t xml:space="preserve">
3/16 - AOI 10:00</t>
    </r>
  </si>
  <si>
    <t>3/7 - WILL CLEAR 3/15
3/16 - KIT CLEAR</t>
  </si>
  <si>
    <t>Servomex Inc</t>
  </si>
  <si>
    <t>4 Constitution Way</t>
  </si>
  <si>
    <t>Woburn</t>
  </si>
  <si>
    <t>112967
(10/27)</t>
  </si>
  <si>
    <r>
      <t xml:space="preserve">3/23
</t>
    </r>
    <r>
      <rPr>
        <b/>
        <strike/>
        <sz val="16"/>
        <rFont val="Calibri"/>
        <family val="2"/>
      </rPr>
      <t>11/9</t>
    </r>
    <r>
      <rPr>
        <b/>
        <sz val="16"/>
        <rFont val="Calibri"/>
        <family val="2"/>
      </rPr>
      <t xml:space="preserve">
9D</t>
    </r>
  </si>
  <si>
    <t>DEPANEL
T/H - "SW1A-5A &amp; SW1B-5B" DNI</t>
  </si>
  <si>
    <r>
      <rPr>
        <b/>
        <strike/>
        <sz val="16"/>
        <rFont val="Calibri"/>
        <family val="2"/>
        <scheme val="minor"/>
      </rPr>
      <t>10/31 - BOT SIDE 12:00</t>
    </r>
    <r>
      <rPr>
        <b/>
        <sz val="16"/>
        <rFont val="Calibri"/>
        <family val="2"/>
        <scheme val="minor"/>
      </rPr>
      <t xml:space="preserve">
</t>
    </r>
    <r>
      <rPr>
        <b/>
        <strike/>
        <sz val="16"/>
        <rFont val="Calibri"/>
        <family val="2"/>
        <scheme val="minor"/>
      </rPr>
      <t>11/1 - TOP SIDE 10:30</t>
    </r>
    <r>
      <rPr>
        <b/>
        <sz val="16"/>
        <rFont val="Calibri"/>
        <family val="2"/>
        <scheme val="minor"/>
      </rPr>
      <t xml:space="preserve">
11/2 - AOI 10:30</t>
    </r>
  </si>
  <si>
    <t>1B 1T
7/12</t>
  </si>
  <si>
    <r>
      <rPr>
        <b/>
        <strike/>
        <sz val="16"/>
        <rFont val="Calibri"/>
        <family val="2"/>
      </rPr>
      <t>KIT CLEAR 10/27</t>
    </r>
    <r>
      <rPr>
        <b/>
        <sz val="16"/>
        <rFont val="Calibri"/>
        <family val="2"/>
      </rPr>
      <t xml:space="preserve">
</t>
    </r>
    <r>
      <rPr>
        <b/>
        <strike/>
        <sz val="16"/>
        <rFont val="Calibri"/>
        <family val="2"/>
      </rPr>
      <t>12/27 - SHORT 2 ITEMS
2/9 - LAST PART (#10) DUE EARLY NEXT WEEK</t>
    </r>
    <r>
      <rPr>
        <b/>
        <sz val="16"/>
        <rFont val="Calibri"/>
        <family val="2"/>
      </rPr>
      <t xml:space="preserve">
3/10 - KIT CLEAR</t>
    </r>
  </si>
  <si>
    <r>
      <t xml:space="preserve">68 </t>
    </r>
    <r>
      <rPr>
        <b/>
        <strike/>
        <sz val="16"/>
        <rFont val="Calibri"/>
        <family val="2"/>
        <scheme val="minor"/>
      </rPr>
      <t>78</t>
    </r>
  </si>
  <si>
    <t>Disney Worldwide Shared Service</t>
  </si>
  <si>
    <t>532 Paula Ave</t>
  </si>
  <si>
    <t>Glendale</t>
  </si>
  <si>
    <t>115888
(3/3)</t>
  </si>
  <si>
    <t>ROWC
112992</t>
  </si>
  <si>
    <t>3/22
10D</t>
  </si>
  <si>
    <r>
      <t xml:space="preserve">DEPANEL
MECH ASSY REQ
</t>
    </r>
    <r>
      <rPr>
        <b/>
        <sz val="16"/>
        <color rgb="FFFF0000"/>
        <rFont val="Calibri"/>
        <family val="2"/>
      </rPr>
      <t>DO NOT SHIP EARLY</t>
    </r>
  </si>
  <si>
    <r>
      <rPr>
        <b/>
        <strike/>
        <sz val="16"/>
        <rFont val="Calibri"/>
        <family val="2"/>
        <scheme val="minor"/>
      </rPr>
      <t xml:space="preserve">3/7 - BOT SIDE 10:00
3/7 - TOP SIDE 11:00
</t>
    </r>
    <r>
      <rPr>
        <b/>
        <sz val="16"/>
        <rFont val="Calibri"/>
        <family val="2"/>
        <scheme val="minor"/>
      </rPr>
      <t>3/7 - AOI 12:00</t>
    </r>
  </si>
  <si>
    <t>1T
28/59</t>
  </si>
  <si>
    <r>
      <rPr>
        <b/>
        <strike/>
        <sz val="16"/>
        <rFont val="Calibri"/>
        <family val="2"/>
      </rPr>
      <t>3/3 - SMT CLEAR</t>
    </r>
    <r>
      <rPr>
        <b/>
        <sz val="16"/>
        <rFont val="Calibri"/>
        <family val="2"/>
      </rPr>
      <t xml:space="preserve">
3/8 - KIT CLEAR</t>
    </r>
  </si>
  <si>
    <t>6250 Joyce DR</t>
  </si>
  <si>
    <t>Arvada</t>
  </si>
  <si>
    <t>115929
(2/21)</t>
  </si>
  <si>
    <r>
      <t>3/21</t>
    </r>
    <r>
      <rPr>
        <b/>
        <strike/>
        <sz val="16"/>
        <rFont val="Calibri"/>
        <family val="2"/>
        <scheme val="minor"/>
      </rPr>
      <t xml:space="preserve">
3/6</t>
    </r>
    <r>
      <rPr>
        <b/>
        <sz val="16"/>
        <rFont val="Calibri"/>
        <family val="2"/>
        <scheme val="minor"/>
      </rPr>
      <t xml:space="preserve">
5D</t>
    </r>
  </si>
  <si>
    <t>DEPANEL
BARCODE LABEL REQ
CofC PER ECO 6</t>
  </si>
  <si>
    <r>
      <rPr>
        <b/>
        <strike/>
        <sz val="16"/>
        <rFont val="Calibri"/>
        <family val="2"/>
      </rPr>
      <t>3/14 - BOT SIDE 10:30</t>
    </r>
    <r>
      <rPr>
        <b/>
        <sz val="16"/>
        <rFont val="Calibri"/>
        <family val="2"/>
      </rPr>
      <t xml:space="preserve">
</t>
    </r>
    <r>
      <rPr>
        <b/>
        <strike/>
        <sz val="16"/>
        <rFont val="Calibri"/>
        <family val="2"/>
      </rPr>
      <t>3/14 - TOP SIDE 1:30</t>
    </r>
    <r>
      <rPr>
        <b/>
        <sz val="16"/>
        <rFont val="Calibri"/>
        <family val="2"/>
        <scheme val="minor"/>
      </rPr>
      <t xml:space="preserve">
3/15 - AOI 8:00</t>
    </r>
  </si>
  <si>
    <t>1B 2T
99/563</t>
  </si>
  <si>
    <r>
      <rPr>
        <b/>
        <strike/>
        <sz val="16"/>
        <rFont val="Calibri"/>
        <family val="2"/>
      </rPr>
      <t>2/21 - SHORT #12 &amp; 43</t>
    </r>
    <r>
      <rPr>
        <b/>
        <sz val="16"/>
        <rFont val="Calibri"/>
        <family val="2"/>
      </rPr>
      <t xml:space="preserve">
2/27 - #43 DNI; KIT CLEAR</t>
    </r>
  </si>
  <si>
    <t>Tesla</t>
  </si>
  <si>
    <t>3500 Deer Creek Rd</t>
  </si>
  <si>
    <t>Palo Alto</t>
  </si>
  <si>
    <t>116601
(3/10)</t>
  </si>
  <si>
    <t>CLASS 3
DEPANEL
BARCODE LABELLS REQ</t>
  </si>
  <si>
    <r>
      <rPr>
        <b/>
        <strike/>
        <sz val="16"/>
        <rFont val="Calibri"/>
        <family val="2"/>
      </rPr>
      <t>3/14 - BOT SIDE 12:30</t>
    </r>
    <r>
      <rPr>
        <b/>
        <sz val="16"/>
        <rFont val="Calibri"/>
        <family val="2"/>
      </rPr>
      <t xml:space="preserve">
</t>
    </r>
    <r>
      <rPr>
        <b/>
        <strike/>
        <sz val="16"/>
        <rFont val="Calibri"/>
        <family val="2"/>
      </rPr>
      <t>3/15 - TOP SIDE 7:00</t>
    </r>
    <r>
      <rPr>
        <b/>
        <sz val="16"/>
        <rFont val="Calibri"/>
        <family val="2"/>
      </rPr>
      <t xml:space="preserve">
3/15 - AOI 10:30</t>
    </r>
  </si>
  <si>
    <t>1B 1T
67/439</t>
  </si>
  <si>
    <r>
      <rPr>
        <b/>
        <strike/>
        <sz val="16"/>
        <rFont val="Calibri"/>
        <family val="2"/>
      </rPr>
      <t>3/10 - FABS DUE 3/13</t>
    </r>
    <r>
      <rPr>
        <b/>
        <sz val="16"/>
        <rFont val="Calibri"/>
        <family val="2"/>
      </rPr>
      <t xml:space="preserve">
3/13 - KIT CLEAR</t>
    </r>
  </si>
  <si>
    <t>4246 S Riverboat Rd Ste 250</t>
  </si>
  <si>
    <t>Taylorsville</t>
  </si>
  <si>
    <t>116381
(3/7)</t>
  </si>
  <si>
    <r>
      <rPr>
        <b/>
        <sz val="16"/>
        <rFont val="Calibri"/>
        <family val="2"/>
      </rPr>
      <t>DEPANEL</t>
    </r>
    <r>
      <rPr>
        <b/>
        <sz val="16"/>
        <color theme="4"/>
        <rFont val="Calibri"/>
        <family val="2"/>
      </rPr>
      <t xml:space="preserve">
</t>
    </r>
    <r>
      <rPr>
        <b/>
        <sz val="16"/>
        <color rgb="FFFF0000"/>
        <rFont val="Calibri"/>
        <family val="2"/>
      </rPr>
      <t>WASH W/CUSTOMER CLEANING AGENT</t>
    </r>
  </si>
  <si>
    <r>
      <rPr>
        <b/>
        <strike/>
        <sz val="16"/>
        <rFont val="Calibri"/>
        <family val="2"/>
      </rPr>
      <t xml:space="preserve">3/11 - TOP SIDE 1:30
</t>
    </r>
    <r>
      <rPr>
        <b/>
        <sz val="16"/>
        <rFont val="Calibri"/>
        <family val="2"/>
      </rPr>
      <t>3/13 - AOI 10:00</t>
    </r>
  </si>
  <si>
    <t>95/482</t>
  </si>
  <si>
    <r>
      <rPr>
        <b/>
        <strike/>
        <sz val="16"/>
        <rFont val="Calibri"/>
        <family val="2"/>
      </rPr>
      <t>3/7 - FABS DUE 3/10</t>
    </r>
    <r>
      <rPr>
        <b/>
        <sz val="16"/>
        <rFont val="Calibri"/>
        <family val="2"/>
      </rPr>
      <t xml:space="preserve">
</t>
    </r>
    <r>
      <rPr>
        <b/>
        <strike/>
        <sz val="16"/>
        <rFont val="Calibri"/>
        <family val="2"/>
      </rPr>
      <t>3/9 - SMT CLEAR</t>
    </r>
    <r>
      <rPr>
        <b/>
        <sz val="16"/>
        <rFont val="Calibri"/>
        <family val="2"/>
      </rPr>
      <t xml:space="preserve">
3/13 - KIT CLEAR</t>
    </r>
  </si>
  <si>
    <t>550 Tressler Dr - Receiving Dock</t>
  </si>
  <si>
    <t>Westerville</t>
  </si>
  <si>
    <t>107325
(2/27)</t>
  </si>
  <si>
    <t>3/20
15D</t>
  </si>
  <si>
    <r>
      <rPr>
        <b/>
        <strike/>
        <sz val="16"/>
        <rFont val="Calibri"/>
        <family val="2"/>
      </rPr>
      <t>3/8 - BOT SIDE 1:00</t>
    </r>
    <r>
      <rPr>
        <b/>
        <sz val="16"/>
        <rFont val="Calibri"/>
        <family val="2"/>
      </rPr>
      <t xml:space="preserve">
</t>
    </r>
    <r>
      <rPr>
        <b/>
        <strike/>
        <sz val="16"/>
        <rFont val="Calibri"/>
        <family val="2"/>
      </rPr>
      <t>3/9 - TOP SIDE 8:30</t>
    </r>
    <r>
      <rPr>
        <b/>
        <sz val="16"/>
        <rFont val="Calibri"/>
        <family val="2"/>
      </rPr>
      <t xml:space="preserve">
3/9 - AOI 11:00</t>
    </r>
  </si>
  <si>
    <t>1B 2T
131/313</t>
  </si>
  <si>
    <t>2/27 - KIT CLEAR</t>
  </si>
  <si>
    <t>Golden Security Services US Inc.</t>
  </si>
  <si>
    <t>1250 E Hallandale Beach Blvd</t>
  </si>
  <si>
    <t>Hallandale Beach</t>
  </si>
  <si>
    <t>116539
(3/10)</t>
  </si>
  <si>
    <t>3/17
3D</t>
  </si>
  <si>
    <r>
      <rPr>
        <b/>
        <strike/>
        <sz val="16"/>
        <rFont val="Calibri"/>
        <family val="2"/>
      </rPr>
      <t>3/15 - TOP SIDE 8:00</t>
    </r>
    <r>
      <rPr>
        <b/>
        <sz val="16"/>
        <rFont val="Calibri"/>
        <family val="2"/>
      </rPr>
      <t xml:space="preserve">
3/15 - AOI 11:00</t>
    </r>
  </si>
  <si>
    <t>2T
77/266</t>
  </si>
  <si>
    <r>
      <t xml:space="preserve">3/10 - </t>
    </r>
    <r>
      <rPr>
        <b/>
        <strike/>
        <sz val="16"/>
        <rFont val="Calibri"/>
        <family val="2"/>
        <scheme val="minor"/>
      </rPr>
      <t xml:space="preserve">FABS DUE 3/14 &amp; #77 (R50) DUE 3/15
</t>
    </r>
    <r>
      <rPr>
        <b/>
        <sz val="16"/>
        <rFont val="Calibri"/>
        <family val="2"/>
        <scheme val="minor"/>
      </rPr>
      <t>3/14 - KIT CLEAR</t>
    </r>
  </si>
  <si>
    <t>Friedrich Air Conditioning LLC</t>
  </si>
  <si>
    <t>10001 Reunion Pl</t>
  </si>
  <si>
    <t>San Antonio</t>
  </si>
  <si>
    <t>115259
(3/9)</t>
  </si>
  <si>
    <t>3/16
5D</t>
  </si>
  <si>
    <r>
      <rPr>
        <b/>
        <strike/>
        <sz val="16"/>
        <color theme="1"/>
        <rFont val="Calibri"/>
        <family val="2"/>
      </rPr>
      <t>3/10 - TOP SIDE 8:00</t>
    </r>
    <r>
      <rPr>
        <b/>
        <sz val="16"/>
        <color theme="1"/>
        <rFont val="Calibri"/>
        <family val="2"/>
      </rPr>
      <t xml:space="preserve">
</t>
    </r>
    <r>
      <rPr>
        <b/>
        <strike/>
        <sz val="16"/>
        <color theme="1"/>
        <rFont val="Calibri"/>
        <family val="2"/>
      </rPr>
      <t>3/13 - BOT SIDE 8:30</t>
    </r>
    <r>
      <rPr>
        <b/>
        <sz val="16"/>
        <color theme="1"/>
        <rFont val="Calibri"/>
        <family val="2"/>
      </rPr>
      <t xml:space="preserve">
3/13 - AOI 1:00</t>
    </r>
  </si>
  <si>
    <t>2B 1T
117/315</t>
  </si>
  <si>
    <t>3/9 - KIT CLEAR
3/10 - TOP SIDE 1ST</t>
  </si>
  <si>
    <t>Newark Electronics</t>
  </si>
  <si>
    <t>1901 10th St</t>
  </si>
  <si>
    <t>Plano</t>
  </si>
  <si>
    <t>115476-2ND
(3/3)</t>
  </si>
  <si>
    <t>3/17
10D</t>
  </si>
  <si>
    <r>
      <rPr>
        <b/>
        <strike/>
        <sz val="16"/>
        <rFont val="Calibri"/>
        <family val="2"/>
        <scheme val="minor"/>
      </rPr>
      <t>3/6 - BOT SIDE 12:30</t>
    </r>
    <r>
      <rPr>
        <b/>
        <sz val="16"/>
        <rFont val="Calibri"/>
        <family val="2"/>
        <scheme val="minor"/>
      </rPr>
      <t xml:space="preserve">
</t>
    </r>
    <r>
      <rPr>
        <b/>
        <strike/>
        <sz val="16"/>
        <rFont val="Calibri"/>
        <family val="2"/>
        <scheme val="minor"/>
      </rPr>
      <t>3/7 - TOP SIDE 8:30</t>
    </r>
    <r>
      <rPr>
        <b/>
        <sz val="16"/>
        <rFont val="Calibri"/>
        <family val="2"/>
        <scheme val="minor"/>
      </rPr>
      <t xml:space="preserve">
3/7 - AOI 12:00</t>
    </r>
  </si>
  <si>
    <t>1B 1T
68/200</t>
  </si>
  <si>
    <t>3/3 - KIT CLEAR</t>
  </si>
  <si>
    <t>45150 Business Ct Ste 200</t>
  </si>
  <si>
    <t>116602
(3/10)</t>
  </si>
  <si>
    <t>3/16
3D</t>
  </si>
  <si>
    <r>
      <rPr>
        <b/>
        <sz val="16"/>
        <color rgb="FFFF0000"/>
        <rFont val="Calibri"/>
        <family val="2"/>
      </rPr>
      <t>*** 3 DAY TURN ***</t>
    </r>
    <r>
      <rPr>
        <b/>
        <sz val="16"/>
        <color theme="4"/>
        <rFont val="Calibri"/>
        <family val="2"/>
      </rPr>
      <t xml:space="preserve">
</t>
    </r>
    <r>
      <rPr>
        <b/>
        <sz val="16"/>
        <rFont val="Calibri"/>
        <family val="2"/>
      </rPr>
      <t>CLASS 3
DEPANEL
BARCODE LABELS</t>
    </r>
  </si>
  <si>
    <r>
      <rPr>
        <b/>
        <strike/>
        <sz val="16"/>
        <rFont val="Calibri"/>
        <family val="2"/>
      </rPr>
      <t xml:space="preserve">3/13 - BOT SIDE 10:00
3/13 - TOP SIDE 2:30
</t>
    </r>
    <r>
      <rPr>
        <b/>
        <sz val="16"/>
        <rFont val="Calibri"/>
        <family val="2"/>
      </rPr>
      <t>3/14 - AOI 10:00</t>
    </r>
  </si>
  <si>
    <t>1B 2T
96/489</t>
  </si>
  <si>
    <t>4246 S Riverboat Rd</t>
  </si>
  <si>
    <t>116268
(3/9)</t>
  </si>
  <si>
    <r>
      <t xml:space="preserve">DEPANEL
</t>
    </r>
    <r>
      <rPr>
        <b/>
        <sz val="16"/>
        <color rgb="FFFF0000"/>
        <rFont val="Calibri"/>
        <family val="2"/>
      </rPr>
      <t>ASSY RESTRICTIONS: SEE ECO</t>
    </r>
  </si>
  <si>
    <r>
      <rPr>
        <b/>
        <strike/>
        <sz val="16"/>
        <color theme="1"/>
        <rFont val="Calibri"/>
        <family val="2"/>
      </rPr>
      <t>3/9 - BOT SIDE 2:30</t>
    </r>
    <r>
      <rPr>
        <b/>
        <sz val="16"/>
        <color theme="1"/>
        <rFont val="Calibri"/>
        <family val="2"/>
      </rPr>
      <t xml:space="preserve">
</t>
    </r>
    <r>
      <rPr>
        <b/>
        <strike/>
        <sz val="16"/>
        <color theme="1"/>
        <rFont val="Calibri"/>
        <family val="2"/>
      </rPr>
      <t>3/10 - TOP SIDE 10:00</t>
    </r>
    <r>
      <rPr>
        <b/>
        <sz val="16"/>
        <color theme="1"/>
        <rFont val="Calibri"/>
        <family val="2"/>
      </rPr>
      <t xml:space="preserve">
3/11 - AOI 8:30</t>
    </r>
  </si>
  <si>
    <t>2B 2T
142/750</t>
  </si>
  <si>
    <t>Allocortech Inc.</t>
  </si>
  <si>
    <t>440 N Commerce Ave</t>
  </si>
  <si>
    <t>Waynesboro</t>
  </si>
  <si>
    <t>114946-1
(3/7) PAR 1</t>
  </si>
  <si>
    <t>3/16
20D</t>
  </si>
  <si>
    <t>CLASS 3
DEPANEL
EXPEDITE 105 OF 900</t>
  </si>
  <si>
    <r>
      <rPr>
        <b/>
        <strike/>
        <sz val="16"/>
        <rFont val="Calibri"/>
        <family val="2"/>
      </rPr>
      <t>3/8 - BOT SIDE 12:30</t>
    </r>
    <r>
      <rPr>
        <b/>
        <sz val="16"/>
        <rFont val="Calibri"/>
        <family val="2"/>
      </rPr>
      <t xml:space="preserve">
3/9 - TOP SIDE 2:30</t>
    </r>
  </si>
  <si>
    <t>116221
(2/28)</t>
  </si>
  <si>
    <t>3/16
10D</t>
  </si>
  <si>
    <t>3/2 - BACK</t>
  </si>
  <si>
    <r>
      <rPr>
        <b/>
        <strike/>
        <sz val="16"/>
        <rFont val="Calibri"/>
        <family val="2"/>
      </rPr>
      <t>2/28 - FABS DUE 3/1</t>
    </r>
    <r>
      <rPr>
        <b/>
        <sz val="16"/>
        <rFont val="Calibri"/>
        <family val="2"/>
      </rPr>
      <t xml:space="preserve">
3/2 - KIT CLEAR</t>
    </r>
  </si>
  <si>
    <t>116240
(3/6)</t>
  </si>
  <si>
    <t>3/15
7D</t>
  </si>
  <si>
    <r>
      <rPr>
        <b/>
        <strike/>
        <sz val="16"/>
        <color theme="1"/>
        <rFont val="Calibri"/>
        <family val="2"/>
      </rPr>
      <t>3/8 - BOT SIDE 7:00</t>
    </r>
    <r>
      <rPr>
        <b/>
        <sz val="16"/>
        <color theme="1"/>
        <rFont val="Calibri"/>
        <family val="2"/>
      </rPr>
      <t xml:space="preserve">
</t>
    </r>
    <r>
      <rPr>
        <b/>
        <strike/>
        <sz val="16"/>
        <color theme="1"/>
        <rFont val="Calibri"/>
        <family val="2"/>
      </rPr>
      <t>3/8 - TOP SIDE 10:30</t>
    </r>
    <r>
      <rPr>
        <b/>
        <sz val="16"/>
        <color theme="1"/>
        <rFont val="Calibri"/>
        <family val="2"/>
      </rPr>
      <t xml:space="preserve">
3/8 - AOI 12:30</t>
    </r>
  </si>
  <si>
    <t>1B 2T
162/798</t>
  </si>
  <si>
    <t>3/6 - KIT CLEAR
3/7 - S/U BOT 1ST</t>
  </si>
  <si>
    <t>Alfred E Mann Foundation</t>
  </si>
  <si>
    <t>25134 Rye Canyon Loop</t>
  </si>
  <si>
    <t>Ste 200</t>
  </si>
  <si>
    <t>115975
(2/24)</t>
  </si>
  <si>
    <t>3/15
10D</t>
  </si>
  <si>
    <t>RTV REQ PER ECO #1</t>
  </si>
  <si>
    <r>
      <rPr>
        <b/>
        <strike/>
        <sz val="16"/>
        <rFont val="Calibri"/>
        <family val="2"/>
        <scheme val="minor"/>
      </rPr>
      <t xml:space="preserve">3/3 - BOT SIDE 3:00
3/6 - TOP SIDE 9:00
</t>
    </r>
    <r>
      <rPr>
        <b/>
        <sz val="16"/>
        <rFont val="Calibri"/>
        <family val="2"/>
        <scheme val="minor"/>
      </rPr>
      <t>3/6 - AOI 12:00</t>
    </r>
  </si>
  <si>
    <t>1B 1T
17/86</t>
  </si>
  <si>
    <r>
      <rPr>
        <b/>
        <strike/>
        <sz val="16"/>
        <rFont val="Calibri"/>
        <family val="2"/>
      </rPr>
      <t>2/24 - FABS DUE 2/27 THEN SMT CLEAR</t>
    </r>
    <r>
      <rPr>
        <b/>
        <sz val="16"/>
        <rFont val="Calibri"/>
        <family val="2"/>
      </rPr>
      <t xml:space="preserve">
</t>
    </r>
    <r>
      <rPr>
        <b/>
        <strike/>
        <sz val="16"/>
        <rFont val="Calibri"/>
        <family val="2"/>
      </rPr>
      <t>2/28 - SMT CLEAR</t>
    </r>
    <r>
      <rPr>
        <b/>
        <sz val="16"/>
        <rFont val="Calibri"/>
        <family val="2"/>
        <scheme val="minor"/>
      </rPr>
      <t xml:space="preserve">
3/2 - KIT CLEAR</t>
    </r>
  </si>
  <si>
    <t>L3 Open Water Power</t>
  </si>
  <si>
    <t>1350 Jefferson Rd</t>
  </si>
  <si>
    <t>Rochester</t>
  </si>
  <si>
    <t>116340
(3/6)</t>
  </si>
  <si>
    <t>ROWC 114404</t>
  </si>
  <si>
    <r>
      <rPr>
        <b/>
        <sz val="16"/>
        <color rgb="FFFF0000"/>
        <rFont val="Calibri"/>
        <family val="2"/>
      </rPr>
      <t>*** 3 DAY TURN ***</t>
    </r>
    <r>
      <rPr>
        <b/>
        <sz val="16"/>
        <color theme="1"/>
        <rFont val="Calibri"/>
        <family val="2"/>
      </rPr>
      <t xml:space="preserve">
</t>
    </r>
    <r>
      <rPr>
        <b/>
        <sz val="16"/>
        <rFont val="Calibri"/>
        <family val="2"/>
      </rPr>
      <t>DEPANEL - SET VSCORE DEPTH TO "5" - BELOW "5" WILL CAUSE STRESS DAMAGE
BARCODE LABELS</t>
    </r>
  </si>
  <si>
    <r>
      <rPr>
        <b/>
        <strike/>
        <sz val="16"/>
        <rFont val="Calibri"/>
        <family val="2"/>
      </rPr>
      <t>3/11 - TOP SIDE 8:30</t>
    </r>
    <r>
      <rPr>
        <b/>
        <sz val="16"/>
        <rFont val="Calibri"/>
        <family val="2"/>
      </rPr>
      <t xml:space="preserve">
3/11 - AOI 1:30</t>
    </r>
  </si>
  <si>
    <r>
      <rPr>
        <b/>
        <strike/>
        <sz val="16"/>
        <rFont val="Calibri"/>
        <family val="2"/>
      </rPr>
      <t>3/6 - KIT WILL CLEAR SOON</t>
    </r>
    <r>
      <rPr>
        <b/>
        <sz val="16"/>
        <rFont val="Calibri"/>
        <family val="2"/>
      </rPr>
      <t xml:space="preserve">
</t>
    </r>
    <r>
      <rPr>
        <b/>
        <strike/>
        <sz val="16"/>
        <rFont val="Calibri"/>
        <family val="2"/>
      </rPr>
      <t>3/10 - SMT CLEAR</t>
    </r>
    <r>
      <rPr>
        <b/>
        <sz val="16"/>
        <rFont val="Calibri"/>
        <family val="2"/>
      </rPr>
      <t xml:space="preserve">
3/14 - KIT CLEAR</t>
    </r>
  </si>
  <si>
    <t>116084-2ND
(3/8)</t>
  </si>
  <si>
    <r>
      <rPr>
        <b/>
        <strike/>
        <sz val="16"/>
        <color theme="1"/>
        <rFont val="Calibri"/>
        <family val="2"/>
      </rPr>
      <t xml:space="preserve">3/9 - BOT SIDE 8:30
3/9 - TOP SIDE 10:00
</t>
    </r>
    <r>
      <rPr>
        <b/>
        <sz val="16"/>
        <color theme="1"/>
        <rFont val="Calibri"/>
        <family val="2"/>
      </rPr>
      <t>3/9 - AOI 11:30</t>
    </r>
  </si>
  <si>
    <t>1B 1T
10/22</t>
  </si>
  <si>
    <t>113565-2
(3/7)
BAL</t>
  </si>
  <si>
    <t>3/14
5D</t>
  </si>
  <si>
    <t>REMOVE R29</t>
  </si>
  <si>
    <t>3/7 - BACK</t>
  </si>
  <si>
    <t>3/7 - KIT CLEAR</t>
  </si>
  <si>
    <t>109882-2ND
(1/23)
BAL</t>
  </si>
  <si>
    <t>ROWC
1ST ARTICLE</t>
  </si>
  <si>
    <r>
      <rPr>
        <b/>
        <strike/>
        <sz val="16"/>
        <color theme="4"/>
        <rFont val="Calibri"/>
        <family val="2"/>
        <scheme val="minor"/>
      </rPr>
      <t>2/17</t>
    </r>
    <r>
      <rPr>
        <b/>
        <strike/>
        <sz val="16"/>
        <color theme="4"/>
        <rFont val="Calibri"/>
        <family val="2"/>
      </rPr>
      <t xml:space="preserve">
2/3*</t>
    </r>
    <r>
      <rPr>
        <b/>
        <sz val="16"/>
        <color theme="4"/>
        <rFont val="Calibri"/>
        <family val="2"/>
      </rPr>
      <t xml:space="preserve">
5D</t>
    </r>
  </si>
  <si>
    <r>
      <rPr>
        <b/>
        <u val="double"/>
        <sz val="16"/>
        <color rgb="FFFF0000"/>
        <rFont val="Calibri"/>
        <family val="2"/>
        <scheme val="minor"/>
      </rPr>
      <t>*ALL HAND SOLDERED RF CONNECTORS HAVE MAX TEMP 165C</t>
    </r>
    <r>
      <rPr>
        <b/>
        <sz val="16"/>
        <color theme="1"/>
        <rFont val="Calibri"/>
        <family val="2"/>
        <scheme val="minor"/>
      </rPr>
      <t xml:space="preserve">
100% XRAY REQ &amp; SAVE IMAGES
MECH ASSY REQ</t>
    </r>
  </si>
  <si>
    <r>
      <rPr>
        <b/>
        <strike/>
        <sz val="16"/>
        <color theme="4"/>
        <rFont val="Calibri"/>
        <family val="2"/>
      </rPr>
      <t>1/25 - TOP SIDE 11:00</t>
    </r>
    <r>
      <rPr>
        <b/>
        <sz val="16"/>
        <color theme="4"/>
        <rFont val="Calibri"/>
        <family val="2"/>
      </rPr>
      <t xml:space="preserve">
2/2 - AOI 2:00
</t>
    </r>
    <r>
      <rPr>
        <b/>
        <strike/>
        <sz val="16"/>
        <color theme="4"/>
        <rFont val="Calibri"/>
        <family val="2"/>
      </rPr>
      <t xml:space="preserve">2/11 - BOT SIDE 7:30
2/11 - TOP SIDE 9:00
</t>
    </r>
    <r>
      <rPr>
        <b/>
        <sz val="16"/>
        <color theme="4"/>
        <rFont val="Calibri"/>
        <family val="2"/>
      </rPr>
      <t>2/11 - AOI 12:00</t>
    </r>
  </si>
  <si>
    <t>2T
95/650</t>
  </si>
  <si>
    <r>
      <rPr>
        <b/>
        <strike/>
        <sz val="16"/>
        <color theme="4"/>
        <rFont val="Calibri"/>
        <family val="2"/>
      </rPr>
      <t>1/23 - FABS DUE 1/24 - 1/26</t>
    </r>
    <r>
      <rPr>
        <b/>
        <sz val="16"/>
        <color theme="4"/>
        <rFont val="Calibri"/>
        <family val="2"/>
      </rPr>
      <t xml:space="preserve">
</t>
    </r>
    <r>
      <rPr>
        <b/>
        <strike/>
        <sz val="16"/>
        <color theme="4"/>
        <rFont val="Calibri"/>
        <family val="2"/>
      </rPr>
      <t>1/25 - FABS BAL DUE 2/2</t>
    </r>
    <r>
      <rPr>
        <b/>
        <sz val="16"/>
        <color theme="4"/>
        <rFont val="Calibri"/>
        <family val="2"/>
      </rPr>
      <t xml:space="preserve">
2/10 - KIT CLEAR</t>
    </r>
  </si>
  <si>
    <t>116048-1ST
(3/3)</t>
  </si>
  <si>
    <t>113565-1
(3/6)
PAR</t>
  </si>
  <si>
    <t>115421
(2/14)</t>
  </si>
  <si>
    <t>3/13
15D</t>
  </si>
  <si>
    <t>"HDR1 PLACE ON BOT SIDE PER ECO 1
"LED1-9" SOLDER IN STRAIGHT LINE (HOLES MAY BE OVERSIZED)</t>
  </si>
  <si>
    <r>
      <rPr>
        <b/>
        <strike/>
        <sz val="16"/>
        <rFont val="Calibri"/>
        <family val="2"/>
      </rPr>
      <t>3/2 - BOT SIDE 8:30</t>
    </r>
    <r>
      <rPr>
        <b/>
        <sz val="16"/>
        <rFont val="Calibri"/>
        <family val="2"/>
      </rPr>
      <t xml:space="preserve">
</t>
    </r>
    <r>
      <rPr>
        <b/>
        <strike/>
        <sz val="16"/>
        <rFont val="Calibri"/>
        <family val="2"/>
      </rPr>
      <t>3/2 - TOP SIDE 2:00</t>
    </r>
    <r>
      <rPr>
        <b/>
        <sz val="16"/>
        <rFont val="Calibri"/>
        <family val="2"/>
      </rPr>
      <t xml:space="preserve">
3/3 - AOI 8:30
</t>
    </r>
  </si>
  <si>
    <t>1B 1T
24/47</t>
  </si>
  <si>
    <r>
      <rPr>
        <b/>
        <strike/>
        <sz val="16"/>
        <rFont val="Calibri"/>
        <family val="2"/>
        <scheme val="minor"/>
      </rPr>
      <t>2/14 - FABS DUE 2/16</t>
    </r>
    <r>
      <rPr>
        <b/>
        <sz val="16"/>
        <rFont val="Calibri"/>
        <family val="2"/>
        <scheme val="minor"/>
      </rPr>
      <t xml:space="preserve">
2/17 - KIT CLEAR</t>
    </r>
  </si>
  <si>
    <t>Hamilton Mfg. Corp</t>
  </si>
  <si>
    <t>1026 Hamilton Dr</t>
  </si>
  <si>
    <t>Holland</t>
  </si>
  <si>
    <t>116347
(3/3)</t>
  </si>
  <si>
    <t>3/10
3D</t>
  </si>
  <si>
    <r>
      <rPr>
        <b/>
        <sz val="16"/>
        <color rgb="FFFF0000"/>
        <rFont val="Calibri"/>
        <family val="2"/>
      </rPr>
      <t>*** 3 DAY TURN ***</t>
    </r>
    <r>
      <rPr>
        <b/>
        <sz val="16"/>
        <color theme="4"/>
        <rFont val="Calibri"/>
        <family val="2"/>
      </rPr>
      <t xml:space="preserve">
</t>
    </r>
    <r>
      <rPr>
        <b/>
        <sz val="16"/>
        <rFont val="Calibri"/>
        <family val="2"/>
      </rPr>
      <t>DEPANEL
MECH ASSY REQ</t>
    </r>
  </si>
  <si>
    <r>
      <rPr>
        <b/>
        <strike/>
        <sz val="16"/>
        <rFont val="Calibri"/>
        <family val="2"/>
      </rPr>
      <t>3/7 - BOT SIDE 11:30</t>
    </r>
    <r>
      <rPr>
        <b/>
        <sz val="16"/>
        <rFont val="Calibri"/>
        <family val="2"/>
      </rPr>
      <t xml:space="preserve">
</t>
    </r>
    <r>
      <rPr>
        <b/>
        <strike/>
        <sz val="16"/>
        <rFont val="Calibri"/>
        <family val="2"/>
      </rPr>
      <t>3/7 - TOP SIDE 1:30</t>
    </r>
    <r>
      <rPr>
        <b/>
        <sz val="16"/>
        <rFont val="Calibri"/>
        <family val="2"/>
      </rPr>
      <t xml:space="preserve">
3/8 - AOI 7:30</t>
    </r>
  </si>
  <si>
    <t>1B 1T
53/746</t>
  </si>
  <si>
    <r>
      <rPr>
        <b/>
        <strike/>
        <sz val="16"/>
        <rFont val="Calibri"/>
        <family val="2"/>
        <scheme val="minor"/>
      </rPr>
      <t>3/3 - SHORT #56 (S1_R8...</t>
    </r>
    <r>
      <rPr>
        <b/>
        <sz val="16"/>
        <rFont val="Calibri"/>
        <family val="2"/>
        <scheme val="minor"/>
      </rPr>
      <t>)
3/7 - KIT CLEAR</t>
    </r>
  </si>
  <si>
    <t>John Hopkins University Applied Physics La</t>
  </si>
  <si>
    <t>11100 Johns Hopkins Rd</t>
  </si>
  <si>
    <t>Laurel</t>
  </si>
  <si>
    <t>116158-2
(3/2)
BAL</t>
  </si>
  <si>
    <t>3/10
5D</t>
  </si>
  <si>
    <r>
      <rPr>
        <b/>
        <strike/>
        <sz val="16"/>
        <rFont val="Calibri"/>
        <family val="2"/>
      </rPr>
      <t xml:space="preserve">3/3 - TOP SIDE 8:30
3/3 - BOT SIDE 1:30
</t>
    </r>
    <r>
      <rPr>
        <b/>
        <sz val="16"/>
        <rFont val="Calibri"/>
        <family val="2"/>
      </rPr>
      <t>3/4 - AOI 12:00</t>
    </r>
  </si>
  <si>
    <t>2B 2T
165/2069</t>
  </si>
  <si>
    <r>
      <rPr>
        <b/>
        <strike/>
        <sz val="16"/>
        <rFont val="Calibri"/>
        <family val="2"/>
        <scheme val="minor"/>
      </rPr>
      <t>3/2 - WILL CLEAR SOON</t>
    </r>
    <r>
      <rPr>
        <b/>
        <sz val="16"/>
        <rFont val="Calibri"/>
        <family val="2"/>
        <scheme val="minor"/>
      </rPr>
      <t xml:space="preserve">
3/7 - KIT CLEAR</t>
    </r>
  </si>
  <si>
    <t>Skyryse, Inc.</t>
  </si>
  <si>
    <t>777 S Aviation Blvd Ste 230</t>
  </si>
  <si>
    <t>El Segundo</t>
  </si>
  <si>
    <t>116474
(3/3)</t>
  </si>
  <si>
    <r>
      <rPr>
        <b/>
        <sz val="16"/>
        <color rgb="FFFF0000"/>
        <rFont val="Calibri"/>
        <family val="2"/>
      </rPr>
      <t>*** 3 DAY TURN ***</t>
    </r>
    <r>
      <rPr>
        <b/>
        <sz val="16"/>
        <color theme="4"/>
        <rFont val="Calibri"/>
        <family val="2"/>
      </rPr>
      <t xml:space="preserve">
</t>
    </r>
    <r>
      <rPr>
        <b/>
        <sz val="16"/>
        <rFont val="Calibri"/>
        <family val="2"/>
      </rPr>
      <t>DEPANEL</t>
    </r>
    <r>
      <rPr>
        <b/>
        <sz val="16"/>
        <color rgb="FFFF0000"/>
        <rFont val="Calibri"/>
        <family val="2"/>
      </rPr>
      <t xml:space="preserve"> &amp; SAND</t>
    </r>
  </si>
  <si>
    <r>
      <rPr>
        <b/>
        <strike/>
        <sz val="16"/>
        <rFont val="Calibri"/>
        <family val="2"/>
      </rPr>
      <t>3/7 - TOP SIDE 11:00</t>
    </r>
    <r>
      <rPr>
        <b/>
        <sz val="16"/>
        <rFont val="Calibri"/>
        <family val="2"/>
      </rPr>
      <t xml:space="preserve">
3/8 - AOI 9:30</t>
    </r>
  </si>
  <si>
    <t>1T
39/120</t>
  </si>
  <si>
    <r>
      <rPr>
        <b/>
        <strike/>
        <sz val="16"/>
        <rFont val="Calibri"/>
        <family val="2"/>
        <scheme val="minor"/>
      </rPr>
      <t>3/6 - FABS DUE 3/7</t>
    </r>
    <r>
      <rPr>
        <b/>
        <sz val="16"/>
        <rFont val="Calibri"/>
        <family val="2"/>
        <scheme val="minor"/>
      </rPr>
      <t xml:space="preserve">
3/7 - KIT CLEAR</t>
    </r>
  </si>
  <si>
    <t>Waites Wireless</t>
  </si>
  <si>
    <t>532 Enterprise Dr</t>
  </si>
  <si>
    <t>Erlanger</t>
  </si>
  <si>
    <t>KY</t>
  </si>
  <si>
    <t>116438
(3/6)</t>
  </si>
  <si>
    <r>
      <rPr>
        <b/>
        <sz val="16"/>
        <color rgb="FFFF0000"/>
        <rFont val="Calibri"/>
        <family val="2"/>
      </rPr>
      <t>*** 3 DAY TURN ***</t>
    </r>
    <r>
      <rPr>
        <b/>
        <sz val="16"/>
        <color theme="4"/>
        <rFont val="Calibri"/>
        <family val="2"/>
      </rPr>
      <t xml:space="preserve">
</t>
    </r>
    <r>
      <rPr>
        <b/>
        <sz val="16"/>
        <rFont val="Calibri"/>
        <family val="2"/>
      </rPr>
      <t>DEPANEL
J14 J23 PIN REMOVED</t>
    </r>
  </si>
  <si>
    <r>
      <rPr>
        <b/>
        <strike/>
        <sz val="16"/>
        <rFont val="Calibri"/>
        <family val="2"/>
      </rPr>
      <t>3/8 - BOT SIDE 7:30</t>
    </r>
    <r>
      <rPr>
        <b/>
        <sz val="16"/>
        <rFont val="Calibri"/>
        <family val="2"/>
      </rPr>
      <t xml:space="preserve">
</t>
    </r>
    <r>
      <rPr>
        <b/>
        <strike/>
        <sz val="16"/>
        <rFont val="Calibri"/>
        <family val="2"/>
      </rPr>
      <t>3/8 - TOP SIDE 10:30</t>
    </r>
    <r>
      <rPr>
        <b/>
        <sz val="16"/>
        <rFont val="Calibri"/>
        <family val="2"/>
      </rPr>
      <t xml:space="preserve">
3/8 - AOI 1:00</t>
    </r>
  </si>
  <si>
    <t>1B 1T
80/340</t>
  </si>
  <si>
    <r>
      <rPr>
        <b/>
        <strike/>
        <sz val="16"/>
        <rFont val="Calibri"/>
        <family val="2"/>
      </rPr>
      <t>3/6 - KIT WILL CLEAR 3/8</t>
    </r>
    <r>
      <rPr>
        <b/>
        <sz val="16"/>
        <rFont val="Calibri"/>
        <family val="2"/>
      </rPr>
      <t xml:space="preserve">
3/7 - KIT CLEAR</t>
    </r>
  </si>
  <si>
    <t>100610-4TH-2
(1/6)
BAL</t>
  </si>
  <si>
    <t>RONC 3RD ARTICLE</t>
  </si>
  <si>
    <r>
      <t xml:space="preserve">3/10
</t>
    </r>
    <r>
      <rPr>
        <b/>
        <strike/>
        <sz val="16"/>
        <rFont val="Calibri"/>
        <family val="2"/>
      </rPr>
      <t>3/8</t>
    </r>
    <r>
      <rPr>
        <b/>
        <sz val="16"/>
        <rFont val="Calibri"/>
        <family val="2"/>
      </rPr>
      <t xml:space="preserve">
</t>
    </r>
    <r>
      <rPr>
        <b/>
        <strike/>
        <sz val="16"/>
        <rFont val="Calibri"/>
        <family val="2"/>
      </rPr>
      <t>3/3</t>
    </r>
    <r>
      <rPr>
        <b/>
        <sz val="16"/>
        <rFont val="Calibri"/>
        <family val="2"/>
      </rPr>
      <t xml:space="preserve">
</t>
    </r>
    <r>
      <rPr>
        <b/>
        <strike/>
        <sz val="16"/>
        <rFont val="Calibri"/>
        <family val="2"/>
      </rPr>
      <t>2/25H</t>
    </r>
    <r>
      <rPr>
        <b/>
        <sz val="16"/>
        <rFont val="Calibri"/>
        <family val="2"/>
      </rPr>
      <t xml:space="preserve">
20D</t>
    </r>
  </si>
  <si>
    <r>
      <rPr>
        <b/>
        <sz val="16"/>
        <rFont val="Calibri"/>
        <family val="2"/>
        <scheme val="minor"/>
      </rPr>
      <t xml:space="preserve">***NEW LEAD SOLDER PROCESS FOR U1A-U1H - </t>
    </r>
    <r>
      <rPr>
        <b/>
        <sz val="16"/>
        <color rgb="FFFF0000"/>
        <rFont val="Calibri"/>
        <family val="2"/>
      </rPr>
      <t>DO NOT WASH U1A-U1H</t>
    </r>
    <r>
      <rPr>
        <b/>
        <sz val="16"/>
        <rFont val="Calibri"/>
        <family val="2"/>
      </rPr>
      <t xml:space="preserve"> - USE SAME PROCESS AS B100606*** </t>
    </r>
  </si>
  <si>
    <r>
      <rPr>
        <b/>
        <strike/>
        <sz val="16"/>
        <rFont val="Calibri"/>
        <family val="2"/>
      </rPr>
      <t xml:space="preserve">1/10 - BOT SIDE 10:00 </t>
    </r>
    <r>
      <rPr>
        <b/>
        <sz val="16"/>
        <rFont val="Calibri"/>
        <family val="2"/>
      </rPr>
      <t xml:space="preserve">
</t>
    </r>
    <r>
      <rPr>
        <b/>
        <strike/>
        <sz val="16"/>
        <rFont val="Calibri"/>
        <family val="2"/>
      </rPr>
      <t>2/8 - TOP SIDE 10:30</t>
    </r>
    <r>
      <rPr>
        <b/>
        <sz val="16"/>
        <rFont val="Calibri"/>
        <family val="2"/>
      </rPr>
      <t xml:space="preserve">
2/14 - AOI 1:00
</t>
    </r>
  </si>
  <si>
    <t>1/6 - RUN BOT ONLY; RUN TOP AFTER B100606
1/13 - QTY 121 DONE
1/17 - BOT DONE 11:30</t>
  </si>
  <si>
    <t>115378
(2/24)</t>
  </si>
  <si>
    <t>RONC 102423</t>
  </si>
  <si>
    <t>3/10
10D</t>
  </si>
  <si>
    <r>
      <rPr>
        <b/>
        <strike/>
        <sz val="16"/>
        <color theme="1"/>
        <rFont val="Calibri"/>
        <family val="2"/>
      </rPr>
      <t>3/3 - TOP SIDE 12:00</t>
    </r>
    <r>
      <rPr>
        <b/>
        <sz val="16"/>
        <color theme="1"/>
        <rFont val="Calibri"/>
        <family val="2"/>
      </rPr>
      <t xml:space="preserve">
3/3 - AOI 3:00</t>
    </r>
  </si>
  <si>
    <t>2/24 - KIT CLEAR</t>
  </si>
  <si>
    <t>Kinetic Vision</t>
  </si>
  <si>
    <t>10651 Aerohub Blvd</t>
  </si>
  <si>
    <t>Cincinnati</t>
  </si>
  <si>
    <t>116535
(3/6)</t>
  </si>
  <si>
    <t>3/9
3D</t>
  </si>
  <si>
    <r>
      <rPr>
        <b/>
        <strike/>
        <sz val="16"/>
        <color theme="1"/>
        <rFont val="Calibri"/>
        <family val="2"/>
        <scheme val="minor"/>
      </rPr>
      <t>3/7 - BOT SIDE 7:00</t>
    </r>
    <r>
      <rPr>
        <b/>
        <sz val="16"/>
        <color theme="1"/>
        <rFont val="Calibri"/>
        <family val="2"/>
        <scheme val="minor"/>
      </rPr>
      <t xml:space="preserve">
</t>
    </r>
    <r>
      <rPr>
        <b/>
        <strike/>
        <sz val="16"/>
        <color theme="1"/>
        <rFont val="Calibri"/>
        <family val="2"/>
        <scheme val="minor"/>
      </rPr>
      <t>3/7 - TOP SIDE 8:00</t>
    </r>
    <r>
      <rPr>
        <b/>
        <sz val="16"/>
        <color theme="1"/>
        <rFont val="Calibri"/>
        <family val="2"/>
        <scheme val="minor"/>
      </rPr>
      <t xml:space="preserve">
3/7 - AOI 10:30</t>
    </r>
  </si>
  <si>
    <t>1B 1T
68/368</t>
  </si>
  <si>
    <t xml:space="preserve">3/6 - KIT CLEAR
</t>
  </si>
  <si>
    <t>115295
(2/27)</t>
  </si>
  <si>
    <t>3/9
5D</t>
  </si>
  <si>
    <r>
      <rPr>
        <b/>
        <u val="double"/>
        <sz val="16"/>
        <color rgb="FFFF0000"/>
        <rFont val="Calibri"/>
        <family val="2"/>
      </rPr>
      <t xml:space="preserve">"SMT SOLDER PASTE MUST BE ALPHA WS-820!!!"
</t>
    </r>
    <r>
      <rPr>
        <b/>
        <sz val="16"/>
        <color theme="1"/>
        <rFont val="Calibri"/>
        <family val="2"/>
      </rPr>
      <t>CLASS 3
DEPANEL</t>
    </r>
  </si>
  <si>
    <r>
      <rPr>
        <b/>
        <strike/>
        <sz val="16"/>
        <rFont val="Calibri"/>
        <family val="2"/>
      </rPr>
      <t xml:space="preserve">3/3 - TOP SIDE 9:30
3/3 - BOT SIDE 10:00
</t>
    </r>
    <r>
      <rPr>
        <b/>
        <sz val="16"/>
        <rFont val="Calibri"/>
        <family val="2"/>
      </rPr>
      <t>3/3 - AOI 12:00</t>
    </r>
  </si>
  <si>
    <t>1B 1T
49/90</t>
  </si>
  <si>
    <r>
      <rPr>
        <b/>
        <strike/>
        <sz val="16"/>
        <rFont val="Calibri"/>
        <family val="2"/>
      </rPr>
      <t>2/24 - SMT CLEAR</t>
    </r>
    <r>
      <rPr>
        <b/>
        <sz val="16"/>
        <rFont val="Calibri"/>
        <family val="2"/>
      </rPr>
      <t xml:space="preserve">
3/2 - KIT CLEAR</t>
    </r>
    <r>
      <rPr>
        <b/>
        <sz val="16"/>
        <rFont val="Calibri"/>
        <family val="2"/>
      </rPr>
      <t xml:space="preserve">
3/3 - TOP SIDE 1ST</t>
    </r>
  </si>
  <si>
    <t>116452
(3/3)</t>
  </si>
  <si>
    <r>
      <rPr>
        <b/>
        <strike/>
        <sz val="16"/>
        <rFont val="Calibri"/>
        <family val="2"/>
        <scheme val="minor"/>
      </rPr>
      <t xml:space="preserve">3/6 - BOT SIDE 9:00
3/6 - TOP SIDE 11:00
</t>
    </r>
    <r>
      <rPr>
        <b/>
        <sz val="16"/>
        <rFont val="Calibri"/>
        <family val="2"/>
        <scheme val="minor"/>
      </rPr>
      <t>3/6 - AOI 1:00</t>
    </r>
  </si>
  <si>
    <t>1B 1T
5/57</t>
  </si>
  <si>
    <r>
      <rPr>
        <b/>
        <strike/>
        <sz val="16"/>
        <rFont val="Calibri"/>
        <family val="2"/>
      </rPr>
      <t>3/3 - FABS DUE 3/6</t>
    </r>
    <r>
      <rPr>
        <b/>
        <sz val="16"/>
        <rFont val="Calibri"/>
        <family val="2"/>
      </rPr>
      <t xml:space="preserve">
3/6 - KIT CLEAR</t>
    </r>
  </si>
  <si>
    <t>116158-1
(3/2)
PAR</t>
  </si>
  <si>
    <t>EXPEDITE 1 OF 7</t>
  </si>
  <si>
    <r>
      <rPr>
        <b/>
        <strike/>
        <sz val="16"/>
        <rFont val="Calibri"/>
        <family val="2"/>
      </rPr>
      <t>3/3 - TOP SIDE 8:30</t>
    </r>
    <r>
      <rPr>
        <b/>
        <sz val="16"/>
        <rFont val="Calibri"/>
        <family val="2"/>
      </rPr>
      <t xml:space="preserve">
</t>
    </r>
    <r>
      <rPr>
        <b/>
        <strike/>
        <sz val="16"/>
        <rFont val="Calibri"/>
        <family val="2"/>
      </rPr>
      <t>3/3 - BOT SIDE 1:30</t>
    </r>
    <r>
      <rPr>
        <b/>
        <sz val="16"/>
        <rFont val="Calibri"/>
        <family val="2"/>
      </rPr>
      <t xml:space="preserve">
3/4 - AOI 12:00</t>
    </r>
  </si>
  <si>
    <r>
      <rPr>
        <b/>
        <strike/>
        <sz val="16"/>
        <rFont val="Calibri"/>
        <family val="2"/>
        <scheme val="minor"/>
      </rPr>
      <t>3/2 - WILL CLEAR SOON</t>
    </r>
    <r>
      <rPr>
        <b/>
        <sz val="16"/>
        <rFont val="Calibri"/>
        <family val="2"/>
        <scheme val="minor"/>
      </rPr>
      <t xml:space="preserve">
3/3 - TOP SIDE 1ST
3/7 - KIT CLEAR</t>
    </r>
  </si>
  <si>
    <t>115052
(2/13)</t>
  </si>
  <si>
    <t>3/8H
15D</t>
  </si>
  <si>
    <r>
      <rPr>
        <b/>
        <strike/>
        <sz val="16"/>
        <rFont val="Calibri"/>
        <family val="2"/>
      </rPr>
      <t>3/2 - TOP SIDE 6:00</t>
    </r>
    <r>
      <rPr>
        <b/>
        <sz val="16"/>
        <rFont val="Calibri"/>
        <family val="2"/>
      </rPr>
      <t xml:space="preserve">
</t>
    </r>
    <r>
      <rPr>
        <b/>
        <strike/>
        <sz val="16"/>
        <rFont val="Calibri"/>
        <family val="2"/>
      </rPr>
      <t>3/2 - BOT SIDE 2:00</t>
    </r>
    <r>
      <rPr>
        <b/>
        <sz val="16"/>
        <rFont val="Calibri"/>
        <family val="2"/>
      </rPr>
      <t xml:space="preserve">
3/3 - AOI 2:30</t>
    </r>
  </si>
  <si>
    <t>1B 1T
27/157</t>
  </si>
  <si>
    <r>
      <rPr>
        <b/>
        <strike/>
        <sz val="16"/>
        <rFont val="Calibri"/>
        <family val="2"/>
      </rPr>
      <t xml:space="preserve">2/13 - KIT WILL CLEAR 2/14
</t>
    </r>
    <r>
      <rPr>
        <b/>
        <sz val="16"/>
        <rFont val="Calibri"/>
        <family val="2"/>
      </rPr>
      <t>2/14 - KIT CLEAR</t>
    </r>
    <r>
      <rPr>
        <b/>
        <sz val="16"/>
        <rFont val="Calibri"/>
        <family val="2"/>
      </rPr>
      <t xml:space="preserve">
3/2 - TOP SIDE 1ST</t>
    </r>
  </si>
  <si>
    <t>116106
(2/21)</t>
  </si>
  <si>
    <t>3/8
10D</t>
  </si>
  <si>
    <r>
      <rPr>
        <b/>
        <strike/>
        <sz val="16"/>
        <rFont val="Calibri"/>
        <family val="2"/>
        <scheme val="minor"/>
      </rPr>
      <t xml:space="preserve">2/28 - BOT SIDE 12:30
3/1 - TOP SIDE 11:00
</t>
    </r>
    <r>
      <rPr>
        <b/>
        <sz val="16"/>
        <rFont val="Calibri"/>
        <family val="2"/>
        <scheme val="minor"/>
      </rPr>
      <t>3/1 - AOI 2:30</t>
    </r>
  </si>
  <si>
    <t>1B 1T
42/245</t>
  </si>
  <si>
    <r>
      <rPr>
        <b/>
        <strike/>
        <sz val="16"/>
        <rFont val="Calibri"/>
        <family val="2"/>
      </rPr>
      <t>2/21 - FABS DUE 2/23</t>
    </r>
    <r>
      <rPr>
        <b/>
        <sz val="16"/>
        <rFont val="Calibri"/>
        <family val="2"/>
      </rPr>
      <t xml:space="preserve">
2/22 - KIT CLEAR</t>
    </r>
  </si>
  <si>
    <t>114812-6
(12/22)
PAR</t>
  </si>
  <si>
    <t>*SHIP HOLD</t>
  </si>
  <si>
    <r>
      <rPr>
        <b/>
        <strike/>
        <sz val="16"/>
        <rFont val="Calibri"/>
        <family val="2"/>
      </rPr>
      <t>2/28</t>
    </r>
    <r>
      <rPr>
        <b/>
        <sz val="16"/>
        <rFont val="Calibri"/>
        <family val="2"/>
      </rPr>
      <t xml:space="preserve">
</t>
    </r>
    <r>
      <rPr>
        <b/>
        <strike/>
        <sz val="16"/>
        <rFont val="Calibri"/>
        <family val="2"/>
      </rPr>
      <t>2/22
1/9H</t>
    </r>
    <r>
      <rPr>
        <b/>
        <sz val="16"/>
        <rFont val="Calibri"/>
        <family val="2"/>
      </rPr>
      <t xml:space="preserve">
10D</t>
    </r>
  </si>
  <si>
    <t>DEPANEL
CLASS 3
SHIPPING - REMOVE ALL PICK &amp; PLACE PADS (ECO #9)</t>
  </si>
  <si>
    <r>
      <t xml:space="preserve">12/29 - BOT SIDE 8:30
</t>
    </r>
    <r>
      <rPr>
        <b/>
        <strike/>
        <sz val="16"/>
        <rFont val="Calibri"/>
        <family val="2"/>
      </rPr>
      <t xml:space="preserve">2/8 - TOP SIDE 10:30
</t>
    </r>
    <r>
      <rPr>
        <b/>
        <sz val="16"/>
        <rFont val="Calibri"/>
        <family val="2"/>
      </rPr>
      <t>2/9 - AOI 2:30</t>
    </r>
    <r>
      <rPr>
        <b/>
        <strike/>
        <sz val="16"/>
        <rFont val="Calibri"/>
        <family val="2"/>
      </rPr>
      <t xml:space="preserve">
</t>
    </r>
    <r>
      <rPr>
        <b/>
        <sz val="16"/>
        <rFont val="Calibri"/>
        <family val="2"/>
      </rPr>
      <t>NEED TO PLACE (REWORK) DNI PARTS ON 15 BOARDS</t>
    </r>
  </si>
  <si>
    <t>1B 2T
92/554</t>
  </si>
  <si>
    <r>
      <t xml:space="preserve">12/22 - KIT CLEAR
</t>
    </r>
    <r>
      <rPr>
        <b/>
        <strike/>
        <sz val="16"/>
        <rFont val="Calibri"/>
        <family val="2"/>
      </rPr>
      <t>12/27 - AA SHIPPING HOLD</t>
    </r>
    <r>
      <rPr>
        <b/>
        <sz val="16"/>
        <rFont val="Calibri"/>
        <family val="2"/>
      </rPr>
      <t xml:space="preserve">
12/28 - QTY 145 CLEAR FOR BOT SIDE
1/5 - INSTALL #26, 9, 77, 79 &amp; 80</t>
    </r>
  </si>
  <si>
    <t>21 County Line Rd</t>
  </si>
  <si>
    <t>Somerville</t>
  </si>
  <si>
    <t>NJ</t>
  </si>
  <si>
    <t>112356
(2/21)</t>
  </si>
  <si>
    <t>RONC 110797</t>
  </si>
  <si>
    <t>3/7
10D</t>
  </si>
  <si>
    <r>
      <t xml:space="preserve">CLASS 3
DEPANEL
</t>
    </r>
    <r>
      <rPr>
        <b/>
        <sz val="16"/>
        <color rgb="FFFF0000"/>
        <rFont val="Calibri"/>
        <family val="2"/>
      </rPr>
      <t xml:space="preserve">QUALITY ALERT </t>
    </r>
    <r>
      <rPr>
        <b/>
        <sz val="16"/>
        <rFont val="Calibri"/>
        <family val="2"/>
      </rPr>
      <t>--- SEE ECO</t>
    </r>
  </si>
  <si>
    <r>
      <rPr>
        <b/>
        <strike/>
        <sz val="16"/>
        <rFont val="Calibri"/>
        <family val="2"/>
      </rPr>
      <t>3/1 - BOT SIDE 3:30</t>
    </r>
    <r>
      <rPr>
        <b/>
        <sz val="16"/>
        <rFont val="Calibri"/>
        <family val="2"/>
      </rPr>
      <t xml:space="preserve">
</t>
    </r>
    <r>
      <rPr>
        <b/>
        <strike/>
        <sz val="16"/>
        <rFont val="Calibri"/>
        <family val="2"/>
      </rPr>
      <t>3/2 - TOP SIDE 12:00</t>
    </r>
    <r>
      <rPr>
        <b/>
        <sz val="16"/>
        <rFont val="Calibri"/>
        <family val="2"/>
      </rPr>
      <t xml:space="preserve">
3/3 - AOI 9:30</t>
    </r>
    <r>
      <rPr>
        <b/>
        <sz val="16"/>
        <rFont val="Calibri"/>
        <family val="2"/>
      </rPr>
      <t xml:space="preserve">
</t>
    </r>
  </si>
  <si>
    <t>1B 1T
39/71</t>
  </si>
  <si>
    <t>2/21 - KIT CLEAR</t>
  </si>
  <si>
    <t>INTEGRA LIFE SCIENCES</t>
  </si>
  <si>
    <t>115825
(2/21)</t>
  </si>
  <si>
    <t>RONC 110095</t>
  </si>
  <si>
    <t>"J2" REFER TO ECO FOR PLACEMENT
DEPANEL</t>
  </si>
  <si>
    <t>2/21 - BACK</t>
  </si>
  <si>
    <t>115661
(2/22)</t>
  </si>
  <si>
    <t>BARCODE LABEL REQ
CofC PER ECO 3</t>
  </si>
  <si>
    <r>
      <rPr>
        <b/>
        <strike/>
        <sz val="16"/>
        <rFont val="Calibri"/>
        <family val="2"/>
      </rPr>
      <t>3/1 - TOP SIDE 2:30</t>
    </r>
    <r>
      <rPr>
        <b/>
        <sz val="16"/>
        <rFont val="Calibri"/>
        <family val="2"/>
      </rPr>
      <t xml:space="preserve">
3/1 - AOI 12:00</t>
    </r>
  </si>
  <si>
    <t>1T
35/703</t>
  </si>
  <si>
    <r>
      <rPr>
        <b/>
        <strike/>
        <sz val="16"/>
        <rFont val="Calibri"/>
        <family val="2"/>
      </rPr>
      <t>2/23 - WILL CLEAR EOD</t>
    </r>
    <r>
      <rPr>
        <b/>
        <sz val="16"/>
        <rFont val="Calibri"/>
        <family val="2"/>
      </rPr>
      <t xml:space="preserve">
2/28 - KIT CLEAR; FB1 FB2 NO LONGER DNI</t>
    </r>
  </si>
  <si>
    <t>Lunar Energy, Inc.</t>
  </si>
  <si>
    <t>755 Ravendale Drive</t>
  </si>
  <si>
    <t>Nountain View</t>
  </si>
  <si>
    <t>115913-1ST
(2/23)</t>
  </si>
  <si>
    <t>DEPANEL
FAIR REQ
XRAY &amp; SAVE</t>
  </si>
  <si>
    <r>
      <rPr>
        <b/>
        <strike/>
        <sz val="16"/>
        <rFont val="Calibri"/>
        <family val="2"/>
      </rPr>
      <t xml:space="preserve">3/1 - BOT SIDE 12:30
3/1 - TOP SIDE 1:30
</t>
    </r>
    <r>
      <rPr>
        <b/>
        <sz val="16"/>
        <rFont val="Calibri"/>
        <family val="2"/>
      </rPr>
      <t>3/1 - AOI 3:30</t>
    </r>
  </si>
  <si>
    <t>1B 1T
65/256</t>
  </si>
  <si>
    <r>
      <rPr>
        <b/>
        <strike/>
        <sz val="16"/>
        <rFont val="Calibri"/>
        <family val="2"/>
      </rPr>
      <t>2/23 - FABS DUE 2/27</t>
    </r>
    <r>
      <rPr>
        <b/>
        <sz val="16"/>
        <rFont val="Calibri"/>
        <family val="2"/>
      </rPr>
      <t xml:space="preserve">
2/27 - KIT CLEAR</t>
    </r>
  </si>
  <si>
    <t>115294
(2/27)</t>
  </si>
  <si>
    <r>
      <rPr>
        <b/>
        <strike/>
        <sz val="16"/>
        <color theme="1"/>
        <rFont val="Calibri"/>
        <family val="2"/>
      </rPr>
      <t>2/28 - BOT SIDE 12:30</t>
    </r>
    <r>
      <rPr>
        <b/>
        <sz val="16"/>
        <color theme="1"/>
        <rFont val="Calibri"/>
        <family val="2"/>
      </rPr>
      <t xml:space="preserve">
</t>
    </r>
    <r>
      <rPr>
        <b/>
        <strike/>
        <sz val="16"/>
        <color theme="1"/>
        <rFont val="Calibri"/>
        <family val="2"/>
      </rPr>
      <t>3/1 - TOP SIDE 7:00</t>
    </r>
    <r>
      <rPr>
        <b/>
        <sz val="16"/>
        <color theme="1"/>
        <rFont val="Calibri"/>
        <family val="2"/>
        <scheme val="minor"/>
      </rPr>
      <t xml:space="preserve">
3/1 - AOI 12:00</t>
    </r>
  </si>
  <si>
    <t>1B 1T
80/201</t>
  </si>
  <si>
    <t>115691
(2/7)</t>
  </si>
  <si>
    <r>
      <rPr>
        <b/>
        <strike/>
        <sz val="16"/>
        <rFont val="Calibri"/>
        <family val="2"/>
      </rPr>
      <t>2/24</t>
    </r>
    <r>
      <rPr>
        <b/>
        <sz val="16"/>
        <rFont val="Calibri"/>
        <family val="2"/>
      </rPr>
      <t xml:space="preserve">
</t>
    </r>
    <r>
      <rPr>
        <b/>
        <strike/>
        <sz val="16"/>
        <rFont val="Calibri"/>
        <family val="2"/>
      </rPr>
      <t>2/22</t>
    </r>
    <r>
      <rPr>
        <b/>
        <sz val="16"/>
        <rFont val="Calibri"/>
        <family val="2"/>
      </rPr>
      <t xml:space="preserve">
10D</t>
    </r>
  </si>
  <si>
    <t>2 WIRE JUMPERS REQ - SEE ECO</t>
  </si>
  <si>
    <t>2/7 - BACK</t>
  </si>
  <si>
    <t>PIN ISSUE??? - CLEAR 2/23</t>
  </si>
  <si>
    <t>106348
(2/9)</t>
  </si>
  <si>
    <t>RONC 101205</t>
  </si>
  <si>
    <t>3/3H
10D</t>
  </si>
  <si>
    <r>
      <rPr>
        <b/>
        <strike/>
        <sz val="16"/>
        <rFont val="Calibri"/>
        <family val="2"/>
      </rPr>
      <t>2/21 - BOT SIDE 6:00</t>
    </r>
    <r>
      <rPr>
        <b/>
        <sz val="16"/>
        <rFont val="Calibri"/>
        <family val="2"/>
      </rPr>
      <t xml:space="preserve">
</t>
    </r>
    <r>
      <rPr>
        <b/>
        <strike/>
        <sz val="16"/>
        <rFont val="Calibri"/>
        <family val="2"/>
      </rPr>
      <t>2/22 - TOP SIDE 8:00</t>
    </r>
    <r>
      <rPr>
        <b/>
        <sz val="16"/>
        <rFont val="Calibri"/>
        <family val="2"/>
      </rPr>
      <t xml:space="preserve">
2/27 - AOI 9:00</t>
    </r>
  </si>
  <si>
    <t>2/10 - KIT CLEAR</t>
  </si>
  <si>
    <t>116464
(2/28)</t>
  </si>
  <si>
    <t>RONC
115328</t>
  </si>
  <si>
    <t>3/3
3D</t>
  </si>
  <si>
    <r>
      <t xml:space="preserve">*** 3 DAY TURN ***
</t>
    </r>
    <r>
      <rPr>
        <b/>
        <sz val="16"/>
        <rFont val="Calibri"/>
        <family val="2"/>
      </rPr>
      <t>BOARDS REQ BAKING</t>
    </r>
  </si>
  <si>
    <r>
      <rPr>
        <b/>
        <strike/>
        <sz val="16"/>
        <color theme="1"/>
        <rFont val="Calibri"/>
        <family val="2"/>
      </rPr>
      <t>3/1 - TOP SIDE 7:00</t>
    </r>
    <r>
      <rPr>
        <b/>
        <sz val="16"/>
        <color theme="1"/>
        <rFont val="Calibri"/>
        <family val="2"/>
      </rPr>
      <t xml:space="preserve">
3/1 - AOI 8:00</t>
    </r>
  </si>
  <si>
    <t>2/28 - KIT CLEAR</t>
  </si>
  <si>
    <t>116136
(2/23)</t>
  </si>
  <si>
    <t>3/3
5D</t>
  </si>
  <si>
    <t>CLASS 3
DEPANEL
MECH ASSY &amp;
PRESS FIT REQ</t>
  </si>
  <si>
    <r>
      <rPr>
        <b/>
        <strike/>
        <sz val="16"/>
        <rFont val="Calibri"/>
        <family val="2"/>
      </rPr>
      <t>2/28 - BOT SIDE 8:30</t>
    </r>
    <r>
      <rPr>
        <b/>
        <sz val="16"/>
        <rFont val="Calibri"/>
        <family val="2"/>
      </rPr>
      <t xml:space="preserve">
</t>
    </r>
    <r>
      <rPr>
        <b/>
        <strike/>
        <sz val="16"/>
        <rFont val="Calibri"/>
        <family val="2"/>
      </rPr>
      <t>2/28 - TOP SIDE 11:00</t>
    </r>
    <r>
      <rPr>
        <b/>
        <sz val="16"/>
        <rFont val="Calibri"/>
        <family val="2"/>
      </rPr>
      <t xml:space="preserve">
3/1 - AOI 7:00</t>
    </r>
  </si>
  <si>
    <t>1B 1T
53/484</t>
  </si>
  <si>
    <r>
      <rPr>
        <b/>
        <strike/>
        <sz val="16"/>
        <rFont val="Calibri"/>
        <family val="2"/>
      </rPr>
      <t>2/23 - FABS DUE 2/24</t>
    </r>
    <r>
      <rPr>
        <b/>
        <sz val="16"/>
        <rFont val="Calibri"/>
        <family val="2"/>
      </rPr>
      <t xml:space="preserve">
2/24 - KIT CLEAR</t>
    </r>
  </si>
  <si>
    <t>3901 Castle Hayne Rd</t>
  </si>
  <si>
    <t>Castle Hayne</t>
  </si>
  <si>
    <t>115908
(2/22)</t>
  </si>
  <si>
    <r>
      <rPr>
        <b/>
        <strike/>
        <sz val="16"/>
        <rFont val="Calibri"/>
        <family val="2"/>
      </rPr>
      <t>2/28 - BOT SIDE 7:00</t>
    </r>
    <r>
      <rPr>
        <b/>
        <sz val="16"/>
        <rFont val="Calibri"/>
        <family val="2"/>
      </rPr>
      <t xml:space="preserve">
</t>
    </r>
    <r>
      <rPr>
        <b/>
        <strike/>
        <sz val="16"/>
        <rFont val="Calibri"/>
        <family val="2"/>
      </rPr>
      <t>2/28 - TOP SIDE 2:30</t>
    </r>
    <r>
      <rPr>
        <b/>
        <sz val="16"/>
        <rFont val="Calibri"/>
        <family val="2"/>
        <scheme val="minor"/>
      </rPr>
      <t xml:space="preserve">
3/1 - AOI 11:30</t>
    </r>
  </si>
  <si>
    <t>1B 1T
79/308</t>
  </si>
  <si>
    <r>
      <rPr>
        <b/>
        <strike/>
        <sz val="16"/>
        <rFont val="Calibri"/>
        <family val="2"/>
      </rPr>
      <t>2/23 - #45 (U5) DUE 2/24</t>
    </r>
    <r>
      <rPr>
        <b/>
        <sz val="16"/>
        <rFont val="Calibri"/>
        <family val="2"/>
      </rPr>
      <t xml:space="preserve">
2/24 - KIT CLEAR</t>
    </r>
  </si>
  <si>
    <t>812 Avis Dr</t>
  </si>
  <si>
    <t>Ann Arbor</t>
  </si>
  <si>
    <t>115822
(2/22)</t>
  </si>
  <si>
    <t>DEPANEL
MECH ASSY REQ
*NEED POP RIVET TOOL - ORDERED 3/2, DUE 3/3</t>
  </si>
  <si>
    <r>
      <rPr>
        <b/>
        <strike/>
        <sz val="16"/>
        <rFont val="Calibri"/>
        <family val="2"/>
      </rPr>
      <t>2/27 - TOP 10:00</t>
    </r>
    <r>
      <rPr>
        <b/>
        <sz val="16"/>
        <rFont val="Calibri"/>
        <family val="2"/>
      </rPr>
      <t xml:space="preserve">
2/27 - AOI 11:30</t>
    </r>
  </si>
  <si>
    <t>1T
23/136</t>
  </si>
  <si>
    <r>
      <rPr>
        <b/>
        <strike/>
        <sz val="16"/>
        <rFont val="Calibri"/>
        <family val="2"/>
      </rPr>
      <t>2/22 - SMT CLEAR 2/24</t>
    </r>
    <r>
      <rPr>
        <b/>
        <sz val="16"/>
        <rFont val="Calibri"/>
        <family val="2"/>
      </rPr>
      <t xml:space="preserve">
2/24 - KIT CLEAR</t>
    </r>
  </si>
  <si>
    <t>Michael Zarling Design</t>
  </si>
  <si>
    <t>12277 Apple Valley Rd  #350</t>
  </si>
  <si>
    <t>Apple Valley</t>
  </si>
  <si>
    <t>114906-2ND
(2/17)</t>
  </si>
  <si>
    <r>
      <rPr>
        <b/>
        <strike/>
        <sz val="16"/>
        <rFont val="Calibri"/>
        <family val="2"/>
      </rPr>
      <t>2/28</t>
    </r>
    <r>
      <rPr>
        <b/>
        <sz val="16"/>
        <rFont val="Calibri"/>
        <family val="2"/>
      </rPr>
      <t xml:space="preserve">
5D</t>
    </r>
  </si>
  <si>
    <t>FAIR REQUIRED
DEPANEL
DOUBLE CHECK P/N FOR "R44,45,50,51" SHOULD BE ERJ-PA2F5602X, 56K OHM 1%,1/4W PER ECO #2
"J3" SHOULD BE 12401610E4#2A PER ECO #3</t>
  </si>
  <si>
    <r>
      <rPr>
        <b/>
        <strike/>
        <sz val="16"/>
        <rFont val="Calibri"/>
        <family val="2"/>
      </rPr>
      <t>2/21 - TOP SIDE 3:00</t>
    </r>
    <r>
      <rPr>
        <b/>
        <sz val="16"/>
        <rFont val="Calibri"/>
        <family val="2"/>
      </rPr>
      <t xml:space="preserve">
2/22 - AOI 12:00</t>
    </r>
  </si>
  <si>
    <t>1B 2T
80/183</t>
  </si>
  <si>
    <r>
      <t xml:space="preserve">1/19 - ALL BOT DONE
</t>
    </r>
    <r>
      <rPr>
        <b/>
        <strike/>
        <sz val="16"/>
        <rFont val="Calibri"/>
        <family val="2"/>
      </rPr>
      <t>2/17 - COULD CLEAR</t>
    </r>
    <r>
      <rPr>
        <b/>
        <sz val="16"/>
        <rFont val="Calibri"/>
        <family val="2"/>
      </rPr>
      <t xml:space="preserve">
2/17 - KIT CLEAR</t>
    </r>
  </si>
  <si>
    <t>Diagraph</t>
  </si>
  <si>
    <t>1 Research Park Dr</t>
  </si>
  <si>
    <t>Saint Charles</t>
  </si>
  <si>
    <t>MO</t>
  </si>
  <si>
    <t>115651
(2/22)</t>
  </si>
  <si>
    <t>3/2
5D</t>
  </si>
  <si>
    <r>
      <t xml:space="preserve">DEPANEL &amp; SAND
</t>
    </r>
    <r>
      <rPr>
        <b/>
        <u val="double"/>
        <sz val="16"/>
        <color rgb="FFFF0000"/>
        <rFont val="Calibri"/>
        <family val="2"/>
        <scheme val="minor"/>
      </rPr>
      <t>***KEEP 1 DEPANELED FRAME ON FILE PER ECO #1</t>
    </r>
  </si>
  <si>
    <r>
      <rPr>
        <b/>
        <strike/>
        <sz val="16"/>
        <rFont val="Calibri"/>
        <family val="2"/>
      </rPr>
      <t>2/27 - BOT SIDE 11:30</t>
    </r>
    <r>
      <rPr>
        <b/>
        <sz val="16"/>
        <rFont val="Calibri"/>
        <family val="2"/>
      </rPr>
      <t xml:space="preserve">
</t>
    </r>
    <r>
      <rPr>
        <b/>
        <strike/>
        <sz val="16"/>
        <rFont val="Calibri"/>
        <family val="2"/>
      </rPr>
      <t>2/28 - TOP SIDE 7:30</t>
    </r>
    <r>
      <rPr>
        <b/>
        <sz val="16"/>
        <rFont val="Calibri"/>
        <family val="2"/>
      </rPr>
      <t xml:space="preserve">
2/28 - AOI 12:30</t>
    </r>
  </si>
  <si>
    <t>1B 1T
58/332</t>
  </si>
  <si>
    <r>
      <rPr>
        <b/>
        <strike/>
        <sz val="16"/>
        <rFont val="Calibri"/>
        <family val="2"/>
      </rPr>
      <t>2/22 - FABS DUE EOD</t>
    </r>
    <r>
      <rPr>
        <b/>
        <sz val="16"/>
        <rFont val="Calibri"/>
        <family val="2"/>
      </rPr>
      <t xml:space="preserve">
2/23 - KIT CLEAR</t>
    </r>
  </si>
  <si>
    <t>8022 Southpark Cir</t>
  </si>
  <si>
    <t>Littleton</t>
  </si>
  <si>
    <t>114305
(2/15)</t>
  </si>
  <si>
    <t>RONC 108431</t>
  </si>
  <si>
    <t>3/2H
10D</t>
  </si>
  <si>
    <r>
      <rPr>
        <b/>
        <u val="double"/>
        <sz val="16"/>
        <color rgb="FFFF0000"/>
        <rFont val="Calibri"/>
        <scheme val="minor"/>
      </rPr>
      <t xml:space="preserve">QUALITY ALERT!!! </t>
    </r>
    <r>
      <rPr>
        <b/>
        <sz val="16"/>
        <color rgb="FF000000"/>
        <rFont val="Calibri"/>
        <scheme val="minor"/>
      </rPr>
      <t>- SEE ECO FOR HAND SOLDER</t>
    </r>
  </si>
  <si>
    <r>
      <rPr>
        <b/>
        <strike/>
        <sz val="16"/>
        <color rgb="FF000000"/>
        <rFont val="Calibri"/>
      </rPr>
      <t xml:space="preserve">2/24 - BOT SIDE 11:00
2/25 - TOP SIDE 7:30
</t>
    </r>
    <r>
      <rPr>
        <b/>
        <sz val="16"/>
        <color rgb="FF000000"/>
        <rFont val="Calibri"/>
      </rPr>
      <t>2/25 - AOI 11:30</t>
    </r>
  </si>
  <si>
    <t>1B 2T
106/341</t>
  </si>
  <si>
    <t>115589
(2/6)</t>
  </si>
  <si>
    <t xml:space="preserve">RONC 109853 </t>
  </si>
  <si>
    <t>SHIPPING - PACK CAREFULLY TO PREVENT DAMAGE</t>
  </si>
  <si>
    <r>
      <rPr>
        <b/>
        <strike/>
        <sz val="16"/>
        <rFont val="Calibri"/>
        <family val="2"/>
      </rPr>
      <t>2/21 - TOP SIDE 10:30</t>
    </r>
    <r>
      <rPr>
        <b/>
        <sz val="16"/>
        <rFont val="Calibri"/>
        <family val="2"/>
      </rPr>
      <t xml:space="preserve">
2/24 - AOI 11:30</t>
    </r>
  </si>
  <si>
    <t>2T
84/190</t>
  </si>
  <si>
    <r>
      <rPr>
        <b/>
        <strike/>
        <sz val="16"/>
        <rFont val="Calibri"/>
        <family val="2"/>
        <scheme val="minor"/>
      </rPr>
      <t>2/6 - SHORT #6</t>
    </r>
    <r>
      <rPr>
        <b/>
        <sz val="16"/>
        <rFont val="Calibri"/>
        <family val="2"/>
        <scheme val="minor"/>
      </rPr>
      <t xml:space="preserve">
2/15 - KIT CLEAR</t>
    </r>
  </si>
  <si>
    <t>Transparent Technologies</t>
  </si>
  <si>
    <t>5665 Airport Blvd</t>
  </si>
  <si>
    <t>114812-5
(12/22)
PAR</t>
  </si>
  <si>
    <t>116084-1
(2/21)</t>
  </si>
  <si>
    <t>3/1
5D</t>
  </si>
  <si>
    <r>
      <rPr>
        <b/>
        <strike/>
        <sz val="16"/>
        <rFont val="Calibri"/>
        <family val="2"/>
      </rPr>
      <t xml:space="preserve">2/25 - BOT SIDE 11:30
2/25 - TOP SIDE 1:30
</t>
    </r>
    <r>
      <rPr>
        <b/>
        <sz val="16"/>
        <rFont val="Calibri"/>
        <family val="2"/>
      </rPr>
      <t>2/25 - AOI 3:30</t>
    </r>
  </si>
  <si>
    <t>116311
(2/23)</t>
  </si>
  <si>
    <t>SAT</t>
  </si>
  <si>
    <t>3/1
3D</t>
  </si>
  <si>
    <r>
      <rPr>
        <b/>
        <sz val="16"/>
        <color rgb="FFFF0000"/>
        <rFont val="Calibri"/>
        <family val="2"/>
      </rPr>
      <t>*** 3 DAY TURN ***</t>
    </r>
    <r>
      <rPr>
        <b/>
        <sz val="16"/>
        <color theme="1"/>
        <rFont val="Calibri"/>
        <family val="2"/>
      </rPr>
      <t xml:space="preserve">
</t>
    </r>
  </si>
  <si>
    <r>
      <rPr>
        <b/>
        <strike/>
        <sz val="16"/>
        <rFont val="Calibri"/>
        <family val="2"/>
      </rPr>
      <t xml:space="preserve">2/27 - BOT SIDE 6:30
2/27 - TOP SIDE 7:30
</t>
    </r>
    <r>
      <rPr>
        <b/>
        <sz val="16"/>
        <rFont val="Calibri"/>
        <family val="2"/>
      </rPr>
      <t>2/27 - AOI 8:30</t>
    </r>
  </si>
  <si>
    <t>1B 1T
27/858</t>
  </si>
  <si>
    <t>116156
(2/22)</t>
  </si>
  <si>
    <r>
      <rPr>
        <b/>
        <sz val="16"/>
        <color rgb="FFFF0000"/>
        <rFont val="Calibri"/>
        <family val="2"/>
      </rPr>
      <t>*** 3 DAY TURN ***</t>
    </r>
    <r>
      <rPr>
        <b/>
        <sz val="16"/>
        <color theme="1"/>
        <rFont val="Calibri"/>
        <family val="2"/>
      </rPr>
      <t xml:space="preserve">
DEPANEL</t>
    </r>
  </si>
  <si>
    <r>
      <t xml:space="preserve">2/24 - BOT SIDE 11:30
2/24 - TOP SIDE 2:30
</t>
    </r>
    <r>
      <rPr>
        <b/>
        <sz val="16"/>
        <rFont val="Calibri"/>
        <family val="2"/>
      </rPr>
      <t>2/27 - AOI 6:00</t>
    </r>
  </si>
  <si>
    <t>1B 1T
95/266</t>
  </si>
  <si>
    <r>
      <rPr>
        <b/>
        <strike/>
        <sz val="16"/>
        <rFont val="Calibri"/>
        <family val="2"/>
      </rPr>
      <t>2/22 - FABS DUE 2/24</t>
    </r>
    <r>
      <rPr>
        <b/>
        <sz val="16"/>
        <rFont val="Calibri"/>
        <family val="2"/>
      </rPr>
      <t xml:space="preserve">
2/24 - KIT CLEAR</t>
    </r>
  </si>
  <si>
    <t>Emporia</t>
  </si>
  <si>
    <t>7901 Shaffer Pkwy</t>
  </si>
  <si>
    <t>115909
(2/22)</t>
  </si>
  <si>
    <r>
      <rPr>
        <b/>
        <strike/>
        <sz val="16"/>
        <color theme="1"/>
        <rFont val="Calibri"/>
        <family val="2"/>
      </rPr>
      <t>2/27 - BOT SIDE 09:00</t>
    </r>
    <r>
      <rPr>
        <b/>
        <sz val="16"/>
        <color theme="1"/>
        <rFont val="Calibri"/>
        <family val="2"/>
      </rPr>
      <t xml:space="preserve">
</t>
    </r>
    <r>
      <rPr>
        <b/>
        <strike/>
        <sz val="16"/>
        <color theme="1"/>
        <rFont val="Calibri"/>
        <family val="2"/>
      </rPr>
      <t>2/27 - TOP SIDE 11:00</t>
    </r>
    <r>
      <rPr>
        <b/>
        <sz val="16"/>
        <color theme="1"/>
        <rFont val="Calibri"/>
        <family val="2"/>
      </rPr>
      <t xml:space="preserve">
2/28 - AOI 12:30</t>
    </r>
  </si>
  <si>
    <t>1B 2T
81/315</t>
  </si>
  <si>
    <t>2/22 - KIT CLEAR</t>
  </si>
  <si>
    <t>113565-2
(12/30) BAL</t>
  </si>
  <si>
    <t>ROWC
108218</t>
  </si>
  <si>
    <r>
      <t>???</t>
    </r>
    <r>
      <rPr>
        <b/>
        <strike/>
        <sz val="16"/>
        <color theme="4"/>
        <rFont val="Calibri"/>
        <family val="2"/>
      </rPr>
      <t xml:space="preserve">
2/17</t>
    </r>
    <r>
      <rPr>
        <b/>
        <sz val="16"/>
        <color theme="4"/>
        <rFont val="Calibri"/>
        <family val="2"/>
      </rPr>
      <t xml:space="preserve">
</t>
    </r>
    <r>
      <rPr>
        <b/>
        <strike/>
        <sz val="16"/>
        <color theme="4"/>
        <rFont val="Calibri"/>
        <family val="2"/>
      </rPr>
      <t>2/14</t>
    </r>
    <r>
      <rPr>
        <b/>
        <sz val="16"/>
        <color theme="4"/>
        <rFont val="Calibri"/>
        <family val="2"/>
      </rPr>
      <t xml:space="preserve">
20D</t>
    </r>
  </si>
  <si>
    <r>
      <rPr>
        <b/>
        <strike/>
        <sz val="16"/>
        <color theme="4"/>
        <rFont val="Calibri"/>
        <family val="2"/>
      </rPr>
      <t>1/4 - TOP SIDE 1:00
1/25 - BOT SIDE 3:00</t>
    </r>
    <r>
      <rPr>
        <b/>
        <sz val="16"/>
        <color theme="4"/>
        <rFont val="Calibri"/>
        <family val="2"/>
      </rPr>
      <t xml:space="preserve">
</t>
    </r>
    <r>
      <rPr>
        <b/>
        <strike/>
        <sz val="16"/>
        <color theme="4"/>
        <rFont val="Calibri"/>
        <family val="2"/>
      </rPr>
      <t>2/3 - BOT SIDE 11:30</t>
    </r>
    <r>
      <rPr>
        <b/>
        <sz val="16"/>
        <color theme="4"/>
        <rFont val="Calibri"/>
        <family val="2"/>
      </rPr>
      <t xml:space="preserve">
2/7 - AOI 9:30
</t>
    </r>
  </si>
  <si>
    <t>2B 1T
25/127</t>
  </si>
  <si>
    <r>
      <rPr>
        <b/>
        <strike/>
        <sz val="16"/>
        <color theme="4"/>
        <rFont val="Calibri"/>
        <family val="2"/>
      </rPr>
      <t xml:space="preserve">12/30 - PARTIAL SHORT #10, #11, #14, #17
OK TO RUN FULL TOP &amp; QTY 1290 BOT
</t>
    </r>
    <r>
      <rPr>
        <b/>
        <sz val="16"/>
        <color theme="4"/>
        <rFont val="Calibri"/>
        <family val="2"/>
      </rPr>
      <t xml:space="preserve">1/4 - </t>
    </r>
    <r>
      <rPr>
        <b/>
        <u/>
        <sz val="16"/>
        <color theme="4"/>
        <rFont val="Calibri"/>
        <family val="2"/>
      </rPr>
      <t>TOP SIDE FIRST</t>
    </r>
  </si>
  <si>
    <t>103336-2 (1/12)
BAL</t>
  </si>
  <si>
    <t>ROWC
98649</t>
  </si>
  <si>
    <r>
      <rPr>
        <b/>
        <strike/>
        <sz val="16"/>
        <rFont val="Calibri"/>
        <family val="2"/>
      </rPr>
      <t xml:space="preserve">2/27H  </t>
    </r>
    <r>
      <rPr>
        <b/>
        <sz val="16"/>
        <rFont val="Calibri"/>
        <family val="2"/>
      </rPr>
      <t xml:space="preserve"> 10D</t>
    </r>
  </si>
  <si>
    <r>
      <rPr>
        <b/>
        <strike/>
        <sz val="16"/>
        <rFont val="Calibri"/>
        <family val="2"/>
        <scheme val="minor"/>
      </rPr>
      <t>1/13 - TOP SIDE 2:00</t>
    </r>
    <r>
      <rPr>
        <b/>
        <sz val="16"/>
        <rFont val="Calibri"/>
        <family val="2"/>
        <scheme val="minor"/>
      </rPr>
      <t xml:space="preserve">
</t>
    </r>
    <r>
      <rPr>
        <b/>
        <strike/>
        <sz val="16"/>
        <rFont val="Calibri"/>
        <family val="2"/>
        <scheme val="minor"/>
      </rPr>
      <t>1/16 - BOT SIDE 11:00</t>
    </r>
    <r>
      <rPr>
        <b/>
        <sz val="16"/>
        <rFont val="Calibri"/>
        <family val="2"/>
        <scheme val="minor"/>
      </rPr>
      <t xml:space="preserve">
</t>
    </r>
    <r>
      <rPr>
        <b/>
        <strike/>
        <sz val="16"/>
        <rFont val="Calibri"/>
        <family val="2"/>
        <scheme val="minor"/>
      </rPr>
      <t>2/17 - TOP SIDE 3:00</t>
    </r>
    <r>
      <rPr>
        <b/>
        <sz val="16"/>
        <rFont val="Calibri"/>
        <family val="2"/>
        <scheme val="minor"/>
      </rPr>
      <t xml:space="preserve">
2/21 - AOI 3:00</t>
    </r>
  </si>
  <si>
    <t>2B 2T
70/230</t>
  </si>
  <si>
    <t>*2/16 - SHORT ITEM 54 BOT &amp; 25 TOP
"G1" DUE 1/13
1/16 - REQ G1 TO RUN</t>
  </si>
  <si>
    <t>2/28
5D</t>
  </si>
  <si>
    <r>
      <rPr>
        <b/>
        <strike/>
        <sz val="11"/>
        <rFont val="Calibri"/>
        <family val="2"/>
        <scheme val="minor"/>
      </rPr>
      <t>2/21 - TOP SIDE 3:00</t>
    </r>
    <r>
      <rPr>
        <b/>
        <sz val="11"/>
        <rFont val="Calibri"/>
        <family val="2"/>
        <scheme val="minor"/>
      </rPr>
      <t xml:space="preserve">
2/22 - AOI 12:00</t>
    </r>
  </si>
  <si>
    <r>
      <t xml:space="preserve">1/19 - ALL BOT DONE
</t>
    </r>
    <r>
      <rPr>
        <b/>
        <strike/>
        <sz val="11"/>
        <rFont val="Calibri"/>
        <family val="2"/>
        <scheme val="minor"/>
      </rPr>
      <t>2/17 - COULD CLEAR</t>
    </r>
    <r>
      <rPr>
        <b/>
        <sz val="11"/>
        <rFont val="Calibri"/>
        <family val="2"/>
        <scheme val="minor"/>
      </rPr>
      <t xml:space="preserve">
2/17 - KIT CLEAR</t>
    </r>
  </si>
  <si>
    <t>100610-4TH-1
(1/6)</t>
  </si>
  <si>
    <r>
      <t xml:space="preserve">2/28
</t>
    </r>
    <r>
      <rPr>
        <b/>
        <strike/>
        <sz val="16"/>
        <rFont val="Calibri"/>
        <family val="2"/>
      </rPr>
      <t>2/25H</t>
    </r>
    <r>
      <rPr>
        <b/>
        <sz val="16"/>
        <rFont val="Calibri"/>
        <family val="2"/>
      </rPr>
      <t xml:space="preserve">
20D</t>
    </r>
  </si>
  <si>
    <t xml:space="preserve">113665-8 (10/17)
BAL
</t>
  </si>
  <si>
    <t>RONC 113064
BAL</t>
  </si>
  <si>
    <t>NO MOUSE BITE HOLES - GIVE TO TAD TO DEPANEL
BAR CODE LABELS REQ</t>
  </si>
  <si>
    <r>
      <t xml:space="preserve">12/5 - </t>
    </r>
    <r>
      <rPr>
        <b/>
        <strike/>
        <sz val="16"/>
        <rFont val="Calibri"/>
        <family val="2"/>
      </rPr>
      <t>BOT SIDE 1:00
(SHORT ITEM 15 - DUE 12/7) - SMT OFF 12/</t>
    </r>
    <r>
      <rPr>
        <b/>
        <sz val="16"/>
        <rFont val="Calibri"/>
        <family val="2"/>
      </rPr>
      <t xml:space="preserve">7
</t>
    </r>
    <r>
      <rPr>
        <b/>
        <strike/>
        <sz val="16"/>
        <rFont val="Calibri"/>
        <family val="2"/>
      </rPr>
      <t>12/15 - TOP SIDE 6:00</t>
    </r>
    <r>
      <rPr>
        <b/>
        <sz val="16"/>
        <rFont val="Calibri"/>
        <family val="2"/>
      </rPr>
      <t xml:space="preserve">
12/15 - AOI 10:30</t>
    </r>
  </si>
  <si>
    <t>1B 2T   62/444</t>
  </si>
  <si>
    <r>
      <t xml:space="preserve">10/17 - KIT CLEAR QTY 400 PARTIAL
</t>
    </r>
    <r>
      <rPr>
        <b/>
        <strike/>
        <sz val="16"/>
        <rFont val="Calibri"/>
        <family val="2"/>
      </rPr>
      <t xml:space="preserve">12/9 - HOLD - QTY 58 SHORT ITEM 16 - ORDERED &amp; DUE 12/12
</t>
    </r>
    <r>
      <rPr>
        <b/>
        <sz val="16"/>
        <rFont val="Calibri"/>
        <family val="2"/>
      </rPr>
      <t>12/15 - KIT CLEAR</t>
    </r>
  </si>
  <si>
    <t>116017
(2/21)</t>
  </si>
  <si>
    <r>
      <rPr>
        <b/>
        <strike/>
        <sz val="16"/>
        <color theme="1"/>
        <rFont val="Calibri"/>
        <family val="2"/>
      </rPr>
      <t>2/23 - TOP SIDE 8:30</t>
    </r>
    <r>
      <rPr>
        <b/>
        <sz val="16"/>
        <color theme="1"/>
        <rFont val="Calibri"/>
        <family val="2"/>
      </rPr>
      <t xml:space="preserve">
</t>
    </r>
    <r>
      <rPr>
        <b/>
        <strike/>
        <sz val="16"/>
        <color theme="1"/>
        <rFont val="Calibri"/>
        <family val="2"/>
      </rPr>
      <t>2/23 - BOT SIDE 3:00</t>
    </r>
    <r>
      <rPr>
        <b/>
        <sz val="16"/>
        <color theme="1"/>
        <rFont val="Calibri"/>
        <family val="2"/>
      </rPr>
      <t xml:space="preserve">
2/24 - AOI 11:00</t>
    </r>
  </si>
  <si>
    <t>1B 2T
110/897</t>
  </si>
  <si>
    <t>2/21 - KIT CLEAR
2/22 - TOP SIDE 1ST</t>
  </si>
  <si>
    <t>DE Design Works</t>
  </si>
  <si>
    <t>641 Spirit Valley Central Dr</t>
  </si>
  <si>
    <t>Chesterfield</t>
  </si>
  <si>
    <t>103336-2 (1/12)
PAR</t>
  </si>
  <si>
    <t>2/27H   10D</t>
  </si>
  <si>
    <t>DEPANEL &amp; SAND - NO SHARP EDGES ALOWED
X-RAY REQ</t>
  </si>
  <si>
    <r>
      <rPr>
        <b/>
        <strike/>
        <sz val="16"/>
        <rFont val="Calibri"/>
        <family val="2"/>
      </rPr>
      <t>1/13 - TOP SIDE 2:00</t>
    </r>
    <r>
      <rPr>
        <b/>
        <sz val="16"/>
        <rFont val="Calibri"/>
        <family val="2"/>
      </rPr>
      <t xml:space="preserve">
</t>
    </r>
    <r>
      <rPr>
        <b/>
        <strike/>
        <sz val="16"/>
        <rFont val="Calibri"/>
        <family val="2"/>
      </rPr>
      <t>1/16 - BOT SIDE 11:00</t>
    </r>
    <r>
      <rPr>
        <b/>
        <sz val="16"/>
        <rFont val="Calibri"/>
        <family val="2"/>
      </rPr>
      <t xml:space="preserve">
</t>
    </r>
    <r>
      <rPr>
        <b/>
        <strike/>
        <sz val="16"/>
        <rFont val="Calibri"/>
        <family val="2"/>
      </rPr>
      <t>2/17 - TOP SIDE 3:00</t>
    </r>
    <r>
      <rPr>
        <b/>
        <sz val="16"/>
        <rFont val="Calibri"/>
        <family val="2"/>
      </rPr>
      <t xml:space="preserve">
2/21 - AOI 3:00</t>
    </r>
  </si>
  <si>
    <t>115393
(2/8)</t>
  </si>
  <si>
    <t>2/27H
10D</t>
  </si>
  <si>
    <t>DEPANEL
BARCODE LABELS REQ</t>
  </si>
  <si>
    <r>
      <rPr>
        <b/>
        <strike/>
        <sz val="16"/>
        <rFont val="Calibri"/>
        <family val="2"/>
      </rPr>
      <t>2/22 - TOP SIDE 12:00</t>
    </r>
    <r>
      <rPr>
        <b/>
        <sz val="16"/>
        <rFont val="Calibri"/>
        <family val="2"/>
      </rPr>
      <t xml:space="preserve">
2/23 - AOI 8:30</t>
    </r>
  </si>
  <si>
    <t>1T
41/110</t>
  </si>
  <si>
    <r>
      <rPr>
        <b/>
        <strike/>
        <sz val="16"/>
        <rFont val="Calibri"/>
        <family val="2"/>
      </rPr>
      <t>2/8 - SMT CLEAR</t>
    </r>
    <r>
      <rPr>
        <b/>
        <sz val="16"/>
        <rFont val="Calibri"/>
        <family val="2"/>
      </rPr>
      <t xml:space="preserve">
2/10 - KIT CLEAR</t>
    </r>
  </si>
  <si>
    <t>Mide Technology Corp</t>
  </si>
  <si>
    <t>475 Wildwood Ave</t>
  </si>
  <si>
    <t>115574
(1/31)</t>
  </si>
  <si>
    <t>RONC
101523</t>
  </si>
  <si>
    <t>2/24H
20D</t>
  </si>
  <si>
    <r>
      <rPr>
        <b/>
        <strike/>
        <sz val="16"/>
        <color rgb="FF000000"/>
        <rFont val="Calibri"/>
      </rPr>
      <t xml:space="preserve">2/23 - BOT SIDE 6:00
2/23 - TOP SIDE 11:30
</t>
    </r>
    <r>
      <rPr>
        <b/>
        <sz val="16"/>
        <color rgb="FF000000"/>
        <rFont val="Calibri"/>
      </rPr>
      <t>2/23 - AOI 5:00 PM</t>
    </r>
  </si>
  <si>
    <t>2B 2T
60/188</t>
  </si>
  <si>
    <t xml:space="preserve">1/26 - KIT CLEAR
</t>
  </si>
  <si>
    <t>115362
(2/1)</t>
  </si>
  <si>
    <t>2/24H
5D</t>
  </si>
  <si>
    <t>DEPANEL &amp; SAND
TRIMMED LEADS NOT TO EXCEED 0.1" PER ECO 4</t>
  </si>
  <si>
    <r>
      <rPr>
        <b/>
        <strike/>
        <sz val="16"/>
        <rFont val="Calibri"/>
        <family val="2"/>
      </rPr>
      <t>2/2 - TOP SIDE 8:30</t>
    </r>
    <r>
      <rPr>
        <b/>
        <sz val="16"/>
        <rFont val="Calibri"/>
        <family val="2"/>
      </rPr>
      <t xml:space="preserve">
</t>
    </r>
    <r>
      <rPr>
        <b/>
        <strike/>
        <sz val="16"/>
        <rFont val="Calibri"/>
        <family val="2"/>
      </rPr>
      <t xml:space="preserve">2/2 - BOT SIDE 1:30
</t>
    </r>
    <r>
      <rPr>
        <b/>
        <sz val="16"/>
        <rFont val="Calibri"/>
        <family val="2"/>
      </rPr>
      <t>2/3 - AOI 11:30</t>
    </r>
  </si>
  <si>
    <r>
      <rPr>
        <b/>
        <strike/>
        <sz val="16"/>
        <rFont val="Calibri"/>
        <family val="2"/>
      </rPr>
      <t xml:space="preserve">2/1 - SHORT #126 (SKIPPABLE)
2/15 - #126 DUE 2/16
</t>
    </r>
    <r>
      <rPr>
        <b/>
        <sz val="16"/>
        <rFont val="Calibri"/>
        <family val="2"/>
      </rPr>
      <t>2/16 - KIT CLEAR</t>
    </r>
  </si>
  <si>
    <t>114820-1ST
(1/17)</t>
  </si>
  <si>
    <r>
      <rPr>
        <b/>
        <strike/>
        <sz val="16"/>
        <rFont val="Calibri"/>
        <family val="2"/>
      </rPr>
      <t>1/24 - TOP SIDE 10:30</t>
    </r>
    <r>
      <rPr>
        <b/>
        <sz val="16"/>
        <rFont val="Calibri"/>
        <family val="2"/>
      </rPr>
      <t xml:space="preserve">
1/24 - AOI 12:30</t>
    </r>
  </si>
  <si>
    <r>
      <rPr>
        <b/>
        <strike/>
        <sz val="16"/>
        <rFont val="Calibri"/>
        <family val="2"/>
      </rPr>
      <t>1/17 - AWT PART CONF 15</t>
    </r>
    <r>
      <rPr>
        <b/>
        <sz val="16"/>
        <rFont val="Calibri"/>
        <family val="2"/>
      </rPr>
      <t xml:space="preserve">
2/23 - KIT CLEAR</t>
    </r>
  </si>
  <si>
    <t>115434
(2/16)</t>
  </si>
  <si>
    <t>2/27H
3D</t>
  </si>
  <si>
    <r>
      <rPr>
        <b/>
        <sz val="16"/>
        <color rgb="FFFF0000"/>
        <rFont val="Calibri"/>
        <family val="2"/>
      </rPr>
      <t>*** 3 DAY TURN ***</t>
    </r>
    <r>
      <rPr>
        <b/>
        <sz val="16"/>
        <color theme="1"/>
        <rFont val="Calibri"/>
        <family val="2"/>
      </rPr>
      <t xml:space="preserve">
CLASS 3
DEPANEL
*"A1" NEED TO BE HAND SOLDERED PER ECO #7
PRESS FIT REQ</t>
    </r>
  </si>
  <si>
    <r>
      <rPr>
        <b/>
        <strike/>
        <sz val="16"/>
        <color theme="1"/>
        <rFont val="Calibri"/>
        <family val="2"/>
      </rPr>
      <t>2/20 - BOT SIDE 6:00</t>
    </r>
    <r>
      <rPr>
        <b/>
        <sz val="16"/>
        <color theme="1"/>
        <rFont val="Calibri"/>
        <family val="2"/>
      </rPr>
      <t xml:space="preserve">
</t>
    </r>
    <r>
      <rPr>
        <b/>
        <strike/>
        <sz val="16"/>
        <color theme="1"/>
        <rFont val="Calibri"/>
        <family val="2"/>
      </rPr>
      <t>2/21 - TOP SIDE 8:00</t>
    </r>
    <r>
      <rPr>
        <b/>
        <sz val="16"/>
        <color theme="1"/>
        <rFont val="Calibri"/>
        <family val="2"/>
      </rPr>
      <t xml:space="preserve">
2/21 - AOI 10:30</t>
    </r>
  </si>
  <si>
    <t>1B 1T
72/234</t>
  </si>
  <si>
    <t>2/16 - KIT CLEAR; STRIP LENGTHS TOO SHORT</t>
  </si>
  <si>
    <t>GE Hitachi Nuclear Energy</t>
  </si>
  <si>
    <t>104338
(2/9)</t>
  </si>
  <si>
    <t>2/24H
10D</t>
  </si>
  <si>
    <r>
      <rPr>
        <b/>
        <strike/>
        <sz val="16"/>
        <rFont val="Calibri"/>
        <family val="2"/>
        <scheme val="minor"/>
      </rPr>
      <t>2/17 - BOT SIDE 9:30
2/17 - TOP SIDE 10:30</t>
    </r>
    <r>
      <rPr>
        <b/>
        <sz val="16"/>
        <rFont val="Calibri"/>
        <family val="2"/>
        <scheme val="minor"/>
      </rPr>
      <t xml:space="preserve">
2/17 - AOI 11:30</t>
    </r>
  </si>
  <si>
    <t>1B 1T
11/23</t>
  </si>
  <si>
    <t>115493-2BAL
(2/14)</t>
  </si>
  <si>
    <t>RONC 114521</t>
  </si>
  <si>
    <r>
      <t xml:space="preserve">DEPANEL
</t>
    </r>
    <r>
      <rPr>
        <b/>
        <u val="double"/>
        <sz val="16"/>
        <color rgb="FFFF0000"/>
        <rFont val="Calibri"/>
        <family val="2"/>
        <scheme val="minor"/>
      </rPr>
      <t>"QUALITY ALERT!!!" - ECO 3</t>
    </r>
  </si>
  <si>
    <r>
      <rPr>
        <b/>
        <strike/>
        <sz val="16"/>
        <rFont val="Calibri"/>
        <family val="2"/>
        <scheme val="minor"/>
      </rPr>
      <t>2/17 - BOT SIDE 5:00
2/17 - TOP SIDE 9:30</t>
    </r>
    <r>
      <rPr>
        <b/>
        <sz val="16"/>
        <rFont val="Calibri"/>
        <family val="2"/>
        <scheme val="minor"/>
      </rPr>
      <t xml:space="preserve">
2/17 - AOI 12:00</t>
    </r>
  </si>
  <si>
    <t>1B 1T
57/114</t>
  </si>
  <si>
    <r>
      <rPr>
        <b/>
        <strike/>
        <sz val="16"/>
        <rFont val="Calibri"/>
        <family val="2"/>
      </rPr>
      <t>2/14 - SMT CLEAR</t>
    </r>
    <r>
      <rPr>
        <b/>
        <sz val="16"/>
        <rFont val="Calibri"/>
        <family val="2"/>
      </rPr>
      <t xml:space="preserve">
2/15 - KIT CLEAR</t>
    </r>
  </si>
  <si>
    <t>113151-3
(12/12)
BAL</t>
  </si>
  <si>
    <t>ROWC
99149</t>
  </si>
  <si>
    <r>
      <rPr>
        <b/>
        <strike/>
        <sz val="16"/>
        <color theme="4"/>
        <rFont val="Calibri"/>
        <family val="2"/>
      </rPr>
      <t>2/3</t>
    </r>
    <r>
      <rPr>
        <b/>
        <sz val="16"/>
        <color theme="4"/>
        <rFont val="Calibri"/>
        <family val="2"/>
      </rPr>
      <t xml:space="preserve">
</t>
    </r>
    <r>
      <rPr>
        <b/>
        <strike/>
        <sz val="16"/>
        <color theme="4"/>
        <rFont val="Calibri"/>
        <family val="2"/>
      </rPr>
      <t>12/28</t>
    </r>
    <r>
      <rPr>
        <b/>
        <sz val="16"/>
        <color theme="4"/>
        <rFont val="Calibri"/>
        <family val="2"/>
      </rPr>
      <t xml:space="preserve">
9D</t>
    </r>
  </si>
  <si>
    <r>
      <rPr>
        <b/>
        <strike/>
        <sz val="16"/>
        <color theme="4"/>
        <rFont val="Calibri"/>
        <family val="2"/>
      </rPr>
      <t>12/14 - BOT SIDE 10:30
12/14 - TOP SIDE 1:00</t>
    </r>
    <r>
      <rPr>
        <b/>
        <sz val="16"/>
        <color theme="4"/>
        <rFont val="Calibri"/>
        <family val="2"/>
      </rPr>
      <t xml:space="preserve">
12/14 - AOI 3:00
12/27 - H/L</t>
    </r>
  </si>
  <si>
    <t>2B 2T
37/350</t>
  </si>
  <si>
    <r>
      <rPr>
        <b/>
        <strike/>
        <sz val="16"/>
        <color theme="4"/>
        <rFont val="Calibri"/>
        <family val="2"/>
      </rPr>
      <t>12/12 - SMT CLLEAR ONLY
12/14 - RECV PARTIAL 54/120 PCS "J2"</t>
    </r>
    <r>
      <rPr>
        <b/>
        <sz val="16"/>
        <color theme="4"/>
        <rFont val="Calibri"/>
        <family val="2"/>
      </rPr>
      <t xml:space="preserve">
</t>
    </r>
    <r>
      <rPr>
        <b/>
        <strike/>
        <sz val="16"/>
        <color theme="4"/>
        <rFont val="Calibri"/>
        <family val="2"/>
      </rPr>
      <t xml:space="preserve">KIT CLEAR 12/15
12/27 - QTY 54 OK TO SOLDER; 74 AWT PART #21 REPLACEMENT
</t>
    </r>
    <r>
      <rPr>
        <b/>
        <sz val="16"/>
        <color theme="4"/>
        <rFont val="Calibri"/>
        <family val="2"/>
      </rPr>
      <t xml:space="preserve">12/28 - SHIPPED 54
</t>
    </r>
    <r>
      <rPr>
        <b/>
        <strike/>
        <sz val="16"/>
        <color theme="4"/>
        <rFont val="Calibri"/>
        <family val="2"/>
      </rPr>
      <t>1/20 - #21 DUE 1/23</t>
    </r>
    <r>
      <rPr>
        <b/>
        <sz val="16"/>
        <color theme="4"/>
        <rFont val="Calibri"/>
        <family val="2"/>
      </rPr>
      <t xml:space="preserve">
1/23 - KIT CLEAR</t>
    </r>
  </si>
  <si>
    <t>Design Catapult, Inc.</t>
  </si>
  <si>
    <t>17361 NEWHOPE ST</t>
  </si>
  <si>
    <t>Fountain Valley</t>
  </si>
  <si>
    <t>115435
(2/8)</t>
  </si>
  <si>
    <r>
      <t xml:space="preserve">CLASS 3
DEPANEL
</t>
    </r>
    <r>
      <rPr>
        <b/>
        <sz val="16"/>
        <color rgb="FFFF0000"/>
        <rFont val="Calibri"/>
        <family val="2"/>
      </rPr>
      <t>***SEE ECO 4 FOR PREVIOUS QUALITY ISSUES</t>
    </r>
  </si>
  <si>
    <r>
      <rPr>
        <b/>
        <strike/>
        <sz val="16"/>
        <color theme="1"/>
        <rFont val="Calibri"/>
        <family val="2"/>
      </rPr>
      <t>2/17 - STENCIL MISSING ORDERED NEW ONE 11:00
2/17 - BOT SIDE 1:30</t>
    </r>
    <r>
      <rPr>
        <b/>
        <sz val="16"/>
        <color theme="1"/>
        <rFont val="Calibri"/>
        <family val="2"/>
      </rPr>
      <t xml:space="preserve">
</t>
    </r>
    <r>
      <rPr>
        <b/>
        <strike/>
        <sz val="16"/>
        <color theme="1"/>
        <rFont val="Calibri"/>
        <family val="2"/>
      </rPr>
      <t>2/20 - TOP SIDE 8:00</t>
    </r>
    <r>
      <rPr>
        <b/>
        <sz val="16"/>
        <color theme="1"/>
        <rFont val="Calibri"/>
        <family val="2"/>
      </rPr>
      <t xml:space="preserve">
2/21 - AOI 9:00</t>
    </r>
  </si>
  <si>
    <t>1B 1T
40/54</t>
  </si>
  <si>
    <t>2/8 - KIT CLEAR</t>
  </si>
  <si>
    <t>Southwest Research Institute</t>
  </si>
  <si>
    <t>9503 W COMMERCE ST</t>
  </si>
  <si>
    <t>114215-2ND
(2/13) PAR</t>
  </si>
  <si>
    <t>2/21H
5D</t>
  </si>
  <si>
    <t>FAIR REQUIRED</t>
  </si>
  <si>
    <r>
      <rPr>
        <b/>
        <strike/>
        <sz val="16"/>
        <color theme="1"/>
        <rFont val="Calibri"/>
        <family val="2"/>
      </rPr>
      <t>2/15 - TOP SIDE 10:30</t>
    </r>
    <r>
      <rPr>
        <b/>
        <sz val="16"/>
        <color theme="1"/>
        <rFont val="Calibri"/>
        <family val="2"/>
      </rPr>
      <t xml:space="preserve">
</t>
    </r>
    <r>
      <rPr>
        <b/>
        <strike/>
        <sz val="16"/>
        <color theme="1"/>
        <rFont val="Calibri"/>
        <family val="2"/>
      </rPr>
      <t>2/16 - BOT SIDE 12:00</t>
    </r>
    <r>
      <rPr>
        <b/>
        <sz val="16"/>
        <color theme="1"/>
        <rFont val="Calibri"/>
        <family val="2"/>
        <scheme val="minor"/>
      </rPr>
      <t xml:space="preserve">
2/17 - AOI 9:30</t>
    </r>
  </si>
  <si>
    <t>2B 1T
122/1304</t>
  </si>
  <si>
    <t>114506
(2/9)</t>
  </si>
  <si>
    <t>2/21H
7D</t>
  </si>
  <si>
    <t>CoC REQ</t>
  </si>
  <si>
    <r>
      <rPr>
        <b/>
        <strike/>
        <sz val="16"/>
        <color theme="1"/>
        <rFont val="Calibri"/>
        <family val="2"/>
      </rPr>
      <t>2/15 - BOT SIDE 10:30</t>
    </r>
    <r>
      <rPr>
        <b/>
        <sz val="16"/>
        <color theme="1"/>
        <rFont val="Calibri"/>
        <family val="2"/>
      </rPr>
      <t xml:space="preserve">
</t>
    </r>
    <r>
      <rPr>
        <b/>
        <strike/>
        <sz val="16"/>
        <color theme="1"/>
        <rFont val="Calibri"/>
        <family val="2"/>
      </rPr>
      <t>2/16 - TOP SIDE 10:30</t>
    </r>
    <r>
      <rPr>
        <b/>
        <sz val="16"/>
        <color theme="1"/>
        <rFont val="Calibri"/>
        <family val="2"/>
        <scheme val="minor"/>
      </rPr>
      <t xml:space="preserve">
2/17 - AOI 9:00</t>
    </r>
  </si>
  <si>
    <t>2B 2T
126/643</t>
  </si>
  <si>
    <t>2Alarm.com</t>
  </si>
  <si>
    <t>8281 Greensboro Dr</t>
  </si>
  <si>
    <t>Tysons</t>
  </si>
  <si>
    <t>115493-1EXP
(2/14)</t>
  </si>
  <si>
    <t>2/21
2D</t>
  </si>
  <si>
    <r>
      <rPr>
        <b/>
        <u val="double"/>
        <sz val="22"/>
        <color rgb="FFFF0000"/>
        <rFont val="Calibri"/>
        <family val="2"/>
        <scheme val="minor"/>
      </rPr>
      <t>*PAID EXPEDITE*</t>
    </r>
    <r>
      <rPr>
        <b/>
        <sz val="16"/>
        <color theme="1"/>
        <rFont val="Calibri"/>
        <family val="2"/>
        <scheme val="minor"/>
      </rPr>
      <t xml:space="preserve">
DEPANEL
</t>
    </r>
    <r>
      <rPr>
        <b/>
        <u val="double"/>
        <sz val="22"/>
        <color rgb="FFFF0000"/>
        <rFont val="Calibri"/>
        <family val="2"/>
        <scheme val="minor"/>
      </rPr>
      <t>*NEED GOOD SHIPPING PICS*</t>
    </r>
    <r>
      <rPr>
        <b/>
        <sz val="16"/>
        <color theme="1"/>
        <rFont val="Calibri"/>
        <family val="2"/>
        <scheme val="minor"/>
      </rPr>
      <t xml:space="preserve">
</t>
    </r>
    <r>
      <rPr>
        <b/>
        <u val="double"/>
        <sz val="16"/>
        <color rgb="FFFF0000"/>
        <rFont val="Calibri"/>
        <family val="2"/>
        <scheme val="minor"/>
      </rPr>
      <t>"QUALITY ALERT!!!" - ECO 3</t>
    </r>
  </si>
  <si>
    <t>115881
(2/9)</t>
  </si>
  <si>
    <r>
      <rPr>
        <b/>
        <u val="double"/>
        <sz val="16"/>
        <color rgb="FFFF0000"/>
        <rFont val="Calibri"/>
        <family val="2"/>
        <scheme val="minor"/>
      </rPr>
      <t>XRAY 1ST BOARD "ONLY" AND IDENTIFY WITH LABEL - DO NOT XRAY BALANCE QTY 3 - SEE ECO</t>
    </r>
    <r>
      <rPr>
        <b/>
        <sz val="16"/>
        <rFont val="Calibri"/>
        <family val="2"/>
        <scheme val="minor"/>
      </rPr>
      <t xml:space="preserve">
DEPANEL</t>
    </r>
  </si>
  <si>
    <r>
      <rPr>
        <b/>
        <strike/>
        <sz val="16"/>
        <rFont val="Calibri"/>
        <family val="2"/>
      </rPr>
      <t>2/15 - BOT SIDE 6:00</t>
    </r>
    <r>
      <rPr>
        <b/>
        <sz val="16"/>
        <rFont val="Calibri"/>
        <family val="2"/>
      </rPr>
      <t xml:space="preserve">
</t>
    </r>
    <r>
      <rPr>
        <b/>
        <strike/>
        <sz val="16"/>
        <rFont val="Calibri"/>
        <family val="2"/>
      </rPr>
      <t>2/15 - TOP SIDE 10:30</t>
    </r>
    <r>
      <rPr>
        <b/>
        <sz val="16"/>
        <rFont val="Calibri"/>
        <family val="2"/>
      </rPr>
      <t xml:space="preserve">
2/16 - AOI 8:00</t>
    </r>
  </si>
  <si>
    <t>2B 2T
137/990</t>
  </si>
  <si>
    <r>
      <rPr>
        <b/>
        <strike/>
        <sz val="16"/>
        <rFont val="Calibri"/>
        <family val="2"/>
      </rPr>
      <t>2/9 - FABS DUE 2/13</t>
    </r>
    <r>
      <rPr>
        <b/>
        <sz val="16"/>
        <rFont val="Calibri"/>
        <family val="2"/>
      </rPr>
      <t xml:space="preserve">
2/13 - KIT CLEAR</t>
    </r>
  </si>
  <si>
    <t>825 UNIVERSITY AVE</t>
  </si>
  <si>
    <t>100605-6 (4TH ARTICLE) (1/17)</t>
  </si>
  <si>
    <r>
      <t xml:space="preserve">2/21
</t>
    </r>
    <r>
      <rPr>
        <b/>
        <strike/>
        <sz val="16"/>
        <rFont val="Calibri"/>
        <family val="2"/>
      </rPr>
      <t>2/15</t>
    </r>
    <r>
      <rPr>
        <b/>
        <sz val="16"/>
        <rFont val="Calibri"/>
        <family val="2"/>
      </rPr>
      <t xml:space="preserve">
20D</t>
    </r>
  </si>
  <si>
    <t>CLASS 3
BOARDS REQ BAKING
XRAY &amp; IMAGES REQ</t>
  </si>
  <si>
    <r>
      <rPr>
        <b/>
        <strike/>
        <sz val="16"/>
        <rFont val="Calibri"/>
        <family val="2"/>
      </rPr>
      <t>1/19 - BOT SIDE 2:30</t>
    </r>
    <r>
      <rPr>
        <b/>
        <sz val="16"/>
        <rFont val="Calibri"/>
        <family val="2"/>
      </rPr>
      <t xml:space="preserve">
</t>
    </r>
    <r>
      <rPr>
        <b/>
        <strike/>
        <sz val="16"/>
        <rFont val="Calibri"/>
        <family val="2"/>
      </rPr>
      <t>1/31 - TOP SIDE 10:30</t>
    </r>
    <r>
      <rPr>
        <b/>
        <sz val="16"/>
        <rFont val="Calibri"/>
        <family val="2"/>
      </rPr>
      <t xml:space="preserve">
2/7 - AOI 4:00</t>
    </r>
  </si>
  <si>
    <t>1/24 - QTY 73 DONE 10:30
1/26 - QTY 186 DONE 1:30
1/27 - BOT DONE
2/3 - QTY 100 DONE 12:00</t>
  </si>
  <si>
    <t>116122-RWK
(2/14)</t>
  </si>
  <si>
    <t>37/50</t>
  </si>
  <si>
    <t>2/17
1D</t>
  </si>
  <si>
    <t>FEDEX SAT</t>
  </si>
  <si>
    <r>
      <rPr>
        <b/>
        <sz val="16"/>
        <color rgb="FFFF0000"/>
        <rFont val="Calibri"/>
        <family val="2"/>
      </rPr>
      <t>*** 1 DAY TURN ***</t>
    </r>
    <r>
      <rPr>
        <b/>
        <sz val="16"/>
        <color theme="1"/>
        <rFont val="Calibri"/>
        <family val="2"/>
      </rPr>
      <t xml:space="preserve">
DEPANEL
XRAY &amp; SAVE
REMOVE PART</t>
    </r>
  </si>
  <si>
    <t>2/14 - FABS DUE 2/15</t>
  </si>
  <si>
    <t>116121-RWK
(2/14)</t>
  </si>
  <si>
    <t>40/50</t>
  </si>
  <si>
    <t>2/14 - BACK</t>
  </si>
  <si>
    <t xml:space="preserve">2/14 - FABS DUE 2/15
</t>
  </si>
  <si>
    <t>116121
(2/14)</t>
  </si>
  <si>
    <r>
      <rPr>
        <b/>
        <sz val="18"/>
        <color rgb="FFFF0000"/>
        <rFont val="Calibri"/>
        <family val="2"/>
      </rPr>
      <t>*** 1 DAY TURN ***</t>
    </r>
    <r>
      <rPr>
        <b/>
        <sz val="18"/>
        <color theme="1"/>
        <rFont val="Calibri"/>
        <family val="2"/>
      </rPr>
      <t xml:space="preserve">
DEPANEL
XRAY &amp; SAVE</t>
    </r>
  </si>
  <si>
    <r>
      <rPr>
        <b/>
        <strike/>
        <sz val="18"/>
        <color theme="1"/>
        <rFont val="Calibri"/>
        <family val="2"/>
        <scheme val="minor"/>
      </rPr>
      <t>2/16 - TOP SIDE 8:00</t>
    </r>
    <r>
      <rPr>
        <b/>
        <sz val="18"/>
        <color theme="1"/>
        <rFont val="Calibri"/>
        <family val="2"/>
        <scheme val="minor"/>
      </rPr>
      <t xml:space="preserve">
2/16 - AOI 9:00</t>
    </r>
  </si>
  <si>
    <r>
      <rPr>
        <b/>
        <strike/>
        <sz val="18"/>
        <color theme="1"/>
        <rFont val="Calibri"/>
        <family val="2"/>
        <scheme val="minor"/>
      </rPr>
      <t>2/14 - FABS DUE 2/15</t>
    </r>
    <r>
      <rPr>
        <b/>
        <sz val="18"/>
        <color theme="1"/>
        <rFont val="Calibri"/>
        <family val="2"/>
        <scheme val="minor"/>
      </rPr>
      <t xml:space="preserve">
2/15 - KIT CLEAR</t>
    </r>
  </si>
  <si>
    <t>116122
(2/14)</t>
  </si>
  <si>
    <t>115937
(2/11)</t>
  </si>
  <si>
    <t>2/17
5D</t>
  </si>
  <si>
    <r>
      <rPr>
        <b/>
        <strike/>
        <sz val="16"/>
        <color theme="1"/>
        <rFont val="Calibri"/>
        <family val="2"/>
      </rPr>
      <t>2/11 - BOT SIDE 12:30</t>
    </r>
    <r>
      <rPr>
        <b/>
        <sz val="16"/>
        <color theme="1"/>
        <rFont val="Calibri"/>
        <family val="2"/>
      </rPr>
      <t xml:space="preserve">
</t>
    </r>
    <r>
      <rPr>
        <b/>
        <strike/>
        <sz val="16"/>
        <color theme="1"/>
        <rFont val="Calibri"/>
        <family val="2"/>
      </rPr>
      <t>2/13 - TOP SIDE 1:00</t>
    </r>
    <r>
      <rPr>
        <b/>
        <sz val="16"/>
        <color theme="1"/>
        <rFont val="Calibri"/>
        <family val="2"/>
      </rPr>
      <t xml:space="preserve">
2/14 - AOI 12:00</t>
    </r>
  </si>
  <si>
    <t>1B 1T
104/405</t>
  </si>
  <si>
    <t>115735
(2/8)</t>
  </si>
  <si>
    <t xml:space="preserve">2/17
5D </t>
  </si>
  <si>
    <r>
      <rPr>
        <b/>
        <strike/>
        <sz val="16"/>
        <rFont val="Calibri"/>
        <family val="2"/>
        <scheme val="minor"/>
      </rPr>
      <t>2/13 - BOT SIDE 10:30</t>
    </r>
    <r>
      <rPr>
        <b/>
        <sz val="16"/>
        <rFont val="Calibri"/>
        <family val="2"/>
        <scheme val="minor"/>
      </rPr>
      <t xml:space="preserve">
</t>
    </r>
    <r>
      <rPr>
        <b/>
        <strike/>
        <sz val="16"/>
        <rFont val="Calibri"/>
        <family val="2"/>
        <scheme val="minor"/>
      </rPr>
      <t>2/13 - TOP SIDE 2:30</t>
    </r>
    <r>
      <rPr>
        <b/>
        <sz val="16"/>
        <rFont val="Calibri"/>
        <family val="2"/>
        <scheme val="minor"/>
      </rPr>
      <t xml:space="preserve">
2/14 - AOI 3:00</t>
    </r>
  </si>
  <si>
    <r>
      <rPr>
        <b/>
        <strike/>
        <sz val="16"/>
        <rFont val="Calibri"/>
        <family val="2"/>
      </rPr>
      <t>2/8 - FABS DUE 2/9</t>
    </r>
    <r>
      <rPr>
        <b/>
        <sz val="16"/>
        <rFont val="Calibri"/>
        <family val="2"/>
      </rPr>
      <t xml:space="preserve">
2/10 - KIT CLEAR</t>
    </r>
  </si>
  <si>
    <t>Priority Designs, Inc.</t>
  </si>
  <si>
    <t>100 S Hamilton Rd</t>
  </si>
  <si>
    <t>Columbus</t>
  </si>
  <si>
    <t>113565-2
(12/30) PAR</t>
  </si>
  <si>
    <r>
      <t xml:space="preserve">2/17
</t>
    </r>
    <r>
      <rPr>
        <b/>
        <strike/>
        <sz val="16"/>
        <rFont val="Calibri"/>
        <family val="2"/>
      </rPr>
      <t>2/14</t>
    </r>
    <r>
      <rPr>
        <b/>
        <sz val="16"/>
        <rFont val="Calibri"/>
        <family val="2"/>
      </rPr>
      <t xml:space="preserve">
20D</t>
    </r>
  </si>
  <si>
    <r>
      <rPr>
        <b/>
        <strike/>
        <sz val="16"/>
        <rFont val="Calibri"/>
        <family val="2"/>
      </rPr>
      <t>1/4 - TOP SIDE 1:00
1/25 - BOT SIDE 3:00</t>
    </r>
    <r>
      <rPr>
        <b/>
        <sz val="16"/>
        <rFont val="Calibri"/>
        <family val="2"/>
      </rPr>
      <t xml:space="preserve">
</t>
    </r>
    <r>
      <rPr>
        <b/>
        <strike/>
        <sz val="16"/>
        <rFont val="Calibri"/>
        <family val="2"/>
      </rPr>
      <t>2/3 - BOT SIDE 11:30</t>
    </r>
    <r>
      <rPr>
        <b/>
        <sz val="16"/>
        <rFont val="Calibri"/>
        <family val="2"/>
      </rPr>
      <t xml:space="preserve">
2/7 - AOI 9:30
</t>
    </r>
  </si>
  <si>
    <r>
      <rPr>
        <b/>
        <strike/>
        <sz val="16"/>
        <rFont val="Calibri"/>
        <family val="2"/>
      </rPr>
      <t xml:space="preserve">12/30 - PARTIAL SHORT #10, #11, #14, #17
OK TO RUN FULL TOP &amp; QTY 1290 BOT
</t>
    </r>
    <r>
      <rPr>
        <b/>
        <sz val="16"/>
        <rFont val="Calibri"/>
        <family val="2"/>
      </rPr>
      <t xml:space="preserve">1/4 - </t>
    </r>
    <r>
      <rPr>
        <b/>
        <u/>
        <sz val="16"/>
        <rFont val="Calibri"/>
        <family val="2"/>
      </rPr>
      <t>TOP SIDE FIRST</t>
    </r>
  </si>
  <si>
    <r>
      <t>2/17</t>
    </r>
    <r>
      <rPr>
        <b/>
        <strike/>
        <sz val="16"/>
        <rFont val="Calibri"/>
        <family val="2"/>
      </rPr>
      <t xml:space="preserve">
2/3*</t>
    </r>
    <r>
      <rPr>
        <b/>
        <sz val="16"/>
        <rFont val="Calibri"/>
        <family val="2"/>
      </rPr>
      <t xml:space="preserve">
5D</t>
    </r>
  </si>
  <si>
    <r>
      <rPr>
        <b/>
        <strike/>
        <sz val="16"/>
        <rFont val="Calibri"/>
        <family val="2"/>
      </rPr>
      <t>1/25 - TOP SIDE 11:00</t>
    </r>
    <r>
      <rPr>
        <b/>
        <sz val="16"/>
        <rFont val="Calibri"/>
        <family val="2"/>
      </rPr>
      <t xml:space="preserve">
2/2 - AOI 2:00
</t>
    </r>
    <r>
      <rPr>
        <b/>
        <strike/>
        <sz val="16"/>
        <rFont val="Calibri"/>
        <family val="2"/>
      </rPr>
      <t xml:space="preserve">2/11 - BOT SIDE 7:30
2/11 - TOP SIDE 9:00
</t>
    </r>
    <r>
      <rPr>
        <b/>
        <sz val="16"/>
        <rFont val="Calibri"/>
        <family val="2"/>
      </rPr>
      <t>2/11 - AOI 12:00</t>
    </r>
  </si>
  <si>
    <r>
      <rPr>
        <b/>
        <strike/>
        <sz val="16"/>
        <rFont val="Calibri"/>
        <family val="2"/>
      </rPr>
      <t>1/23 - FABS DUE 1/24 - 1/26</t>
    </r>
    <r>
      <rPr>
        <b/>
        <sz val="16"/>
        <rFont val="Calibri"/>
        <family val="2"/>
      </rPr>
      <t xml:space="preserve">
</t>
    </r>
    <r>
      <rPr>
        <b/>
        <strike/>
        <sz val="16"/>
        <rFont val="Calibri"/>
        <family val="2"/>
      </rPr>
      <t>1/25 - FABS BAL DUE 2/2</t>
    </r>
    <r>
      <rPr>
        <b/>
        <sz val="16"/>
        <rFont val="Calibri"/>
        <family val="2"/>
      </rPr>
      <t xml:space="preserve">
2/10 - KIT CLEAR</t>
    </r>
  </si>
  <si>
    <t>114812-4
(12/22)
PAR</t>
  </si>
  <si>
    <t>L2/L3/L1</t>
  </si>
  <si>
    <r>
      <t>2/22</t>
    </r>
    <r>
      <rPr>
        <b/>
        <strike/>
        <sz val="16"/>
        <color theme="1"/>
        <rFont val="Calibri"/>
        <family val="2"/>
        <scheme val="minor"/>
      </rPr>
      <t xml:space="preserve">
1/9H</t>
    </r>
    <r>
      <rPr>
        <b/>
        <sz val="16"/>
        <color theme="1"/>
        <rFont val="Calibri"/>
        <family val="2"/>
        <scheme val="minor"/>
      </rPr>
      <t xml:space="preserve">
10D</t>
    </r>
  </si>
  <si>
    <r>
      <t xml:space="preserve">12/29 - BOT SIDE 8:30
2/8 - TOP SIDE 10:30
</t>
    </r>
    <r>
      <rPr>
        <b/>
        <sz val="16"/>
        <color theme="1"/>
        <rFont val="Calibri"/>
        <family val="2"/>
        <scheme val="minor"/>
      </rPr>
      <t>2/9 - AOI 2:30</t>
    </r>
    <r>
      <rPr>
        <b/>
        <strike/>
        <sz val="16"/>
        <color theme="1"/>
        <rFont val="Calibri"/>
        <family val="2"/>
        <scheme val="minor"/>
      </rPr>
      <t xml:space="preserve">
</t>
    </r>
    <r>
      <rPr>
        <b/>
        <sz val="16"/>
        <color theme="1"/>
        <rFont val="Calibri"/>
        <family val="2"/>
        <scheme val="minor"/>
      </rPr>
      <t>NEED TO PLACE (REWORK) DNI PARTS ON 15 BOARDS</t>
    </r>
  </si>
  <si>
    <r>
      <t xml:space="preserve">12/22 - KIT CLEAR
</t>
    </r>
    <r>
      <rPr>
        <b/>
        <strike/>
        <sz val="16"/>
        <color theme="1"/>
        <rFont val="Calibri"/>
        <family val="2"/>
        <scheme val="minor"/>
      </rPr>
      <t>12/27 - AA SHIPPING HOLD</t>
    </r>
    <r>
      <rPr>
        <b/>
        <sz val="16"/>
        <color theme="1"/>
        <rFont val="Calibri"/>
        <family val="2"/>
        <scheme val="minor"/>
      </rPr>
      <t xml:space="preserve">
12/28 - QTY 145 CLEAR FOR BOT SIDE
1/5 - INSTALL #26, 9, 77, 79 &amp; 80</t>
    </r>
  </si>
  <si>
    <t>115983
(2/13)</t>
  </si>
  <si>
    <t>2/17
3D</t>
  </si>
  <si>
    <r>
      <rPr>
        <b/>
        <sz val="16"/>
        <color rgb="FFFF0000"/>
        <rFont val="Calibri"/>
        <family val="2"/>
      </rPr>
      <t>** 3 DAY TURN **</t>
    </r>
    <r>
      <rPr>
        <b/>
        <sz val="16"/>
        <color theme="1"/>
        <rFont val="Calibri"/>
        <family val="2"/>
      </rPr>
      <t xml:space="preserve">
</t>
    </r>
  </si>
  <si>
    <r>
      <rPr>
        <b/>
        <strike/>
        <sz val="16"/>
        <rFont val="Calibri"/>
        <family val="2"/>
        <scheme val="minor"/>
      </rPr>
      <t>2/15 - BOT SIDE 6:00</t>
    </r>
    <r>
      <rPr>
        <b/>
        <sz val="16"/>
        <rFont val="Calibri"/>
        <family val="2"/>
        <scheme val="minor"/>
      </rPr>
      <t xml:space="preserve">
</t>
    </r>
    <r>
      <rPr>
        <b/>
        <strike/>
        <sz val="16"/>
        <rFont val="Calibri"/>
        <family val="2"/>
        <scheme val="minor"/>
      </rPr>
      <t>2/15 - TOP SIDE 8:00</t>
    </r>
    <r>
      <rPr>
        <b/>
        <sz val="16"/>
        <rFont val="Calibri"/>
        <family val="2"/>
        <scheme val="minor"/>
      </rPr>
      <t xml:space="preserve">
2/15 - AOI 10:30</t>
    </r>
  </si>
  <si>
    <t>1B 1T
59/234</t>
  </si>
  <si>
    <r>
      <t xml:space="preserve">2/13 - </t>
    </r>
    <r>
      <rPr>
        <b/>
        <strike/>
        <sz val="16"/>
        <rFont val="Calibri"/>
        <family val="2"/>
      </rPr>
      <t xml:space="preserve">SMT CLEAR; </t>
    </r>
    <r>
      <rPr>
        <b/>
        <sz val="16"/>
        <rFont val="Calibri"/>
        <family val="2"/>
      </rPr>
      <t>DNI #31
2/14 - KIT CLEAR</t>
    </r>
  </si>
  <si>
    <t>9855 Crosspoint Blvd Ste 114</t>
  </si>
  <si>
    <t>115046
(1/27)</t>
  </si>
  <si>
    <t>2/16
9D</t>
  </si>
  <si>
    <r>
      <rPr>
        <b/>
        <strike/>
        <sz val="16"/>
        <rFont val="Calibri"/>
        <family val="2"/>
        <scheme val="minor"/>
      </rPr>
      <t>2/10 - BOT SIDE 12:30</t>
    </r>
    <r>
      <rPr>
        <b/>
        <sz val="16"/>
        <rFont val="Calibri"/>
        <family val="2"/>
        <scheme val="minor"/>
      </rPr>
      <t xml:space="preserve">
</t>
    </r>
    <r>
      <rPr>
        <b/>
        <strike/>
        <sz val="16"/>
        <rFont val="Calibri"/>
        <family val="2"/>
        <scheme val="minor"/>
      </rPr>
      <t>2/15 - TOP SIDE 7:00</t>
    </r>
    <r>
      <rPr>
        <b/>
        <sz val="16"/>
        <rFont val="Calibri"/>
        <family val="2"/>
        <scheme val="minor"/>
      </rPr>
      <t xml:space="preserve">
2/15 - AOI 10:30</t>
    </r>
  </si>
  <si>
    <t>1B 1T
61/304</t>
  </si>
  <si>
    <r>
      <rPr>
        <b/>
        <strike/>
        <sz val="16"/>
        <rFont val="Calibri"/>
        <family val="2"/>
      </rPr>
      <t>1/27 - FABS DUE 1/30</t>
    </r>
    <r>
      <rPr>
        <b/>
        <sz val="16"/>
        <rFont val="Calibri"/>
        <family val="2"/>
      </rPr>
      <t xml:space="preserve">
2/3 - KIT CLEAR
</t>
    </r>
    <r>
      <rPr>
        <b/>
        <strike/>
        <sz val="16"/>
        <rFont val="Calibri"/>
        <family val="2"/>
      </rPr>
      <t>2/13 - AWT TOP FIXTURE</t>
    </r>
  </si>
  <si>
    <t>Allocortech, Inc.</t>
  </si>
  <si>
    <t>113997
(2/3)</t>
  </si>
  <si>
    <t>2/17
10D</t>
  </si>
  <si>
    <r>
      <rPr>
        <b/>
        <strike/>
        <sz val="16"/>
        <color theme="1"/>
        <rFont val="Calibri"/>
        <family val="2"/>
      </rPr>
      <t>2/9 - TOP SIDE 2:30</t>
    </r>
    <r>
      <rPr>
        <b/>
        <sz val="16"/>
        <color theme="1"/>
        <rFont val="Calibri"/>
        <family val="2"/>
      </rPr>
      <t xml:space="preserve">
2/10 - AOI 9:00</t>
    </r>
  </si>
  <si>
    <t>2/3 - KIT CLEAR</t>
  </si>
  <si>
    <t>111418
(1/31)</t>
  </si>
  <si>
    <t>ROWC 104121</t>
  </si>
  <si>
    <t>2/16
10D</t>
  </si>
  <si>
    <r>
      <rPr>
        <b/>
        <strike/>
        <sz val="16"/>
        <color theme="1"/>
        <rFont val="Calibri"/>
        <family val="2"/>
      </rPr>
      <t>2/9 - BOT SIDE 9:00</t>
    </r>
    <r>
      <rPr>
        <b/>
        <sz val="16"/>
        <color theme="1"/>
        <rFont val="Calibri"/>
        <family val="2"/>
      </rPr>
      <t xml:space="preserve">
</t>
    </r>
    <r>
      <rPr>
        <b/>
        <strike/>
        <sz val="16"/>
        <color theme="1"/>
        <rFont val="Calibri"/>
        <family val="2"/>
      </rPr>
      <t>2/10 - TOP SIDE 11:30</t>
    </r>
    <r>
      <rPr>
        <b/>
        <sz val="16"/>
        <color theme="1"/>
        <rFont val="Calibri"/>
        <family val="2"/>
      </rPr>
      <t xml:space="preserve">
2/10 - AOI 12:30</t>
    </r>
  </si>
  <si>
    <t>Denmar Technical Services, Inc.</t>
  </si>
  <si>
    <t>741 Radio Dr</t>
  </si>
  <si>
    <t>Lewis Center</t>
  </si>
  <si>
    <t>115375
(2/7)</t>
  </si>
  <si>
    <t>RONC 108466</t>
  </si>
  <si>
    <r>
      <rPr>
        <b/>
        <strike/>
        <sz val="16"/>
        <color theme="1"/>
        <rFont val="Calibri"/>
        <family val="2"/>
      </rPr>
      <t>2/10 - TOP SIDE 9:30</t>
    </r>
    <r>
      <rPr>
        <b/>
        <sz val="16"/>
        <color theme="1"/>
        <rFont val="Calibri"/>
        <family val="2"/>
      </rPr>
      <t xml:space="preserve">
2/11 - AOI 7:30</t>
    </r>
  </si>
  <si>
    <t>1T
3/7</t>
  </si>
  <si>
    <t>Aila Technologies, Inc.</t>
  </si>
  <si>
    <t>11 HURON DR</t>
  </si>
  <si>
    <t>Natick</t>
  </si>
  <si>
    <t>115530
(2/1)</t>
  </si>
  <si>
    <t>2/14
3D</t>
  </si>
  <si>
    <r>
      <rPr>
        <b/>
        <sz val="16"/>
        <color rgb="FFFF0000"/>
        <rFont val="Calibri"/>
        <family val="2"/>
      </rPr>
      <t>** 3 DAY TURN **</t>
    </r>
    <r>
      <rPr>
        <b/>
        <sz val="16"/>
        <color theme="1"/>
        <rFont val="Calibri"/>
        <family val="2"/>
      </rPr>
      <t xml:space="preserve">
DEPANEL
BAR CODE LABEL REQ</t>
    </r>
  </si>
  <si>
    <t>2/1 - TOP SIDE 3:00
2/2 - AOI 8:30</t>
  </si>
  <si>
    <t>1T
3/5</t>
  </si>
  <si>
    <r>
      <rPr>
        <b/>
        <strike/>
        <sz val="16"/>
        <color theme="1"/>
        <rFont val="Calibri"/>
        <family val="2"/>
      </rPr>
      <t>2/1 - SHORT THT ITMS</t>
    </r>
    <r>
      <rPr>
        <b/>
        <sz val="16"/>
        <color theme="1"/>
        <rFont val="Calibri"/>
        <family val="2"/>
      </rPr>
      <t xml:space="preserve">
2/9 - KIT CLEAR</t>
    </r>
  </si>
  <si>
    <t>115874
(2/9)</t>
  </si>
  <si>
    <t>RONC 114821</t>
  </si>
  <si>
    <r>
      <rPr>
        <b/>
        <sz val="16"/>
        <color rgb="FFFF0000"/>
        <rFont val="Calibri"/>
        <family val="2"/>
      </rPr>
      <t>*** 3 DAY TURN ***</t>
    </r>
    <r>
      <rPr>
        <b/>
        <sz val="16"/>
        <color theme="1"/>
        <rFont val="Calibri"/>
        <family val="2"/>
      </rPr>
      <t xml:space="preserve">
DEPANEL
BARCODE LABEL REQ</t>
    </r>
  </si>
  <si>
    <r>
      <rPr>
        <b/>
        <strike/>
        <sz val="16"/>
        <color theme="1"/>
        <rFont val="Calibri"/>
        <family val="2"/>
      </rPr>
      <t>2/9 - TOP SIDE 10:00</t>
    </r>
    <r>
      <rPr>
        <b/>
        <sz val="16"/>
        <color theme="1"/>
        <rFont val="Calibri"/>
        <family val="2"/>
      </rPr>
      <t xml:space="preserve">
2/10 - AOI 7:00</t>
    </r>
  </si>
  <si>
    <t>1T
15/34</t>
  </si>
  <si>
    <t>107474
(1/30)</t>
  </si>
  <si>
    <t>2/13
10D</t>
  </si>
  <si>
    <t>CLASS 3
DEPANEL
RTV REQ @ C201</t>
  </si>
  <si>
    <r>
      <rPr>
        <b/>
        <strike/>
        <sz val="16"/>
        <color theme="1"/>
        <rFont val="Calibri"/>
        <family val="2"/>
      </rPr>
      <t>2/8 - BOT SIDE 6:00</t>
    </r>
    <r>
      <rPr>
        <b/>
        <sz val="16"/>
        <color theme="1"/>
        <rFont val="Calibri"/>
        <family val="2"/>
      </rPr>
      <t xml:space="preserve">
</t>
    </r>
    <r>
      <rPr>
        <b/>
        <strike/>
        <sz val="16"/>
        <color theme="1"/>
        <rFont val="Calibri"/>
        <family val="2"/>
      </rPr>
      <t>2/8 - TOP SIDE 8:00</t>
    </r>
    <r>
      <rPr>
        <b/>
        <sz val="16"/>
        <color theme="1"/>
        <rFont val="Calibri"/>
        <family val="2"/>
      </rPr>
      <t xml:space="preserve">
2/8 - AOI 10:30</t>
    </r>
  </si>
  <si>
    <t>1B 1T
7/33</t>
  </si>
  <si>
    <t>1/30 - KIT CLEAR</t>
  </si>
  <si>
    <t>NO NAME ON PO</t>
  </si>
  <si>
    <t>216 N Main St</t>
  </si>
  <si>
    <t>Freeport</t>
  </si>
  <si>
    <t>114812-3
(12/22)
PAR</t>
  </si>
  <si>
    <r>
      <rPr>
        <b/>
        <strike/>
        <sz val="16"/>
        <color theme="1"/>
        <rFont val="Calibri"/>
        <family val="2"/>
      </rPr>
      <t>12/29 - BOT SIDE 8:30</t>
    </r>
    <r>
      <rPr>
        <b/>
        <sz val="16"/>
        <color theme="1"/>
        <rFont val="Calibri"/>
        <family val="2"/>
      </rPr>
      <t xml:space="preserve">
</t>
    </r>
    <r>
      <rPr>
        <b/>
        <strike/>
        <sz val="16"/>
        <color theme="1"/>
        <rFont val="Calibri"/>
        <family val="2"/>
      </rPr>
      <t>12/30 - TOP SIDE 2:30</t>
    </r>
    <r>
      <rPr>
        <b/>
        <sz val="16"/>
        <color theme="1"/>
        <rFont val="Calibri"/>
        <family val="2"/>
      </rPr>
      <t xml:space="preserve">
1/3 - AOI 1:00
1/4 - H/L</t>
    </r>
    <r>
      <rPr>
        <b/>
        <sz val="16"/>
        <color theme="1"/>
        <rFont val="Calibri"/>
        <family val="2"/>
      </rPr>
      <t xml:space="preserve">
</t>
    </r>
    <r>
      <rPr>
        <b/>
        <u val="double"/>
        <sz val="16"/>
        <color rgb="FFFF0000"/>
        <rFont val="Calibri"/>
        <family val="2"/>
      </rPr>
      <t>1/3 - NEED TO PLACE (REWORK) DNI PARTS</t>
    </r>
  </si>
  <si>
    <t>12/22 - KIT CLEAR
12/27 - AA SHIPPING HOLD
12/28 - QTY 145 CLEAR FOR BOT SIDE</t>
  </si>
  <si>
    <t>115159
(1/27)</t>
  </si>
  <si>
    <t>2/10
10D</t>
  </si>
  <si>
    <t>DEPANEL"U15-17" TIGHT FIT, PLACE AS IS</t>
  </si>
  <si>
    <r>
      <rPr>
        <b/>
        <strike/>
        <sz val="16"/>
        <color theme="1"/>
        <rFont val="Calibri"/>
        <family val="2"/>
      </rPr>
      <t>2/7 - BOT SIDE 9:30</t>
    </r>
    <r>
      <rPr>
        <b/>
        <sz val="16"/>
        <color theme="1"/>
        <rFont val="Calibri"/>
        <family val="2"/>
      </rPr>
      <t xml:space="preserve">
</t>
    </r>
    <r>
      <rPr>
        <b/>
        <strike/>
        <sz val="16"/>
        <color theme="1"/>
        <rFont val="Calibri"/>
        <family val="2"/>
      </rPr>
      <t>2/7 - TOP SIDE 2:00</t>
    </r>
    <r>
      <rPr>
        <b/>
        <sz val="16"/>
        <color theme="1"/>
        <rFont val="Calibri"/>
        <family val="2"/>
      </rPr>
      <t xml:space="preserve">
2/8 - AOI 10:30</t>
    </r>
  </si>
  <si>
    <t>1B 1T
57/196</t>
  </si>
  <si>
    <t>1/27 - KIT CLEAR; BTD 34 (SMT); DNI 37 (THT)</t>
  </si>
  <si>
    <t>S &amp; A Systems</t>
  </si>
  <si>
    <t>992 Sids Rd</t>
  </si>
  <si>
    <t>Rockwall</t>
  </si>
  <si>
    <t>115476-1ST
(2/3)</t>
  </si>
  <si>
    <t>2/10
5D</t>
  </si>
  <si>
    <r>
      <rPr>
        <b/>
        <strike/>
        <sz val="16"/>
        <color theme="1"/>
        <rFont val="Calibri"/>
        <family val="2"/>
      </rPr>
      <t>2/8 - BOT SIDE 9:00</t>
    </r>
    <r>
      <rPr>
        <b/>
        <sz val="16"/>
        <color theme="1"/>
        <rFont val="Calibri"/>
        <family val="2"/>
      </rPr>
      <t xml:space="preserve">
</t>
    </r>
    <r>
      <rPr>
        <b/>
        <strike/>
        <sz val="16"/>
        <color theme="1"/>
        <rFont val="Calibri"/>
        <family val="2"/>
      </rPr>
      <t>2/8 - TOP SIDE 10:30</t>
    </r>
    <r>
      <rPr>
        <b/>
        <sz val="16"/>
        <color theme="1"/>
        <rFont val="Calibri"/>
        <family val="2"/>
      </rPr>
      <t xml:space="preserve">
2/8 - AOI 12:00</t>
    </r>
  </si>
  <si>
    <t>115487
(1/24)</t>
  </si>
  <si>
    <t>PAID
RWK
110198</t>
  </si>
  <si>
    <t>2/15
15D</t>
  </si>
  <si>
    <t xml:space="preserve">REMOVE J1 FROM TOP SIDE &amp; REPOSITION TO BOT SIDE </t>
  </si>
  <si>
    <t>1/25 - BACK</t>
  </si>
  <si>
    <t>WalkMed, LLC</t>
  </si>
  <si>
    <t>14190 E Jewell Ave</t>
  </si>
  <si>
    <t>Aurora</t>
  </si>
  <si>
    <t>115497-2
(1/31) BAL</t>
  </si>
  <si>
    <t>RONC
108347</t>
  </si>
  <si>
    <t>1/31 - BACK</t>
  </si>
  <si>
    <r>
      <t xml:space="preserve">1/31 - </t>
    </r>
    <r>
      <rPr>
        <b/>
        <strike/>
        <sz val="16"/>
        <rFont val="Calibri"/>
        <family val="2"/>
      </rPr>
      <t>20 FABS DUE 2/1 &amp;</t>
    </r>
    <r>
      <rPr>
        <b/>
        <sz val="16"/>
        <rFont val="Calibri"/>
        <family val="2"/>
      </rPr>
      <t xml:space="preserve"> </t>
    </r>
    <r>
      <rPr>
        <b/>
        <strike/>
        <sz val="16"/>
        <rFont val="Calibri"/>
        <family val="2"/>
      </rPr>
      <t>55 FABS DUE 2/6</t>
    </r>
    <r>
      <rPr>
        <b/>
        <sz val="16"/>
        <rFont val="Calibri"/>
        <family val="2"/>
      </rPr>
      <t xml:space="preserve">
2/7 - KIT CLEAR</t>
    </r>
  </si>
  <si>
    <t>115600
(2/2)</t>
  </si>
  <si>
    <r>
      <rPr>
        <b/>
        <sz val="16"/>
        <color rgb="FFFF0000"/>
        <rFont val="Calibri"/>
        <family val="2"/>
      </rPr>
      <t>** 3 DAY TURN **</t>
    </r>
    <r>
      <rPr>
        <b/>
        <sz val="16"/>
        <color theme="1"/>
        <rFont val="Calibri"/>
        <family val="2"/>
      </rPr>
      <t xml:space="preserve">
CLASS 3
*Sn63Pb37 SOLDER PASTE REQUIRED - ECO 2</t>
    </r>
  </si>
  <si>
    <r>
      <rPr>
        <b/>
        <strike/>
        <sz val="16"/>
        <color theme="1"/>
        <rFont val="Calibri"/>
        <family val="2"/>
      </rPr>
      <t>2/6 - BOT SIDE 12:30</t>
    </r>
    <r>
      <rPr>
        <b/>
        <sz val="16"/>
        <color theme="1"/>
        <rFont val="Calibri"/>
        <family val="2"/>
      </rPr>
      <t xml:space="preserve">
</t>
    </r>
    <r>
      <rPr>
        <b/>
        <strike/>
        <sz val="16"/>
        <color theme="1"/>
        <rFont val="Calibri"/>
        <family val="2"/>
      </rPr>
      <t>2/6 - TOP SIDE 1:30</t>
    </r>
    <r>
      <rPr>
        <b/>
        <sz val="16"/>
        <color theme="1"/>
        <rFont val="Calibri"/>
        <family val="2"/>
      </rPr>
      <t xml:space="preserve">
2/7 - AOI 7:30</t>
    </r>
  </si>
  <si>
    <t>1B 2T
104/838</t>
  </si>
  <si>
    <r>
      <rPr>
        <b/>
        <strike/>
        <sz val="16"/>
        <color theme="1"/>
        <rFont val="Calibri"/>
        <family val="2"/>
      </rPr>
      <t>2/2 - FABS DUE 2/3 &amp; NO ETA ON KIT</t>
    </r>
    <r>
      <rPr>
        <b/>
        <sz val="16"/>
        <color theme="1"/>
        <rFont val="Calibri"/>
        <family val="2"/>
      </rPr>
      <t xml:space="preserve">
2/6 - KIT CLEAR</t>
    </r>
  </si>
  <si>
    <t>Renmark-Pacific Corporation</t>
  </si>
  <si>
    <t>2675 Skypark Dr Ste 103</t>
  </si>
  <si>
    <t>Torrance</t>
  </si>
  <si>
    <t>114958
(1/18)</t>
  </si>
  <si>
    <t>ROWC 104911</t>
  </si>
  <si>
    <t>2/8
15D</t>
  </si>
  <si>
    <t>DEPANEL
*NO LABELS/MARKINGS OVER AREA SHOWN ON ECO 4</t>
  </si>
  <si>
    <t>1/23 - TOP SIDE 10:00
1/24 - AOI 10:30</t>
  </si>
  <si>
    <t>2T 
42/107</t>
  </si>
  <si>
    <t>1/18 - KIT CLEAR</t>
  </si>
  <si>
    <t>Oregon State University</t>
  </si>
  <si>
    <t>110 Sw Park Ter</t>
  </si>
  <si>
    <t>Corvallis</t>
  </si>
  <si>
    <t>114307-2ND
(1/25) PAR</t>
  </si>
  <si>
    <t>RONC 1ST ARTICL</t>
  </si>
  <si>
    <t>2/8
10D</t>
  </si>
  <si>
    <t>**DO NOT DEPANEL**</t>
  </si>
  <si>
    <r>
      <t xml:space="preserve">2/2 - BOT SIDE 2:00
</t>
    </r>
    <r>
      <rPr>
        <b/>
        <strike/>
        <sz val="16"/>
        <color theme="1"/>
        <rFont val="Calibri"/>
        <family val="2"/>
      </rPr>
      <t xml:space="preserve">2/7 - TOP SIDE 7:30
</t>
    </r>
    <r>
      <rPr>
        <b/>
        <sz val="16"/>
        <color theme="1"/>
        <rFont val="Calibri"/>
        <family val="2"/>
      </rPr>
      <t>2/7 - AOI 11:30</t>
    </r>
  </si>
  <si>
    <t>1B 1T
43/1101</t>
  </si>
  <si>
    <t>1/25 - KIT CLEAR
2/6 - BOT SIDE DONE</t>
  </si>
  <si>
    <t>114911
(1/24)</t>
  </si>
  <si>
    <t>RONC
107257</t>
  </si>
  <si>
    <r>
      <rPr>
        <b/>
        <strike/>
        <sz val="16"/>
        <rFont val="Calibri"/>
        <family val="2"/>
      </rPr>
      <t>1/31 - TOP SIDE 1:00</t>
    </r>
    <r>
      <rPr>
        <b/>
        <sz val="16"/>
        <rFont val="Calibri"/>
        <family val="2"/>
      </rPr>
      <t xml:space="preserve">
2/1 - AOI 11:30</t>
    </r>
  </si>
  <si>
    <t>2T
65/393</t>
  </si>
  <si>
    <r>
      <rPr>
        <b/>
        <strike/>
        <sz val="16"/>
        <rFont val="Calibri"/>
        <family val="2"/>
      </rPr>
      <t>1/24 - FABS DUE 1/25</t>
    </r>
    <r>
      <rPr>
        <b/>
        <sz val="16"/>
        <rFont val="Calibri"/>
        <family val="2"/>
      </rPr>
      <t xml:space="preserve">
</t>
    </r>
    <r>
      <rPr>
        <b/>
        <strike/>
        <sz val="16"/>
        <rFont val="Calibri"/>
        <family val="2"/>
      </rPr>
      <t>1/25 - FABS DUE 1/30</t>
    </r>
    <r>
      <rPr>
        <b/>
        <sz val="16"/>
        <rFont val="Calibri"/>
        <family val="2"/>
      </rPr>
      <t xml:space="preserve">
1/27 - KIT CLEAR</t>
    </r>
  </si>
  <si>
    <t>AKV, Inc.</t>
  </si>
  <si>
    <t>777 Aviation Dr</t>
  </si>
  <si>
    <t>115522
(1/27)</t>
  </si>
  <si>
    <r>
      <t xml:space="preserve">DEPANEL
X-RAY &amp; SAVE IMAGES (ECO #3)
</t>
    </r>
    <r>
      <rPr>
        <b/>
        <u/>
        <sz val="16"/>
        <color rgb="FFFF0000"/>
        <rFont val="Calibri"/>
        <family val="2"/>
        <scheme val="minor"/>
      </rPr>
      <t>*SHIPPING - LEADS CANNOT PUNCTURE ESD BAGS
**SHIPPING - CARTON DIVIDERS REQUIRED? - ECO 6</t>
    </r>
  </si>
  <si>
    <r>
      <rPr>
        <b/>
        <strike/>
        <sz val="16"/>
        <rFont val="Calibri"/>
        <family val="2"/>
      </rPr>
      <t>1/31 - TOP SIDE 9:00</t>
    </r>
    <r>
      <rPr>
        <b/>
        <sz val="16"/>
        <rFont val="Calibri"/>
        <family val="2"/>
      </rPr>
      <t xml:space="preserve">
1/31 - AOI 1:00</t>
    </r>
  </si>
  <si>
    <t>2T
71/461</t>
  </si>
  <si>
    <r>
      <rPr>
        <b/>
        <strike/>
        <sz val="16"/>
        <rFont val="Calibri"/>
        <family val="2"/>
      </rPr>
      <t>1/27 - SHORT 4 FABS ETA 1/31</t>
    </r>
    <r>
      <rPr>
        <b/>
        <sz val="16"/>
        <rFont val="Calibri"/>
        <family val="2"/>
      </rPr>
      <t xml:space="preserve">
1/31 - KIT CLEAR</t>
    </r>
  </si>
  <si>
    <t>D&amp;K Engineering</t>
  </si>
  <si>
    <t>11055 Technology Pl</t>
  </si>
  <si>
    <t>San Diego</t>
  </si>
  <si>
    <t>115497-1PAR
(1/31)</t>
  </si>
  <si>
    <r>
      <t xml:space="preserve">1/31 - </t>
    </r>
    <r>
      <rPr>
        <b/>
        <strike/>
        <sz val="16"/>
        <rFont val="Calibri"/>
        <family val="2"/>
      </rPr>
      <t>20 FABS DUE 2/1 &amp;</t>
    </r>
    <r>
      <rPr>
        <b/>
        <sz val="16"/>
        <rFont val="Calibri"/>
        <family val="2"/>
      </rPr>
      <t xml:space="preserve"> 55 FABS DUE 2/6
2/1 - CLEAR FOR 19</t>
    </r>
  </si>
  <si>
    <t>114887
(1/31)</t>
  </si>
  <si>
    <r>
      <rPr>
        <b/>
        <strike/>
        <sz val="16"/>
        <color theme="1"/>
        <rFont val="Calibri"/>
        <family val="2"/>
      </rPr>
      <t>2/1 - BOT SIDE 11:30</t>
    </r>
    <r>
      <rPr>
        <b/>
        <sz val="16"/>
        <color theme="1"/>
        <rFont val="Calibri"/>
        <family val="2"/>
      </rPr>
      <t xml:space="preserve">
</t>
    </r>
    <r>
      <rPr>
        <b/>
        <strike/>
        <sz val="16"/>
        <color theme="1"/>
        <rFont val="Calibri"/>
        <family val="2"/>
      </rPr>
      <t>2/1 - TOP SIDE 1:30</t>
    </r>
    <r>
      <rPr>
        <b/>
        <sz val="16"/>
        <color theme="1"/>
        <rFont val="Calibri"/>
        <family val="2"/>
      </rPr>
      <t xml:space="preserve">
2/1 - AOI 3:00</t>
    </r>
  </si>
  <si>
    <t>1B 1T
57/511</t>
  </si>
  <si>
    <t>Harsco Rail</t>
  </si>
  <si>
    <t>2401 Edmund Hwy</t>
  </si>
  <si>
    <t>West Columbia</t>
  </si>
  <si>
    <t>113908
(1/27)</t>
  </si>
  <si>
    <r>
      <rPr>
        <b/>
        <strike/>
        <sz val="16"/>
        <rFont val="Calibri"/>
        <family val="2"/>
      </rPr>
      <t>1/30 - BOT SIDE 8:30</t>
    </r>
    <r>
      <rPr>
        <b/>
        <sz val="16"/>
        <rFont val="Calibri"/>
        <family val="2"/>
      </rPr>
      <t xml:space="preserve">
</t>
    </r>
    <r>
      <rPr>
        <b/>
        <strike/>
        <sz val="16"/>
        <rFont val="Calibri"/>
        <family val="2"/>
      </rPr>
      <t>1/30 - TOP SIDE 2:30</t>
    </r>
    <r>
      <rPr>
        <b/>
        <sz val="16"/>
        <rFont val="Calibri"/>
        <family val="2"/>
      </rPr>
      <t xml:space="preserve">
1/31 - AOI 10:30</t>
    </r>
  </si>
  <si>
    <t>2B 2T
185/846</t>
  </si>
  <si>
    <r>
      <t xml:space="preserve">1/27 - DNI 74 </t>
    </r>
    <r>
      <rPr>
        <b/>
        <strike/>
        <sz val="16"/>
        <rFont val="Calibri"/>
        <family val="2"/>
      </rPr>
      <t>&amp; SHORT 82</t>
    </r>
    <r>
      <rPr>
        <b/>
        <sz val="16"/>
        <rFont val="Calibri"/>
        <family val="2"/>
      </rPr>
      <t xml:space="preserve">
1/30 - KIT CLEAR</t>
    </r>
  </si>
  <si>
    <t>1333 N Harbor City Blvd</t>
  </si>
  <si>
    <t>113151-2
(12/12)
BAL</t>
  </si>
  <si>
    <r>
      <t xml:space="preserve">2/3
</t>
    </r>
    <r>
      <rPr>
        <b/>
        <strike/>
        <sz val="16"/>
        <rFont val="Calibri"/>
        <family val="2"/>
      </rPr>
      <t>12/28</t>
    </r>
    <r>
      <rPr>
        <b/>
        <sz val="16"/>
        <rFont val="Calibri"/>
        <family val="2"/>
      </rPr>
      <t xml:space="preserve">
9D</t>
    </r>
  </si>
  <si>
    <r>
      <rPr>
        <b/>
        <strike/>
        <sz val="16"/>
        <rFont val="Calibri"/>
        <family val="2"/>
      </rPr>
      <t>12/14 - BOT SIDE 10:30
12/14 - TOP SIDE 1:00</t>
    </r>
    <r>
      <rPr>
        <b/>
        <sz val="16"/>
        <rFont val="Calibri"/>
        <family val="2"/>
      </rPr>
      <t xml:space="preserve">
12/14 - AOI 3:00
12/27 - H/L</t>
    </r>
  </si>
  <si>
    <r>
      <rPr>
        <b/>
        <strike/>
        <sz val="16"/>
        <rFont val="Calibri"/>
        <family val="2"/>
      </rPr>
      <t>12/12 - SMT CLLEAR ONLY
12/14 - RECV PARTIAL 54/120 PCS "J2"</t>
    </r>
    <r>
      <rPr>
        <b/>
        <sz val="16"/>
        <rFont val="Calibri"/>
        <family val="2"/>
      </rPr>
      <t xml:space="preserve">
</t>
    </r>
    <r>
      <rPr>
        <b/>
        <strike/>
        <sz val="16"/>
        <rFont val="Calibri"/>
        <family val="2"/>
      </rPr>
      <t xml:space="preserve">KIT CLEAR 12/15
12/27 - QTY 54 OK TO SOLDER; 74 AWT PART #21 REPLACEMENT
</t>
    </r>
    <r>
      <rPr>
        <b/>
        <sz val="16"/>
        <rFont val="Calibri"/>
        <family val="2"/>
      </rPr>
      <t xml:space="preserve">12/28 - SHIPPED 54
</t>
    </r>
    <r>
      <rPr>
        <b/>
        <strike/>
        <sz val="16"/>
        <rFont val="Calibri"/>
        <family val="2"/>
      </rPr>
      <t>1/20 - #21 DUE 1/23</t>
    </r>
    <r>
      <rPr>
        <b/>
        <sz val="16"/>
        <rFont val="Calibri"/>
        <family val="2"/>
      </rPr>
      <t xml:space="preserve">
1/23 - KIT CLEAR</t>
    </r>
  </si>
  <si>
    <t>115199
(1/20)</t>
  </si>
  <si>
    <t>PAID RWK
112847</t>
  </si>
  <si>
    <t>2/3
10D</t>
  </si>
  <si>
    <t>REMOVE D1-D4 &amp; HS1-HS4 THEN ASSEMBLE W/THERMAL PASTE &amp; REINSTALL</t>
  </si>
  <si>
    <t>1/20 - KIT CLEAR</t>
  </si>
  <si>
    <t>Switched Source LLC</t>
  </si>
  <si>
    <t>200 W Adams St</t>
  </si>
  <si>
    <t>Chicago</t>
  </si>
  <si>
    <t>115422
(1/25)</t>
  </si>
  <si>
    <t>DEPANEL
CoFC &amp; PACK SLIP PER ECO 6 &amp;7</t>
  </si>
  <si>
    <r>
      <rPr>
        <b/>
        <strike/>
        <sz val="16"/>
        <rFont val="Calibri"/>
        <family val="2"/>
      </rPr>
      <t>1/27 - BOT SIDE 9:30</t>
    </r>
    <r>
      <rPr>
        <b/>
        <sz val="16"/>
        <rFont val="Calibri"/>
        <family val="2"/>
      </rPr>
      <t xml:space="preserve">
</t>
    </r>
    <r>
      <rPr>
        <b/>
        <strike/>
        <sz val="16"/>
        <rFont val="Calibri"/>
        <family val="2"/>
      </rPr>
      <t>1/27 - TOP SIDE 3:00</t>
    </r>
    <r>
      <rPr>
        <b/>
        <sz val="16"/>
        <rFont val="Calibri"/>
        <family val="2"/>
      </rPr>
      <t xml:space="preserve">
1/30 - AOI 2:00</t>
    </r>
  </si>
  <si>
    <t>2B 2T
202/1443</t>
  </si>
  <si>
    <r>
      <rPr>
        <b/>
        <strike/>
        <sz val="16"/>
        <rFont val="Calibri"/>
        <family val="2"/>
      </rPr>
      <t>1/25 - FABS DUE 1/27 &amp; C76 DUE 1/26</t>
    </r>
    <r>
      <rPr>
        <b/>
        <sz val="16"/>
        <rFont val="Calibri"/>
        <family val="2"/>
      </rPr>
      <t xml:space="preserve">
1/26 - KIT CLEAR</t>
    </r>
  </si>
  <si>
    <t>950 N Rengstorff Ave</t>
  </si>
  <si>
    <t>Mountain View</t>
  </si>
  <si>
    <t>115380
(1/23)
BAL</t>
  </si>
  <si>
    <t>RONC 112985</t>
  </si>
  <si>
    <r>
      <rPr>
        <b/>
        <strike/>
        <sz val="16"/>
        <rFont val="Calibri"/>
        <family val="2"/>
      </rPr>
      <t>1/30 - TOP SIDE 2:00</t>
    </r>
    <r>
      <rPr>
        <b/>
        <sz val="16"/>
        <rFont val="Calibri"/>
        <family val="2"/>
      </rPr>
      <t xml:space="preserve">
1/31 - AOI 8:00</t>
    </r>
  </si>
  <si>
    <t>1T
5/26</t>
  </si>
  <si>
    <r>
      <rPr>
        <b/>
        <strike/>
        <sz val="16"/>
        <rFont val="Calibri"/>
        <family val="2"/>
      </rPr>
      <t>1/23 - PCBS DUE 1/25 OR SOONER</t>
    </r>
    <r>
      <rPr>
        <b/>
        <sz val="16"/>
        <rFont val="Calibri"/>
        <family val="2"/>
      </rPr>
      <t xml:space="preserve">
1/25 - KIT CLEAR</t>
    </r>
  </si>
  <si>
    <t>3 HENRY DR</t>
  </si>
  <si>
    <t>Pocasset</t>
  </si>
  <si>
    <t>114124-2ND
(1/26)
PAR</t>
  </si>
  <si>
    <t>2/1
3D</t>
  </si>
  <si>
    <r>
      <rPr>
        <b/>
        <sz val="16"/>
        <color rgb="FFFF0000"/>
        <rFont val="Calibri"/>
        <family val="2"/>
      </rPr>
      <t>** 3 DAY TURN **</t>
    </r>
    <r>
      <rPr>
        <b/>
        <sz val="16"/>
        <color theme="1"/>
        <rFont val="Calibri"/>
        <family val="2"/>
      </rPr>
      <t xml:space="preserve">
DEPANEL
BOARDS REQ 48 HRS BAKING
</t>
    </r>
    <r>
      <rPr>
        <b/>
        <sz val="16"/>
        <color rgb="FFFF0000"/>
        <rFont val="Calibri"/>
        <family val="2"/>
      </rPr>
      <t xml:space="preserve"> PLEASE DOUBLE CHK BEFORE SHIPPING
NOTE: 1C906,1006,1106,1206,306,1406" ARE NOW ROTATED 180 DEG</t>
    </r>
  </si>
  <si>
    <r>
      <rPr>
        <b/>
        <strike/>
        <sz val="16"/>
        <color theme="1"/>
        <rFont val="Calibri"/>
        <family val="2"/>
      </rPr>
      <t xml:space="preserve">1/27 - BOT SIDE 6:00
1/28 - TOP SIDE 7:00
</t>
    </r>
    <r>
      <rPr>
        <b/>
        <sz val="16"/>
        <color theme="1"/>
        <rFont val="Calibri"/>
        <family val="2"/>
      </rPr>
      <t>1/28 - AOI 2:30</t>
    </r>
  </si>
  <si>
    <t>1B 1T
101/1331</t>
  </si>
  <si>
    <t>114812-2
(12/16)</t>
  </si>
  <si>
    <r>
      <t>???*</t>
    </r>
    <r>
      <rPr>
        <b/>
        <strike/>
        <sz val="16"/>
        <rFont val="Calibri"/>
        <family val="2"/>
        <scheme val="minor"/>
      </rPr>
      <t xml:space="preserve">
1/4</t>
    </r>
    <r>
      <rPr>
        <b/>
        <sz val="16"/>
        <rFont val="Calibri"/>
        <family val="2"/>
        <scheme val="minor"/>
      </rPr>
      <t xml:space="preserve">
</t>
    </r>
    <r>
      <rPr>
        <b/>
        <strike/>
        <sz val="16"/>
        <rFont val="Calibri"/>
        <family val="2"/>
      </rPr>
      <t>12/28H</t>
    </r>
    <r>
      <rPr>
        <b/>
        <sz val="16"/>
        <rFont val="Calibri"/>
        <family val="2"/>
      </rPr>
      <t xml:space="preserve">
5D</t>
    </r>
  </si>
  <si>
    <r>
      <t xml:space="preserve">DEPANEL
CLASS 3
SHIPPING - REMOVE ALL PICK &amp; PLACE PADS (ECO #9)
</t>
    </r>
    <r>
      <rPr>
        <b/>
        <u val="double"/>
        <sz val="16"/>
        <color rgb="FFFF0000"/>
        <rFont val="Calibri"/>
        <family val="2"/>
        <scheme val="minor"/>
      </rPr>
      <t>12/3 - NEED TO ADD DNI PARTS (PAID REWORK)</t>
    </r>
  </si>
  <si>
    <r>
      <rPr>
        <b/>
        <strike/>
        <sz val="16"/>
        <rFont val="Calibri"/>
        <family val="2"/>
      </rPr>
      <t>12/21 - BOT SIDE 7:30</t>
    </r>
    <r>
      <rPr>
        <b/>
        <sz val="16"/>
        <rFont val="Calibri"/>
        <family val="2"/>
      </rPr>
      <t xml:space="preserve">
</t>
    </r>
    <r>
      <rPr>
        <b/>
        <strike/>
        <sz val="16"/>
        <rFont val="Calibri"/>
        <family val="2"/>
      </rPr>
      <t>12/21 - TOP SIDE 11:30</t>
    </r>
    <r>
      <rPr>
        <b/>
        <sz val="16"/>
        <rFont val="Calibri"/>
        <family val="2"/>
      </rPr>
      <t xml:space="preserve">
12/22 - AOI 11:00
12/30 - SHIPPING</t>
    </r>
  </si>
  <si>
    <r>
      <rPr>
        <b/>
        <strike/>
        <sz val="16"/>
        <rFont val="Calibri"/>
        <family val="2"/>
        <scheme val="minor"/>
      </rPr>
      <t>12/16 - WILL CLEAR SOON - SHORT ITEMS 49 &amp; 102
12/19 - ONLY SHORT ITEM 102 (6 PER - COULD SKIP IF NEEDED)</t>
    </r>
    <r>
      <rPr>
        <b/>
        <sz val="16"/>
        <rFont val="Calibri"/>
        <family val="2"/>
        <scheme val="minor"/>
      </rPr>
      <t xml:space="preserve">
12/27 - AA SHIPPING HOLD</t>
    </r>
  </si>
  <si>
    <t>100606-7
(4TH ARTICLE) (7/15)</t>
  </si>
  <si>
    <t>L2B / L3T</t>
  </si>
  <si>
    <t>1/31
20D</t>
  </si>
  <si>
    <r>
      <rPr>
        <b/>
        <sz val="16"/>
        <rFont val="Calibri"/>
        <family val="2"/>
        <scheme val="minor"/>
      </rPr>
      <t xml:space="preserve">*G5A-H &amp; G2A-H NEW PROCESS - NEED QA INSP 100% - NO SOLDER ALLOWED ON COIL                         **J1A-H NO EXCESS SOLDER ALLOWED </t>
    </r>
    <r>
      <rPr>
        <b/>
        <u val="double"/>
        <sz val="16"/>
        <color rgb="FFFF0000"/>
        <rFont val="Calibri"/>
        <family val="2"/>
      </rPr>
      <t>***THIS QTY 13 WILL USE NEW G1A-H (WHITE)</t>
    </r>
  </si>
  <si>
    <r>
      <rPr>
        <b/>
        <strike/>
        <sz val="16"/>
        <rFont val="Calibri"/>
        <family val="2"/>
      </rPr>
      <t>1/5 - BOT SIDE 9:30</t>
    </r>
    <r>
      <rPr>
        <b/>
        <sz val="16"/>
        <rFont val="Calibri"/>
        <family val="2"/>
      </rPr>
      <t xml:space="preserve">
1/10 - BOT DONE 8:30
</t>
    </r>
    <r>
      <rPr>
        <b/>
        <strike/>
        <sz val="16"/>
        <rFont val="Calibri"/>
        <family val="2"/>
      </rPr>
      <t xml:space="preserve">1/17 - TOP SIDE 1:00
</t>
    </r>
    <r>
      <rPr>
        <b/>
        <sz val="16"/>
        <rFont val="Calibri"/>
        <family val="2"/>
      </rPr>
      <t>1/18 - QTY 25 DONE
1/19 - AOI 2:30</t>
    </r>
  </si>
  <si>
    <t>2B 3T
238/3746</t>
  </si>
  <si>
    <t>1/3 - RUN BOT ONLY; RUN TOP AFTER B100610 BOT HAS RUN
1/10 - BOT SIDE DONE</t>
  </si>
  <si>
    <t>113565-1
(12/30)</t>
  </si>
  <si>
    <r>
      <t xml:space="preserve">1/31
</t>
    </r>
    <r>
      <rPr>
        <b/>
        <strike/>
        <sz val="16"/>
        <color rgb="FFFF0000"/>
        <rFont val="Calibri"/>
        <family val="2"/>
        <scheme val="minor"/>
      </rPr>
      <t>1/25</t>
    </r>
    <r>
      <rPr>
        <b/>
        <sz val="16"/>
        <color rgb="FFFF0000"/>
        <rFont val="Calibri"/>
        <family val="2"/>
        <scheme val="minor"/>
      </rPr>
      <t xml:space="preserve">
20D</t>
    </r>
  </si>
  <si>
    <r>
      <rPr>
        <b/>
        <strike/>
        <sz val="16"/>
        <color rgb="FFFF0000"/>
        <rFont val="Calibri"/>
        <family val="2"/>
      </rPr>
      <t>***NEED TO START SMT RIGHT AWAY</t>
    </r>
    <r>
      <rPr>
        <b/>
        <sz val="16"/>
        <color rgb="FFFF0000"/>
        <rFont val="Calibri"/>
        <family val="2"/>
      </rPr>
      <t xml:space="preserve">
</t>
    </r>
    <r>
      <rPr>
        <b/>
        <strike/>
        <sz val="16"/>
        <color rgb="FFFF0000"/>
        <rFont val="Calibri"/>
        <family val="2"/>
      </rPr>
      <t>1/4 - TOP SIDE 1:00</t>
    </r>
    <r>
      <rPr>
        <b/>
        <sz val="16"/>
        <color rgb="FFFF0000"/>
        <rFont val="Calibri"/>
        <family val="2"/>
      </rPr>
      <t xml:space="preserve">
</t>
    </r>
    <r>
      <rPr>
        <b/>
        <strike/>
        <sz val="16"/>
        <color rgb="FFFF0000"/>
        <rFont val="Calibri"/>
        <family val="2"/>
      </rPr>
      <t>1/6 - BOT SIDE 3:30</t>
    </r>
    <r>
      <rPr>
        <b/>
        <sz val="16"/>
        <color rgb="FFFF0000"/>
        <rFont val="Calibri"/>
        <family val="2"/>
      </rPr>
      <t xml:space="preserve">
1/11 - AOI 3:00</t>
    </r>
    <r>
      <rPr>
        <b/>
        <sz val="16"/>
        <color rgb="FFFF0000"/>
        <rFont val="Calibri"/>
        <family val="2"/>
      </rPr>
      <t xml:space="preserve">
1/18 - H/L</t>
    </r>
  </si>
  <si>
    <r>
      <t>12/30 - PARTIAL SHORT #10, #11, #14, #17
OK TO RUN FULL TOP &amp; QTY 1290 BOT
1/4 -</t>
    </r>
    <r>
      <rPr>
        <b/>
        <sz val="16"/>
        <color rgb="FFFF0000"/>
        <rFont val="Calibri"/>
        <family val="2"/>
      </rPr>
      <t xml:space="preserve"> TOP SIDE FIRST</t>
    </r>
  </si>
  <si>
    <t>114813-2BAL
(12/21)</t>
  </si>
  <si>
    <t>L1 / SHIP HOLD</t>
  </si>
  <si>
    <r>
      <t xml:space="preserve">???*
</t>
    </r>
    <r>
      <rPr>
        <b/>
        <strike/>
        <sz val="16"/>
        <color theme="1"/>
        <rFont val="Calibri"/>
        <family val="2"/>
        <scheme val="minor"/>
      </rPr>
      <t>1/6H</t>
    </r>
    <r>
      <rPr>
        <b/>
        <sz val="16"/>
        <color theme="1"/>
        <rFont val="Calibri"/>
        <family val="2"/>
        <scheme val="minor"/>
      </rPr>
      <t xml:space="preserve">
10D</t>
    </r>
  </si>
  <si>
    <r>
      <t xml:space="preserve">DEPANEL
USE BLACK SHARPIE FOR REVISION "E"
SHIPPING - REMOVE ALL PICK &amp; PLACE PADS (ECO #9)
</t>
    </r>
    <r>
      <rPr>
        <b/>
        <u val="double"/>
        <sz val="16"/>
        <color rgb="FFFF0000"/>
        <rFont val="Calibri"/>
        <family val="2"/>
        <scheme val="minor"/>
      </rPr>
      <t>***SHIP HOLD - CONTINUE PRODUCTION BUT DO NOT SHIP</t>
    </r>
  </si>
  <si>
    <r>
      <rPr>
        <b/>
        <strike/>
        <sz val="16"/>
        <color theme="1"/>
        <rFont val="Calibri"/>
        <family val="2"/>
      </rPr>
      <t>12/21 - BOT SIDE 2:00</t>
    </r>
    <r>
      <rPr>
        <b/>
        <sz val="16"/>
        <color theme="1"/>
        <rFont val="Calibri"/>
        <family val="2"/>
      </rPr>
      <t xml:space="preserve">
</t>
    </r>
    <r>
      <rPr>
        <b/>
        <strike/>
        <sz val="16"/>
        <color theme="1"/>
        <rFont val="Calibri"/>
        <family val="2"/>
      </rPr>
      <t>12/23 - TOP SIDE 9:30</t>
    </r>
    <r>
      <rPr>
        <b/>
        <sz val="16"/>
        <color theme="1"/>
        <rFont val="Calibri"/>
        <family val="2"/>
      </rPr>
      <t xml:space="preserve">
12/29 - AOI 1:00
1/9 - SHIPPING</t>
    </r>
  </si>
  <si>
    <t>2B 2T
144/1117</t>
  </si>
  <si>
    <r>
      <rPr>
        <b/>
        <strike/>
        <sz val="16"/>
        <color theme="1"/>
        <rFont val="Calibri"/>
        <family val="2"/>
      </rPr>
      <t xml:space="preserve">12/21 - PARTIAL CLEAR
12/22 - SHORT 3 FABS
</t>
    </r>
    <r>
      <rPr>
        <b/>
        <sz val="16"/>
        <color theme="1"/>
        <rFont val="Calibri"/>
        <family val="2"/>
      </rPr>
      <t>12/23 - KIT CLEAR (142 TOP &amp; BOT RAN FIRST)</t>
    </r>
    <r>
      <rPr>
        <b/>
        <sz val="16"/>
        <color theme="1"/>
        <rFont val="Calibri"/>
        <family val="2"/>
        <scheme val="minor"/>
      </rPr>
      <t xml:space="preserve">
12/27 - AA SHIPPING HOLD</t>
    </r>
  </si>
  <si>
    <t>115298
(1/23)</t>
  </si>
  <si>
    <r>
      <rPr>
        <b/>
        <strike/>
        <sz val="16"/>
        <rFont val="Calibri"/>
        <family val="2"/>
      </rPr>
      <t>1/24 - BOT SIDE 12:30</t>
    </r>
    <r>
      <rPr>
        <b/>
        <sz val="16"/>
        <rFont val="Calibri"/>
        <family val="2"/>
      </rPr>
      <t xml:space="preserve">
</t>
    </r>
    <r>
      <rPr>
        <b/>
        <strike/>
        <sz val="16"/>
        <rFont val="Calibri"/>
        <family val="2"/>
      </rPr>
      <t>1/25 - TOP SIDE 8:00</t>
    </r>
    <r>
      <rPr>
        <b/>
        <sz val="16"/>
        <rFont val="Calibri"/>
        <family val="2"/>
      </rPr>
      <t xml:space="preserve">
1/25 - AOI 3:00</t>
    </r>
  </si>
  <si>
    <t>1B 1T
39/45</t>
  </si>
  <si>
    <r>
      <rPr>
        <b/>
        <strike/>
        <sz val="16"/>
        <rFont val="Calibri"/>
        <family val="2"/>
      </rPr>
      <t>1/23 - WILL CLEAR TODAY</t>
    </r>
    <r>
      <rPr>
        <b/>
        <sz val="16"/>
        <rFont val="Calibri"/>
        <family val="2"/>
      </rPr>
      <t xml:space="preserve">
1/24 - KIT CLEAR</t>
    </r>
  </si>
  <si>
    <t>HunterLab</t>
  </si>
  <si>
    <t>11491 Sunset Hills Rd</t>
  </si>
  <si>
    <t>Reston</t>
  </si>
  <si>
    <t xml:space="preserve">113665-7 (10/17)
</t>
  </si>
  <si>
    <r>
      <t xml:space="preserve">1/31
</t>
    </r>
    <r>
      <rPr>
        <b/>
        <strike/>
        <sz val="16"/>
        <color theme="1"/>
        <rFont val="Calibri"/>
        <family val="2"/>
        <scheme val="minor"/>
      </rPr>
      <t>2/8</t>
    </r>
  </si>
  <si>
    <r>
      <t xml:space="preserve">10/17 - KIT CLEAR QTY 400 PARTIAL
</t>
    </r>
    <r>
      <rPr>
        <b/>
        <strike/>
        <sz val="16"/>
        <rFont val="Calibri"/>
        <family val="2"/>
      </rPr>
      <t>12/9 - HOLD - QTY 58 SHORT ITEM 16 - ORDERED &amp; DUE 12/12</t>
    </r>
    <r>
      <rPr>
        <b/>
        <strike/>
        <sz val="16"/>
        <rFont val="Calibri"/>
        <family val="2"/>
      </rPr>
      <t xml:space="preserve">
</t>
    </r>
    <r>
      <rPr>
        <b/>
        <sz val="16"/>
        <rFont val="Calibri"/>
        <family val="2"/>
      </rPr>
      <t>12/15 - KIT CLEAR</t>
    </r>
  </si>
  <si>
    <t>115673
(1/25)</t>
  </si>
  <si>
    <t>1/30
3D</t>
  </si>
  <si>
    <r>
      <rPr>
        <b/>
        <sz val="16"/>
        <color rgb="FFFF0000"/>
        <rFont val="Calibri"/>
        <family val="2"/>
      </rPr>
      <t>** 3 DAY TURN **</t>
    </r>
    <r>
      <rPr>
        <b/>
        <sz val="16"/>
        <color theme="1"/>
        <rFont val="Calibri"/>
        <family val="2"/>
      </rPr>
      <t xml:space="preserve">
PACKING REQ PER ECO</t>
    </r>
  </si>
  <si>
    <r>
      <rPr>
        <b/>
        <strike/>
        <sz val="16"/>
        <color theme="1"/>
        <rFont val="Calibri"/>
        <family val="2"/>
      </rPr>
      <t xml:space="preserve">1/26 - BOT SIDE 12:30
1/27 - TOP SIDE 8:00
</t>
    </r>
    <r>
      <rPr>
        <b/>
        <sz val="16"/>
        <color theme="1"/>
        <rFont val="Calibri"/>
        <family val="2"/>
      </rPr>
      <t>1/27 - AOI 9:30</t>
    </r>
  </si>
  <si>
    <t>2501 S Antenna Avenue</t>
  </si>
  <si>
    <t>Hurricane</t>
  </si>
  <si>
    <t>114955
(1/16)</t>
  </si>
  <si>
    <t>1/31
10D</t>
  </si>
  <si>
    <t>DEPANEL &amp; SAND
SPECIAL LABEL REQ PER ECO</t>
  </si>
  <si>
    <r>
      <rPr>
        <b/>
        <strike/>
        <sz val="16"/>
        <rFont val="Calibri"/>
        <family val="2"/>
      </rPr>
      <t>1/20 - BOT SIDE 11:00</t>
    </r>
    <r>
      <rPr>
        <b/>
        <sz val="16"/>
        <rFont val="Calibri"/>
        <family val="2"/>
      </rPr>
      <t xml:space="preserve">
</t>
    </r>
    <r>
      <rPr>
        <b/>
        <strike/>
        <sz val="16"/>
        <rFont val="Calibri"/>
        <family val="2"/>
      </rPr>
      <t>1/20 - TOP SIDE 2:00</t>
    </r>
    <r>
      <rPr>
        <b/>
        <sz val="16"/>
        <rFont val="Calibri"/>
        <family val="2"/>
      </rPr>
      <t xml:space="preserve">
1/23 - AOI 10:00</t>
    </r>
  </si>
  <si>
    <r>
      <rPr>
        <b/>
        <strike/>
        <sz val="16"/>
        <rFont val="Calibri"/>
        <family val="2"/>
      </rPr>
      <t>1/16 - PCB DUE 1/17</t>
    </r>
    <r>
      <rPr>
        <b/>
        <sz val="16"/>
        <rFont val="Calibri"/>
        <family val="2"/>
      </rPr>
      <t xml:space="preserve">
1/17 - KIT CLEAR</t>
    </r>
  </si>
  <si>
    <t>115173
(1/16)</t>
  </si>
  <si>
    <t>1/30
10D</t>
  </si>
  <si>
    <t>DEPANEL
"J4" TABS NEED HAND SOLDER PER ECO 3</t>
  </si>
  <si>
    <r>
      <rPr>
        <b/>
        <strike/>
        <sz val="16"/>
        <color theme="1"/>
        <rFont val="Calibri"/>
        <family val="2"/>
      </rPr>
      <t>1/18 - BOT SIDE 10:30</t>
    </r>
    <r>
      <rPr>
        <b/>
        <sz val="16"/>
        <color theme="1"/>
        <rFont val="Calibri"/>
        <family val="2"/>
      </rPr>
      <t xml:space="preserve">
</t>
    </r>
    <r>
      <rPr>
        <b/>
        <strike/>
        <sz val="16"/>
        <color theme="1"/>
        <rFont val="Calibri"/>
        <family val="2"/>
      </rPr>
      <t xml:space="preserve">1/19 - TOP SIDE 8:00
</t>
    </r>
    <r>
      <rPr>
        <b/>
        <sz val="16"/>
        <color theme="1"/>
        <rFont val="Calibri"/>
        <family val="2"/>
      </rPr>
      <t>1/19 - AOI 12:30</t>
    </r>
  </si>
  <si>
    <t>1B 2T
106/1204</t>
  </si>
  <si>
    <t>115289
(1/20)</t>
  </si>
  <si>
    <t>1/30
5D</t>
  </si>
  <si>
    <r>
      <rPr>
        <b/>
        <strike/>
        <sz val="16"/>
        <rFont val="Calibri"/>
        <family val="2"/>
      </rPr>
      <t>1/24 - TOP SIDE 1:00</t>
    </r>
    <r>
      <rPr>
        <b/>
        <sz val="16"/>
        <rFont val="Calibri"/>
        <family val="2"/>
      </rPr>
      <t xml:space="preserve">
1/25 - AOI 8:00</t>
    </r>
  </si>
  <si>
    <t>1T
46/560</t>
  </si>
  <si>
    <r>
      <rPr>
        <b/>
        <strike/>
        <sz val="16"/>
        <rFont val="Calibri"/>
        <family val="2"/>
      </rPr>
      <t>1/20 - PARTS 5,14,17 &amp; 20 DUE 1/23</t>
    </r>
    <r>
      <rPr>
        <b/>
        <sz val="16"/>
        <rFont val="Calibri"/>
        <family val="2"/>
      </rPr>
      <t xml:space="preserve">
1/23 - KIT CLEAR</t>
    </r>
  </si>
  <si>
    <t>2947 Bradley St Ste 130</t>
  </si>
  <si>
    <t>114922
(1/19)</t>
  </si>
  <si>
    <t>1/25
3D</t>
  </si>
  <si>
    <r>
      <t>**</t>
    </r>
    <r>
      <rPr>
        <b/>
        <sz val="16"/>
        <color rgb="FFFF0000"/>
        <rFont val="Calibri"/>
        <family val="2"/>
      </rPr>
      <t xml:space="preserve"> 3 DAY TURN </t>
    </r>
    <r>
      <rPr>
        <b/>
        <sz val="16"/>
        <rFont val="Calibri"/>
        <family val="2"/>
      </rPr>
      <t>**
"T564-571" (ETC1-1-13TR) HAS 5 LEADS BUT FOOTPRINT HAS 6 PADS - PLACE AS IS</t>
    </r>
  </si>
  <si>
    <r>
      <rPr>
        <b/>
        <strike/>
        <sz val="16"/>
        <rFont val="Calibri"/>
        <family val="2"/>
      </rPr>
      <t>1/20 - BOT SIDE 8:00</t>
    </r>
    <r>
      <rPr>
        <b/>
        <sz val="16"/>
        <rFont val="Calibri"/>
        <family val="2"/>
      </rPr>
      <t xml:space="preserve">
</t>
    </r>
    <r>
      <rPr>
        <b/>
        <strike/>
        <sz val="16"/>
        <rFont val="Calibri"/>
        <family val="2"/>
      </rPr>
      <t>1/20 - TOP 11:00</t>
    </r>
    <r>
      <rPr>
        <b/>
        <sz val="16"/>
        <rFont val="Calibri"/>
        <family val="2"/>
      </rPr>
      <t xml:space="preserve">
1/23 - AOI 10:00</t>
    </r>
  </si>
  <si>
    <t>2B 2T
149/1288</t>
  </si>
  <si>
    <t>1/19 - KIT WILL CLEAR 1/23</t>
  </si>
  <si>
    <t>DMEA</t>
  </si>
  <si>
    <t>4234 54th St</t>
  </si>
  <si>
    <t>McClellan Park</t>
  </si>
  <si>
    <t>114906-1ST
(1/17)</t>
  </si>
  <si>
    <t>1/25
5D</t>
  </si>
  <si>
    <t>FAIR REQUIRED
DEPANEL
DOUBLE CHECK P/N FOR "R44,45,50,51" SHOULD BE ERJ-PA2F5602X, 56K OHM 1%,1/4W PER ECO #2
"J3" SHOULD BE 12401610E4#2A POER ECO #3</t>
  </si>
  <si>
    <r>
      <rPr>
        <b/>
        <strike/>
        <sz val="16"/>
        <rFont val="Calibri"/>
        <family val="2"/>
      </rPr>
      <t>1/19 - BOT SIDE 12:30</t>
    </r>
    <r>
      <rPr>
        <b/>
        <sz val="16"/>
        <rFont val="Calibri"/>
        <family val="2"/>
      </rPr>
      <t xml:space="preserve">
</t>
    </r>
    <r>
      <rPr>
        <b/>
        <strike/>
        <sz val="16"/>
        <rFont val="Calibri"/>
        <family val="2"/>
      </rPr>
      <t xml:space="preserve">1/19 - TOP SIDE 2:00
</t>
    </r>
    <r>
      <rPr>
        <b/>
        <sz val="16"/>
        <rFont val="Calibri"/>
        <family val="2"/>
      </rPr>
      <t>1/20 - AOI 11:00</t>
    </r>
  </si>
  <si>
    <r>
      <rPr>
        <b/>
        <strike/>
        <sz val="16"/>
        <rFont val="Calibri"/>
        <family val="2"/>
      </rPr>
      <t>1/17 - AWT PART SUB CONF:</t>
    </r>
    <r>
      <rPr>
        <b/>
        <sz val="16"/>
        <rFont val="Calibri"/>
        <family val="2"/>
      </rPr>
      <t xml:space="preserve"> 21, 23, 24,  37, and 38 (SUB APPROVED)
1/18 - 24 &amp; 33 SHARED (ONLY ENOUGH FOR QTY 50 FA)
1/18 - KIT CLEAR
1/19 - ALL BOT DONE</t>
    </r>
  </si>
  <si>
    <t>115423
(1/20)</t>
  </si>
  <si>
    <r>
      <t xml:space="preserve">** </t>
    </r>
    <r>
      <rPr>
        <b/>
        <sz val="16"/>
        <color rgb="FFFF0000"/>
        <rFont val="Calibri"/>
        <family val="2"/>
      </rPr>
      <t>3 DAY TURN</t>
    </r>
    <r>
      <rPr>
        <b/>
        <sz val="16"/>
        <color theme="1"/>
        <rFont val="Calibri"/>
        <family val="2"/>
      </rPr>
      <t xml:space="preserve"> **
DEPANEL</t>
    </r>
  </si>
  <si>
    <r>
      <rPr>
        <b/>
        <strike/>
        <sz val="16"/>
        <color theme="1"/>
        <rFont val="Calibri"/>
        <family val="2"/>
      </rPr>
      <t>1/23 - TOP SIDE 10:00</t>
    </r>
    <r>
      <rPr>
        <b/>
        <sz val="16"/>
        <color theme="1"/>
        <rFont val="Calibri"/>
        <family val="2"/>
      </rPr>
      <t xml:space="preserve">
1/23 - AOI 2:30</t>
    </r>
  </si>
  <si>
    <t>1T
5/8</t>
  </si>
  <si>
    <t>ExcelSense Technologies Corp</t>
  </si>
  <si>
    <t>3206-1009 Expo Blvd</t>
  </si>
  <si>
    <t>Vancouver</t>
  </si>
  <si>
    <t>BC</t>
  </si>
  <si>
    <t>114874
(12/30)</t>
  </si>
  <si>
    <t>ROWC
107127</t>
  </si>
  <si>
    <t>1/24
15D</t>
  </si>
  <si>
    <t>DEPANEL
IF BOARDS WASHED, PLEASE BAKE</t>
  </si>
  <si>
    <r>
      <rPr>
        <b/>
        <strike/>
        <sz val="16"/>
        <rFont val="Calibri"/>
        <family val="2"/>
      </rPr>
      <t>1/5 - BOT SIDE 6:00</t>
    </r>
    <r>
      <rPr>
        <b/>
        <sz val="16"/>
        <rFont val="Calibri"/>
        <family val="2"/>
      </rPr>
      <t xml:space="preserve">
</t>
    </r>
    <r>
      <rPr>
        <b/>
        <strike/>
        <sz val="16"/>
        <rFont val="Calibri"/>
        <family val="2"/>
      </rPr>
      <t>1/5 - TOP SIDE 8:00</t>
    </r>
    <r>
      <rPr>
        <b/>
        <sz val="16"/>
        <rFont val="Calibri"/>
        <family val="2"/>
      </rPr>
      <t xml:space="preserve">
1/5 - AOI 11:30
1/18 - THT</t>
    </r>
  </si>
  <si>
    <t>1B 1T
47/97</t>
  </si>
  <si>
    <r>
      <rPr>
        <b/>
        <strike/>
        <sz val="16"/>
        <rFont val="Calibri"/>
        <family val="2"/>
      </rPr>
      <t xml:space="preserve">12/30 - FABS DUE 1/6
</t>
    </r>
    <r>
      <rPr>
        <b/>
        <sz val="16"/>
        <rFont val="Calibri"/>
        <family val="2"/>
      </rPr>
      <t>1/3 - KIT CLEAR
1/20 - IC ARRIVE 1/23 FOR 4 BOARD</t>
    </r>
  </si>
  <si>
    <t>Aeroprobe Corporation</t>
  </si>
  <si>
    <t>200 Technology Dr</t>
  </si>
  <si>
    <t>Christiansburg</t>
  </si>
  <si>
    <t>110201
(12/19)</t>
  </si>
  <si>
    <t>1/23
5D</t>
  </si>
  <si>
    <t>DEPANEL
TRIM LEAD REQ PER ECO</t>
  </si>
  <si>
    <r>
      <rPr>
        <b/>
        <strike/>
        <sz val="16"/>
        <rFont val="Calibri"/>
        <family val="2"/>
      </rPr>
      <t>1/18 - TOP SIDE 10:30</t>
    </r>
    <r>
      <rPr>
        <b/>
        <sz val="16"/>
        <rFont val="Calibri"/>
        <family val="2"/>
      </rPr>
      <t xml:space="preserve">
1/18 - AOI 1:30
1/20 - AOI
1/23 - THT</t>
    </r>
  </si>
  <si>
    <t>1T
28/48</t>
  </si>
  <si>
    <r>
      <rPr>
        <b/>
        <strike/>
        <sz val="16"/>
        <rFont val="Calibri"/>
        <family val="2"/>
      </rPr>
      <t xml:space="preserve">12/19 - MAY CLEAR TODAY
12/20 - FILES MAY BE BAD
</t>
    </r>
    <r>
      <rPr>
        <b/>
        <sz val="16"/>
        <rFont val="Calibri"/>
        <family val="2"/>
      </rPr>
      <t xml:space="preserve">1/16 - KIT CLEAR </t>
    </r>
    <r>
      <rPr>
        <b/>
        <strike/>
        <sz val="16"/>
        <rFont val="Calibri"/>
        <family val="2"/>
      </rPr>
      <t>&amp; AWT PART #5 CONF</t>
    </r>
    <r>
      <rPr>
        <b/>
        <sz val="16"/>
        <rFont val="Calibri"/>
        <family val="2"/>
      </rPr>
      <t xml:space="preserve">
1/20 - S2 DNI</t>
    </r>
  </si>
  <si>
    <t>14190 E Jewell Ave Ste 10</t>
  </si>
  <si>
    <t>110685
(1/5)</t>
  </si>
  <si>
    <r>
      <rPr>
        <b/>
        <strike/>
        <sz val="16"/>
        <rFont val="Calibri"/>
        <family val="2"/>
      </rPr>
      <t>1/13 - BOT SIDE 10:00</t>
    </r>
    <r>
      <rPr>
        <b/>
        <sz val="16"/>
        <rFont val="Calibri"/>
        <family val="2"/>
      </rPr>
      <t xml:space="preserve">
</t>
    </r>
    <r>
      <rPr>
        <b/>
        <strike/>
        <sz val="16"/>
        <rFont val="Calibri"/>
        <family val="2"/>
      </rPr>
      <t>1/16 - TOP SIDE 10:30</t>
    </r>
    <r>
      <rPr>
        <b/>
        <sz val="16"/>
        <rFont val="Calibri"/>
        <family val="2"/>
      </rPr>
      <t xml:space="preserve">
1/17 - AOI 1:00
1/20 - THT</t>
    </r>
  </si>
  <si>
    <t>2B 2T
134/835</t>
  </si>
  <si>
    <r>
      <rPr>
        <b/>
        <strike/>
        <sz val="16"/>
        <rFont val="Calibri"/>
        <family val="2"/>
      </rPr>
      <t>1/5 - MAY CLEAR 1/9</t>
    </r>
    <r>
      <rPr>
        <b/>
        <sz val="16"/>
        <rFont val="Calibri"/>
        <family val="2"/>
      </rPr>
      <t xml:space="preserve">
1/9 - KIT CLEAR</t>
    </r>
    <r>
      <rPr>
        <b/>
        <sz val="16"/>
        <rFont val="Calibri"/>
        <family val="2"/>
      </rPr>
      <t xml:space="preserve">
</t>
    </r>
    <r>
      <rPr>
        <b/>
        <strike/>
        <sz val="16"/>
        <rFont val="Calibri"/>
        <family val="2"/>
      </rPr>
      <t>1/19 - #74 (L13) SHORT</t>
    </r>
    <r>
      <rPr>
        <b/>
        <sz val="16"/>
        <rFont val="Calibri"/>
        <family val="2"/>
      </rPr>
      <t xml:space="preserve">
1/20 - #74 HERE</t>
    </r>
  </si>
  <si>
    <t>750 Central Ave</t>
  </si>
  <si>
    <t>University Park</t>
  </si>
  <si>
    <t>114123-2ND PAR
(1/16)</t>
  </si>
  <si>
    <t>22/38</t>
  </si>
  <si>
    <r>
      <t xml:space="preserve">DO NOT DEPANEL
</t>
    </r>
    <r>
      <rPr>
        <b/>
        <sz val="16"/>
        <color theme="4"/>
        <rFont val="Calibri"/>
        <family val="2"/>
      </rPr>
      <t>NO CLEAN</t>
    </r>
    <r>
      <rPr>
        <b/>
        <sz val="16"/>
        <color rgb="FFFF0000"/>
        <rFont val="Calibri"/>
        <family val="2"/>
        <scheme val="minor"/>
      </rPr>
      <t xml:space="preserve">
*SHIPPING INVOICE LINE 3 (2ND S/U)</t>
    </r>
  </si>
  <si>
    <r>
      <rPr>
        <b/>
        <strike/>
        <sz val="16"/>
        <color theme="4"/>
        <rFont val="Calibri"/>
        <family val="2"/>
      </rPr>
      <t>1/16 - TOP SIDE 2:30</t>
    </r>
    <r>
      <rPr>
        <b/>
        <sz val="16"/>
        <color theme="4"/>
        <rFont val="Calibri"/>
        <family val="2"/>
      </rPr>
      <t xml:space="preserve">
</t>
    </r>
    <r>
      <rPr>
        <b/>
        <strike/>
        <sz val="16"/>
        <color theme="4"/>
        <rFont val="Calibri"/>
        <family val="2"/>
      </rPr>
      <t>1/16 - BOT SIDE 3:30</t>
    </r>
    <r>
      <rPr>
        <b/>
        <sz val="16"/>
        <color theme="4"/>
        <rFont val="Calibri"/>
        <family val="2"/>
      </rPr>
      <t xml:space="preserve">
1/18 - AOI 10:30</t>
    </r>
  </si>
  <si>
    <t>1/16 - RUN ONLY 22</t>
  </si>
  <si>
    <t>100617-4(3RD) (12/22)</t>
  </si>
  <si>
    <r>
      <t xml:space="preserve">1/20
</t>
    </r>
    <r>
      <rPr>
        <b/>
        <strike/>
        <sz val="16"/>
        <color theme="1"/>
        <rFont val="Calibri"/>
        <family val="2"/>
        <scheme val="minor"/>
      </rPr>
      <t>1/23H*</t>
    </r>
    <r>
      <rPr>
        <b/>
        <sz val="16"/>
        <color theme="1"/>
        <rFont val="Calibri"/>
        <family val="2"/>
        <scheme val="minor"/>
      </rPr>
      <t xml:space="preserve">
20D</t>
    </r>
  </si>
  <si>
    <t>CLASS 3
**FAIR REQUIRED
FABS REQ 48 HR BAKING</t>
  </si>
  <si>
    <r>
      <rPr>
        <b/>
        <strike/>
        <sz val="16"/>
        <color theme="1"/>
        <rFont val="Calibri"/>
        <family val="2"/>
      </rPr>
      <t>1/3 - BOT SIDE 8:30</t>
    </r>
    <r>
      <rPr>
        <b/>
        <sz val="16"/>
        <color theme="1"/>
        <rFont val="Calibri"/>
        <family val="2"/>
      </rPr>
      <t xml:space="preserve">
</t>
    </r>
    <r>
      <rPr>
        <b/>
        <strike/>
        <sz val="16"/>
        <color theme="1"/>
        <rFont val="Calibri"/>
        <family val="2"/>
      </rPr>
      <t>1/4 - TOP SIDE 8:00</t>
    </r>
    <r>
      <rPr>
        <b/>
        <sz val="16"/>
        <color theme="1"/>
        <rFont val="Calibri"/>
        <family val="2"/>
      </rPr>
      <t xml:space="preserve">
1/5 - AOI 10:00
1/18 - THT</t>
    </r>
  </si>
  <si>
    <t>1B 1T
54/401</t>
  </si>
  <si>
    <t>114334-3 (11/21)</t>
  </si>
  <si>
    <t>1/19 - SHIPPING</t>
  </si>
  <si>
    <t>113868
(12/28)</t>
  </si>
  <si>
    <r>
      <t xml:space="preserve">1/20
</t>
    </r>
    <r>
      <rPr>
        <b/>
        <strike/>
        <sz val="16"/>
        <rFont val="Calibri"/>
        <family val="2"/>
        <scheme val="minor"/>
      </rPr>
      <t>1/23H</t>
    </r>
    <r>
      <rPr>
        <b/>
        <sz val="16"/>
        <rFont val="Calibri"/>
        <family val="2"/>
        <scheme val="minor"/>
      </rPr>
      <t xml:space="preserve">
15D</t>
    </r>
  </si>
  <si>
    <r>
      <rPr>
        <b/>
        <strike/>
        <sz val="16"/>
        <rFont val="Calibri"/>
        <family val="2"/>
      </rPr>
      <t>12/30 - BOT SIDE 2:00</t>
    </r>
    <r>
      <rPr>
        <b/>
        <sz val="16"/>
        <rFont val="Calibri"/>
        <family val="2"/>
      </rPr>
      <t xml:space="preserve">
</t>
    </r>
    <r>
      <rPr>
        <b/>
        <strike/>
        <sz val="16"/>
        <rFont val="Calibri"/>
        <family val="2"/>
      </rPr>
      <t xml:space="preserve">1/3 - TOP SIDE 10:00
</t>
    </r>
    <r>
      <rPr>
        <b/>
        <sz val="16"/>
        <rFont val="Calibri"/>
        <family val="2"/>
      </rPr>
      <t>1/4 - AOI 8:00
1/17 - THT</t>
    </r>
  </si>
  <si>
    <t>1B 1T
50/111</t>
  </si>
  <si>
    <r>
      <rPr>
        <b/>
        <strike/>
        <sz val="16"/>
        <rFont val="Calibri"/>
        <family val="2"/>
      </rPr>
      <t>12/28 - SHOULD CLEAR 12/30</t>
    </r>
    <r>
      <rPr>
        <b/>
        <sz val="16"/>
        <rFont val="Calibri"/>
        <family val="2"/>
      </rPr>
      <t xml:space="preserve">
12/30 - KIT CLEAR</t>
    </r>
  </si>
  <si>
    <t>104347
(1/3)</t>
  </si>
  <si>
    <r>
      <t xml:space="preserve">1/20
</t>
    </r>
    <r>
      <rPr>
        <b/>
        <strike/>
        <sz val="16"/>
        <color theme="1"/>
        <rFont val="Calibri"/>
        <family val="2"/>
        <scheme val="minor"/>
      </rPr>
      <t>1/24</t>
    </r>
    <r>
      <rPr>
        <b/>
        <sz val="16"/>
        <color theme="1"/>
        <rFont val="Calibri"/>
        <family val="2"/>
        <scheme val="minor"/>
      </rPr>
      <t xml:space="preserve">
15D</t>
    </r>
  </si>
  <si>
    <r>
      <t xml:space="preserve">CLASS 3
@THT, DO ONE BOARD FA ONLY THEN SEND PICTURES
</t>
    </r>
    <r>
      <rPr>
        <b/>
        <sz val="16"/>
        <color rgb="FFFF0000"/>
        <rFont val="Calibri"/>
        <family val="2"/>
      </rPr>
      <t>NOTE: DO NOT TRIM J12-J18 LEADS</t>
    </r>
  </si>
  <si>
    <r>
      <rPr>
        <b/>
        <strike/>
        <sz val="16"/>
        <color theme="1"/>
        <rFont val="Calibri"/>
        <family val="2"/>
      </rPr>
      <t>1/4 - TOP SIDE 10:30</t>
    </r>
    <r>
      <rPr>
        <b/>
        <sz val="16"/>
        <color theme="1"/>
        <rFont val="Calibri"/>
        <family val="2"/>
      </rPr>
      <t xml:space="preserve">
1/4 - AOI 2:30
1/19 - SHIPPING</t>
    </r>
  </si>
  <si>
    <t>1T
10/19</t>
  </si>
  <si>
    <r>
      <rPr>
        <b/>
        <strike/>
        <sz val="16"/>
        <color theme="1"/>
        <rFont val="Calibri"/>
        <family val="2"/>
      </rPr>
      <t>1/3 - KIT CLEAR</t>
    </r>
    <r>
      <rPr>
        <b/>
        <sz val="16"/>
        <color theme="1"/>
        <rFont val="Calibri"/>
        <family val="2"/>
      </rPr>
      <t xml:space="preserve">
1/17 - THT CLEAR &amp; CUST RESPONDED - 1ST PART APPROVED</t>
    </r>
  </si>
  <si>
    <t>115328
(1/11)</t>
  </si>
  <si>
    <t>1/19
5D</t>
  </si>
  <si>
    <t>"J2 &amp; J3" SOLDER HEIGHT REQUIREMENT PER ECO #1 &amp; 2</t>
  </si>
  <si>
    <r>
      <rPr>
        <b/>
        <strike/>
        <sz val="16"/>
        <rFont val="Calibri"/>
        <family val="2"/>
      </rPr>
      <t>1/12 - TOP 7:30</t>
    </r>
    <r>
      <rPr>
        <b/>
        <sz val="16"/>
        <rFont val="Calibri"/>
        <family val="2"/>
      </rPr>
      <t xml:space="preserve">
1/12 - AOI 8:30
1/17 - THT</t>
    </r>
  </si>
  <si>
    <r>
      <rPr>
        <b/>
        <strike/>
        <sz val="16"/>
        <rFont val="Calibri"/>
        <family val="2"/>
      </rPr>
      <t>1/11 - SMT CLEAR ONLY</t>
    </r>
    <r>
      <rPr>
        <b/>
        <sz val="16"/>
        <rFont val="Calibri"/>
        <family val="2"/>
      </rPr>
      <t xml:space="preserve">
1/12 - KIT CLEAR</t>
    </r>
  </si>
  <si>
    <t>115240
(1/10)</t>
  </si>
  <si>
    <t>1/18
5D</t>
  </si>
  <si>
    <t>UPS INTL</t>
  </si>
  <si>
    <r>
      <rPr>
        <b/>
        <strike/>
        <sz val="16"/>
        <rFont val="Calibri"/>
        <family val="2"/>
      </rPr>
      <t>1/11 - BOT SIDE 3:00</t>
    </r>
    <r>
      <rPr>
        <b/>
        <sz val="16"/>
        <rFont val="Calibri"/>
        <family val="2"/>
      </rPr>
      <t xml:space="preserve">
</t>
    </r>
    <r>
      <rPr>
        <b/>
        <strike/>
        <sz val="16"/>
        <rFont val="Calibri"/>
        <family val="2"/>
      </rPr>
      <t>1/12 - TOP SIDE 3:30</t>
    </r>
    <r>
      <rPr>
        <b/>
        <sz val="16"/>
        <rFont val="Calibri"/>
        <family val="2"/>
      </rPr>
      <t xml:space="preserve">
1/13 - AOI 2:00</t>
    </r>
  </si>
  <si>
    <t>2B 1T
43/88</t>
  </si>
  <si>
    <r>
      <rPr>
        <b/>
        <strike/>
        <sz val="16"/>
        <rFont val="Calibri"/>
        <family val="2"/>
      </rPr>
      <t>1/10 - FABS DUE 1/12</t>
    </r>
    <r>
      <rPr>
        <b/>
        <sz val="16"/>
        <rFont val="Calibri"/>
        <family val="2"/>
      </rPr>
      <t xml:space="preserve">
1/11 - KIT CLEAR</t>
    </r>
  </si>
  <si>
    <t>General Starlight Co Inc</t>
  </si>
  <si>
    <t>120 Whitmore Rd</t>
  </si>
  <si>
    <t>Woodbridge</t>
  </si>
  <si>
    <t>ON</t>
  </si>
  <si>
    <t>114734-1
(12/27)</t>
  </si>
  <si>
    <t>RONC
110779</t>
  </si>
  <si>
    <r>
      <rPr>
        <b/>
        <strike/>
        <sz val="16"/>
        <color theme="1"/>
        <rFont val="Calibri"/>
        <family val="2"/>
      </rPr>
      <t>1/6 - BOT SIDE 9:00</t>
    </r>
    <r>
      <rPr>
        <b/>
        <sz val="16"/>
        <color theme="1"/>
        <rFont val="Calibri"/>
        <family val="2"/>
      </rPr>
      <t xml:space="preserve">
</t>
    </r>
    <r>
      <rPr>
        <b/>
        <strike/>
        <sz val="16"/>
        <color theme="1"/>
        <rFont val="Calibri"/>
        <family val="2"/>
      </rPr>
      <t>1/9 - TOP SIDE 6:00</t>
    </r>
    <r>
      <rPr>
        <b/>
        <sz val="16"/>
        <color theme="1"/>
        <rFont val="Calibri"/>
        <family val="2"/>
      </rPr>
      <t xml:space="preserve">
1/9 - AOI 11:00
1/16 - H/L</t>
    </r>
  </si>
  <si>
    <t>1B 1T
39/287</t>
  </si>
  <si>
    <t>12/29 - ALL 100 BOTTOM DONE
1/3 - 25 OF 100 SMT FULLY COMPLETED
1/5 - KIT CLEAR</t>
  </si>
  <si>
    <t>GL Communications</t>
  </si>
  <si>
    <t>818 W Diamond Ave</t>
  </si>
  <si>
    <t>Gaithersburg</t>
  </si>
  <si>
    <t>114860-2ND
(1/11)</t>
  </si>
  <si>
    <t>ROWC 1ST ART</t>
  </si>
  <si>
    <r>
      <rPr>
        <b/>
        <strike/>
        <sz val="16"/>
        <color theme="1"/>
        <rFont val="Calibri"/>
        <family val="2"/>
      </rPr>
      <t xml:space="preserve">1/12 - BOT SIDE 1:00
1/13 - TOP 8:00
</t>
    </r>
    <r>
      <rPr>
        <b/>
        <sz val="16"/>
        <color theme="1"/>
        <rFont val="Calibri"/>
        <family val="2"/>
      </rPr>
      <t>1/13 - AOI 10:00</t>
    </r>
  </si>
  <si>
    <t>1B 1T
62/227</t>
  </si>
  <si>
    <t>1/11 - KIT CLEAR</t>
  </si>
  <si>
    <t>Noah Medical</t>
  </si>
  <si>
    <t>6601 Owens Dr</t>
  </si>
  <si>
    <t>Pleasanton</t>
  </si>
  <si>
    <t>114124-1ST
(1/10)</t>
  </si>
  <si>
    <t>ROWC* 108878</t>
  </si>
  <si>
    <r>
      <t xml:space="preserve">DEPANEL
BOARDS REQ 48 HRS BAKING
</t>
    </r>
    <r>
      <rPr>
        <b/>
        <sz val="16"/>
        <color rgb="FFFF0000"/>
        <rFont val="Calibri"/>
        <family val="2"/>
        <scheme val="minor"/>
      </rPr>
      <t>*SEVERAL CHANGES FROM LAST BUILD - PLEASE DOUBLE CHK BEFORE SHIPPING
NOTE: 1C906,1006,1106,1206,306,1406" ARE NOW ROTATED 180 DEG</t>
    </r>
  </si>
  <si>
    <r>
      <rPr>
        <b/>
        <strike/>
        <sz val="16"/>
        <color theme="1"/>
        <rFont val="Calibri"/>
        <family val="2"/>
      </rPr>
      <t>1/12 - BOT SIDE 10:00</t>
    </r>
    <r>
      <rPr>
        <b/>
        <sz val="16"/>
        <color theme="1"/>
        <rFont val="Calibri"/>
        <family val="2"/>
      </rPr>
      <t xml:space="preserve">
</t>
    </r>
    <r>
      <rPr>
        <b/>
        <strike/>
        <sz val="16"/>
        <color theme="1"/>
        <rFont val="Calibri"/>
        <family val="2"/>
      </rPr>
      <t>1/13 - TOP SIDE</t>
    </r>
    <r>
      <rPr>
        <b/>
        <strike/>
        <sz val="16"/>
        <color theme="1"/>
        <rFont val="Calibri"/>
        <family val="2"/>
      </rPr>
      <t xml:space="preserve"> 6:00</t>
    </r>
    <r>
      <rPr>
        <b/>
        <sz val="16"/>
        <color theme="1"/>
        <rFont val="Calibri"/>
        <family val="2"/>
      </rPr>
      <t xml:space="preserve">
1/13 - AOI 8:00</t>
    </r>
  </si>
  <si>
    <r>
      <t xml:space="preserve">1/10 - KIT CLEAR
</t>
    </r>
    <r>
      <rPr>
        <b/>
        <strike/>
        <sz val="16"/>
        <color theme="1"/>
        <rFont val="Calibri"/>
        <family val="2"/>
      </rPr>
      <t>1/11 - FABS READY 1/12</t>
    </r>
  </si>
  <si>
    <t>114791-2BAL
(1/10)</t>
  </si>
  <si>
    <r>
      <rPr>
        <b/>
        <strike/>
        <sz val="16"/>
        <rFont val="Calibri"/>
        <family val="2"/>
      </rPr>
      <t>1/16</t>
    </r>
    <r>
      <rPr>
        <b/>
        <sz val="16"/>
        <rFont val="Calibri"/>
        <family val="2"/>
      </rPr>
      <t xml:space="preserve">
5D</t>
    </r>
  </si>
  <si>
    <t xml:space="preserve">  CLASS 3 - XRAY REQ / MUST SAVE IMAGES  </t>
  </si>
  <si>
    <t>1/10 - THT
1/12 - SHIPPING</t>
  </si>
  <si>
    <t>1B 2T 99/1033</t>
  </si>
  <si>
    <t>1/10 - KIT CLEAR
1/12 - SHIPPED 39/40</t>
  </si>
  <si>
    <t>Aeronix, Inc.</t>
  </si>
  <si>
    <t>1775 W Hibiscus Blvd Ste 200</t>
  </si>
  <si>
    <t>114215-1ST
(12/30)</t>
  </si>
  <si>
    <t>ROWC
108880</t>
  </si>
  <si>
    <r>
      <rPr>
        <b/>
        <strike/>
        <sz val="16"/>
        <rFont val="Calibri"/>
        <family val="2"/>
      </rPr>
      <t>1/11 - TOP SIDE 12:30</t>
    </r>
    <r>
      <rPr>
        <b/>
        <sz val="16"/>
        <rFont val="Calibri"/>
        <family val="2"/>
      </rPr>
      <t xml:space="preserve">
</t>
    </r>
    <r>
      <rPr>
        <b/>
        <strike/>
        <sz val="16"/>
        <rFont val="Calibri"/>
        <family val="2"/>
      </rPr>
      <t>1/12 - BOT SIDE 8:30</t>
    </r>
    <r>
      <rPr>
        <b/>
        <sz val="16"/>
        <rFont val="Calibri"/>
        <family val="2"/>
      </rPr>
      <t xml:space="preserve">
1/12 - AOI 10:00</t>
    </r>
  </si>
  <si>
    <r>
      <t xml:space="preserve">12/30 - SHORT 1 PCB
1/3 - SKIP #103,122,123 &amp; 12
</t>
    </r>
    <r>
      <rPr>
        <b/>
        <sz val="16"/>
        <rFont val="Calibri"/>
        <family val="2"/>
      </rPr>
      <t>1/11 - KIT CLEAR</t>
    </r>
    <r>
      <rPr>
        <b/>
        <strike/>
        <sz val="16"/>
        <rFont val="Calibri"/>
        <family val="2"/>
      </rPr>
      <t xml:space="preserve">
</t>
    </r>
    <r>
      <rPr>
        <b/>
        <sz val="16"/>
        <rFont val="Calibri"/>
        <family val="2"/>
      </rPr>
      <t xml:space="preserve">1/11 - </t>
    </r>
    <r>
      <rPr>
        <b/>
        <u/>
        <sz val="16"/>
        <color theme="4" tint="-0.249977111117893"/>
        <rFont val="Calibri"/>
        <family val="2"/>
      </rPr>
      <t>TOP SIDE FIRST</t>
    </r>
  </si>
  <si>
    <t xml:space="preserve">113665-6 (10/17)
</t>
  </si>
  <si>
    <r>
      <rPr>
        <b/>
        <strike/>
        <sz val="16"/>
        <rFont val="Calibri"/>
        <family val="2"/>
      </rPr>
      <t xml:space="preserve">12/5 - BOT SIDE 1:00
(SHORT ITEM 15 - DUE 12/7) - SMT OFF 12/7
12/8 - TOP SIDE 6:00
</t>
    </r>
    <r>
      <rPr>
        <b/>
        <sz val="16"/>
        <rFont val="Calibri"/>
        <family val="2"/>
      </rPr>
      <t>12/9 - AOI 11:30
1/13 - SHIPPING</t>
    </r>
  </si>
  <si>
    <t>114470
(1/6)</t>
  </si>
  <si>
    <r>
      <rPr>
        <b/>
        <u val="double"/>
        <sz val="16"/>
        <rFont val="Calibri"/>
        <family val="2"/>
      </rPr>
      <t>**</t>
    </r>
    <r>
      <rPr>
        <b/>
        <u val="double"/>
        <sz val="16"/>
        <color rgb="FFFF0000"/>
        <rFont val="Calibri"/>
        <family val="2"/>
      </rPr>
      <t>GLOVES REQUIRED</t>
    </r>
    <r>
      <rPr>
        <b/>
        <u val="double"/>
        <sz val="16"/>
        <rFont val="Calibri"/>
        <family val="2"/>
      </rPr>
      <t>**</t>
    </r>
    <r>
      <rPr>
        <b/>
        <sz val="16"/>
        <rFont val="Calibri"/>
        <family val="2"/>
      </rPr>
      <t xml:space="preserve">
PREBAKE MOISTURE SENSITIVE PARTS PER ECO #4
CLASS 3
DEPANEL
MECH ASSY REQ
</t>
    </r>
    <r>
      <rPr>
        <b/>
        <u val="double"/>
        <sz val="16"/>
        <rFont val="Calibri"/>
        <family val="2"/>
      </rPr>
      <t>**</t>
    </r>
    <r>
      <rPr>
        <b/>
        <u val="double"/>
        <sz val="16"/>
        <color rgb="FFFF0000"/>
        <rFont val="Calibri"/>
        <family val="2"/>
      </rPr>
      <t>XRAY &amp; EMAIL IMAGES TO EMAILS ON ECO #6</t>
    </r>
  </si>
  <si>
    <r>
      <rPr>
        <b/>
        <strike/>
        <sz val="16"/>
        <rFont val="Calibri"/>
        <family val="2"/>
      </rPr>
      <t xml:space="preserve">1/9 - BOT SIDE 12:00
1/9 - TOP SIDE 1:00
</t>
    </r>
    <r>
      <rPr>
        <b/>
        <sz val="16"/>
        <rFont val="Calibri"/>
        <family val="2"/>
      </rPr>
      <t>1/9 - AOI 2:30
1/13 - SHIPPING</t>
    </r>
  </si>
  <si>
    <t>1B 1T
18/213</t>
  </si>
  <si>
    <t>1/6 - KIT WILL CLEAR 1/9
1/10 - KIT CLEAR</t>
  </si>
  <si>
    <t>York Space</t>
  </si>
  <si>
    <t>501 Wazee St</t>
  </si>
  <si>
    <t>Denver</t>
  </si>
  <si>
    <t>114854
(1/5)</t>
  </si>
  <si>
    <r>
      <rPr>
        <b/>
        <strike/>
        <sz val="16"/>
        <rFont val="Calibri"/>
        <family val="2"/>
      </rPr>
      <t>1/10 - BOT SIDE 6:00</t>
    </r>
    <r>
      <rPr>
        <b/>
        <sz val="16"/>
        <rFont val="Calibri"/>
        <family val="2"/>
      </rPr>
      <t xml:space="preserve">
</t>
    </r>
    <r>
      <rPr>
        <b/>
        <strike/>
        <sz val="16"/>
        <rFont val="Calibri"/>
        <family val="2"/>
      </rPr>
      <t>1/10 - TOP SIDE 9:00</t>
    </r>
    <r>
      <rPr>
        <b/>
        <sz val="16"/>
        <rFont val="Calibri"/>
        <family val="2"/>
      </rPr>
      <t xml:space="preserve">
1/10 - AOI 9:30
1/13 -SHIPPING</t>
    </r>
  </si>
  <si>
    <t>1B 1T
10/41</t>
  </si>
  <si>
    <t>1/5 - AWT PART CONF #24
1/10 - SKIPPED #24
1/10 - OK TO USE #24</t>
  </si>
  <si>
    <t>FORT Robotics, Inc.</t>
  </si>
  <si>
    <t>1608 Walnut St</t>
  </si>
  <si>
    <t>Philadelphia</t>
  </si>
  <si>
    <t>115013
(1/4)</t>
  </si>
  <si>
    <t>DEPANEL
LEAD PROCESS</t>
  </si>
  <si>
    <r>
      <rPr>
        <b/>
        <strike/>
        <sz val="16"/>
        <rFont val="Calibri"/>
        <family val="2"/>
      </rPr>
      <t>1/11 - BOT SIDE 6:00</t>
    </r>
    <r>
      <rPr>
        <b/>
        <sz val="16"/>
        <rFont val="Calibri"/>
        <family val="2"/>
      </rPr>
      <t xml:space="preserve">
</t>
    </r>
    <r>
      <rPr>
        <b/>
        <strike/>
        <sz val="16"/>
        <rFont val="Calibri"/>
        <family val="2"/>
      </rPr>
      <t>1/11 - TOP SIDE 8:30</t>
    </r>
    <r>
      <rPr>
        <b/>
        <sz val="16"/>
        <rFont val="Calibri"/>
        <family val="2"/>
      </rPr>
      <t xml:space="preserve">
1/11 - AOI 12:30</t>
    </r>
    <r>
      <rPr>
        <b/>
        <sz val="16"/>
        <rFont val="Calibri"/>
        <family val="2"/>
      </rPr>
      <t xml:space="preserve">
1/13 - SHIPPING</t>
    </r>
  </si>
  <si>
    <t>2B 2T
150/815</t>
  </si>
  <si>
    <r>
      <t>1/4 -</t>
    </r>
    <r>
      <rPr>
        <b/>
        <strike/>
        <sz val="16"/>
        <rFont val="Calibri"/>
        <family val="2"/>
      </rPr>
      <t xml:space="preserve"> FABS DUE 1/6; OK TO SKIP #24 &amp; 48</t>
    </r>
    <r>
      <rPr>
        <b/>
        <sz val="16"/>
        <rFont val="Calibri"/>
        <family val="2"/>
      </rPr>
      <t xml:space="preserve">
1/9 - KIT CLEAR
</t>
    </r>
    <r>
      <rPr>
        <b/>
        <strike/>
        <sz val="16"/>
        <rFont val="Calibri"/>
        <family val="2"/>
      </rPr>
      <t>1/9 - FABS DON’T MATCH STENCIL</t>
    </r>
  </si>
  <si>
    <t>Enovate Medical /Stinger Medical</t>
  </si>
  <si>
    <t>1152 Park Ave</t>
  </si>
  <si>
    <t>104353
(1/3)</t>
  </si>
  <si>
    <r>
      <t xml:space="preserve">1/13*
</t>
    </r>
    <r>
      <rPr>
        <b/>
        <strike/>
        <sz val="16"/>
        <color theme="1"/>
        <rFont val="Calibri"/>
        <family val="2"/>
      </rPr>
      <t>1/17</t>
    </r>
    <r>
      <rPr>
        <b/>
        <sz val="16"/>
        <color theme="1"/>
        <rFont val="Calibri"/>
        <family val="2"/>
      </rPr>
      <t xml:space="preserve">
10D</t>
    </r>
  </si>
  <si>
    <r>
      <rPr>
        <b/>
        <strike/>
        <sz val="16"/>
        <color theme="1"/>
        <rFont val="Calibri"/>
        <family val="2"/>
      </rPr>
      <t>1/4 - TOP SIDE 6:00</t>
    </r>
    <r>
      <rPr>
        <b/>
        <sz val="16"/>
        <color theme="1"/>
        <rFont val="Calibri"/>
        <family val="2"/>
      </rPr>
      <t xml:space="preserve">
1/4 - AOI 8:00
1/11 - SHIPPING</t>
    </r>
  </si>
  <si>
    <t>1T
26/96</t>
  </si>
  <si>
    <t>1/3 - KIT CLEAR</t>
  </si>
  <si>
    <t>114791-1PAR
(1/10)</t>
  </si>
  <si>
    <t>1/10 - KIT CLEAR</t>
  </si>
  <si>
    <t>115020
(12/27)</t>
  </si>
  <si>
    <t>1/13
5D</t>
  </si>
  <si>
    <r>
      <rPr>
        <b/>
        <strike/>
        <sz val="16"/>
        <color rgb="FFFF0000"/>
        <rFont val="Calibri"/>
        <family val="2"/>
      </rPr>
      <t>12/30 - BOT SIDE 10:00</t>
    </r>
    <r>
      <rPr>
        <b/>
        <sz val="16"/>
        <color rgb="FFFF0000"/>
        <rFont val="Calibri"/>
        <family val="2"/>
      </rPr>
      <t xml:space="preserve">
</t>
    </r>
    <r>
      <rPr>
        <b/>
        <strike/>
        <sz val="16"/>
        <color rgb="FFFF0000"/>
        <rFont val="Calibri"/>
        <family val="2"/>
      </rPr>
      <t>1/4 - TOP SIDE 8:00</t>
    </r>
    <r>
      <rPr>
        <b/>
        <sz val="16"/>
        <color rgb="FFFF0000"/>
        <rFont val="Calibri"/>
        <family val="2"/>
      </rPr>
      <t xml:space="preserve">
1/4 - AOI 1:00</t>
    </r>
  </si>
  <si>
    <t>1B 1T
39/97</t>
  </si>
  <si>
    <r>
      <rPr>
        <b/>
        <strike/>
        <sz val="14"/>
        <color rgb="FFFF0000"/>
        <rFont val="Calibri"/>
        <family val="2"/>
      </rPr>
      <t>12/27 - FAB DUE 12/29</t>
    </r>
    <r>
      <rPr>
        <b/>
        <sz val="14"/>
        <color rgb="FFFF0000"/>
        <rFont val="Calibri"/>
        <family val="2"/>
      </rPr>
      <t xml:space="preserve">
</t>
    </r>
    <r>
      <rPr>
        <b/>
        <strike/>
        <sz val="14"/>
        <color rgb="FFFF0000"/>
        <rFont val="Calibri"/>
        <family val="2"/>
      </rPr>
      <t>12/30 - NEED FIXTURE AND NEW STENCIL</t>
    </r>
    <r>
      <rPr>
        <b/>
        <sz val="14"/>
        <color rgb="FFFF0000"/>
        <rFont val="Calibri"/>
        <family val="2"/>
      </rPr>
      <t xml:space="preserve">
</t>
    </r>
    <r>
      <rPr>
        <b/>
        <strike/>
        <sz val="14"/>
        <color rgb="FFFF0000"/>
        <rFont val="Calibri"/>
        <family val="2"/>
      </rPr>
      <t>1/4 - COMP 149/150</t>
    </r>
    <r>
      <rPr>
        <b/>
        <sz val="14"/>
        <color rgb="FFFF0000"/>
        <rFont val="Calibri"/>
        <family val="2"/>
        <scheme val="minor"/>
      </rPr>
      <t xml:space="preserve">
KIT CLEAR 1/6</t>
    </r>
  </si>
  <si>
    <t>114756
(1/4)</t>
  </si>
  <si>
    <t>1/10
3D</t>
  </si>
  <si>
    <r>
      <t>***</t>
    </r>
    <r>
      <rPr>
        <b/>
        <sz val="16"/>
        <color rgb="FFFF0000"/>
        <rFont val="Calibri"/>
        <family val="2"/>
      </rPr>
      <t xml:space="preserve"> 3 DAY TURN </t>
    </r>
    <r>
      <rPr>
        <b/>
        <sz val="16"/>
        <rFont val="Calibri"/>
        <family val="2"/>
      </rPr>
      <t>***
DEPANEL</t>
    </r>
  </si>
  <si>
    <r>
      <rPr>
        <b/>
        <strike/>
        <sz val="16"/>
        <rFont val="Calibri"/>
        <family val="2"/>
      </rPr>
      <t>1/5 - TOP SIDE 11:30</t>
    </r>
    <r>
      <rPr>
        <b/>
        <sz val="16"/>
        <rFont val="Calibri"/>
        <family val="2"/>
      </rPr>
      <t xml:space="preserve">
1/6 - AOI 7:00
1/6 - THT</t>
    </r>
  </si>
  <si>
    <t>1T
50/198</t>
  </si>
  <si>
    <r>
      <t xml:space="preserve">1/3 - </t>
    </r>
    <r>
      <rPr>
        <b/>
        <strike/>
        <sz val="16"/>
        <rFont val="Calibri"/>
        <family val="2"/>
      </rPr>
      <t>SHORT 15 (SKIPPABLE</t>
    </r>
    <r>
      <rPr>
        <b/>
        <sz val="16"/>
        <rFont val="Calibri"/>
        <family val="2"/>
      </rPr>
      <t xml:space="preserve">); </t>
    </r>
    <r>
      <rPr>
        <b/>
        <strike/>
        <sz val="16"/>
        <rFont val="Calibri"/>
        <family val="2"/>
      </rPr>
      <t>AWT PART CONF 17, 20, 29 &amp; 66</t>
    </r>
    <r>
      <rPr>
        <b/>
        <sz val="16"/>
        <rFont val="Calibri"/>
        <family val="2"/>
      </rPr>
      <t xml:space="preserve">
1/5 - KIT CLEAR</t>
    </r>
  </si>
  <si>
    <t>Friedrich Air Conditioning, LLC</t>
  </si>
  <si>
    <t>10001 Reunion Pl Ste 500</t>
  </si>
  <si>
    <t>115160
(1/5)</t>
  </si>
  <si>
    <t>1/10
2D</t>
  </si>
  <si>
    <r>
      <t xml:space="preserve">** </t>
    </r>
    <r>
      <rPr>
        <b/>
        <sz val="16"/>
        <color rgb="FFFF0000"/>
        <rFont val="Calibri"/>
        <family val="2"/>
      </rPr>
      <t>2 DAY TURN</t>
    </r>
    <r>
      <rPr>
        <b/>
        <sz val="16"/>
        <rFont val="Calibri"/>
        <family val="2"/>
      </rPr>
      <t xml:space="preserve"> **
DEPANEL &amp; SAND PER ECO 1
*NO LABELS OR STAMPS OVER TRACES ALLOWED PER ECO 2
**SEE ECO 5 FOR MATL &amp; ASSY PACKING/SHIPPING</t>
    </r>
  </si>
  <si>
    <r>
      <rPr>
        <b/>
        <strike/>
        <sz val="16"/>
        <rFont val="Calibri"/>
        <family val="2"/>
      </rPr>
      <t>1/6 - BOT SIDE 7:00</t>
    </r>
    <r>
      <rPr>
        <b/>
        <sz val="16"/>
        <rFont val="Calibri"/>
        <family val="2"/>
      </rPr>
      <t xml:space="preserve">
</t>
    </r>
    <r>
      <rPr>
        <b/>
        <strike/>
        <sz val="16"/>
        <rFont val="Calibri"/>
        <family val="2"/>
      </rPr>
      <t>1/6 - TOP SIDE 10:30</t>
    </r>
    <r>
      <rPr>
        <b/>
        <sz val="16"/>
        <rFont val="Calibri"/>
        <family val="2"/>
      </rPr>
      <t xml:space="preserve">
1/6 - AOI 2:30</t>
    </r>
    <r>
      <rPr>
        <b/>
        <sz val="16"/>
        <rFont val="Calibri"/>
        <family val="2"/>
      </rPr>
      <t xml:space="preserve">
1/9 - QC</t>
    </r>
  </si>
  <si>
    <t>1B 1T
27/60</t>
  </si>
  <si>
    <r>
      <rPr>
        <b/>
        <strike/>
        <sz val="16"/>
        <rFont val="Calibri"/>
        <family val="2"/>
        <scheme val="minor"/>
      </rPr>
      <t>1/5 - MAY CLEAR TODAY</t>
    </r>
    <r>
      <rPr>
        <b/>
        <sz val="16"/>
        <rFont val="Calibri"/>
        <family val="2"/>
        <scheme val="minor"/>
      </rPr>
      <t xml:space="preserve">
1/5 - </t>
    </r>
    <r>
      <rPr>
        <b/>
        <strike/>
        <sz val="16"/>
        <rFont val="Calibri"/>
        <family val="2"/>
      </rPr>
      <t>SHORT #8; NOT OK TO SKIP (#8 IS TOP ONLY; RUN BOT ONLY)</t>
    </r>
    <r>
      <rPr>
        <b/>
        <sz val="16"/>
        <rFont val="Calibri"/>
        <family val="2"/>
      </rPr>
      <t xml:space="preserve">
1/6 - KIT CLEAR</t>
    </r>
  </si>
  <si>
    <t>Meta Platforms Technologies, LLC</t>
  </si>
  <si>
    <t>9845 Willows Rd Ne</t>
  </si>
  <si>
    <t>Redmond</t>
  </si>
  <si>
    <t>115006
(1/9)</t>
  </si>
  <si>
    <t>1/12
2D</t>
  </si>
  <si>
    <r>
      <rPr>
        <b/>
        <strike/>
        <sz val="16"/>
        <rFont val="Calibri"/>
        <family val="2"/>
      </rPr>
      <t>1/10 - TOP SIDE 8:00</t>
    </r>
    <r>
      <rPr>
        <b/>
        <sz val="16"/>
        <rFont val="Calibri"/>
        <family val="2"/>
      </rPr>
      <t xml:space="preserve">
1/10 - AOI 9:00</t>
    </r>
  </si>
  <si>
    <t>1T
14/21</t>
  </si>
  <si>
    <t>1/9 - PCBs due today
1/10 - KIT CLEAR</t>
  </si>
  <si>
    <t>Guinn Partners</t>
  </si>
  <si>
    <t>2120 W Braker Ln</t>
  </si>
  <si>
    <t>114712
(12/27)</t>
  </si>
  <si>
    <t>1/11H
10D</t>
  </si>
  <si>
    <r>
      <rPr>
        <b/>
        <strike/>
        <sz val="16"/>
        <color theme="1"/>
        <rFont val="Calibri"/>
        <family val="2"/>
      </rPr>
      <t>12/29 - TOP SIDE 1:00</t>
    </r>
    <r>
      <rPr>
        <b/>
        <sz val="16"/>
        <color theme="1"/>
        <rFont val="Calibri"/>
        <family val="2"/>
      </rPr>
      <t xml:space="preserve">
12/30 - AOI 8:30
1/6 - THT</t>
    </r>
  </si>
  <si>
    <t>1T
44/200</t>
  </si>
  <si>
    <t>12/27 - KIT CLLEAR</t>
  </si>
  <si>
    <t>Scinomix</t>
  </si>
  <si>
    <t>4372 Green Ash Dr</t>
  </si>
  <si>
    <t>Earth City</t>
  </si>
  <si>
    <t>114793
(12/27)</t>
  </si>
  <si>
    <t>ROWC
110040</t>
  </si>
  <si>
    <t>1/11
10D</t>
  </si>
  <si>
    <t>DEPANEL
SPECIAL LABELING REQ (SEE ECO)</t>
  </si>
  <si>
    <r>
      <rPr>
        <b/>
        <strike/>
        <sz val="16"/>
        <color theme="1"/>
        <rFont val="Calibri"/>
        <family val="2"/>
      </rPr>
      <t>12/28 - TOP SIDE 11:30</t>
    </r>
    <r>
      <rPr>
        <b/>
        <sz val="16"/>
        <color theme="1"/>
        <rFont val="Calibri"/>
        <family val="2"/>
      </rPr>
      <t xml:space="preserve">
12/29 - AOI 8:30
1/6 - THT</t>
    </r>
  </si>
  <si>
    <t>1T
38/100</t>
  </si>
  <si>
    <t>12/27 - KIT CLEAR</t>
  </si>
  <si>
    <t>American Time</t>
  </si>
  <si>
    <t>140 3rd St</t>
  </si>
  <si>
    <t>Dassel</t>
  </si>
  <si>
    <t>MN</t>
  </si>
  <si>
    <t>112596
(12/22)</t>
  </si>
  <si>
    <r>
      <t>***</t>
    </r>
    <r>
      <rPr>
        <b/>
        <u val="double"/>
        <sz val="22"/>
        <color rgb="FFFF0000"/>
        <rFont val="Calibri"/>
        <family val="2"/>
      </rPr>
      <t>DO NOT DEPANEL</t>
    </r>
  </si>
  <si>
    <r>
      <rPr>
        <b/>
        <strike/>
        <sz val="16"/>
        <rFont val="Calibri"/>
        <family val="2"/>
      </rPr>
      <t>12/28 - BOT SIDE 12:00</t>
    </r>
    <r>
      <rPr>
        <b/>
        <sz val="16"/>
        <rFont val="Calibri"/>
        <family val="2"/>
      </rPr>
      <t xml:space="preserve">
</t>
    </r>
    <r>
      <rPr>
        <b/>
        <strike/>
        <sz val="16"/>
        <rFont val="Calibri"/>
        <family val="2"/>
      </rPr>
      <t xml:space="preserve">12/29 - TOP SIDE 8:30
</t>
    </r>
    <r>
      <rPr>
        <b/>
        <sz val="16"/>
        <rFont val="Calibri"/>
        <family val="2"/>
      </rPr>
      <t>12/29 - AOI 12:00
12/30 - QC</t>
    </r>
  </si>
  <si>
    <t>1B 1T
40/145</t>
  </si>
  <si>
    <t>12/22 - AWAITING 2 PART CONF
12/28 - OK TO SKIP
1/3 - KIT CLEAR; D3 &amp; ESD1 OK TO USE</t>
  </si>
  <si>
    <t>115144
(12/29)</t>
  </si>
  <si>
    <t>ROWC
103726</t>
  </si>
  <si>
    <t>1/6H
5D</t>
  </si>
  <si>
    <r>
      <rPr>
        <b/>
        <strike/>
        <sz val="16"/>
        <color theme="1"/>
        <rFont val="Calibri"/>
        <family val="2"/>
      </rPr>
      <t>12/30 - TOP SIDE 8:30</t>
    </r>
    <r>
      <rPr>
        <b/>
        <sz val="16"/>
        <color theme="1"/>
        <rFont val="Calibri"/>
        <family val="2"/>
      </rPr>
      <t xml:space="preserve">
12/30 - AOI 10:00
1/6 - SHIPPING</t>
    </r>
  </si>
  <si>
    <t>1T
4/7</t>
  </si>
  <si>
    <t>PetroPower LLC</t>
  </si>
  <si>
    <t>3003 E 37th St N</t>
  </si>
  <si>
    <t>Wichita</t>
  </si>
  <si>
    <t>113722
(11/23)</t>
  </si>
  <si>
    <t>STOCKROOM</t>
  </si>
  <si>
    <t>***3 DAY TURN***
DEPANEL</t>
  </si>
  <si>
    <t>CHECK B4 SETTING UP - LOOKS LIKE BOT SIDE (DWG) IS ACTUALLY TOP SIDE (S/U TOP SIDE 1ST)</t>
  </si>
  <si>
    <t>2B 2T
80/305</t>
  </si>
  <si>
    <t>11/23 - TOP SIDE (WHICH IS ACTUALLY BOT SIDE DWG) CLEAR ONLY
1/4 - CANCELLED</t>
  </si>
  <si>
    <t>AVID Technologies</t>
  </si>
  <si>
    <t>2112 Case Pkwy Ste 1</t>
  </si>
  <si>
    <t>Twinsburg</t>
  </si>
  <si>
    <t xml:space="preserve">113665-5* (10/17)
</t>
  </si>
  <si>
    <r>
      <rPr>
        <b/>
        <strike/>
        <sz val="16"/>
        <rFont val="Calibri"/>
        <family val="2"/>
      </rPr>
      <t xml:space="preserve">12/5 - BOT SIDE 1:00
(SHORT ITEM 15 - DUE 12/7) - SMT OFF 12/7
12/8 - TOP SIDE 6:00
</t>
    </r>
    <r>
      <rPr>
        <b/>
        <sz val="16"/>
        <rFont val="Calibri"/>
        <family val="2"/>
      </rPr>
      <t>12/9 - AOI 11:30
1/5 - SHIPPING</t>
    </r>
  </si>
  <si>
    <t>10/17 - KIT CLEAR QTY 400 PARTIAL (0 LEFT)
11/28 - QTY 50 COMPLETED</t>
  </si>
  <si>
    <t>114307-1
(12/22)
1ST ARTICLE</t>
  </si>
  <si>
    <t>ROWC
108879</t>
  </si>
  <si>
    <t>1/4
5D</t>
  </si>
  <si>
    <r>
      <rPr>
        <b/>
        <strike/>
        <sz val="16"/>
        <rFont val="Calibri"/>
        <family val="2"/>
      </rPr>
      <t>12/28 - BOT SIDE 8:30</t>
    </r>
    <r>
      <rPr>
        <b/>
        <sz val="16"/>
        <rFont val="Calibri"/>
        <family val="2"/>
      </rPr>
      <t xml:space="preserve">
</t>
    </r>
    <r>
      <rPr>
        <b/>
        <strike/>
        <sz val="16"/>
        <rFont val="Calibri"/>
        <family val="2"/>
      </rPr>
      <t>12/28 - TOP SIDE 9:30</t>
    </r>
    <r>
      <rPr>
        <b/>
        <sz val="16"/>
        <rFont val="Calibri"/>
        <family val="2"/>
      </rPr>
      <t xml:space="preserve">
12/28 - AOI 11:30</t>
    </r>
  </si>
  <si>
    <t>12/22 - NOT CLEAR BUT OK TO RUN
12/27 - KIT CLEAR</t>
  </si>
  <si>
    <t>114886-2BAL
(12/19)</t>
  </si>
  <si>
    <r>
      <rPr>
        <b/>
        <strike/>
        <sz val="16"/>
        <rFont val="Calibri"/>
        <family val="2"/>
        <scheme val="minor"/>
      </rPr>
      <t>1/3H</t>
    </r>
    <r>
      <rPr>
        <b/>
        <sz val="16"/>
        <rFont val="Calibri"/>
        <family val="2"/>
        <scheme val="minor"/>
      </rPr>
      <t xml:space="preserve">
5D</t>
    </r>
  </si>
  <si>
    <t>LABEL PER ECO</t>
  </si>
  <si>
    <r>
      <rPr>
        <b/>
        <strike/>
        <sz val="16"/>
        <rFont val="Calibri"/>
        <family val="2"/>
      </rPr>
      <t>12/27 - BOT SIDE 6:00</t>
    </r>
    <r>
      <rPr>
        <b/>
        <sz val="16"/>
        <rFont val="Calibri"/>
        <family val="2"/>
      </rPr>
      <t xml:space="preserve">
</t>
    </r>
    <r>
      <rPr>
        <b/>
        <strike/>
        <sz val="16"/>
        <rFont val="Calibri"/>
        <family val="2"/>
      </rPr>
      <t>12/27 - TOP SIDE 12:00</t>
    </r>
    <r>
      <rPr>
        <b/>
        <sz val="16"/>
        <rFont val="Calibri"/>
        <family val="2"/>
      </rPr>
      <t xml:space="preserve">
12/27 - AOI 2:00
12/29 - T/H</t>
    </r>
  </si>
  <si>
    <t>1B 2T
82/613</t>
  </si>
  <si>
    <r>
      <rPr>
        <b/>
        <strike/>
        <sz val="16"/>
        <rFont val="Calibri"/>
        <family val="2"/>
      </rPr>
      <t>12/19 - MIGHT CLEAR SOON (WAITING FABS)</t>
    </r>
    <r>
      <rPr>
        <b/>
        <sz val="16"/>
        <rFont val="Calibri"/>
        <family val="2"/>
      </rPr>
      <t xml:space="preserve">
12/23 - KIT CLEAR
12/27 - #35 DOESN'T FIT &amp; PART# DOESN'T MATCH AUDIT BOM (SKIP)</t>
    </r>
    <r>
      <rPr>
        <b/>
        <sz val="16"/>
        <rFont val="Calibri"/>
        <family val="2"/>
      </rPr>
      <t xml:space="preserve">
1/3 - SHIPPED 2 OF 10 TO CUSTOMER
1/4 - RECEIVED U12; KIT CLEAR</t>
    </r>
  </si>
  <si>
    <t>30 Thomson Pl</t>
  </si>
  <si>
    <t>Boston</t>
  </si>
  <si>
    <t>113097-2BAL (12/15)</t>
  </si>
  <si>
    <t>12/30H
10D</t>
  </si>
  <si>
    <r>
      <rPr>
        <b/>
        <strike/>
        <sz val="16"/>
        <color rgb="FF000000"/>
        <rFont val="Calibri"/>
      </rPr>
      <t xml:space="preserve">12/20 - TOP SIDE 11:30
</t>
    </r>
    <r>
      <rPr>
        <b/>
        <sz val="16"/>
        <color rgb="FF000000"/>
        <rFont val="Calibri"/>
      </rPr>
      <t>12/21 - AOI 7:30
12/30 - SOLDER</t>
    </r>
  </si>
  <si>
    <t>KIT CLEAR 12/15
1/4 - SHIPPED 243 OF 245 12/30</t>
  </si>
  <si>
    <t>Physical Measurment Technologies Inc</t>
  </si>
  <si>
    <t>4 Ling St</t>
  </si>
  <si>
    <t>Marlborough</t>
  </si>
  <si>
    <t>NH</t>
  </si>
  <si>
    <t>114886-1
(12/19)</t>
  </si>
  <si>
    <r>
      <rPr>
        <b/>
        <strike/>
        <sz val="16"/>
        <rFont val="Calibri"/>
        <family val="2"/>
      </rPr>
      <t>12/19 - MIGHT CLEAR SOON (WAITING FABS)</t>
    </r>
    <r>
      <rPr>
        <b/>
        <sz val="16"/>
        <rFont val="Calibri"/>
        <family val="2"/>
      </rPr>
      <t xml:space="preserve">
12/23 - KIT CLEAR
12/27 - #35 DOESN'T FIT &amp; PART# DOESN'T MATCH AUDIT BOM (SKIP)</t>
    </r>
    <r>
      <rPr>
        <b/>
        <sz val="16"/>
        <rFont val="Calibri"/>
        <family val="2"/>
        <scheme val="minor"/>
      </rPr>
      <t xml:space="preserve">
1/3 - SHIP 2 OF 10 TO CUSTOMER FIRST</t>
    </r>
  </si>
  <si>
    <t>114101
(12/2)</t>
  </si>
  <si>
    <t>ROWC B97512</t>
  </si>
  <si>
    <t>1/4H
20D</t>
  </si>
  <si>
    <r>
      <rPr>
        <b/>
        <strike/>
        <sz val="16"/>
        <color theme="1"/>
        <rFont val="Calibri"/>
        <family val="2"/>
      </rPr>
      <t>12/5 - TOP SIDE 6:00</t>
    </r>
    <r>
      <rPr>
        <b/>
        <sz val="16"/>
        <color theme="1"/>
        <rFont val="Calibri"/>
        <family val="2"/>
      </rPr>
      <t xml:space="preserve">
12/5 - AOI 9:00</t>
    </r>
    <r>
      <rPr>
        <b/>
        <sz val="16"/>
        <color theme="1"/>
        <rFont val="Calibri"/>
        <family val="2"/>
      </rPr>
      <t xml:space="preserve">
12/29 - SHIPPING</t>
    </r>
  </si>
  <si>
    <t>1T
9/23</t>
  </si>
  <si>
    <t>12/2 - KIT CLEAR</t>
  </si>
  <si>
    <t>12000 Jefferson Ave</t>
  </si>
  <si>
    <t>Newport News</t>
  </si>
  <si>
    <t>113097-1 (12/15)</t>
  </si>
  <si>
    <t>243/245</t>
  </si>
  <si>
    <r>
      <rPr>
        <b/>
        <strike/>
        <sz val="16"/>
        <color theme="1"/>
        <rFont val="Calibri"/>
        <family val="2"/>
      </rPr>
      <t>12/20 - TOP SIDE 11:30</t>
    </r>
    <r>
      <rPr>
        <b/>
        <sz val="16"/>
        <color theme="1"/>
        <rFont val="Calibri"/>
        <family val="2"/>
      </rPr>
      <t xml:space="preserve">
12/21 - AOI 7:30
12/30 - SOLDER</t>
    </r>
  </si>
  <si>
    <t>KIT CLEAR 12/15</t>
  </si>
  <si>
    <t>115070
(12/22)</t>
  </si>
  <si>
    <t>RONC
102179</t>
  </si>
  <si>
    <t>12/30
3D</t>
  </si>
  <si>
    <r>
      <rPr>
        <b/>
        <u val="double"/>
        <sz val="16"/>
        <rFont val="Calibri"/>
        <family val="2"/>
        <scheme val="minor"/>
      </rPr>
      <t>***</t>
    </r>
    <r>
      <rPr>
        <b/>
        <u val="double"/>
        <sz val="16"/>
        <color rgb="FFFF0000"/>
        <rFont val="Calibri"/>
        <family val="2"/>
        <scheme val="minor"/>
      </rPr>
      <t>SMT &amp; QA QUALITY ALERT - COLD SOLDER/SHIFTED COMPONENTS</t>
    </r>
    <r>
      <rPr>
        <b/>
        <sz val="16"/>
        <color rgb="FFFF0000"/>
        <rFont val="Calibri"/>
        <family val="2"/>
        <scheme val="minor"/>
      </rPr>
      <t xml:space="preserve"> </t>
    </r>
    <r>
      <rPr>
        <b/>
        <sz val="16"/>
        <rFont val="Calibri"/>
        <family val="2"/>
        <scheme val="minor"/>
      </rPr>
      <t>- SEE ALERT/EMAIL
SHIPPING - TAKE GOOD CLEAR PHOTOS</t>
    </r>
  </si>
  <si>
    <r>
      <rPr>
        <b/>
        <strike/>
        <sz val="16"/>
        <rFont val="Calibri"/>
        <family val="2"/>
      </rPr>
      <t>12/27 - BOT SIDE 2:00</t>
    </r>
    <r>
      <rPr>
        <b/>
        <sz val="16"/>
        <rFont val="Calibri"/>
        <family val="2"/>
      </rPr>
      <t xml:space="preserve">
</t>
    </r>
    <r>
      <rPr>
        <b/>
        <strike/>
        <sz val="16"/>
        <rFont val="Calibri"/>
        <family val="2"/>
      </rPr>
      <t xml:space="preserve">12/28 - TOP SIDE 8:30
</t>
    </r>
    <r>
      <rPr>
        <b/>
        <sz val="16"/>
        <rFont val="Calibri"/>
        <family val="2"/>
      </rPr>
      <t>12/28 - AOI 12:00
12/29 - SHIPPING</t>
    </r>
  </si>
  <si>
    <t>1B 1T
14/354</t>
  </si>
  <si>
    <r>
      <rPr>
        <b/>
        <strike/>
        <sz val="16"/>
        <rFont val="Calibri"/>
        <family val="2"/>
      </rPr>
      <t>12/22 - SHOULD CLEAR TOMORROW 12/23</t>
    </r>
    <r>
      <rPr>
        <b/>
        <sz val="16"/>
        <rFont val="Calibri"/>
        <family val="2"/>
      </rPr>
      <t xml:space="preserve">
12/27 - KIT CLEAR
12/29 - NEEDS DEPANEL</t>
    </r>
  </si>
  <si>
    <t>Delsys Inc.</t>
  </si>
  <si>
    <t>23 Strathmore Rd</t>
  </si>
  <si>
    <t>114521-2
(12/16)</t>
  </si>
  <si>
    <t>RONC
113530
BAL</t>
  </si>
  <si>
    <r>
      <t xml:space="preserve">???
</t>
    </r>
    <r>
      <rPr>
        <b/>
        <strike/>
        <sz val="16"/>
        <color theme="1"/>
        <rFont val="Calibri"/>
        <family val="2"/>
      </rPr>
      <t>12/27H</t>
    </r>
    <r>
      <rPr>
        <b/>
        <sz val="16"/>
        <color theme="1"/>
        <rFont val="Calibri"/>
        <family val="2"/>
      </rPr>
      <t xml:space="preserve">
5D</t>
    </r>
  </si>
  <si>
    <t>DEPANEL
PREVIOUS ISSUES AT L3/L4 and U11 location.</t>
  </si>
  <si>
    <r>
      <rPr>
        <b/>
        <strike/>
        <sz val="16"/>
        <color theme="1"/>
        <rFont val="Calibri"/>
        <family val="2"/>
      </rPr>
      <t>12/19 - TOP SIDE 10:30</t>
    </r>
    <r>
      <rPr>
        <b/>
        <sz val="16"/>
        <color theme="1"/>
        <rFont val="Calibri"/>
        <family val="2"/>
      </rPr>
      <t xml:space="preserve">
</t>
    </r>
    <r>
      <rPr>
        <b/>
        <strike/>
        <sz val="16"/>
        <color theme="1"/>
        <rFont val="Calibri"/>
        <family val="2"/>
      </rPr>
      <t>12/19 - BOT SIDE 1:30</t>
    </r>
    <r>
      <rPr>
        <b/>
        <sz val="16"/>
        <color theme="1"/>
        <rFont val="Calibri"/>
        <family val="2"/>
      </rPr>
      <t xml:space="preserve">
12/20 - AOI 9:30</t>
    </r>
    <r>
      <rPr>
        <b/>
        <sz val="16"/>
        <rFont val="Calibri"/>
        <family val="2"/>
      </rPr>
      <t xml:space="preserve">
12/27 - QC</t>
    </r>
  </si>
  <si>
    <t>KIT CLEAR 12/16 (NOT REPORTED)
12/19 - KIT CLEAR
12/27 - SHIPPED 99/100 (ISSUE W/ QTY 1)</t>
  </si>
  <si>
    <t>114123-1ST ARTICLE
(12/9)</t>
  </si>
  <si>
    <t>ROWC
108881</t>
  </si>
  <si>
    <t>12/30H
5D</t>
  </si>
  <si>
    <r>
      <t>***</t>
    </r>
    <r>
      <rPr>
        <b/>
        <u val="double"/>
        <sz val="22"/>
        <color rgb="FFFF0000"/>
        <rFont val="Calibri"/>
        <family val="2"/>
        <scheme val="minor"/>
      </rPr>
      <t>DO NOT DEPANEL</t>
    </r>
  </si>
  <si>
    <r>
      <rPr>
        <b/>
        <strike/>
        <sz val="16"/>
        <rFont val="Calibri"/>
        <family val="2"/>
      </rPr>
      <t>12/27 - TOP SIDE 6:00</t>
    </r>
    <r>
      <rPr>
        <b/>
        <sz val="16"/>
        <rFont val="Calibri"/>
        <family val="2"/>
      </rPr>
      <t xml:space="preserve">
</t>
    </r>
    <r>
      <rPr>
        <b/>
        <strike/>
        <sz val="16"/>
        <rFont val="Calibri"/>
        <family val="2"/>
      </rPr>
      <t>12/27 - BOT SIDE 12:00</t>
    </r>
    <r>
      <rPr>
        <b/>
        <sz val="16"/>
        <rFont val="Calibri"/>
        <family val="2"/>
      </rPr>
      <t xml:space="preserve">
12/27 - AOI</t>
    </r>
    <r>
      <rPr>
        <b/>
        <sz val="16"/>
        <rFont val="Calibri"/>
        <family val="2"/>
      </rPr>
      <t xml:space="preserve"> 2:00
12/29 - SHIPPING</t>
    </r>
  </si>
  <si>
    <r>
      <rPr>
        <b/>
        <strike/>
        <sz val="16"/>
        <rFont val="Calibri"/>
        <family val="2"/>
      </rPr>
      <t>12/9 - WILL CLEAR</t>
    </r>
    <r>
      <rPr>
        <b/>
        <sz val="16"/>
        <rFont val="Calibri"/>
        <family val="2"/>
      </rPr>
      <t xml:space="preserve"> </t>
    </r>
    <r>
      <rPr>
        <b/>
        <strike/>
        <sz val="16"/>
        <rFont val="Calibri"/>
        <family val="2"/>
      </rPr>
      <t>12/13</t>
    </r>
    <r>
      <rPr>
        <b/>
        <sz val="16"/>
        <rFont val="Calibri"/>
        <family val="2"/>
      </rPr>
      <t xml:space="preserve">, </t>
    </r>
    <r>
      <rPr>
        <b/>
        <strike/>
        <sz val="16"/>
        <rFont val="Calibri"/>
        <family val="2"/>
      </rPr>
      <t>12/20
12/20 - SHORT #36 &amp; #38
12/21 - TOP SIDE FIRST (#36 &amp; #38 TOP SIDE)</t>
    </r>
    <r>
      <rPr>
        <b/>
        <sz val="16"/>
        <rFont val="Calibri"/>
        <family val="2"/>
      </rPr>
      <t xml:space="preserve">
12/22 - KIT CLEAR
12/27 - TOP SIDE FIRST</t>
    </r>
  </si>
  <si>
    <t>114860-1
(12/21)</t>
  </si>
  <si>
    <t>FIRST ARTICLE</t>
  </si>
  <si>
    <t>12/29H
5D</t>
  </si>
  <si>
    <r>
      <rPr>
        <b/>
        <strike/>
        <sz val="16"/>
        <color theme="1"/>
        <rFont val="Calibri"/>
        <family val="2"/>
      </rPr>
      <t>12/21 - BOT SIDE 10:30</t>
    </r>
    <r>
      <rPr>
        <b/>
        <sz val="16"/>
        <color theme="1"/>
        <rFont val="Calibri"/>
        <family val="2"/>
      </rPr>
      <t xml:space="preserve">
</t>
    </r>
    <r>
      <rPr>
        <b/>
        <strike/>
        <sz val="16"/>
        <color theme="1"/>
        <rFont val="Calibri"/>
        <family val="2"/>
      </rPr>
      <t>12/22 - TOP SIDE 6:00</t>
    </r>
    <r>
      <rPr>
        <b/>
        <sz val="16"/>
        <color theme="1"/>
        <rFont val="Calibri"/>
        <family val="2"/>
      </rPr>
      <t xml:space="preserve">
12/22 - AOI 8:30
12/29 - QC</t>
    </r>
  </si>
  <si>
    <t>12/21 - KIT CLEAR
12/29 - NEEDS DEPANEL</t>
  </si>
  <si>
    <t>114571
(12/21)</t>
  </si>
  <si>
    <t>RONC
110259</t>
  </si>
  <si>
    <t>DEPANEL
ESD BAG &amp; LABEL PER DWG NOTE #4</t>
  </si>
  <si>
    <r>
      <rPr>
        <b/>
        <strike/>
        <sz val="16"/>
        <color theme="1"/>
        <rFont val="Calibri"/>
        <family val="2"/>
      </rPr>
      <t>12/22 - TOP SIDE 8:30</t>
    </r>
    <r>
      <rPr>
        <b/>
        <sz val="16"/>
        <color theme="1"/>
        <rFont val="Calibri"/>
        <family val="2"/>
      </rPr>
      <t xml:space="preserve">
12/22 - AOI 9:30
12/29 - SHIPPING</t>
    </r>
  </si>
  <si>
    <t>1T
6/14</t>
  </si>
  <si>
    <r>
      <t xml:space="preserve">12/21 - KIT CLEAR
</t>
    </r>
    <r>
      <rPr>
        <b/>
        <strike/>
        <sz val="16"/>
        <color theme="1"/>
        <rFont val="Calibri"/>
        <family val="2"/>
      </rPr>
      <t>12/21 - BAKIN FABS</t>
    </r>
    <r>
      <rPr>
        <b/>
        <sz val="16"/>
        <color theme="1"/>
        <rFont val="Calibri"/>
        <family val="2"/>
      </rPr>
      <t xml:space="preserve">
12/29 - DEPANEL? LABEL?</t>
    </r>
  </si>
  <si>
    <t>Perkinelmer - CT</t>
  </si>
  <si>
    <t>732 E Utah Valley Dr</t>
  </si>
  <si>
    <t>American Fork</t>
  </si>
  <si>
    <t>113151-1
(12/12)</t>
  </si>
  <si>
    <t>12/28
9D</t>
  </si>
  <si>
    <r>
      <rPr>
        <b/>
        <strike/>
        <sz val="16"/>
        <rFont val="Calibri"/>
        <family val="2"/>
      </rPr>
      <t>12/14 - BOT SIDE 10:30
12/14 - TOP SIDE 1:00</t>
    </r>
    <r>
      <rPr>
        <b/>
        <sz val="16"/>
        <rFont val="Calibri"/>
        <family val="2"/>
      </rPr>
      <t xml:space="preserve">
12/14 - AOI 3:00
12/27 - SOLDER</t>
    </r>
  </si>
  <si>
    <r>
      <rPr>
        <b/>
        <strike/>
        <sz val="16"/>
        <rFont val="Calibri"/>
        <family val="2"/>
      </rPr>
      <t>12/12 - SMT CLLEAR ONLY
12/14 - RECV PARTIAL 54/120 PCS "J2"</t>
    </r>
    <r>
      <rPr>
        <b/>
        <sz val="16"/>
        <rFont val="Calibri"/>
        <family val="2"/>
      </rPr>
      <t xml:space="preserve">
KIT CLEAR 12/15
12/27 - QTY 54 OK TO SOLDER; 74 AWT PART #21 REPLACEMENT</t>
    </r>
  </si>
  <si>
    <t>114521-1
(12/16)</t>
  </si>
  <si>
    <t>RONC
113530</t>
  </si>
  <si>
    <t>99/100</t>
  </si>
  <si>
    <r>
      <rPr>
        <b/>
        <strike/>
        <sz val="16"/>
        <color theme="1"/>
        <rFont val="Calibri"/>
        <family val="2"/>
      </rPr>
      <t>12/19 - TOP SIDE 10:30</t>
    </r>
    <r>
      <rPr>
        <b/>
        <sz val="16"/>
        <color theme="1"/>
        <rFont val="Calibri"/>
        <family val="2"/>
      </rPr>
      <t xml:space="preserve">
</t>
    </r>
    <r>
      <rPr>
        <b/>
        <strike/>
        <sz val="16"/>
        <color theme="1"/>
        <rFont val="Calibri"/>
        <family val="2"/>
      </rPr>
      <t>12/19 - BOT SIDE 1:30</t>
    </r>
    <r>
      <rPr>
        <b/>
        <sz val="16"/>
        <color theme="1"/>
        <rFont val="Calibri"/>
        <family val="2"/>
      </rPr>
      <t xml:space="preserve">
12/20 - AOI 9:30</t>
    </r>
  </si>
  <si>
    <t>KIT CLEAR 12/16 (NOT REPORTED)
12/19 - KIT CLEAR</t>
  </si>
  <si>
    <t>114054-3
(12/8)</t>
  </si>
  <si>
    <t>5
BAL</t>
  </si>
  <si>
    <r>
      <t>???</t>
    </r>
    <r>
      <rPr>
        <b/>
        <strike/>
        <sz val="16"/>
        <color theme="1"/>
        <rFont val="Calibri"/>
        <family val="2"/>
        <scheme val="minor"/>
      </rPr>
      <t xml:space="preserve">
12/13</t>
    </r>
    <r>
      <rPr>
        <b/>
        <sz val="16"/>
        <color theme="1"/>
        <rFont val="Calibri"/>
        <family val="2"/>
        <scheme val="minor"/>
      </rPr>
      <t xml:space="preserve">
2D</t>
    </r>
  </si>
  <si>
    <r>
      <rPr>
        <b/>
        <u/>
        <sz val="22"/>
        <color rgb="FFFF0000"/>
        <rFont val="Calibri"/>
        <family val="2"/>
        <scheme val="minor"/>
      </rPr>
      <t>*2 DAY TURN*</t>
    </r>
    <r>
      <rPr>
        <b/>
        <sz val="22"/>
        <color theme="1"/>
        <rFont val="Calibri"/>
        <family val="2"/>
        <scheme val="minor"/>
      </rPr>
      <t xml:space="preserve">
</t>
    </r>
    <r>
      <rPr>
        <b/>
        <u val="double"/>
        <sz val="22"/>
        <color rgb="FFFF0000"/>
        <rFont val="Calibri"/>
        <family val="2"/>
        <scheme val="minor"/>
      </rPr>
      <t>DO NOT DEPANEL</t>
    </r>
    <r>
      <rPr>
        <b/>
        <sz val="16"/>
        <color theme="1"/>
        <rFont val="Calibri"/>
        <family val="2"/>
        <scheme val="minor"/>
      </rPr>
      <t xml:space="preserve">
"U36" IS BTD</t>
    </r>
  </si>
  <si>
    <r>
      <rPr>
        <b/>
        <strike/>
        <sz val="16"/>
        <color theme="1"/>
        <rFont val="Calibri"/>
        <family val="2"/>
      </rPr>
      <t>12/12 - BOT SIDE 6:00</t>
    </r>
    <r>
      <rPr>
        <b/>
        <sz val="16"/>
        <color theme="1"/>
        <rFont val="Calibri"/>
        <family val="2"/>
      </rPr>
      <t xml:space="preserve">
</t>
    </r>
    <r>
      <rPr>
        <b/>
        <strike/>
        <sz val="16"/>
        <color theme="1"/>
        <rFont val="Calibri"/>
        <family val="2"/>
      </rPr>
      <t>12/12 - TOP SIDE 12:00</t>
    </r>
    <r>
      <rPr>
        <b/>
        <sz val="16"/>
        <color theme="1"/>
        <rFont val="Calibri"/>
        <family val="2"/>
      </rPr>
      <t xml:space="preserve">
12/12 - AOI 6:30 PM</t>
    </r>
  </si>
  <si>
    <t>2B 1T
110/1297</t>
  </si>
  <si>
    <t>12/8 - KIT CLEAR - "U36" BTD
12/13 - SHORT &amp; SKIP 2 SMT PARTS</t>
  </si>
  <si>
    <t>181 W Huntington Dr Ste 200</t>
  </si>
  <si>
    <t>Monrovia</t>
  </si>
  <si>
    <t>114813-1
(12/15)</t>
  </si>
  <si>
    <t>DEPANEL
USE BLACK SHARPIE FOR REVISION "E"
SHIPPING - REMOVE ALL PICK &amp; PLACE PADS (ECO #9)</t>
  </si>
  <si>
    <r>
      <rPr>
        <b/>
        <strike/>
        <sz val="16"/>
        <rFont val="Calibri"/>
        <family val="2"/>
      </rPr>
      <t>12/19 - BOT SIDE 8:00</t>
    </r>
    <r>
      <rPr>
        <b/>
        <sz val="16"/>
        <rFont val="Calibri"/>
        <family val="2"/>
      </rPr>
      <t xml:space="preserve">
</t>
    </r>
    <r>
      <rPr>
        <b/>
        <strike/>
        <sz val="16"/>
        <rFont val="Calibri"/>
        <family val="2"/>
      </rPr>
      <t>12/20 - TOP SIDE 7:00</t>
    </r>
    <r>
      <rPr>
        <b/>
        <sz val="16"/>
        <rFont val="Calibri"/>
        <family val="2"/>
      </rPr>
      <t xml:space="preserve">
12/21 - AOI</t>
    </r>
    <r>
      <rPr>
        <b/>
        <sz val="16"/>
        <rFont val="Calibri"/>
        <family val="2"/>
      </rPr>
      <t xml:space="preserve"> 10:00</t>
    </r>
  </si>
  <si>
    <t>12/15 - WILL CLEAR SOON
12/19 - WRONG PART 8:30</t>
  </si>
  <si>
    <t>114812-1
(12/16)</t>
  </si>
  <si>
    <r>
      <rPr>
        <b/>
        <strike/>
        <sz val="16"/>
        <rFont val="Calibri"/>
        <family val="2"/>
      </rPr>
      <t>12/21 - BOT SIDE 7:30</t>
    </r>
    <r>
      <rPr>
        <b/>
        <sz val="16"/>
        <rFont val="Calibri"/>
        <family val="2"/>
      </rPr>
      <t xml:space="preserve">
</t>
    </r>
    <r>
      <rPr>
        <b/>
        <strike/>
        <sz val="16"/>
        <rFont val="Calibri"/>
        <family val="2"/>
      </rPr>
      <t>12/21 - TOP SIDE 11:30</t>
    </r>
    <r>
      <rPr>
        <b/>
        <sz val="16"/>
        <rFont val="Calibri"/>
        <family val="2"/>
      </rPr>
      <t xml:space="preserve">
12/22 - AOI 11:00</t>
    </r>
  </si>
  <si>
    <t>12/16 - WILL CLEAR SOON - SHORT ITEMS 49 &amp; 102
12/19 - ONLY SHORT ITEM 102 (6 PER - COULD SKIP IF NEEDED)</t>
  </si>
  <si>
    <t>114814-1
(12/15)</t>
  </si>
  <si>
    <t>12/23*
12/28H
5D</t>
  </si>
  <si>
    <r>
      <t xml:space="preserve">*EXPEDITE PARTIAL IF POSSIBLE BY 12/23
DEPANEL
ALT CONN P/N 0877592450 NEEDS GUIDE PINS CUT (QTY 540)
</t>
    </r>
    <r>
      <rPr>
        <b/>
        <u val="double"/>
        <sz val="16"/>
        <color rgb="FFFF0000"/>
        <rFont val="Calibri"/>
        <family val="2"/>
        <scheme val="minor"/>
      </rPr>
      <t>***DO NOT PLACE AA INHOUSE LABELS</t>
    </r>
    <r>
      <rPr>
        <b/>
        <sz val="16"/>
        <rFont val="Calibri"/>
        <family val="2"/>
        <scheme val="minor"/>
      </rPr>
      <t xml:space="preserve">
</t>
    </r>
  </si>
  <si>
    <r>
      <t>***</t>
    </r>
    <r>
      <rPr>
        <b/>
        <u/>
        <sz val="16"/>
        <color rgb="FFFF0000"/>
        <rFont val="Calibri"/>
        <family val="2"/>
      </rPr>
      <t>NEED TO CUT GUIDE PINS OFF "P4" CONN QTY 540 BEFORE SMT CAN START</t>
    </r>
    <r>
      <rPr>
        <b/>
        <u/>
        <sz val="16"/>
        <rFont val="Calibri"/>
        <family val="2"/>
      </rPr>
      <t xml:space="preserve">
</t>
    </r>
    <r>
      <rPr>
        <b/>
        <strike/>
        <sz val="16"/>
        <rFont val="Calibri"/>
        <family val="2"/>
      </rPr>
      <t>12/20 - BOT SIDE 9:30</t>
    </r>
    <r>
      <rPr>
        <b/>
        <sz val="16"/>
        <rFont val="Calibri"/>
        <family val="2"/>
      </rPr>
      <t xml:space="preserve">
</t>
    </r>
    <r>
      <rPr>
        <b/>
        <strike/>
        <sz val="16"/>
        <rFont val="Calibri"/>
        <family val="2"/>
      </rPr>
      <t>12/20 - TOP SIDE 3:30</t>
    </r>
    <r>
      <rPr>
        <b/>
        <u/>
        <sz val="16"/>
        <rFont val="Calibri"/>
        <family val="2"/>
      </rPr>
      <t xml:space="preserve">
</t>
    </r>
    <r>
      <rPr>
        <b/>
        <sz val="16"/>
        <rFont val="Calibri"/>
        <family val="2"/>
      </rPr>
      <t>12/21 - AOI 2:00</t>
    </r>
  </si>
  <si>
    <t>1B 2T
42/92</t>
  </si>
  <si>
    <t>FABS DUE 12/19
"P4" DUE 12/19
12/20 - KIT CLEAR</t>
  </si>
  <si>
    <t>114735
(12/9)</t>
  </si>
  <si>
    <t>ROWC
109885</t>
  </si>
  <si>
    <t>12/30
15D</t>
  </si>
  <si>
    <t>"C3_A &amp; C3_B" SMALLER THAN LAYOUT - PLACE AS IS</t>
  </si>
  <si>
    <r>
      <rPr>
        <b/>
        <strike/>
        <sz val="16"/>
        <color theme="1"/>
        <rFont val="Calibri"/>
        <family val="2"/>
      </rPr>
      <t>12/12 - BOT SIDE 9:00</t>
    </r>
    <r>
      <rPr>
        <b/>
        <sz val="16"/>
        <color theme="1"/>
        <rFont val="Calibri"/>
        <family val="2"/>
      </rPr>
      <t xml:space="preserve">
</t>
    </r>
    <r>
      <rPr>
        <b/>
        <strike/>
        <sz val="16"/>
        <color theme="1"/>
        <rFont val="Calibri"/>
        <family val="2"/>
      </rPr>
      <t>12/12 - TOP SIDE 10:30</t>
    </r>
    <r>
      <rPr>
        <b/>
        <sz val="16"/>
        <color theme="1"/>
        <rFont val="Calibri"/>
        <family val="2"/>
      </rPr>
      <t xml:space="preserve">
12/12 - AOI 3:00</t>
    </r>
  </si>
  <si>
    <t>1B 2T
50/173</t>
  </si>
  <si>
    <t>KIT CLEAR 12/9</t>
  </si>
  <si>
    <t>114729
(12/13)</t>
  </si>
  <si>
    <t>ROWC 110407</t>
  </si>
  <si>
    <t>12/22
5D</t>
  </si>
  <si>
    <t>DEPANEL
XRAY &amp; SAVE IMAGES FOR ALL BGA/LGA'S
SPECIAL PACKING SLIP REQ (SEE ECO)</t>
  </si>
  <si>
    <r>
      <rPr>
        <b/>
        <strike/>
        <sz val="16"/>
        <rFont val="Calibri"/>
        <family val="2"/>
      </rPr>
      <t>12/16 - BOT SIDE 6:00</t>
    </r>
    <r>
      <rPr>
        <b/>
        <sz val="16"/>
        <rFont val="Calibri"/>
        <family val="2"/>
      </rPr>
      <t xml:space="preserve">
</t>
    </r>
    <r>
      <rPr>
        <b/>
        <strike/>
        <sz val="16"/>
        <rFont val="Calibri"/>
        <family val="2"/>
      </rPr>
      <t>12/16 - TOP SIDE 10:30</t>
    </r>
    <r>
      <rPr>
        <b/>
        <sz val="16"/>
        <rFont val="Calibri"/>
        <family val="2"/>
      </rPr>
      <t xml:space="preserve">
12/19 - AOI 8:00</t>
    </r>
  </si>
  <si>
    <t>2B 2T
146/618</t>
  </si>
  <si>
    <r>
      <rPr>
        <b/>
        <strike/>
        <sz val="16"/>
        <rFont val="Calibri"/>
        <family val="2"/>
        <scheme val="minor"/>
      </rPr>
      <t>12/13 - FAB DUE 12/14; SHORT #8 &amp; #10 DUE 12/15</t>
    </r>
    <r>
      <rPr>
        <b/>
        <sz val="16"/>
        <rFont val="Calibri"/>
        <family val="2"/>
        <scheme val="minor"/>
      </rPr>
      <t xml:space="preserve">
12/15 - KIT CLEAR</t>
    </r>
  </si>
  <si>
    <t>480 Springpark Pl</t>
  </si>
  <si>
    <t>Herndon</t>
  </si>
  <si>
    <t>114815
(12/15)</t>
  </si>
  <si>
    <r>
      <rPr>
        <b/>
        <u val="double"/>
        <sz val="18"/>
        <color rgb="FFFF0000"/>
        <rFont val="Calibri"/>
        <family val="2"/>
        <scheme val="minor"/>
      </rPr>
      <t>***SPECIAL PACKING SLIP &amp; SHIPPING LABEL REQUIRED - DO NOT USE ADV ASSY PACKING SLIP AND CofC***
SHIPPING - NO REFERENCE TO AA OR ALTA ALLOWED - USE CLEAR PACKING TAPE ONLY!!!</t>
    </r>
    <r>
      <rPr>
        <b/>
        <sz val="16"/>
        <color theme="1"/>
        <rFont val="Calibri"/>
        <family val="2"/>
        <scheme val="minor"/>
      </rPr>
      <t xml:space="preserve">
DEPANEL
*DO NOT PUT AA LABELS PER ECO #2</t>
    </r>
  </si>
  <si>
    <r>
      <rPr>
        <b/>
        <strike/>
        <sz val="16"/>
        <color theme="1"/>
        <rFont val="Calibri"/>
        <family val="2"/>
      </rPr>
      <t>12/19 - BOT SIDE 8:00</t>
    </r>
    <r>
      <rPr>
        <b/>
        <sz val="16"/>
        <color theme="1"/>
        <rFont val="Calibri"/>
        <family val="2"/>
      </rPr>
      <t xml:space="preserve">
</t>
    </r>
    <r>
      <rPr>
        <b/>
        <strike/>
        <sz val="16"/>
        <color theme="1"/>
        <rFont val="Calibri"/>
        <family val="2"/>
      </rPr>
      <t>12/19 - TOP SIDE 11:30</t>
    </r>
    <r>
      <rPr>
        <b/>
        <sz val="16"/>
        <color theme="1"/>
        <rFont val="Calibri"/>
        <family val="2"/>
      </rPr>
      <t xml:space="preserve">
12/19 - AOI 2:30</t>
    </r>
  </si>
  <si>
    <t>1B 1T
42/92</t>
  </si>
  <si>
    <t>114404-2
(11/29)</t>
  </si>
  <si>
    <t>ROWC 113440</t>
  </si>
  <si>
    <t>400
BAL</t>
  </si>
  <si>
    <t>12/22
10D</t>
  </si>
  <si>
    <t>SET VSCORE CUTTER DEPTH TO "5" MAX    NOTES = SHIP QTY 400 ON 12/8 AND QTY 400 ON 12/22, CAN BUILD QTY 800 ALL AT ONCE
***MECH ASSY REQ</t>
  </si>
  <si>
    <r>
      <rPr>
        <b/>
        <strike/>
        <sz val="16"/>
        <rFont val="Calibri"/>
        <family val="2"/>
      </rPr>
      <t>12/2 - TOP SIDE</t>
    </r>
    <r>
      <rPr>
        <strike/>
        <sz val="16"/>
        <rFont val="Calibri"/>
        <family val="2"/>
      </rPr>
      <t xml:space="preserve"> </t>
    </r>
    <r>
      <rPr>
        <b/>
        <strike/>
        <sz val="16"/>
        <rFont val="Calibri"/>
        <family val="2"/>
      </rPr>
      <t>9:30</t>
    </r>
    <r>
      <rPr>
        <b/>
        <sz val="16"/>
        <rFont val="Calibri"/>
        <family val="2"/>
      </rPr>
      <t xml:space="preserve">
12/5 - AOI 1:00</t>
    </r>
  </si>
  <si>
    <r>
      <t xml:space="preserve">11/29 - AWAITING PART REMOVAL FROM B113440
</t>
    </r>
    <r>
      <rPr>
        <b/>
        <strike/>
        <sz val="16"/>
        <rFont val="Calibri"/>
        <family val="2"/>
      </rPr>
      <t>11/30 - ON HOLD DUE TO FAB ISSUE
12/1 - SHORT A2 DO NOT SKIP</t>
    </r>
    <r>
      <rPr>
        <b/>
        <sz val="16"/>
        <rFont val="Calibri"/>
        <family val="2"/>
        <scheme val="minor"/>
      </rPr>
      <t xml:space="preserve">
12/2 - KIT CLEAR</t>
    </r>
  </si>
  <si>
    <t>114272
(12/14)</t>
  </si>
  <si>
    <t>DEPANEL
NEED CofC PER ECO #5</t>
  </si>
  <si>
    <r>
      <rPr>
        <b/>
        <strike/>
        <sz val="16"/>
        <rFont val="Calibri"/>
        <family val="2"/>
      </rPr>
      <t>12/14 - BOT SIDE 3:00</t>
    </r>
    <r>
      <rPr>
        <b/>
        <sz val="16"/>
        <rFont val="Calibri"/>
        <family val="2"/>
      </rPr>
      <t xml:space="preserve">
</t>
    </r>
    <r>
      <rPr>
        <b/>
        <strike/>
        <sz val="16"/>
        <rFont val="Calibri"/>
        <family val="2"/>
      </rPr>
      <t>12/15 - TOP SIDE 11:00
12/16 - TOP HOLD 12:30
12/19 - TOP SIDE 7:00</t>
    </r>
    <r>
      <rPr>
        <b/>
        <sz val="16"/>
        <rFont val="Calibri"/>
        <family val="2"/>
      </rPr>
      <t xml:space="preserve">
12/19 - AOI 10:30</t>
    </r>
  </si>
  <si>
    <t>1B 2T
94/372</t>
  </si>
  <si>
    <t>Trust Automation</t>
  </si>
  <si>
    <t>125 Venture Dr Ste 110</t>
  </si>
  <si>
    <t>San Luis Obispo</t>
  </si>
  <si>
    <t>114027
(12/12)</t>
  </si>
  <si>
    <t>RONC 102704</t>
  </si>
  <si>
    <t>12/14 - BOT SIDE 12:30</t>
  </si>
  <si>
    <t>1B 2T
125/656</t>
  </si>
  <si>
    <r>
      <rPr>
        <b/>
        <strike/>
        <sz val="16"/>
        <rFont val="Calibri"/>
        <family val="2"/>
      </rPr>
      <t>12/12 - SHOULD CLEAR 12/13</t>
    </r>
    <r>
      <rPr>
        <b/>
        <sz val="16"/>
        <rFont val="Calibri"/>
        <family val="2"/>
      </rPr>
      <t xml:space="preserve">
</t>
    </r>
    <r>
      <rPr>
        <b/>
        <strike/>
        <sz val="16"/>
        <rFont val="Calibri"/>
        <family val="2"/>
      </rPr>
      <t>12/13 - SHORT U15 (#50) DUE 12/14</t>
    </r>
    <r>
      <rPr>
        <b/>
        <sz val="16"/>
        <rFont val="Calibri"/>
        <family val="2"/>
        <scheme val="minor"/>
      </rPr>
      <t xml:space="preserve">
12/14 - KIT CLEAR</t>
    </r>
  </si>
  <si>
    <t>General Digital</t>
  </si>
  <si>
    <t>60 Prestige Park Rd</t>
  </si>
  <si>
    <t>East Hartford</t>
  </si>
  <si>
    <t>114054-2
(12/8)</t>
  </si>
  <si>
    <t>5/10BAL</t>
  </si>
  <si>
    <t>113347-2
(12/6)</t>
  </si>
  <si>
    <t>RONC
112096</t>
  </si>
  <si>
    <r>
      <t>12/19</t>
    </r>
    <r>
      <rPr>
        <b/>
        <strike/>
        <sz val="16"/>
        <rFont val="Calibri"/>
        <family val="2"/>
      </rPr>
      <t xml:space="preserve">
12/14</t>
    </r>
    <r>
      <rPr>
        <b/>
        <sz val="16"/>
        <rFont val="Calibri"/>
        <family val="2"/>
      </rPr>
      <t xml:space="preserve">
1D</t>
    </r>
  </si>
  <si>
    <r>
      <t>***</t>
    </r>
    <r>
      <rPr>
        <b/>
        <sz val="16"/>
        <color rgb="FFFF0000"/>
        <rFont val="Calibri"/>
        <family val="2"/>
      </rPr>
      <t>1 DAY TURN</t>
    </r>
    <r>
      <rPr>
        <b/>
        <sz val="16"/>
        <rFont val="Calibri"/>
        <family val="2"/>
      </rPr>
      <t>***
DEPANEL
*SHORT 1 PC ITEM 40 - SHIP QTY 50 12/14</t>
    </r>
  </si>
  <si>
    <r>
      <rPr>
        <b/>
        <strike/>
        <sz val="16"/>
        <rFont val="Calibri"/>
        <family val="2"/>
      </rPr>
      <t>12/13 - BOT SIDE 10:30:00 - SMT WILL RUN QTY 51 LESS 1 PC ITEM 40 (WILL RE-RUN THRU REFLOW WHEN PART COMES)
12/13 - TOP SIDE 11:00 (HOLD - DELAM)</t>
    </r>
    <r>
      <rPr>
        <b/>
        <sz val="16"/>
        <rFont val="Calibri"/>
        <family val="2"/>
      </rPr>
      <t xml:space="preserve">
</t>
    </r>
    <r>
      <rPr>
        <b/>
        <strike/>
        <sz val="16"/>
        <rFont val="Calibri"/>
        <family val="2"/>
      </rPr>
      <t xml:space="preserve">12/16 - TOP SIDE 12:30 </t>
    </r>
    <r>
      <rPr>
        <b/>
        <sz val="16"/>
        <rFont val="Calibri"/>
        <family val="2"/>
      </rPr>
      <t>(DELAM APPROVED)
12/16 - AOI 3:00</t>
    </r>
  </si>
  <si>
    <t xml:space="preserve"> 1B 1T
72/254</t>
  </si>
  <si>
    <r>
      <rPr>
        <b/>
        <strike/>
        <sz val="16"/>
        <rFont val="Calibri"/>
        <family val="2"/>
        <scheme val="minor"/>
      </rPr>
      <t>12/6 - PARTS COMING WEEK OF 12/12 - SHORT ITEMS 30, 33 &amp; 40
12/12 - SHOULD CLEAR 10:30 AM 12/13
12/13 - ONLY SHORT 1 PC ITEM 40
12/13 - BOT SIDE DELAM - ON HOLD</t>
    </r>
    <r>
      <rPr>
        <b/>
        <sz val="16"/>
        <rFont val="Calibri"/>
        <family val="2"/>
        <scheme val="minor"/>
      </rPr>
      <t xml:space="preserve">
12/16 - DELAM APPROVED</t>
    </r>
  </si>
  <si>
    <t>114185
(12/5)</t>
  </si>
  <si>
    <t>RONC
114026</t>
  </si>
  <si>
    <t>12/19
9D</t>
  </si>
  <si>
    <t xml:space="preserve">1) HEIGHT ON "U4" NO MORE THAN 0.320"
2) LABEL PER ECO #2
</t>
  </si>
  <si>
    <r>
      <t xml:space="preserve">12/6 - BOT SIDE 6:00
12/16 - TOP SIDE 6:00
</t>
    </r>
    <r>
      <rPr>
        <b/>
        <sz val="16"/>
        <rFont val="Calibri"/>
        <family val="2"/>
      </rPr>
      <t>12/16 - AOI 12:30</t>
    </r>
  </si>
  <si>
    <t>1B 2T
110/462</t>
  </si>
  <si>
    <r>
      <rPr>
        <b/>
        <strike/>
        <sz val="16"/>
        <rFont val="Calibri"/>
        <family val="2"/>
      </rPr>
      <t>12/5 - SHORT U22 &amp; 4 PART CONF</t>
    </r>
    <r>
      <rPr>
        <b/>
        <sz val="16"/>
        <rFont val="Calibri"/>
        <family val="2"/>
      </rPr>
      <t xml:space="preserve">
12/6 - KIT CLEAR; U22 DNI</t>
    </r>
  </si>
  <si>
    <t>110198-2
(11/3)</t>
  </si>
  <si>
    <t>170
BAL</t>
  </si>
  <si>
    <r>
      <t xml:space="preserve">12/19
</t>
    </r>
    <r>
      <rPr>
        <b/>
        <strike/>
        <sz val="16"/>
        <rFont val="Calibri"/>
        <family val="2"/>
        <scheme val="minor"/>
      </rPr>
      <t>10D</t>
    </r>
  </si>
  <si>
    <r>
      <t xml:space="preserve">DEPANEL
</t>
    </r>
    <r>
      <rPr>
        <b/>
        <u val="double"/>
        <sz val="22"/>
        <rFont val="Calibri"/>
        <family val="2"/>
      </rPr>
      <t>***LOAD "J3" &amp; "J3A"***</t>
    </r>
    <r>
      <rPr>
        <b/>
        <sz val="16"/>
        <rFont val="Calibri"/>
        <family val="2"/>
      </rPr>
      <t xml:space="preserve">
11/11 CUST ASK TO RUN PARTIAL QTY 180
ATTACH B110428 (IN THE BACK) TO THIS ASSY
11/3 - FABS RE-BAKED 10:30AM</t>
    </r>
  </si>
  <si>
    <r>
      <rPr>
        <b/>
        <strike/>
        <sz val="16"/>
        <rFont val="Calibri"/>
        <family val="2"/>
      </rPr>
      <t>11/22 - TOP SIDE 8:00</t>
    </r>
    <r>
      <rPr>
        <b/>
        <sz val="16"/>
        <rFont val="Calibri"/>
        <family val="2"/>
      </rPr>
      <t xml:space="preserve">
11/23 - AOI 10:00</t>
    </r>
  </si>
  <si>
    <t>2T
19/35</t>
  </si>
  <si>
    <t>11/23 - SHORT T/H</t>
  </si>
  <si>
    <t>113646-2
(12/7)</t>
  </si>
  <si>
    <t>12/16
5D</t>
  </si>
  <si>
    <r>
      <rPr>
        <b/>
        <strike/>
        <sz val="16"/>
        <color theme="1"/>
        <rFont val="Calibri"/>
        <family val="2"/>
      </rPr>
      <t>12/9 - BOT SIDE 11:30</t>
    </r>
    <r>
      <rPr>
        <b/>
        <sz val="16"/>
        <color theme="1"/>
        <rFont val="Calibri"/>
        <family val="2"/>
      </rPr>
      <t xml:space="preserve">
</t>
    </r>
    <r>
      <rPr>
        <b/>
        <strike/>
        <sz val="16"/>
        <color theme="1"/>
        <rFont val="Calibri"/>
        <family val="2"/>
      </rPr>
      <t>12/9 - TOP SIDE 12:45</t>
    </r>
    <r>
      <rPr>
        <b/>
        <sz val="16"/>
        <color theme="1"/>
        <rFont val="Calibri"/>
        <family val="2"/>
      </rPr>
      <t xml:space="preserve">
12/12 - AOI 8:00</t>
    </r>
  </si>
  <si>
    <t>1B 3T
156/691</t>
  </si>
  <si>
    <t>12/7 - SHORT #43, #54, #145 &amp; #170
(NOT REPORTED)
DAY 1 IS MON 12/12</t>
  </si>
  <si>
    <t>Dorner Works LTD</t>
  </si>
  <si>
    <t>3445 Lake Eastbrook Blvd Se</t>
  </si>
  <si>
    <t>Grand Rapids</t>
  </si>
  <si>
    <t>114332
(12/12)</t>
  </si>
  <si>
    <t>RONC 112372</t>
  </si>
  <si>
    <t>12/20
5D</t>
  </si>
  <si>
    <t>DOUBLE CHK LED PLACEMENT PER ECO #1</t>
  </si>
  <si>
    <r>
      <rPr>
        <b/>
        <strike/>
        <sz val="16"/>
        <rFont val="Calibri"/>
        <family val="2"/>
        <scheme val="minor"/>
      </rPr>
      <t>12/13 - TOP SIDE 11:30</t>
    </r>
    <r>
      <rPr>
        <b/>
        <sz val="16"/>
        <rFont val="Calibri"/>
        <family val="2"/>
        <scheme val="minor"/>
      </rPr>
      <t xml:space="preserve">
12/14 - AOI 12:00</t>
    </r>
  </si>
  <si>
    <t>1T
45/239</t>
  </si>
  <si>
    <r>
      <rPr>
        <b/>
        <strike/>
        <sz val="16"/>
        <rFont val="Calibri"/>
        <family val="2"/>
      </rPr>
      <t>12/12 - AWAITNG PART CONF #15</t>
    </r>
    <r>
      <rPr>
        <b/>
        <sz val="16"/>
        <rFont val="Calibri"/>
        <family val="2"/>
      </rPr>
      <t xml:space="preserve">
12/13 - KIT CLEAR</t>
    </r>
  </si>
  <si>
    <t>Watchfire Signs</t>
  </si>
  <si>
    <t>518 Ben Green Industrial Park Rd</t>
  </si>
  <si>
    <t>Elizabethtown</t>
  </si>
  <si>
    <t>114821
(12/12)</t>
  </si>
  <si>
    <t>RONC 112849</t>
  </si>
  <si>
    <r>
      <t xml:space="preserve">12/16
</t>
    </r>
    <r>
      <rPr>
        <b/>
        <strike/>
        <sz val="16"/>
        <rFont val="Calibri"/>
        <family val="2"/>
      </rPr>
      <t>12/15</t>
    </r>
    <r>
      <rPr>
        <b/>
        <sz val="16"/>
        <rFont val="Calibri"/>
        <family val="2"/>
      </rPr>
      <t xml:space="preserve">
3D</t>
    </r>
  </si>
  <si>
    <r>
      <t>***</t>
    </r>
    <r>
      <rPr>
        <b/>
        <sz val="16"/>
        <color rgb="FFFF0000"/>
        <rFont val="Calibri"/>
        <family val="2"/>
      </rPr>
      <t>3 DAY TURN</t>
    </r>
    <r>
      <rPr>
        <b/>
        <sz val="16"/>
        <rFont val="Calibri"/>
        <family val="2"/>
      </rPr>
      <t>***
DEPANEL
BARCODE LABELS REQ</t>
    </r>
  </si>
  <si>
    <r>
      <rPr>
        <b/>
        <strike/>
        <sz val="16"/>
        <rFont val="Calibri"/>
        <family val="2"/>
      </rPr>
      <t>12/13 - TOP SIDE 9:30</t>
    </r>
    <r>
      <rPr>
        <b/>
        <sz val="16"/>
        <rFont val="Calibri"/>
        <family val="2"/>
      </rPr>
      <t xml:space="preserve">
12/13 - AOI 11:30</t>
    </r>
  </si>
  <si>
    <t>12/12 - KIT CLEAR
12/12 - CUST HOLD</t>
  </si>
  <si>
    <t>113347-1
(12/6)</t>
  </si>
  <si>
    <t>12/15
1D</t>
  </si>
  <si>
    <r>
      <t>***</t>
    </r>
    <r>
      <rPr>
        <b/>
        <sz val="16"/>
        <color rgb="FFFF0000"/>
        <rFont val="Calibri"/>
        <family val="2"/>
      </rPr>
      <t>1 DAY TURN</t>
    </r>
    <r>
      <rPr>
        <b/>
        <sz val="16"/>
        <rFont val="Calibri"/>
        <family val="2"/>
      </rPr>
      <t>***
DEPANEL
*SHORT 1 PC ITEM 40 - SHIP QTY 50 12/14</t>
    </r>
    <r>
      <rPr>
        <b/>
        <sz val="16"/>
        <rFont val="Calibri"/>
        <family val="2"/>
        <scheme val="minor"/>
      </rPr>
      <t xml:space="preserve">
***12/14 - RAN QTY 1 DELAMED BOARD, TOP SIDE PER CUST SHIP 12/15</t>
    </r>
  </si>
  <si>
    <r>
      <rPr>
        <b/>
        <strike/>
        <sz val="16"/>
        <rFont val="Calibri"/>
        <family val="2"/>
      </rPr>
      <t>12/13 - BOT SIDE 10:30:00</t>
    </r>
    <r>
      <rPr>
        <b/>
        <sz val="16"/>
        <rFont val="Calibri"/>
        <family val="2"/>
      </rPr>
      <t xml:space="preserve"> - SMT WILL RUN QTY 51 LESS 1 PC ITEM 40 (WILL RE-RUN THRU REFLOW WHEN PART COMES)
12/13 - TOP SIDE 11:00 - DELAM ON BOT SIDE</t>
    </r>
    <r>
      <rPr>
        <b/>
        <sz val="16"/>
        <rFont val="Calibri"/>
        <family val="2"/>
        <scheme val="minor"/>
      </rPr>
      <t xml:space="preserve">
12/13 - REBAKED BOARDS 3:30 PM (NEED 48 HRS)
12/14 - TOP SIDE 1:30 QTY 1</t>
    </r>
  </si>
  <si>
    <t>1B 1T
72/254</t>
  </si>
  <si>
    <r>
      <rPr>
        <b/>
        <strike/>
        <sz val="16"/>
        <rFont val="Calibri"/>
        <family val="2"/>
        <scheme val="minor"/>
      </rPr>
      <t>12/6 - PARTS COMING WEEK OF 12/12 - SHORT ITEMS 30, 33 &amp; 40
12/12 - SHOULD CLEAR 10:30 AM 12/13</t>
    </r>
    <r>
      <rPr>
        <b/>
        <sz val="16"/>
        <rFont val="Calibri"/>
        <family val="2"/>
        <scheme val="minor"/>
      </rPr>
      <t xml:space="preserve">
12/13 - ONLY SHORT 1 PC ITEM 40
12/13 - BOT SIDE DELAM - ON HOLD</t>
    </r>
  </si>
  <si>
    <t>104575-3
(12/1)</t>
  </si>
  <si>
    <t>3RD ARTICLE</t>
  </si>
  <si>
    <t>8
BAL</t>
  </si>
  <si>
    <r>
      <t xml:space="preserve">UPDATED ECO NOTE #8
J2 PRESS FIT &amp; </t>
    </r>
    <r>
      <rPr>
        <b/>
        <sz val="16"/>
        <color rgb="FFFF0000"/>
        <rFont val="Calibri"/>
        <family val="2"/>
        <scheme val="minor"/>
      </rPr>
      <t>DO NOT</t>
    </r>
    <r>
      <rPr>
        <b/>
        <sz val="16"/>
        <rFont val="Calibri"/>
        <family val="2"/>
        <scheme val="minor"/>
      </rPr>
      <t xml:space="preserve"> SOLDER</t>
    </r>
  </si>
  <si>
    <r>
      <rPr>
        <b/>
        <strike/>
        <sz val="16"/>
        <rFont val="Calibri"/>
        <family val="2"/>
      </rPr>
      <t>12/1 - TOP SIDE 1:30</t>
    </r>
    <r>
      <rPr>
        <b/>
        <sz val="16"/>
        <rFont val="Calibri"/>
        <family val="2"/>
      </rPr>
      <t xml:space="preserve">
</t>
    </r>
    <r>
      <rPr>
        <b/>
        <strike/>
        <sz val="16"/>
        <rFont val="Calibri"/>
        <family val="2"/>
      </rPr>
      <t>12/2 - BOT SIDE 10:30</t>
    </r>
    <r>
      <rPr>
        <b/>
        <sz val="16"/>
        <rFont val="Calibri"/>
        <family val="2"/>
      </rPr>
      <t xml:space="preserve">
12/5 - AOI 8:30</t>
    </r>
  </si>
  <si>
    <t>1B 2T
63/203</t>
  </si>
  <si>
    <t>12/1 - KIT CLEAR
12/2 - TOP SIDE FIRST</t>
  </si>
  <si>
    <t>113227
(11/10)</t>
  </si>
  <si>
    <t>12/21
15D</t>
  </si>
  <si>
    <r>
      <rPr>
        <b/>
        <strike/>
        <sz val="16"/>
        <rFont val="Calibri"/>
        <family val="2"/>
        <scheme val="minor"/>
      </rPr>
      <t>11/30 - BOT SIDE 6:00</t>
    </r>
    <r>
      <rPr>
        <b/>
        <sz val="16"/>
        <rFont val="Calibri"/>
        <family val="2"/>
        <scheme val="minor"/>
      </rPr>
      <t xml:space="preserve">
</t>
    </r>
    <r>
      <rPr>
        <b/>
        <strike/>
        <sz val="16"/>
        <rFont val="Calibri"/>
        <family val="2"/>
        <scheme val="minor"/>
      </rPr>
      <t>11/30 - TOP SIDE 10:30</t>
    </r>
    <r>
      <rPr>
        <b/>
        <sz val="16"/>
        <rFont val="Calibri"/>
        <family val="2"/>
        <scheme val="minor"/>
      </rPr>
      <t xml:space="preserve">
11/30 - AOI 1:00</t>
    </r>
  </si>
  <si>
    <t>1B 2T
83/439</t>
  </si>
  <si>
    <r>
      <rPr>
        <b/>
        <strike/>
        <sz val="16"/>
        <rFont val="Calibri"/>
        <family val="2"/>
        <scheme val="minor"/>
      </rPr>
      <t>11/10 - WILL CLEAR 11/11</t>
    </r>
    <r>
      <rPr>
        <b/>
        <sz val="16"/>
        <rFont val="Calibri"/>
        <family val="2"/>
        <scheme val="minor"/>
      </rPr>
      <t xml:space="preserve">
</t>
    </r>
    <r>
      <rPr>
        <b/>
        <strike/>
        <sz val="16"/>
        <rFont val="Calibri"/>
        <family val="2"/>
        <scheme val="minor"/>
      </rPr>
      <t>11/16 - WILL CLEAR 11/21</t>
    </r>
    <r>
      <rPr>
        <b/>
        <sz val="16"/>
        <rFont val="Calibri"/>
        <family val="2"/>
        <scheme val="minor"/>
      </rPr>
      <t xml:space="preserve">
</t>
    </r>
    <r>
      <rPr>
        <b/>
        <strike/>
        <sz val="16"/>
        <rFont val="Calibri"/>
        <family val="2"/>
        <scheme val="minor"/>
      </rPr>
      <t xml:space="preserve">11/21 - SHORT U36 CAN SKIP
11/29 - U36 SUB ARRIVE 11/30
</t>
    </r>
    <r>
      <rPr>
        <b/>
        <sz val="16"/>
        <rFont val="Calibri"/>
        <family val="2"/>
        <scheme val="minor"/>
      </rPr>
      <t>11/30 - KIT CLEAR</t>
    </r>
  </si>
  <si>
    <t>20 Knightsbridge Rd
Main Dock 2 Rear</t>
  </si>
  <si>
    <t>Piscataway</t>
  </si>
  <si>
    <t>ND</t>
  </si>
  <si>
    <t>113030
(11/11)</t>
  </si>
  <si>
    <t>12/14H
20D</t>
  </si>
  <si>
    <t>DEPANEL
CLASS 3
FAB PRE-BAKE REQ</t>
  </si>
  <si>
    <r>
      <rPr>
        <b/>
        <strike/>
        <sz val="16"/>
        <rFont val="Calibri"/>
        <family val="2"/>
      </rPr>
      <t>11/30 - BOT SIDE 8:00</t>
    </r>
    <r>
      <rPr>
        <b/>
        <sz val="16"/>
        <rFont val="Calibri"/>
        <family val="2"/>
      </rPr>
      <t xml:space="preserve">
</t>
    </r>
    <r>
      <rPr>
        <b/>
        <strike/>
        <sz val="16"/>
        <rFont val="Calibri"/>
        <family val="2"/>
      </rPr>
      <t>12/1 - TOP SIDE 7:00</t>
    </r>
    <r>
      <rPr>
        <b/>
        <sz val="16"/>
        <rFont val="Calibri"/>
        <family val="2"/>
      </rPr>
      <t xml:space="preserve">
12/1 - AOI 9:30</t>
    </r>
  </si>
  <si>
    <t>1B 1T
48/410</t>
  </si>
  <si>
    <r>
      <rPr>
        <b/>
        <strike/>
        <sz val="16"/>
        <rFont val="Calibri"/>
        <family val="2"/>
        <scheme val="minor"/>
      </rPr>
      <t>11/3 - MISSING #18 CAN'T SKIP
11/4 - ON HOLD</t>
    </r>
    <r>
      <rPr>
        <b/>
        <sz val="16"/>
        <rFont val="Calibri"/>
        <family val="2"/>
        <scheme val="minor"/>
      </rPr>
      <t xml:space="preserve">
11/11 - OFF HOLD &amp; SHORT R59
11/14 - KIT CLEAR
</t>
    </r>
  </si>
  <si>
    <t>EOTech, LLC</t>
  </si>
  <si>
    <t>3580 Bassett St</t>
  </si>
  <si>
    <t>Santa Clara CA</t>
  </si>
  <si>
    <t>114544
(12/7)</t>
  </si>
  <si>
    <r>
      <t xml:space="preserve">DEPANEL
</t>
    </r>
    <r>
      <rPr>
        <b/>
        <u val="double"/>
        <sz val="16"/>
        <color rgb="FFFF0000"/>
        <rFont val="Calibri"/>
        <family val="2"/>
        <scheme val="minor"/>
      </rPr>
      <t>***SMT DO NOT DAMAGE "U1" - HANDLE W CARE</t>
    </r>
  </si>
  <si>
    <r>
      <rPr>
        <b/>
        <strike/>
        <sz val="16"/>
        <color theme="1"/>
        <rFont val="Calibri"/>
        <family val="2"/>
      </rPr>
      <t xml:space="preserve">12/9 - BOT SIDE 6:00
12/13 - TOP SIDE 6:00
</t>
    </r>
    <r>
      <rPr>
        <b/>
        <sz val="16"/>
        <color theme="1"/>
        <rFont val="Calibri"/>
        <family val="2"/>
      </rPr>
      <t>12/13 - AOI 9:00</t>
    </r>
  </si>
  <si>
    <t>1B 1T
13/33</t>
  </si>
  <si>
    <t>4501 Hatfield St</t>
  </si>
  <si>
    <t xml:space="preserve">Pittsburgh </t>
  </si>
  <si>
    <t>114587
(12/8)</t>
  </si>
  <si>
    <t>12/14
3D</t>
  </si>
  <si>
    <t>DEPANEL
CLASS 3
MECH ASSY REQ
*DNI ALL HARDWARE
DNI "JZ8"</t>
  </si>
  <si>
    <r>
      <rPr>
        <b/>
        <strike/>
        <sz val="16"/>
        <rFont val="Calibri"/>
        <family val="2"/>
      </rPr>
      <t xml:space="preserve">12/9 - TOP SIDE 2:30
12/12 - BOT SIDE 7:00
</t>
    </r>
    <r>
      <rPr>
        <b/>
        <sz val="16"/>
        <rFont val="Calibri"/>
        <family val="2"/>
      </rPr>
      <t>12/12 - AOI 9:00</t>
    </r>
  </si>
  <si>
    <t>1B 1T
77/614</t>
  </si>
  <si>
    <r>
      <rPr>
        <b/>
        <strike/>
        <sz val="16"/>
        <rFont val="Calibri"/>
        <family val="2"/>
        <scheme val="minor"/>
      </rPr>
      <t>12/8 - SHORT T/H ONLY
12/9 - DNI ALL HARDWARE
ONLY SHORT ITEM 50 T/H</t>
    </r>
    <r>
      <rPr>
        <b/>
        <sz val="16"/>
        <rFont val="Calibri"/>
        <family val="2"/>
        <scheme val="minor"/>
      </rPr>
      <t xml:space="preserve">
12/9 - KIT CLEAR</t>
    </r>
  </si>
  <si>
    <t>777 Lowndes Hill Rd Ste 160</t>
  </si>
  <si>
    <t>110198-1
(11/3)</t>
  </si>
  <si>
    <r>
      <t>???</t>
    </r>
    <r>
      <rPr>
        <b/>
        <strike/>
        <sz val="16"/>
        <rFont val="Calibri"/>
        <family val="2"/>
        <scheme val="minor"/>
      </rPr>
      <t xml:space="preserve">
12/5H</t>
    </r>
    <r>
      <rPr>
        <b/>
        <sz val="16"/>
        <rFont val="Calibri"/>
        <family val="2"/>
        <scheme val="minor"/>
      </rPr>
      <t xml:space="preserve">
</t>
    </r>
    <r>
      <rPr>
        <b/>
        <strike/>
        <sz val="16"/>
        <rFont val="Calibri"/>
        <family val="2"/>
        <scheme val="minor"/>
      </rPr>
      <t>12/2H</t>
    </r>
    <r>
      <rPr>
        <b/>
        <sz val="16"/>
        <rFont val="Calibri"/>
        <family val="2"/>
        <scheme val="minor"/>
      </rPr>
      <t xml:space="preserve">
10D</t>
    </r>
  </si>
  <si>
    <r>
      <t xml:space="preserve">DEPANEL
</t>
    </r>
    <r>
      <rPr>
        <b/>
        <u val="double"/>
        <sz val="22"/>
        <color rgb="FFFF0000"/>
        <rFont val="Calibri"/>
        <family val="2"/>
        <scheme val="minor"/>
      </rPr>
      <t>***LOAD "J3" &amp; "J3A"***</t>
    </r>
    <r>
      <rPr>
        <b/>
        <sz val="16"/>
        <rFont val="Calibri"/>
        <family val="2"/>
        <scheme val="minor"/>
      </rPr>
      <t xml:space="preserve">
11/11 CUST ASK TO RUN PARTIAL QTY 180
ATTACH B110428 (IN THE BACK) TO THIS ASSY
11/3 - FABS RE-BAKED 10:30AM</t>
    </r>
  </si>
  <si>
    <r>
      <rPr>
        <b/>
        <strike/>
        <sz val="16"/>
        <rFont val="Calibri"/>
        <family val="2"/>
      </rPr>
      <t>11/22 - TOP SIDE 8:00</t>
    </r>
    <r>
      <rPr>
        <b/>
        <sz val="16"/>
        <rFont val="Calibri"/>
        <family val="2"/>
      </rPr>
      <t xml:space="preserve">
11/23 - AOI 8:00</t>
    </r>
  </si>
  <si>
    <r>
      <t xml:space="preserve">11/3 - WILL CLEAR SOON
11/10 - </t>
    </r>
    <r>
      <rPr>
        <b/>
        <u/>
        <sz val="16"/>
        <rFont val="Calibri"/>
        <family val="2"/>
        <scheme val="minor"/>
      </rPr>
      <t>SMT CLEAR</t>
    </r>
    <r>
      <rPr>
        <b/>
        <sz val="16"/>
        <rFont val="Calibri"/>
        <family val="2"/>
        <scheme val="minor"/>
      </rPr>
      <t xml:space="preserve"> &amp; SHORT T/H
11/11 - CUST ASKING TO RUN PARTIAL
SMT CLEAR / ONLY SHORT T/H - NEED TO SHIP PARTIAL QTY 180
DAY ONE IS 11/17
12/5 - AWAITING CUSTOMER REPLY</t>
    </r>
  </si>
  <si>
    <t>114731
(12/6)</t>
  </si>
  <si>
    <t>ROWC 114180</t>
  </si>
  <si>
    <t>12/13
3D</t>
  </si>
  <si>
    <r>
      <t>***</t>
    </r>
    <r>
      <rPr>
        <b/>
        <sz val="16"/>
        <color rgb="FFFF0000"/>
        <rFont val="Calibri"/>
        <family val="2"/>
      </rPr>
      <t>3 DAY TURN</t>
    </r>
    <r>
      <rPr>
        <b/>
        <sz val="16"/>
        <rFont val="Calibri"/>
        <family val="2"/>
      </rPr>
      <t>***
DEPANEL &amp; SAND
TRIM LEAD HEIGHT NO MORE THAN 0.1" (2.54MM)</t>
    </r>
  </si>
  <si>
    <r>
      <rPr>
        <b/>
        <strike/>
        <sz val="16"/>
        <rFont val="Calibri"/>
        <family val="2"/>
        <scheme val="minor"/>
      </rPr>
      <t>12/8 - BOT SIDE 3:00</t>
    </r>
    <r>
      <rPr>
        <b/>
        <sz val="16"/>
        <rFont val="Calibri"/>
        <family val="2"/>
        <scheme val="minor"/>
      </rPr>
      <t xml:space="preserve">
</t>
    </r>
    <r>
      <rPr>
        <b/>
        <strike/>
        <sz val="16"/>
        <rFont val="Calibri"/>
        <family val="2"/>
        <scheme val="minor"/>
      </rPr>
      <t>12/9 - TOP SIDE 10:00</t>
    </r>
    <r>
      <rPr>
        <b/>
        <sz val="16"/>
        <rFont val="Calibri"/>
        <family val="2"/>
        <scheme val="minor"/>
      </rPr>
      <t xml:space="preserve">
12/9 - AOI 2:30
</t>
    </r>
  </si>
  <si>
    <t>1B 1T
11/469</t>
  </si>
  <si>
    <t>FABS DUE 12/7
12/8 - KIT CLEAR</t>
  </si>
  <si>
    <t>114534
(11/30)</t>
  </si>
  <si>
    <t>12/13*
5D</t>
  </si>
  <si>
    <t>BOARDS MUST BE WASHED WITHIN 8 HRS AFTER REFLOW</t>
  </si>
  <si>
    <r>
      <rPr>
        <b/>
        <strike/>
        <sz val="16"/>
        <rFont val="Calibri"/>
        <family val="2"/>
      </rPr>
      <t>12/6 - BOT SIDE 8:30</t>
    </r>
    <r>
      <rPr>
        <b/>
        <sz val="16"/>
        <rFont val="Calibri"/>
        <family val="2"/>
      </rPr>
      <t xml:space="preserve">
</t>
    </r>
    <r>
      <rPr>
        <b/>
        <strike/>
        <sz val="16"/>
        <rFont val="Calibri"/>
        <family val="2"/>
      </rPr>
      <t>12/6 - TOP SIDE 11:30</t>
    </r>
    <r>
      <rPr>
        <b/>
        <sz val="16"/>
        <rFont val="Calibri"/>
        <family val="2"/>
        <scheme val="minor"/>
      </rPr>
      <t xml:space="preserve">
12/8 - AOI 8:30</t>
    </r>
  </si>
  <si>
    <t>1B 1T
62/231</t>
  </si>
  <si>
    <r>
      <t xml:space="preserve">11/30 - FABS DUE 12/2
12/1 - 50 of 60 FABS DUE 12/2; SPLIT SHIPMENT 50 &amp; 10
</t>
    </r>
    <r>
      <rPr>
        <b/>
        <sz val="16"/>
        <rFont val="Calibri"/>
        <family val="2"/>
      </rPr>
      <t>12/7 - KIT CLEAR</t>
    </r>
  </si>
  <si>
    <t>2400 W 75th Street</t>
  </si>
  <si>
    <t>Prairie Village</t>
  </si>
  <si>
    <t>113048
(12/1)</t>
  </si>
  <si>
    <t>12/13
10D</t>
  </si>
  <si>
    <t>DEPANEL
RTV &amp; MECH ASSY REQUIRED</t>
  </si>
  <si>
    <r>
      <rPr>
        <b/>
        <strike/>
        <sz val="16"/>
        <rFont val="Calibri"/>
        <family val="2"/>
      </rPr>
      <t>12/2 - TOP SIDE 8:30</t>
    </r>
    <r>
      <rPr>
        <b/>
        <sz val="16"/>
        <rFont val="Calibri"/>
        <family val="2"/>
      </rPr>
      <t xml:space="preserve">
12/2 - AOI 9:30</t>
    </r>
  </si>
  <si>
    <r>
      <rPr>
        <b/>
        <strike/>
        <sz val="16"/>
        <rFont val="Calibri"/>
        <family val="2"/>
      </rPr>
      <t>12/1 - SMT CLEAR</t>
    </r>
    <r>
      <rPr>
        <b/>
        <sz val="16"/>
        <rFont val="Calibri"/>
        <family val="2"/>
      </rPr>
      <t xml:space="preserve">
12/5 - KIT CLEAR</t>
    </r>
  </si>
  <si>
    <t>Mission Support and Test Services, LLC.</t>
  </si>
  <si>
    <t>2900 East Rd</t>
  </si>
  <si>
    <t>Los Alamos</t>
  </si>
  <si>
    <t>NM</t>
  </si>
  <si>
    <t>110416-3
(12/6)</t>
  </si>
  <si>
    <t>12/13
5D</t>
  </si>
  <si>
    <r>
      <t xml:space="preserve">DEPANEL
</t>
    </r>
    <r>
      <rPr>
        <b/>
        <u val="double"/>
        <sz val="16"/>
        <color rgb="FFFF0000"/>
        <rFont val="Calibri"/>
        <family val="2"/>
        <scheme val="minor"/>
      </rPr>
      <t>SMT RAN QTY 4 EXTRA ON BOT SIDE</t>
    </r>
  </si>
  <si>
    <r>
      <rPr>
        <b/>
        <strike/>
        <sz val="16"/>
        <color theme="1"/>
        <rFont val="Calibri"/>
        <family val="2"/>
        <scheme val="minor"/>
      </rPr>
      <t>12/8 - BOT SIDE 10:30
12/8 - TOP SIDE 12:30</t>
    </r>
    <r>
      <rPr>
        <b/>
        <sz val="16"/>
        <color theme="1"/>
        <rFont val="Calibri"/>
        <family val="2"/>
        <scheme val="minor"/>
      </rPr>
      <t xml:space="preserve">
12/8 - AOI 3:00</t>
    </r>
  </si>
  <si>
    <t>1B 1T
65/204</t>
  </si>
  <si>
    <t>12/6 - KIT CLEAR</t>
  </si>
  <si>
    <t>Innovasea Systems, Inc.</t>
  </si>
  <si>
    <t>12 Channel st</t>
  </si>
  <si>
    <t>113835
(11/28)</t>
  </si>
  <si>
    <t>12/12
10D</t>
  </si>
  <si>
    <r>
      <rPr>
        <b/>
        <strike/>
        <sz val="16"/>
        <rFont val="Calibri"/>
        <family val="2"/>
      </rPr>
      <t>11/29 - BOT SIDE 11:30</t>
    </r>
    <r>
      <rPr>
        <b/>
        <sz val="16"/>
        <rFont val="Calibri"/>
        <family val="2"/>
      </rPr>
      <t xml:space="preserve">
</t>
    </r>
    <r>
      <rPr>
        <b/>
        <strike/>
        <sz val="16"/>
        <rFont val="Calibri"/>
        <family val="2"/>
      </rPr>
      <t>12/1 - TOP SIDE 10:00</t>
    </r>
    <r>
      <rPr>
        <b/>
        <sz val="16"/>
        <rFont val="Calibri"/>
        <family val="2"/>
      </rPr>
      <t xml:space="preserve">
12/2 - AOI 8:30</t>
    </r>
  </si>
  <si>
    <t>1B 1T
155/178</t>
  </si>
  <si>
    <r>
      <rPr>
        <b/>
        <strike/>
        <sz val="16"/>
        <rFont val="Calibri"/>
        <family val="2"/>
        <scheme val="minor"/>
      </rPr>
      <t>11/28 - SHORT #45 DUE TODAY</t>
    </r>
    <r>
      <rPr>
        <b/>
        <sz val="16"/>
        <rFont val="Calibri"/>
        <family val="2"/>
        <scheme val="minor"/>
      </rPr>
      <t xml:space="preserve">
11/28 - KIT CLEAR</t>
    </r>
  </si>
  <si>
    <t>112874
(11/10)</t>
  </si>
  <si>
    <r>
      <t>12/12</t>
    </r>
    <r>
      <rPr>
        <b/>
        <strike/>
        <sz val="16"/>
        <rFont val="Calibri"/>
        <family val="2"/>
        <scheme val="minor"/>
      </rPr>
      <t xml:space="preserve">
12/7H</t>
    </r>
    <r>
      <rPr>
        <b/>
        <sz val="16"/>
        <rFont val="Calibri"/>
        <family val="2"/>
        <scheme val="minor"/>
      </rPr>
      <t xml:space="preserve">
10D</t>
    </r>
  </si>
  <si>
    <t>DEPANEL
SHORT HEAT SINK PINS</t>
  </si>
  <si>
    <r>
      <rPr>
        <b/>
        <strike/>
        <sz val="16"/>
        <rFont val="Calibri"/>
        <family val="2"/>
      </rPr>
      <t>11/28 - BOT SIDE 1:30</t>
    </r>
    <r>
      <rPr>
        <b/>
        <sz val="16"/>
        <rFont val="Calibri"/>
        <family val="2"/>
      </rPr>
      <t xml:space="preserve">
</t>
    </r>
    <r>
      <rPr>
        <b/>
        <strike/>
        <sz val="16"/>
        <rFont val="Calibri"/>
        <family val="2"/>
      </rPr>
      <t>11/29 - TOP SIDE 8:30</t>
    </r>
    <r>
      <rPr>
        <b/>
        <sz val="16"/>
        <rFont val="Calibri"/>
        <family val="2"/>
      </rPr>
      <t xml:space="preserve">
11/29 - AOI 3:30</t>
    </r>
  </si>
  <si>
    <t>1B 1T
87/959</t>
  </si>
  <si>
    <r>
      <rPr>
        <b/>
        <strike/>
        <sz val="16"/>
        <rFont val="Calibri"/>
        <family val="2"/>
        <scheme val="minor"/>
      </rPr>
      <t>11/10 - WILL CLEAR SOON</t>
    </r>
    <r>
      <rPr>
        <b/>
        <sz val="16"/>
        <rFont val="Calibri"/>
        <family val="2"/>
        <scheme val="minor"/>
      </rPr>
      <t xml:space="preserve">
11/21 - KIT CLEAR</t>
    </r>
  </si>
  <si>
    <t>Switched Source, LLC</t>
  </si>
  <si>
    <t>200 W Adams St Ste 2230</t>
  </si>
  <si>
    <t>Chicago,</t>
  </si>
  <si>
    <t>114334-2 (11/21)</t>
  </si>
  <si>
    <r>
      <t xml:space="preserve">12/12
 </t>
    </r>
    <r>
      <rPr>
        <b/>
        <strike/>
        <sz val="16"/>
        <color theme="1"/>
        <rFont val="Calibri"/>
        <family val="2"/>
        <scheme val="minor"/>
      </rPr>
      <t>12/1</t>
    </r>
    <r>
      <rPr>
        <b/>
        <sz val="16"/>
        <color theme="1"/>
        <rFont val="Calibri"/>
        <family val="2"/>
        <scheme val="minor"/>
      </rPr>
      <t xml:space="preserve">
10D</t>
    </r>
  </si>
  <si>
    <t>11/22 - BACK</t>
  </si>
  <si>
    <t>113770
(12/5)</t>
  </si>
  <si>
    <t>ROWC
B111713</t>
  </si>
  <si>
    <t>12/12
5D</t>
  </si>
  <si>
    <t>DEPANEL
ASSY POST BAKE REQ IF WASHED</t>
  </si>
  <si>
    <r>
      <rPr>
        <b/>
        <strike/>
        <sz val="16"/>
        <color theme="1"/>
        <rFont val="Calibri"/>
        <family val="2"/>
      </rPr>
      <t>12/5 - TOP SIDE 2:00</t>
    </r>
    <r>
      <rPr>
        <b/>
        <sz val="16"/>
        <color theme="1"/>
        <rFont val="Calibri"/>
        <family val="2"/>
      </rPr>
      <t xml:space="preserve">
12/6 - AOI 8:30</t>
    </r>
  </si>
  <si>
    <t>1T
27/524</t>
  </si>
  <si>
    <t>ICUMedical</t>
  </si>
  <si>
    <t>1 Km Noreste del Centro Comercial Real</t>
  </si>
  <si>
    <t>114426
(12/1)</t>
  </si>
  <si>
    <r>
      <rPr>
        <b/>
        <strike/>
        <sz val="16"/>
        <rFont val="Calibri"/>
        <family val="2"/>
      </rPr>
      <t>12/5 - TOP SIDE 8:30</t>
    </r>
    <r>
      <rPr>
        <b/>
        <sz val="16"/>
        <rFont val="Calibri"/>
        <family val="2"/>
      </rPr>
      <t xml:space="preserve">
</t>
    </r>
    <r>
      <rPr>
        <b/>
        <strike/>
        <sz val="16"/>
        <rFont val="Calibri"/>
        <family val="2"/>
      </rPr>
      <t>12/5 - BOT SIDE 11:30</t>
    </r>
    <r>
      <rPr>
        <b/>
        <sz val="16"/>
        <rFont val="Calibri"/>
        <family val="2"/>
      </rPr>
      <t xml:space="preserve">
12/5 - AOI 2:00</t>
    </r>
  </si>
  <si>
    <t>1B 2T
119/592</t>
  </si>
  <si>
    <r>
      <rPr>
        <b/>
        <strike/>
        <sz val="16"/>
        <rFont val="Calibri"/>
        <family val="2"/>
        <scheme val="minor"/>
      </rPr>
      <t>12/1 - FABS DUE 12/6</t>
    </r>
    <r>
      <rPr>
        <b/>
        <sz val="16"/>
        <rFont val="Calibri"/>
        <family val="2"/>
        <scheme val="minor"/>
      </rPr>
      <t xml:space="preserve">
12/5 - KIT CLEAR</t>
    </r>
  </si>
  <si>
    <t>114054-1
(12/8)</t>
  </si>
  <si>
    <t>12/9
1D</t>
  </si>
  <si>
    <t>WILL CALL COURIER</t>
  </si>
  <si>
    <r>
      <rPr>
        <b/>
        <u/>
        <sz val="22"/>
        <color rgb="FFFF0000"/>
        <rFont val="Calibri"/>
        <family val="2"/>
        <scheme val="minor"/>
      </rPr>
      <t>*1 DAY TURN QTY 5*</t>
    </r>
    <r>
      <rPr>
        <b/>
        <sz val="22"/>
        <color theme="1"/>
        <rFont val="Calibri"/>
        <family val="2"/>
        <scheme val="minor"/>
      </rPr>
      <t xml:space="preserve">
</t>
    </r>
    <r>
      <rPr>
        <b/>
        <u val="double"/>
        <sz val="22"/>
        <color rgb="FFFF0000"/>
        <rFont val="Calibri"/>
        <family val="2"/>
        <scheme val="minor"/>
      </rPr>
      <t>DO NOT DEPANEL</t>
    </r>
    <r>
      <rPr>
        <b/>
        <sz val="16"/>
        <color theme="1"/>
        <rFont val="Calibri"/>
        <family val="2"/>
        <scheme val="minor"/>
      </rPr>
      <t xml:space="preserve">
"U36" IS BTD</t>
    </r>
  </si>
  <si>
    <r>
      <rPr>
        <b/>
        <strike/>
        <sz val="16"/>
        <color theme="1"/>
        <rFont val="Calibri"/>
        <family val="2"/>
        <scheme val="minor"/>
      </rPr>
      <t>12/8 - BOT SIDE 1:00
12/9 - TOP SIDE 6:00</t>
    </r>
    <r>
      <rPr>
        <b/>
        <sz val="16"/>
        <color theme="1"/>
        <rFont val="Calibri"/>
        <family val="2"/>
        <scheme val="minor"/>
      </rPr>
      <t xml:space="preserve">
12/9 - AOI 10:45</t>
    </r>
  </si>
  <si>
    <t>12/8 - KIT CLEAR - "U36" BTD</t>
  </si>
  <si>
    <t>114452
(11/23)</t>
  </si>
  <si>
    <t>1950
BAL</t>
  </si>
  <si>
    <r>
      <t xml:space="preserve">???
</t>
    </r>
    <r>
      <rPr>
        <b/>
        <strike/>
        <sz val="16"/>
        <rFont val="Calibri"/>
        <family val="2"/>
        <scheme val="minor"/>
      </rPr>
      <t>12/6</t>
    </r>
    <r>
      <rPr>
        <b/>
        <sz val="16"/>
        <rFont val="Calibri"/>
        <family val="2"/>
        <scheme val="minor"/>
      </rPr>
      <t xml:space="preserve">
5D</t>
    </r>
  </si>
  <si>
    <r>
      <t xml:space="preserve">DEPANEL
"R1" IS BTD - MARK ALL BOARDS WITHOUT "R1"
LABEL/TAG SHIPPING BOX W/ LOT CODE "Z15-202-6-461
</t>
    </r>
    <r>
      <rPr>
        <b/>
        <u val="double"/>
        <sz val="20"/>
        <color rgb="FFFF0000"/>
        <rFont val="Calibri"/>
        <family val="2"/>
        <scheme val="minor"/>
      </rPr>
      <t>***DO NOT MIX PARTS W/ B114454 &amp; B114455</t>
    </r>
  </si>
  <si>
    <r>
      <rPr>
        <b/>
        <strike/>
        <sz val="16"/>
        <rFont val="Calibri"/>
        <family val="2"/>
      </rPr>
      <t>11/30 - TOP SIDE 6:00</t>
    </r>
    <r>
      <rPr>
        <b/>
        <sz val="16"/>
        <rFont val="Calibri"/>
        <family val="2"/>
      </rPr>
      <t xml:space="preserve">
11/30 - AOI 8:00</t>
    </r>
  </si>
  <si>
    <r>
      <rPr>
        <b/>
        <strike/>
        <sz val="16"/>
        <rFont val="Calibri"/>
        <family val="2"/>
      </rPr>
      <t xml:space="preserve">11/23 - SHORT ATTRITION ONLY
11/23 - FABS DUE 11/29
</t>
    </r>
    <r>
      <rPr>
        <b/>
        <sz val="16"/>
        <rFont val="Calibri"/>
        <family val="2"/>
      </rPr>
      <t xml:space="preserve">11/29 - KIT CLEAR
</t>
    </r>
    <r>
      <rPr>
        <b/>
        <sz val="16"/>
        <rFont val="Calibri"/>
        <family val="2"/>
      </rPr>
      <t>12/5 - SENT 50 OF 2000 TO CUSTOMER FOR DEPANEL ISSUE
12/5 - AWAITING CUSTOMER REPLY</t>
    </r>
  </si>
  <si>
    <t>114454
(11/30)</t>
  </si>
  <si>
    <r>
      <t xml:space="preserve">???
</t>
    </r>
    <r>
      <rPr>
        <b/>
        <strike/>
        <sz val="16"/>
        <color theme="1"/>
        <rFont val="Calibri"/>
        <family val="2"/>
        <scheme val="minor"/>
      </rPr>
      <t xml:space="preserve">12/7
</t>
    </r>
    <r>
      <rPr>
        <b/>
        <sz val="16"/>
        <color theme="1"/>
        <rFont val="Calibri"/>
        <family val="2"/>
        <scheme val="minor"/>
      </rPr>
      <t>5D</t>
    </r>
  </si>
  <si>
    <r>
      <t xml:space="preserve">DEPANEL
LABEL/TAG SHIPPING BOX W/ LOT CODE "Z11-202-6-451
</t>
    </r>
    <r>
      <rPr>
        <b/>
        <u val="double"/>
        <sz val="20"/>
        <color rgb="FFFF0000"/>
        <rFont val="Calibri"/>
        <family val="2"/>
        <scheme val="minor"/>
      </rPr>
      <t>***DO NOT MIX PARTS W/ B114452 &amp; B114455</t>
    </r>
    <r>
      <rPr>
        <b/>
        <u val="double"/>
        <sz val="16"/>
        <color rgb="FFFF0000"/>
        <rFont val="Calibri"/>
        <family val="2"/>
        <scheme val="minor"/>
      </rPr>
      <t xml:space="preserve">
</t>
    </r>
  </si>
  <si>
    <r>
      <rPr>
        <b/>
        <strike/>
        <sz val="16"/>
        <color theme="1"/>
        <rFont val="Calibri"/>
        <family val="2"/>
      </rPr>
      <t>11/30 - TOP SIDE 1:00</t>
    </r>
    <r>
      <rPr>
        <b/>
        <sz val="16"/>
        <color theme="1"/>
        <rFont val="Calibri"/>
        <family val="2"/>
      </rPr>
      <t xml:space="preserve">
12/1 - AOI 9:30</t>
    </r>
  </si>
  <si>
    <t>2T
6/6</t>
  </si>
  <si>
    <t>11/30 - KIT CLEAR
12/5 - WAITING CUST REPLY ABOUT DEPANEL ISSUE</t>
  </si>
  <si>
    <t>111857
(11/15)</t>
  </si>
  <si>
    <t>12/8H
15D</t>
  </si>
  <si>
    <r>
      <rPr>
        <b/>
        <u val="double"/>
        <sz val="16"/>
        <color rgb="FFFF0000"/>
        <rFont val="Calibri"/>
        <family val="2"/>
        <scheme val="minor"/>
      </rPr>
      <t>***DO NOT SHIP EARLY***
***DEPANEL 4 OUTSIDE RAILS ONLY!!!</t>
    </r>
    <r>
      <rPr>
        <b/>
        <sz val="16"/>
        <color theme="1"/>
        <rFont val="Calibri"/>
        <family val="2"/>
        <scheme val="minor"/>
      </rPr>
      <t xml:space="preserve"> ***</t>
    </r>
    <r>
      <rPr>
        <b/>
        <sz val="16"/>
        <color rgb="FFFFC000"/>
        <rFont val="Calibri"/>
        <family val="2"/>
        <scheme val="minor"/>
      </rPr>
      <t>DO NOT CUT BOARD IN HALF***</t>
    </r>
    <r>
      <rPr>
        <b/>
        <sz val="16"/>
        <color theme="1"/>
        <rFont val="Calibri"/>
        <family val="2"/>
        <scheme val="minor"/>
      </rPr>
      <t xml:space="preserve"> (BOARD HAS VSCORE DOWN THE MIDDLE)</t>
    </r>
  </si>
  <si>
    <r>
      <rPr>
        <b/>
        <strike/>
        <sz val="16"/>
        <color theme="1"/>
        <rFont val="Calibri"/>
        <family val="2"/>
      </rPr>
      <t>11/23 - BOT SIDE 2:00</t>
    </r>
    <r>
      <rPr>
        <b/>
        <sz val="16"/>
        <color theme="1"/>
        <rFont val="Calibri"/>
        <family val="2"/>
      </rPr>
      <t xml:space="preserve">
</t>
    </r>
    <r>
      <rPr>
        <b/>
        <strike/>
        <sz val="16"/>
        <color theme="1"/>
        <rFont val="Calibri"/>
        <family val="2"/>
      </rPr>
      <t>11/28 - TOP SIDE 8:30</t>
    </r>
    <r>
      <rPr>
        <b/>
        <sz val="16"/>
        <color theme="1"/>
        <rFont val="Calibri"/>
        <family val="2"/>
      </rPr>
      <t xml:space="preserve">
11/28 - AOI 1:30</t>
    </r>
  </si>
  <si>
    <t>1B 1T
22/375</t>
  </si>
  <si>
    <t>11/15 - KIT CLEAR; DNI JA500</t>
  </si>
  <si>
    <t xml:space="preserve">113665-4 (10/17)
</t>
  </si>
  <si>
    <t>12/8
MULTI</t>
  </si>
  <si>
    <r>
      <rPr>
        <b/>
        <strike/>
        <sz val="16"/>
        <color theme="1"/>
        <rFont val="Calibri"/>
        <family val="2"/>
      </rPr>
      <t>11/23 - BOT SIDE 2:00</t>
    </r>
    <r>
      <rPr>
        <b/>
        <sz val="16"/>
        <color theme="1"/>
        <rFont val="Calibri"/>
        <family val="2"/>
      </rPr>
      <t xml:space="preserve">
</t>
    </r>
    <r>
      <rPr>
        <b/>
        <strike/>
        <sz val="16"/>
        <color theme="1"/>
        <rFont val="Calibri"/>
        <family val="2"/>
      </rPr>
      <t>11/28 - TOP SIDE 1:30</t>
    </r>
    <r>
      <rPr>
        <b/>
        <sz val="16"/>
        <color theme="1"/>
        <rFont val="Calibri"/>
        <family val="2"/>
      </rPr>
      <t xml:space="preserve">
11/29 - AOI 2:30</t>
    </r>
  </si>
  <si>
    <t>10/17 - KIT CLEAR QTY 400 PARTIAL (150 LEFT)</t>
  </si>
  <si>
    <t>113153
(11/22)</t>
  </si>
  <si>
    <t>12/8H
10D</t>
  </si>
  <si>
    <t>ERIC: USE FedEx Account#: 1396-7551-7 PER ECO NOTE #1</t>
  </si>
  <si>
    <r>
      <rPr>
        <b/>
        <strike/>
        <sz val="16"/>
        <color theme="1"/>
        <rFont val="Calibri"/>
        <family val="2"/>
      </rPr>
      <t>11/28 - BOT SIDE 9:00</t>
    </r>
    <r>
      <rPr>
        <b/>
        <sz val="16"/>
        <color theme="1"/>
        <rFont val="Calibri"/>
        <family val="2"/>
      </rPr>
      <t xml:space="preserve">
</t>
    </r>
    <r>
      <rPr>
        <b/>
        <strike/>
        <sz val="16"/>
        <color theme="1"/>
        <rFont val="Calibri"/>
        <family val="2"/>
      </rPr>
      <t>11/28 - TOP SIDE 11:00</t>
    </r>
    <r>
      <rPr>
        <b/>
        <sz val="16"/>
        <color theme="1"/>
        <rFont val="Calibri"/>
        <family val="2"/>
      </rPr>
      <t xml:space="preserve">
11/28 - AOI 1:30</t>
    </r>
  </si>
  <si>
    <t>1B 1T
7/82</t>
  </si>
  <si>
    <t>11/22 - KIT CLEAR</t>
  </si>
  <si>
    <t>17361 Newhope St</t>
  </si>
  <si>
    <t>114404-1
(11/29)</t>
  </si>
  <si>
    <t>400/800</t>
  </si>
  <si>
    <t>12/8
10D</t>
  </si>
  <si>
    <t>114455
(11/23)</t>
  </si>
  <si>
    <r>
      <t xml:space="preserve">???
</t>
    </r>
    <r>
      <rPr>
        <b/>
        <strike/>
        <sz val="16"/>
        <rFont val="Calibri"/>
        <family val="2"/>
        <scheme val="minor"/>
      </rPr>
      <t>12/8</t>
    </r>
    <r>
      <rPr>
        <b/>
        <sz val="16"/>
        <rFont val="Calibri"/>
        <family val="2"/>
        <scheme val="minor"/>
      </rPr>
      <t xml:space="preserve">
5D</t>
    </r>
  </si>
  <si>
    <r>
      <t xml:space="preserve">DEPANEL
LABEL/TAG SHIPPING BOX W/ LOT CODE "Z1-202-6-455
</t>
    </r>
    <r>
      <rPr>
        <b/>
        <u val="double"/>
        <sz val="20"/>
        <color rgb="FFFF0000"/>
        <rFont val="Calibri"/>
        <family val="2"/>
        <scheme val="minor"/>
      </rPr>
      <t>***DO NOT MIX PARTS W/ B114452 &amp; B114454</t>
    </r>
    <r>
      <rPr>
        <b/>
        <u val="double"/>
        <sz val="16"/>
        <color rgb="FFFF0000"/>
        <rFont val="Calibri"/>
        <family val="2"/>
        <scheme val="minor"/>
      </rPr>
      <t xml:space="preserve">
</t>
    </r>
  </si>
  <si>
    <r>
      <rPr>
        <b/>
        <strike/>
        <sz val="16"/>
        <rFont val="Calibri"/>
        <family val="2"/>
      </rPr>
      <t>12/1 - TOP SIDE 9:30</t>
    </r>
    <r>
      <rPr>
        <b/>
        <sz val="16"/>
        <rFont val="Calibri"/>
        <family val="2"/>
      </rPr>
      <t xml:space="preserve">
12/1 - AOI 1:30</t>
    </r>
  </si>
  <si>
    <t>1T
2/7</t>
  </si>
  <si>
    <t>112562-1
(11/16)</t>
  </si>
  <si>
    <t>ROWC
B109333</t>
  </si>
  <si>
    <t>12/7
10D</t>
  </si>
  <si>
    <r>
      <t xml:space="preserve">LEFTOVER MATL STRIPS FROM 109333
FSU SHORT U1 DUE 11/17
</t>
    </r>
    <r>
      <rPr>
        <b/>
        <strike/>
        <sz val="16"/>
        <rFont val="Calibri"/>
        <family val="2"/>
      </rPr>
      <t xml:space="preserve">11/18 - TOP SIDE 2:00
</t>
    </r>
    <r>
      <rPr>
        <b/>
        <sz val="16"/>
        <rFont val="Calibri"/>
        <family val="2"/>
      </rPr>
      <t>11/23 - AOI 2:00</t>
    </r>
  </si>
  <si>
    <t>1T
42/145</t>
  </si>
  <si>
    <r>
      <rPr>
        <b/>
        <strike/>
        <sz val="16"/>
        <rFont val="Calibri"/>
        <family val="2"/>
        <scheme val="minor"/>
      </rPr>
      <t>11/16 - WILL CLEAR 11/17; PARTIAL SHORT ITEM #12 DUE 11/17</t>
    </r>
    <r>
      <rPr>
        <b/>
        <sz val="16"/>
        <rFont val="Calibri"/>
        <family val="2"/>
        <scheme val="minor"/>
      </rPr>
      <t xml:space="preserve">
11/18 - KIT CLEAR</t>
    </r>
  </si>
  <si>
    <t>US Army RDECOM</t>
  </si>
  <si>
    <t>8500 Otto Rd Bldg E4301</t>
  </si>
  <si>
    <t>Gunpowder</t>
  </si>
  <si>
    <t>114184-2
(11/23)</t>
  </si>
  <si>
    <t>300
BAL</t>
  </si>
  <si>
    <t>12/6
5D</t>
  </si>
  <si>
    <r>
      <rPr>
        <b/>
        <sz val="16"/>
        <color rgb="FFFF0000"/>
        <rFont val="Calibri"/>
        <family val="2"/>
        <scheme val="minor"/>
      </rPr>
      <t>DO NOT</t>
    </r>
    <r>
      <rPr>
        <b/>
        <sz val="16"/>
        <rFont val="Calibri"/>
        <family val="2"/>
        <scheme val="minor"/>
      </rPr>
      <t xml:space="preserve"> PUT LABELS ON BOARDS PER ECO</t>
    </r>
  </si>
  <si>
    <r>
      <rPr>
        <b/>
        <strike/>
        <sz val="16"/>
        <color theme="1"/>
        <rFont val="Calibri"/>
        <family val="2"/>
      </rPr>
      <t>11/30 - BOT SIDE 6:00</t>
    </r>
    <r>
      <rPr>
        <b/>
        <sz val="16"/>
        <color theme="1"/>
        <rFont val="Calibri"/>
        <family val="2"/>
      </rPr>
      <t xml:space="preserve">
12/1 - AOI 10:30</t>
    </r>
  </si>
  <si>
    <t>1B
7/70</t>
  </si>
  <si>
    <r>
      <rPr>
        <b/>
        <strike/>
        <sz val="16"/>
        <rFont val="Calibri"/>
        <family val="2"/>
        <scheme val="minor"/>
      </rPr>
      <t>11/23 - WILL CLEAR SOON</t>
    </r>
    <r>
      <rPr>
        <b/>
        <sz val="16"/>
        <rFont val="Calibri"/>
        <family val="2"/>
        <scheme val="minor"/>
      </rPr>
      <t xml:space="preserve">
11/30 - KIT CLEAR</t>
    </r>
  </si>
  <si>
    <t>125 NORTH DR</t>
  </si>
  <si>
    <t>Westborough</t>
  </si>
  <si>
    <r>
      <t xml:space="preserve">???
</t>
    </r>
    <r>
      <rPr>
        <b/>
        <strike/>
        <sz val="11"/>
        <rFont val="Calibri"/>
        <family val="2"/>
        <scheme val="minor"/>
      </rPr>
      <t>12/8</t>
    </r>
    <r>
      <rPr>
        <b/>
        <sz val="11"/>
        <rFont val="Calibri"/>
        <family val="2"/>
        <scheme val="minor"/>
      </rPr>
      <t xml:space="preserve">
5D</t>
    </r>
  </si>
  <si>
    <r>
      <t xml:space="preserve">DEPANEL
LABEL/TAG SHIPPING BOX W/ LOT CODE "Z1-202-6-455
</t>
    </r>
    <r>
      <rPr>
        <b/>
        <u val="double"/>
        <sz val="11"/>
        <rFont val="Calibri"/>
        <family val="2"/>
        <scheme val="minor"/>
      </rPr>
      <t xml:space="preserve">***DO NOT MIX PARTS W/ B114452 &amp; B114454
</t>
    </r>
  </si>
  <si>
    <r>
      <rPr>
        <b/>
        <strike/>
        <sz val="11"/>
        <rFont val="Calibri"/>
        <family val="2"/>
        <scheme val="minor"/>
      </rPr>
      <t>12/1 - TOP SIDE 9:30</t>
    </r>
    <r>
      <rPr>
        <b/>
        <sz val="11"/>
        <rFont val="Calibri"/>
        <family val="2"/>
        <scheme val="minor"/>
      </rPr>
      <t xml:space="preserve">
12/1 - AOI 1:30</t>
    </r>
  </si>
  <si>
    <r>
      <rPr>
        <b/>
        <strike/>
        <sz val="16"/>
        <rFont val="Calibri"/>
        <family val="2"/>
      </rPr>
      <t xml:space="preserve">11/23 - SHORT ATTRITION ONLY
11/23 - FABS DUE 11/29
</t>
    </r>
    <r>
      <rPr>
        <b/>
        <sz val="16"/>
        <rFont val="Calibri"/>
        <family val="2"/>
      </rPr>
      <t xml:space="preserve">11/29 - KIT CLEAR
</t>
    </r>
    <r>
      <rPr>
        <b/>
        <sz val="16"/>
        <rFont val="Calibri"/>
        <family val="2"/>
      </rPr>
      <t>12/5 - INITIAL 50 SENT TO CUSTOMER FOR DEPANEL REVIEW</t>
    </r>
  </si>
  <si>
    <r>
      <t xml:space="preserve">???
</t>
    </r>
    <r>
      <rPr>
        <b/>
        <strike/>
        <sz val="16"/>
        <rFont val="Calibri"/>
        <family val="2"/>
      </rPr>
      <t>12/6</t>
    </r>
    <r>
      <rPr>
        <b/>
        <sz val="16"/>
        <rFont val="Calibri"/>
        <family val="2"/>
      </rPr>
      <t xml:space="preserve">
5D</t>
    </r>
  </si>
  <si>
    <r>
      <t xml:space="preserve">DEPANEL
"R1" IS BTD - MARK ALL BOARDS WITHOUT "R1"
LABEL/TAG SHIPPING BOX W/ LOT CODE "Z15-202-6-461
</t>
    </r>
    <r>
      <rPr>
        <b/>
        <u val="double"/>
        <sz val="20"/>
        <color rgb="FFFF0000"/>
        <rFont val="Calibri"/>
        <family val="2"/>
      </rPr>
      <t>***DO NOT MIX PARTS W/ B114454 &amp; B114455</t>
    </r>
  </si>
  <si>
    <r>
      <rPr>
        <b/>
        <strike/>
        <sz val="16"/>
        <rFont val="Calibri"/>
        <family val="2"/>
      </rPr>
      <t xml:space="preserve">11/23 - SHORT ATTRITION ONLY
11/23 - FABS DUE 11/29
</t>
    </r>
    <r>
      <rPr>
        <b/>
        <sz val="16"/>
        <rFont val="Calibri"/>
        <family val="2"/>
      </rPr>
      <t>11/29 - KIT CLEAR
12/5 - WAITING CUST REPLY ABOUT DEPANEL ISSUE</t>
    </r>
    <r>
      <rPr>
        <b/>
        <sz val="16"/>
        <rFont val="Calibri"/>
        <family val="2"/>
      </rPr>
      <t xml:space="preserve">
12/5 - INITIAL 50 SENT TO CUSTOMER FOR DEPANEL REVIEW</t>
    </r>
  </si>
  <si>
    <t>112132-1
(11/11)</t>
  </si>
  <si>
    <t>NEW FA</t>
  </si>
  <si>
    <r>
      <t xml:space="preserve">???
</t>
    </r>
    <r>
      <rPr>
        <b/>
        <strike/>
        <sz val="16"/>
        <color theme="1"/>
        <rFont val="Calibri"/>
        <family val="2"/>
        <scheme val="minor"/>
      </rPr>
      <t>11/21</t>
    </r>
    <r>
      <rPr>
        <b/>
        <sz val="16"/>
        <color theme="1"/>
        <rFont val="Calibri"/>
        <family val="2"/>
        <scheme val="minor"/>
      </rPr>
      <t xml:space="preserve">
5D</t>
    </r>
  </si>
  <si>
    <t>DEPANEL
FAIR REQUIRED
XRAY &amp; SAVE IMAGES</t>
  </si>
  <si>
    <r>
      <rPr>
        <b/>
        <strike/>
        <sz val="16"/>
        <color theme="1"/>
        <rFont val="Calibri"/>
        <family val="2"/>
        <scheme val="minor"/>
      </rPr>
      <t xml:space="preserve">11/14 - BOT SIDE 10:00
11/16 - TOP SIDE 10:30
</t>
    </r>
    <r>
      <rPr>
        <b/>
        <sz val="16"/>
        <color theme="1"/>
        <rFont val="Calibri"/>
        <family val="2"/>
        <scheme val="minor"/>
      </rPr>
      <t xml:space="preserve">11/16 - AOI 1:00
</t>
    </r>
    <r>
      <rPr>
        <b/>
        <u val="double"/>
        <sz val="20"/>
        <color rgb="FFFF0000"/>
        <rFont val="Calibri"/>
        <family val="2"/>
        <scheme val="minor"/>
      </rPr>
      <t>***11/18 - POSS WRONG FAB / DWGS - EMAIL SENT</t>
    </r>
  </si>
  <si>
    <t>1B 1T
64/238</t>
  </si>
  <si>
    <t>11/11 - KIT CLEAR (NOT REPORTED)
11/14 - ON HOLD; WRONG PART #27</t>
  </si>
  <si>
    <t>112217-3
(11/28)</t>
  </si>
  <si>
    <t>12/5
5D</t>
  </si>
  <si>
    <r>
      <rPr>
        <b/>
        <strike/>
        <sz val="16"/>
        <color theme="1"/>
        <rFont val="Calibri"/>
        <family val="2"/>
      </rPr>
      <t>11/28 - TOP SIDE 10:30</t>
    </r>
    <r>
      <rPr>
        <b/>
        <sz val="16"/>
        <color theme="1"/>
        <rFont val="Calibri"/>
        <family val="2"/>
      </rPr>
      <t xml:space="preserve">
11/28 - BACK 1:30</t>
    </r>
  </si>
  <si>
    <t>11/28 - KIT CLEAR</t>
  </si>
  <si>
    <t>112218-3
(11/28)</t>
  </si>
  <si>
    <t>113576
(11/2)</t>
  </si>
  <si>
    <t>ROWC
B112810</t>
  </si>
  <si>
    <t>12/2H
20D</t>
  </si>
  <si>
    <t>DEPANEL        MECHANICAL ASSY REQ</t>
  </si>
  <si>
    <r>
      <rPr>
        <b/>
        <strike/>
        <sz val="16"/>
        <color theme="1"/>
        <rFont val="Calibri"/>
        <family val="2"/>
      </rPr>
      <t>11/21 - BOT SIDE 9:30</t>
    </r>
    <r>
      <rPr>
        <b/>
        <sz val="16"/>
        <color theme="1"/>
        <rFont val="Calibri"/>
        <family val="2"/>
      </rPr>
      <t xml:space="preserve">
11/22 - AOI 1:00</t>
    </r>
  </si>
  <si>
    <t>1B
10/28</t>
  </si>
  <si>
    <t>11/2 - KIT CLEAR</t>
  </si>
  <si>
    <t>125 North Drive</t>
  </si>
  <si>
    <t>113152
(11/30)</t>
  </si>
  <si>
    <t>12/2
9D</t>
  </si>
  <si>
    <r>
      <rPr>
        <b/>
        <strike/>
        <sz val="16"/>
        <color theme="1"/>
        <rFont val="Calibri"/>
        <family val="2"/>
      </rPr>
      <t>12/1 - TOP SIDE 9:30</t>
    </r>
    <r>
      <rPr>
        <b/>
        <sz val="16"/>
        <color theme="1"/>
        <rFont val="Calibri"/>
        <family val="2"/>
      </rPr>
      <t xml:space="preserve">
12/1 - AOI 1:30</t>
    </r>
  </si>
  <si>
    <t>1T
15/56</t>
  </si>
  <si>
    <t>11/16 - KIT CLEAR</t>
  </si>
  <si>
    <t>114184-1
(11/23)</t>
  </si>
  <si>
    <t>300/600</t>
  </si>
  <si>
    <t>12/2
3D</t>
  </si>
  <si>
    <r>
      <rPr>
        <b/>
        <sz val="16"/>
        <color rgb="FFFF0000"/>
        <rFont val="Calibri"/>
        <family val="2"/>
        <scheme val="minor"/>
      </rPr>
      <t>**3 DAY TURN**</t>
    </r>
    <r>
      <rPr>
        <b/>
        <sz val="16"/>
        <color theme="1"/>
        <rFont val="Calibri"/>
        <family val="2"/>
        <scheme val="minor"/>
      </rPr>
      <t xml:space="preserve">
DO NOT PUT LABELS ON BOARDS PER ECO</t>
    </r>
  </si>
  <si>
    <r>
      <rPr>
        <b/>
        <strike/>
        <sz val="16"/>
        <color theme="1"/>
        <rFont val="Calibri"/>
        <family val="2"/>
        <scheme val="minor"/>
      </rPr>
      <t xml:space="preserve">FABS DUE </t>
    </r>
    <r>
      <rPr>
        <b/>
        <strike/>
        <sz val="16"/>
        <color theme="1"/>
        <rFont val="Calibri"/>
        <family val="2"/>
      </rPr>
      <t>11/17</t>
    </r>
    <r>
      <rPr>
        <b/>
        <sz val="16"/>
        <color theme="1"/>
        <rFont val="Calibri"/>
        <family val="2"/>
      </rPr>
      <t xml:space="preserve">, </t>
    </r>
    <r>
      <rPr>
        <b/>
        <strike/>
        <sz val="16"/>
        <color theme="1"/>
        <rFont val="Calibri"/>
        <family val="2"/>
      </rPr>
      <t>11/21</t>
    </r>
    <r>
      <rPr>
        <b/>
        <sz val="16"/>
        <color theme="1"/>
        <rFont val="Calibri"/>
        <family val="2"/>
      </rPr>
      <t xml:space="preserve">, </t>
    </r>
    <r>
      <rPr>
        <b/>
        <strike/>
        <sz val="16"/>
        <color theme="1"/>
        <rFont val="Calibri"/>
        <family val="2"/>
      </rPr>
      <t>11/28</t>
    </r>
    <r>
      <rPr>
        <b/>
        <sz val="16"/>
        <color theme="1"/>
        <rFont val="Calibri"/>
        <family val="2"/>
      </rPr>
      <t xml:space="preserve">, 11/29
</t>
    </r>
    <r>
      <rPr>
        <b/>
        <strike/>
        <sz val="16"/>
        <color theme="1"/>
        <rFont val="Calibri"/>
        <family val="2"/>
      </rPr>
      <t xml:space="preserve">11/23 - WILL CLEAR SOON
11/28 - FABS ARRIVE 11/30
</t>
    </r>
    <r>
      <rPr>
        <b/>
        <sz val="16"/>
        <color theme="1"/>
        <rFont val="Calibri"/>
        <family val="2"/>
      </rPr>
      <t>11/30 - KIT CLEAR</t>
    </r>
  </si>
  <si>
    <t>105003-2*
(11/11)</t>
  </si>
  <si>
    <t>30*</t>
  </si>
  <si>
    <t>12/1H
10D</t>
  </si>
  <si>
    <r>
      <rPr>
        <b/>
        <u val="double"/>
        <sz val="16"/>
        <color rgb="FFFF0000"/>
        <rFont val="Calibri"/>
        <family val="2"/>
        <scheme val="minor"/>
      </rPr>
      <t>***SHIP QTY 10-20 ON 11/29***</t>
    </r>
    <r>
      <rPr>
        <b/>
        <sz val="16"/>
        <rFont val="Calibri"/>
        <family val="2"/>
        <scheme val="minor"/>
      </rPr>
      <t xml:space="preserve">
MECH ASSY REQ
INSP J4 AREA BEFORE SOLDERING SHIELD
</t>
    </r>
  </si>
  <si>
    <r>
      <rPr>
        <b/>
        <strike/>
        <sz val="16"/>
        <rFont val="Calibri"/>
        <family val="2"/>
        <scheme val="minor"/>
      </rPr>
      <t>11/18 - BOT SIDE 1:00</t>
    </r>
    <r>
      <rPr>
        <b/>
        <sz val="16"/>
        <rFont val="Calibri"/>
        <family val="2"/>
        <scheme val="minor"/>
      </rPr>
      <t xml:space="preserve">
</t>
    </r>
    <r>
      <rPr>
        <b/>
        <strike/>
        <sz val="16"/>
        <rFont val="Calibri"/>
        <family val="2"/>
        <scheme val="minor"/>
      </rPr>
      <t>11/18 - TOP SIDE 2:00
KIM LEFT EARLY
11/21 - TOP SIDE 7:00</t>
    </r>
    <r>
      <rPr>
        <b/>
        <sz val="16"/>
        <rFont val="Calibri"/>
        <family val="2"/>
        <scheme val="minor"/>
      </rPr>
      <t xml:space="preserve">
11/21 - AOI 10:00</t>
    </r>
  </si>
  <si>
    <t>1B 1T
38/92</t>
  </si>
  <si>
    <r>
      <rPr>
        <b/>
        <strike/>
        <sz val="16"/>
        <rFont val="Calibri"/>
        <family val="2"/>
        <scheme val="minor"/>
      </rPr>
      <t>11/11 - PARTIAL SHORT 1 ITEM OK TO SKIP</t>
    </r>
    <r>
      <rPr>
        <b/>
        <sz val="16"/>
        <rFont val="Calibri"/>
        <family val="2"/>
        <scheme val="minor"/>
      </rPr>
      <t xml:space="preserve">
11/15 - KIT CLEAR
11/29 - SHIPPED 20 OF 50 (30 REMAIN)</t>
    </r>
  </si>
  <si>
    <t>Intellisense Systems</t>
  </si>
  <si>
    <t>21061 S Western Ave</t>
  </si>
  <si>
    <t>114390-2
(11/17)</t>
  </si>
  <si>
    <t>39
BAL</t>
  </si>
  <si>
    <t>12/1H
5D</t>
  </si>
  <si>
    <r>
      <rPr>
        <b/>
        <strike/>
        <sz val="16"/>
        <rFont val="Calibri"/>
        <family val="2"/>
      </rPr>
      <t>11/23 - BOT SIDE 10:00</t>
    </r>
    <r>
      <rPr>
        <b/>
        <sz val="16"/>
        <rFont val="Calibri"/>
        <family val="2"/>
      </rPr>
      <t xml:space="preserve">
11/23 - AOI 2:00</t>
    </r>
  </si>
  <si>
    <r>
      <rPr>
        <b/>
        <strike/>
        <sz val="16"/>
        <rFont val="Calibri"/>
        <family val="2"/>
      </rPr>
      <t xml:space="preserve">MAY CLEAR 11/17
11/17 - SHORT #2 &amp; #42
</t>
    </r>
    <r>
      <rPr>
        <b/>
        <sz val="16"/>
        <rFont val="Calibri"/>
        <family val="2"/>
      </rPr>
      <t>11/22 - KIT CLEAR</t>
    </r>
  </si>
  <si>
    <t>21 Alpha Rd</t>
  </si>
  <si>
    <t>114057
(11/15)</t>
  </si>
  <si>
    <t>ROWC
B105738</t>
  </si>
  <si>
    <r>
      <rPr>
        <b/>
        <strike/>
        <sz val="16"/>
        <color theme="1"/>
        <rFont val="Calibri"/>
        <family val="2"/>
        <scheme val="minor"/>
      </rPr>
      <t>11/21 - TOP SIDE 10:30</t>
    </r>
    <r>
      <rPr>
        <b/>
        <sz val="16"/>
        <color theme="1"/>
        <rFont val="Calibri"/>
        <family val="2"/>
        <scheme val="minor"/>
      </rPr>
      <t xml:space="preserve">
11/21 - AOI 11:30</t>
    </r>
  </si>
  <si>
    <t>1T
6/11</t>
  </si>
  <si>
    <t>11/15 - KIT CLEAR</t>
  </si>
  <si>
    <t>111796
(11/10)</t>
  </si>
  <si>
    <t>11/30H
10D</t>
  </si>
  <si>
    <r>
      <rPr>
        <b/>
        <strike/>
        <sz val="16"/>
        <rFont val="Calibri"/>
        <family val="2"/>
        <scheme val="minor"/>
      </rPr>
      <t>11/16 - BOT SIDE 8:00</t>
    </r>
    <r>
      <rPr>
        <b/>
        <sz val="16"/>
        <rFont val="Calibri"/>
        <family val="2"/>
        <scheme val="minor"/>
      </rPr>
      <t xml:space="preserve">
</t>
    </r>
    <r>
      <rPr>
        <b/>
        <strike/>
        <sz val="16"/>
        <rFont val="Calibri"/>
        <family val="2"/>
        <scheme val="minor"/>
      </rPr>
      <t>11/16 - TOP SIDE 9:30</t>
    </r>
    <r>
      <rPr>
        <b/>
        <sz val="16"/>
        <rFont val="Calibri"/>
        <family val="2"/>
        <scheme val="minor"/>
      </rPr>
      <t xml:space="preserve">
11/21 - AOI 9:30</t>
    </r>
  </si>
  <si>
    <t>1B 1T
80/398</t>
  </si>
  <si>
    <t>11/10 - SHOULD CLEAR TODAY
11/10 - 7 PARF C/F'S</t>
  </si>
  <si>
    <t>111470-2 (11/11)</t>
  </si>
  <si>
    <t>L2 / L3</t>
  </si>
  <si>
    <r>
      <t xml:space="preserve">DEPANEL
</t>
    </r>
    <r>
      <rPr>
        <b/>
        <u val="double"/>
        <sz val="16"/>
        <color rgb="FFFF0000"/>
        <rFont val="Calibri"/>
        <family val="2"/>
        <scheme val="minor"/>
      </rPr>
      <t>***DOUBLE CHECK SMT - ITEMS 111 &amp; 113 SWAP ***</t>
    </r>
    <r>
      <rPr>
        <b/>
        <sz val="16"/>
        <rFont val="Calibri"/>
        <family val="2"/>
        <scheme val="minor"/>
      </rPr>
      <t xml:space="preserve">
NEED TO LOAD F1 FUSE INTO HOLDER F1A</t>
    </r>
  </si>
  <si>
    <r>
      <rPr>
        <b/>
        <strike/>
        <sz val="16"/>
        <rFont val="Calibri"/>
        <family val="2"/>
        <scheme val="minor"/>
      </rPr>
      <t>11/14 - TOP SIDE 11:30</t>
    </r>
    <r>
      <rPr>
        <b/>
        <sz val="16"/>
        <rFont val="Calibri"/>
        <family val="2"/>
        <scheme val="minor"/>
      </rPr>
      <t xml:space="preserve">
11/16 - AOI 2:30</t>
    </r>
  </si>
  <si>
    <t>3T
151/699</t>
  </si>
  <si>
    <t>11/11 - KIT CLEAR (NOT REPORTED)</t>
  </si>
  <si>
    <t>Servomex, Inc.</t>
  </si>
  <si>
    <t>110522
(11/7)</t>
  </si>
  <si>
    <t>ROWC
102221</t>
  </si>
  <si>
    <t>11/30H
15D</t>
  </si>
  <si>
    <r>
      <rPr>
        <b/>
        <strike/>
        <sz val="16"/>
        <color theme="1"/>
        <rFont val="Calibri"/>
        <family val="2"/>
        <scheme val="minor"/>
      </rPr>
      <t xml:space="preserve">11/17 - BOT SIDE 12:00
11/18 - TOP SIDE 10:00
</t>
    </r>
    <r>
      <rPr>
        <b/>
        <sz val="16"/>
        <color theme="1"/>
        <rFont val="Calibri"/>
        <family val="2"/>
        <scheme val="minor"/>
      </rPr>
      <t>11/18 - AOI 1:00</t>
    </r>
  </si>
  <si>
    <t>11/7 - KIT CLEAR</t>
  </si>
  <si>
    <t>Radiation Detection Technologies, Inc.</t>
  </si>
  <si>
    <t>123 Ward Hall</t>
  </si>
  <si>
    <t>Manhattan</t>
  </si>
  <si>
    <t>114351
(11/21)</t>
  </si>
  <si>
    <r>
      <rPr>
        <b/>
        <strike/>
        <sz val="16"/>
        <color theme="1"/>
        <rFont val="Calibri"/>
        <family val="2"/>
        <scheme val="minor"/>
      </rPr>
      <t>11/22 - TOP SIDE 6:00</t>
    </r>
    <r>
      <rPr>
        <b/>
        <sz val="16"/>
        <color theme="1"/>
        <rFont val="Calibri"/>
        <family val="2"/>
        <scheme val="minor"/>
      </rPr>
      <t xml:space="preserve">
11/22 - AOI 8:00</t>
    </r>
  </si>
  <si>
    <t>Moxtek, Inc.</t>
  </si>
  <si>
    <t>452 W 1260 N</t>
  </si>
  <si>
    <t>Orem</t>
  </si>
  <si>
    <t>20/50</t>
  </si>
  <si>
    <r>
      <rPr>
        <b/>
        <strike/>
        <sz val="16"/>
        <rFont val="Calibri"/>
        <family val="2"/>
        <scheme val="minor"/>
      </rPr>
      <t>11/11 - PARTIAL SHORT 1 ITEM OK TO SKIP</t>
    </r>
    <r>
      <rPr>
        <b/>
        <sz val="16"/>
        <rFont val="Calibri"/>
        <family val="2"/>
        <scheme val="minor"/>
      </rPr>
      <t xml:space="preserve">
11/15 - KIT CLEAR
11/29 - SHIPPED 20 OF 50</t>
    </r>
  </si>
  <si>
    <t>111751-2
(10/25)
BAL</t>
  </si>
  <si>
    <t>2ND ART NO CHG</t>
  </si>
  <si>
    <t>11/29H
20D</t>
  </si>
  <si>
    <r>
      <t xml:space="preserve">DEPANEL
</t>
    </r>
    <r>
      <rPr>
        <b/>
        <u val="double"/>
        <sz val="16"/>
        <color rgb="FFC00000"/>
        <rFont val="Calibri"/>
        <family val="2"/>
        <scheme val="minor"/>
      </rPr>
      <t>***DO NOT SHIP MATL***</t>
    </r>
  </si>
  <si>
    <r>
      <rPr>
        <b/>
        <strike/>
        <sz val="16"/>
        <rFont val="Calibri"/>
        <family val="2"/>
        <scheme val="minor"/>
      </rPr>
      <t>10/26 - BOT SIDE 8:30</t>
    </r>
    <r>
      <rPr>
        <b/>
        <sz val="16"/>
        <rFont val="Calibri"/>
        <family val="2"/>
        <scheme val="minor"/>
      </rPr>
      <t xml:space="preserve">
</t>
    </r>
    <r>
      <rPr>
        <b/>
        <strike/>
        <sz val="16"/>
        <rFont val="Calibri"/>
        <family val="2"/>
        <scheme val="minor"/>
      </rPr>
      <t>10/27 - TOP SIDE 8:30</t>
    </r>
    <r>
      <rPr>
        <b/>
        <sz val="16"/>
        <rFont val="Calibri"/>
        <family val="2"/>
        <scheme val="minor"/>
      </rPr>
      <t xml:space="preserve">
10/31 - AOI 11:00</t>
    </r>
  </si>
  <si>
    <t>1B 2T   86/453</t>
  </si>
  <si>
    <t>KIT CLEAR 10/25 (NOT REPORTED) OFFICIALLY CLEAR 10/27</t>
  </si>
  <si>
    <t>Bose Corp.</t>
  </si>
  <si>
    <t>100 Mountain Rd</t>
  </si>
  <si>
    <t>Framingham</t>
  </si>
  <si>
    <t>113887
(11/4)</t>
  </si>
  <si>
    <t>11/29H
15D</t>
  </si>
  <si>
    <r>
      <t xml:space="preserve">DEPANEL
NO ARRAY FILE AVAIL - MAKE CUSTOM STENCIL
</t>
    </r>
    <r>
      <rPr>
        <b/>
        <u val="double"/>
        <sz val="16"/>
        <color rgb="FFC00000"/>
        <rFont val="Calibri"/>
        <family val="2"/>
        <scheme val="minor"/>
      </rPr>
      <t>*DO NOT PUT LABELS ON BOARDS</t>
    </r>
  </si>
  <si>
    <r>
      <rPr>
        <b/>
        <strike/>
        <sz val="16"/>
        <color theme="1"/>
        <rFont val="Calibri"/>
        <family val="2"/>
      </rPr>
      <t>11/23 - BOT SIDE 9:00</t>
    </r>
    <r>
      <rPr>
        <b/>
        <sz val="16"/>
        <color theme="1"/>
        <rFont val="Calibri"/>
        <family val="2"/>
      </rPr>
      <t xml:space="preserve">
11/23 - BACK 2:00</t>
    </r>
  </si>
  <si>
    <t>1B 1T
1/8</t>
  </si>
  <si>
    <t>11/4 - KIT CLEAR</t>
  </si>
  <si>
    <t>325 BROADWAY ST</t>
  </si>
  <si>
    <r>
      <rPr>
        <b/>
        <strike/>
        <sz val="18"/>
        <rFont val="Calibri"/>
        <family val="2"/>
      </rPr>
      <t>103337</t>
    </r>
    <r>
      <rPr>
        <b/>
        <sz val="18"/>
        <rFont val="Calibri"/>
        <family val="2"/>
      </rPr>
      <t xml:space="preserve"> 109746 (4/5)</t>
    </r>
    <r>
      <rPr>
        <b/>
        <sz val="18"/>
        <rFont val="Calibri"/>
        <family val="2"/>
        <scheme val="minor"/>
      </rPr>
      <t xml:space="preserve">
(11/10)</t>
    </r>
  </si>
  <si>
    <t>11/29H
10D</t>
  </si>
  <si>
    <t>ROWC B100330 - S/U &amp; RUN BOT ONLY - DC: 2921 RE-BAKE FABS 4/5 DEPANEL &amp; SAND</t>
  </si>
  <si>
    <r>
      <rPr>
        <b/>
        <strike/>
        <sz val="16"/>
        <rFont val="Calibri"/>
        <family val="2"/>
        <scheme val="minor"/>
      </rPr>
      <t>11/11 - BOT SIDE 1:30</t>
    </r>
    <r>
      <rPr>
        <b/>
        <sz val="16"/>
        <rFont val="Calibri"/>
        <family val="2"/>
        <scheme val="minor"/>
      </rPr>
      <t xml:space="preserve">
</t>
    </r>
    <r>
      <rPr>
        <b/>
        <strike/>
        <sz val="16"/>
        <rFont val="Calibri"/>
        <family val="2"/>
        <scheme val="minor"/>
      </rPr>
      <t>11/12 - TOP SIDE 1:00</t>
    </r>
    <r>
      <rPr>
        <b/>
        <sz val="16"/>
        <rFont val="Calibri"/>
        <family val="2"/>
        <scheme val="minor"/>
      </rPr>
      <t xml:space="preserve">
11/14 - AOI 11:30</t>
    </r>
  </si>
  <si>
    <t>11/10 - KIT CLEAR
11/10 - PARTS REMOVED FROM 103337; NEED TO T&amp;R</t>
  </si>
  <si>
    <t>114334-1 (11/21)</t>
  </si>
  <si>
    <t>20/1600</t>
  </si>
  <si>
    <t>11/29
2D</t>
  </si>
  <si>
    <t>108880
(11/17)</t>
  </si>
  <si>
    <t>ROWC
B104931</t>
  </si>
  <si>
    <t>11/28H
3D</t>
  </si>
  <si>
    <r>
      <rPr>
        <b/>
        <u val="double"/>
        <sz val="16"/>
        <color rgb="FFFF0000"/>
        <rFont val="Calibri"/>
        <family val="2"/>
        <scheme val="minor"/>
      </rPr>
      <t>DEPANEL - NEED TO CUT &amp; SAND (GIVE TO TAD)</t>
    </r>
    <r>
      <rPr>
        <b/>
        <sz val="16"/>
        <rFont val="Calibri"/>
        <family val="2"/>
        <scheme val="minor"/>
      </rPr>
      <t xml:space="preserve">
*</t>
    </r>
    <r>
      <rPr>
        <b/>
        <sz val="16"/>
        <color rgb="FFFF0000"/>
        <rFont val="Calibri"/>
        <family val="2"/>
        <scheme val="minor"/>
      </rPr>
      <t>* 3 DAY TURN*</t>
    </r>
    <r>
      <rPr>
        <b/>
        <sz val="16"/>
        <rFont val="Calibri"/>
        <family val="2"/>
        <scheme val="minor"/>
      </rPr>
      <t>*
HOLD MATL FOR FUTURE JOBS
**FAIR REQ**</t>
    </r>
  </si>
  <si>
    <r>
      <rPr>
        <b/>
        <strike/>
        <sz val="16"/>
        <rFont val="Calibri"/>
        <family val="2"/>
      </rPr>
      <t>11/21 - TOP SIDE 12:00</t>
    </r>
    <r>
      <rPr>
        <b/>
        <sz val="16"/>
        <rFont val="Calibri"/>
        <family val="2"/>
      </rPr>
      <t xml:space="preserve">
11/22 -  AOI 2:00</t>
    </r>
  </si>
  <si>
    <t>2B 1T
121/1304</t>
  </si>
  <si>
    <r>
      <rPr>
        <b/>
        <strike/>
        <sz val="16"/>
        <rFont val="Calibri"/>
        <family val="2"/>
        <scheme val="minor"/>
      </rPr>
      <t>11/17 - SHORT PCB; 2 PART CONF</t>
    </r>
    <r>
      <rPr>
        <b/>
        <sz val="16"/>
        <rFont val="Calibri"/>
        <family val="2"/>
        <scheme val="minor"/>
      </rPr>
      <t xml:space="preserve">
11/21 - KIT CLEAR</t>
    </r>
  </si>
  <si>
    <t>113975
(10/31)</t>
  </si>
  <si>
    <t>RONC
B106111</t>
  </si>
  <si>
    <r>
      <t xml:space="preserve">11/28
</t>
    </r>
    <r>
      <rPr>
        <b/>
        <strike/>
        <sz val="16"/>
        <rFont val="Calibri"/>
        <family val="2"/>
        <scheme val="minor"/>
      </rPr>
      <t>11/22</t>
    </r>
    <r>
      <rPr>
        <b/>
        <sz val="16"/>
        <rFont val="Calibri"/>
        <family val="2"/>
        <scheme val="minor"/>
      </rPr>
      <t xml:space="preserve">
15 </t>
    </r>
    <r>
      <rPr>
        <b/>
        <strike/>
        <sz val="16"/>
        <rFont val="Calibri"/>
        <family val="2"/>
        <scheme val="minor"/>
      </rPr>
      <t>10</t>
    </r>
  </si>
  <si>
    <r>
      <t xml:space="preserve">SMT - MULTIPLE CUT STRIPS ON REELS
</t>
    </r>
    <r>
      <rPr>
        <b/>
        <u val="double"/>
        <sz val="16"/>
        <color rgb="FFFF0000"/>
        <rFont val="Calibri"/>
        <family val="2"/>
        <scheme val="minor"/>
      </rPr>
      <t>***SHIP ON 11/28 PER CUSTOMER</t>
    </r>
  </si>
  <si>
    <r>
      <rPr>
        <b/>
        <strike/>
        <sz val="16"/>
        <rFont val="Calibri"/>
        <family val="2"/>
        <scheme val="minor"/>
      </rPr>
      <t>11/10 - BOT SIDE 2:30</t>
    </r>
    <r>
      <rPr>
        <b/>
        <sz val="16"/>
        <rFont val="Calibri"/>
        <family val="2"/>
        <scheme val="minor"/>
      </rPr>
      <t xml:space="preserve">
</t>
    </r>
    <r>
      <rPr>
        <b/>
        <strike/>
        <sz val="16"/>
        <rFont val="Calibri"/>
        <family val="2"/>
        <scheme val="minor"/>
      </rPr>
      <t>11/10 - TOP SIDE 7:30</t>
    </r>
    <r>
      <rPr>
        <b/>
        <sz val="16"/>
        <rFont val="Calibri"/>
        <family val="2"/>
        <scheme val="minor"/>
      </rPr>
      <t xml:space="preserve">
11/10 - AOI 2:30</t>
    </r>
  </si>
  <si>
    <t>1B 2T
57/154</t>
  </si>
  <si>
    <t>AQM Acquisition Corp dba Finna Group</t>
  </si>
  <si>
    <t>9567 Arrow Rte</t>
  </si>
  <si>
    <t>Rancho Cucamonga</t>
  </si>
  <si>
    <t>112881-2
(11/7)</t>
  </si>
  <si>
    <t>11/28
11/22
5D</t>
  </si>
  <si>
    <r>
      <rPr>
        <b/>
        <strike/>
        <sz val="16"/>
        <rFont val="Calibri"/>
        <family val="2"/>
        <scheme val="minor"/>
      </rPr>
      <t>11/8 - BOT SIDE 1:00</t>
    </r>
    <r>
      <rPr>
        <b/>
        <sz val="16"/>
        <rFont val="Calibri"/>
        <family val="2"/>
        <scheme val="minor"/>
      </rPr>
      <t xml:space="preserve">
</t>
    </r>
    <r>
      <rPr>
        <b/>
        <strike/>
        <sz val="16"/>
        <rFont val="Calibri"/>
        <family val="2"/>
        <scheme val="minor"/>
      </rPr>
      <t>11/9 - TOP SIDE 9:00</t>
    </r>
    <r>
      <rPr>
        <b/>
        <sz val="16"/>
        <rFont val="Calibri"/>
        <family val="2"/>
        <scheme val="minor"/>
      </rPr>
      <t xml:space="preserve">
11/9 - AOI 2:30</t>
    </r>
  </si>
  <si>
    <t>2B 2T
156/706</t>
  </si>
  <si>
    <t>11/7 - SHORT ITEMS OK TO SKIP
KIT CLEAR 11/15</t>
  </si>
  <si>
    <t>111791
(10/28)</t>
  </si>
  <si>
    <t>ROWC B100811</t>
  </si>
  <si>
    <t>11/28H
20D</t>
  </si>
  <si>
    <t>XRAY &amp; SAVE IMAGES "PPO" PRESS FIT REQ - OK TO NOT INSTALL IF WE DO NOT HAVE A TOOL - NEED TO NOTIFY AA</t>
  </si>
  <si>
    <r>
      <t xml:space="preserve">11/10 - BOT SIDE 6:00
11/10 - TOP SIDE 12:00
</t>
    </r>
    <r>
      <rPr>
        <b/>
        <sz val="16"/>
        <color theme="1"/>
        <rFont val="Calibri"/>
        <family val="2"/>
        <scheme val="minor"/>
      </rPr>
      <t>11/11 - AOI  12:00</t>
    </r>
  </si>
  <si>
    <t>1B 1T
48/936</t>
  </si>
  <si>
    <t>10/28 - KIT CLEAR</t>
  </si>
  <si>
    <t>12000 Jefferson Ave Ste 12</t>
  </si>
  <si>
    <t>110203-2 (6/9)</t>
  </si>
  <si>
    <t>60 BAL</t>
  </si>
  <si>
    <t>DEPANEL
*SPLIT SHIPMENT* OK TO RUN ALL
**DO NOT SHIP EARLY**</t>
  </si>
  <si>
    <r>
      <rPr>
        <b/>
        <strike/>
        <sz val="16"/>
        <rFont val="Calibri"/>
        <family val="2"/>
      </rPr>
      <t>NEED PROG
 6/15 - TOP SIDE</t>
    </r>
    <r>
      <rPr>
        <b/>
        <sz val="16"/>
        <rFont val="Calibri"/>
        <family val="2"/>
      </rPr>
      <t xml:space="preserve">        6/17 - AOI</t>
    </r>
  </si>
  <si>
    <r>
      <rPr>
        <b/>
        <strike/>
        <sz val="16"/>
        <rFont val="Calibri"/>
        <family val="2"/>
        <scheme val="minor"/>
      </rPr>
      <t>WILL CLEAR 6/9</t>
    </r>
    <r>
      <rPr>
        <b/>
        <sz val="16"/>
        <rFont val="Calibri"/>
        <family val="2"/>
        <scheme val="minor"/>
      </rPr>
      <t xml:space="preserve"> - KIT CLEAR 6/10</t>
    </r>
  </si>
  <si>
    <t>Frencken America Inc.</t>
  </si>
  <si>
    <t>22924 E Appleway Ave</t>
  </si>
  <si>
    <t>Liberty Lake</t>
  </si>
  <si>
    <t>114006
(11/14)</t>
  </si>
  <si>
    <t>RONC
B112985</t>
  </si>
  <si>
    <r>
      <rPr>
        <b/>
        <strike/>
        <sz val="16"/>
        <color theme="1"/>
        <rFont val="Calibri"/>
        <family val="2"/>
        <scheme val="minor"/>
      </rPr>
      <t>11/21 - TOP SIDE 10:00</t>
    </r>
    <r>
      <rPr>
        <b/>
        <sz val="16"/>
        <color theme="1"/>
        <rFont val="Calibri"/>
        <family val="2"/>
        <scheme val="minor"/>
      </rPr>
      <t xml:space="preserve">
11/21 - AOI 10:30</t>
    </r>
  </si>
  <si>
    <t xml:space="preserve">Pocasset </t>
  </si>
  <si>
    <t xml:space="preserve">MA </t>
  </si>
  <si>
    <t>114026
(11/4)</t>
  </si>
  <si>
    <t>RONC
B102703</t>
  </si>
  <si>
    <t>11/22
10D</t>
  </si>
  <si>
    <t>"U4" HEIGHT REQUIREMENT 0.320" MAX PER ECO #1</t>
  </si>
  <si>
    <r>
      <rPr>
        <b/>
        <strike/>
        <sz val="16"/>
        <rFont val="Calibri"/>
        <family val="2"/>
        <scheme val="minor"/>
      </rPr>
      <t>11/11 - BOT SIDE 10:00</t>
    </r>
    <r>
      <rPr>
        <b/>
        <sz val="16"/>
        <rFont val="Calibri"/>
        <family val="2"/>
        <scheme val="minor"/>
      </rPr>
      <t xml:space="preserve">
</t>
    </r>
    <r>
      <rPr>
        <b/>
        <strike/>
        <sz val="16"/>
        <rFont val="Calibri"/>
        <family val="2"/>
        <scheme val="minor"/>
      </rPr>
      <t>11/11 - TOP SIDE 12:30</t>
    </r>
    <r>
      <rPr>
        <b/>
        <sz val="16"/>
        <rFont val="Calibri"/>
        <family val="2"/>
        <scheme val="minor"/>
      </rPr>
      <t xml:space="preserve">
11/14 - AOI 10:00</t>
    </r>
  </si>
  <si>
    <r>
      <rPr>
        <b/>
        <strike/>
        <sz val="16"/>
        <rFont val="Calibri"/>
        <family val="2"/>
        <scheme val="minor"/>
      </rPr>
      <t>11/4 - SHOULD CLEAR SOON
11/7 - ONLY SHORT ATTRICTION #8</t>
    </r>
    <r>
      <rPr>
        <b/>
        <sz val="16"/>
        <rFont val="Calibri"/>
        <family val="2"/>
        <scheme val="minor"/>
      </rPr>
      <t xml:space="preserve">
11/8 - KIT CLEAR</t>
    </r>
  </si>
  <si>
    <t>111695-2 (11/9)</t>
  </si>
  <si>
    <t>11/22
9D</t>
  </si>
  <si>
    <t xml:space="preserve"> DEPANEL &amp; SAND</t>
  </si>
  <si>
    <r>
      <rPr>
        <b/>
        <strike/>
        <sz val="16"/>
        <rFont val="Calibri"/>
        <family val="2"/>
        <scheme val="minor"/>
      </rPr>
      <t>11/14 - BOT SIDE 12:00</t>
    </r>
    <r>
      <rPr>
        <b/>
        <sz val="16"/>
        <rFont val="Calibri"/>
        <family val="2"/>
        <scheme val="minor"/>
      </rPr>
      <t xml:space="preserve">
</t>
    </r>
    <r>
      <rPr>
        <b/>
        <strike/>
        <sz val="16"/>
        <rFont val="Calibri"/>
        <family val="2"/>
        <scheme val="minor"/>
      </rPr>
      <t>11/16 - TOP SIDE 8:00</t>
    </r>
    <r>
      <rPr>
        <b/>
        <sz val="16"/>
        <rFont val="Calibri"/>
        <family val="2"/>
        <scheme val="minor"/>
      </rPr>
      <t xml:space="preserve">
11/17 - AOI 12:00</t>
    </r>
  </si>
  <si>
    <t>2B 2T
123/423</t>
  </si>
  <si>
    <r>
      <rPr>
        <b/>
        <strike/>
        <sz val="16"/>
        <rFont val="Calibri"/>
        <family val="2"/>
        <scheme val="minor"/>
      </rPr>
      <t>11/4 - REAUDIT</t>
    </r>
    <r>
      <rPr>
        <b/>
        <sz val="16"/>
        <rFont val="Calibri"/>
        <family val="2"/>
        <scheme val="minor"/>
      </rPr>
      <t xml:space="preserve">
11/9 - KIT CLEAR</t>
    </r>
  </si>
  <si>
    <t>114390-1
(11/17)</t>
  </si>
  <si>
    <t>20/59</t>
  </si>
  <si>
    <t>11/22
2D</t>
  </si>
  <si>
    <r>
      <t>**</t>
    </r>
    <r>
      <rPr>
        <b/>
        <sz val="16"/>
        <color rgb="FFFF0000"/>
        <rFont val="Calibri"/>
        <family val="2"/>
        <scheme val="minor"/>
      </rPr>
      <t>2 DAY TURN</t>
    </r>
    <r>
      <rPr>
        <b/>
        <sz val="16"/>
        <rFont val="Calibri"/>
        <family val="2"/>
        <scheme val="minor"/>
      </rPr>
      <t>**
DNI SMT ITEMS 2 &amp; 42 ON QTY 20 ONLY - LOAD ON BAL QTY 39</t>
    </r>
  </si>
  <si>
    <r>
      <rPr>
        <b/>
        <strike/>
        <sz val="16"/>
        <rFont val="Calibri"/>
        <family val="2"/>
        <scheme val="minor"/>
      </rPr>
      <t>11/18 - BOT SIDE 9:30</t>
    </r>
    <r>
      <rPr>
        <b/>
        <sz val="16"/>
        <rFont val="Calibri"/>
        <family val="2"/>
        <scheme val="minor"/>
      </rPr>
      <t xml:space="preserve">
</t>
    </r>
    <r>
      <rPr>
        <b/>
        <strike/>
        <sz val="16"/>
        <rFont val="Calibri"/>
        <family val="2"/>
        <scheme val="minor"/>
      </rPr>
      <t xml:space="preserve">11/18 - TOP SIDE 10:30
</t>
    </r>
    <r>
      <rPr>
        <b/>
        <sz val="16"/>
        <rFont val="Calibri"/>
        <family val="2"/>
        <scheme val="minor"/>
      </rPr>
      <t>11/18 - AOI 2:00</t>
    </r>
  </si>
  <si>
    <r>
      <rPr>
        <b/>
        <strike/>
        <sz val="16"/>
        <rFont val="Calibri"/>
        <family val="2"/>
        <scheme val="minor"/>
      </rPr>
      <t>11/17 - MAY CLEAR 11/17
11/17 - SHORT #2 &amp; #42</t>
    </r>
    <r>
      <rPr>
        <b/>
        <sz val="16"/>
        <rFont val="Calibri"/>
        <family val="2"/>
        <scheme val="minor"/>
      </rPr>
      <t xml:space="preserve">
11/18 - KIT CLEAR (DNI ITEMS 2 &amp; 42)</t>
    </r>
  </si>
  <si>
    <t>113426-2
(11/15)</t>
  </si>
  <si>
    <t>RONC
112228
114025</t>
  </si>
  <si>
    <t>L3/HOLD</t>
  </si>
  <si>
    <t xml:space="preserve">DEPANEL
** 3 DAY TURN**
DO NOT SHIP MATL
</t>
  </si>
  <si>
    <t>RTR - WTG FOR 1 FAB</t>
  </si>
  <si>
    <r>
      <rPr>
        <b/>
        <sz val="16"/>
        <color rgb="FF4472C4"/>
        <rFont val="Calibri"/>
        <scheme val="minor"/>
      </rPr>
      <t xml:space="preserve">11/17 - STILL SHORT 1 FAB
</t>
    </r>
    <r>
      <rPr>
        <b/>
        <sz val="16"/>
        <color rgb="FFFF0000"/>
        <rFont val="Calibri"/>
        <scheme val="minor"/>
      </rPr>
      <t>11/22 - TEAR DOWN &amp; RE-AUDIT - XFER QTY 1 TO ANOTHER KIT</t>
    </r>
  </si>
  <si>
    <t>113154
(11/7)</t>
  </si>
  <si>
    <t>"J4" LOAD PER ECO #3 - OPPOSIDE SIDE OF SILKSCREEN</t>
  </si>
  <si>
    <r>
      <rPr>
        <b/>
        <strike/>
        <sz val="16"/>
        <rFont val="Calibri"/>
        <family val="2"/>
        <scheme val="minor"/>
      </rPr>
      <t>11/11 - TOP SIDE 6:00</t>
    </r>
    <r>
      <rPr>
        <b/>
        <sz val="16"/>
        <rFont val="Calibri"/>
        <family val="2"/>
        <scheme val="minor"/>
      </rPr>
      <t xml:space="preserve">
11/11 - AOI 7:00</t>
    </r>
  </si>
  <si>
    <t>1T
22/35</t>
  </si>
  <si>
    <t>11/7 - SHOULD CLEAR 11/8</t>
  </si>
  <si>
    <t>113426-1
(11/15)</t>
  </si>
  <si>
    <t>11/22*
3D</t>
  </si>
  <si>
    <r>
      <t>DEPANEL
**</t>
    </r>
    <r>
      <rPr>
        <b/>
        <sz val="16"/>
        <color rgb="FFFF0000"/>
        <rFont val="Calibri"/>
        <family val="2"/>
        <scheme val="minor"/>
      </rPr>
      <t xml:space="preserve"> 3 DAY TURN</t>
    </r>
    <r>
      <rPr>
        <b/>
        <sz val="16"/>
        <rFont val="Calibri"/>
        <family val="2"/>
        <scheme val="minor"/>
      </rPr>
      <t xml:space="preserve">**
DO NOT SHIP MATL
</t>
    </r>
  </si>
  <si>
    <r>
      <rPr>
        <b/>
        <strike/>
        <sz val="16"/>
        <color rgb="FF000000"/>
        <rFont val="Calibri"/>
        <scheme val="minor"/>
      </rPr>
      <t xml:space="preserve">11/10 - KIT RE-AUDIT
WTG FOR STOCKROOM
11/17 - BOT SIDE 6:00
11/17 - TOP SIDE 10:30
</t>
    </r>
    <r>
      <rPr>
        <b/>
        <sz val="16"/>
        <color rgb="FF000000"/>
        <rFont val="Calibri"/>
        <scheme val="minor"/>
      </rPr>
      <t>11/17 - AOI 2:30
11/18 - 11/18 - 3 MORE BOARDS DONE</t>
    </r>
  </si>
  <si>
    <r>
      <rPr>
        <b/>
        <strike/>
        <sz val="16"/>
        <rFont val="Calibri"/>
        <family val="2"/>
        <scheme val="minor"/>
      </rPr>
      <t>11/9 - 20 BOARDS &amp; PARTS USED FOR 114025</t>
    </r>
    <r>
      <rPr>
        <b/>
        <sz val="16"/>
        <rFont val="Calibri"/>
        <family val="2"/>
        <scheme val="minor"/>
      </rPr>
      <t xml:space="preserve">
</t>
    </r>
    <r>
      <rPr>
        <b/>
        <strike/>
        <sz val="16"/>
        <rFont val="Calibri"/>
        <family val="2"/>
        <scheme val="minor"/>
      </rPr>
      <t>11/10 - FABS DUE 11/18
11/15 - SHORT 3 PARTS</t>
    </r>
    <r>
      <rPr>
        <b/>
        <sz val="16"/>
        <rFont val="Calibri"/>
        <family val="2"/>
        <scheme val="minor"/>
      </rPr>
      <t xml:space="preserve">
11/16 - 96 FABS ARRIVED; PARTIAL SHORT 2 ITEMS
11/17 - 3 FABS ARRIVED</t>
    </r>
  </si>
  <si>
    <t>112127-2
(11/7)</t>
  </si>
  <si>
    <t>DEPANEL                     XRAY &amp; SAVE IMAGES NEED QR CODE FOR "J1" FAIR REQUIRED</t>
  </si>
  <si>
    <t>11/17 - TOP 9:00
11/17 - BACK 10:00</t>
  </si>
  <si>
    <t>1T
8/10</t>
  </si>
  <si>
    <r>
      <rPr>
        <b/>
        <strike/>
        <sz val="16"/>
        <rFont val="Calibri"/>
        <family val="2"/>
        <scheme val="minor"/>
      </rPr>
      <t>11/7 - WAITING REAUDIT</t>
    </r>
    <r>
      <rPr>
        <b/>
        <sz val="16"/>
        <rFont val="Calibri"/>
        <family val="2"/>
        <scheme val="minor"/>
      </rPr>
      <t xml:space="preserve">
11/7 - KIT CLEAR</t>
    </r>
  </si>
  <si>
    <t>112128-2
(11/7)</t>
  </si>
  <si>
    <t>DEPANEL
***SHIP W/ 112127
XRAY &amp; SAVE IMAGES NEED QR CODE FOR "J1" FAIR REQUIRED</t>
  </si>
  <si>
    <t>108879
(11/10)</t>
  </si>
  <si>
    <t>11/18
5D</t>
  </si>
  <si>
    <r>
      <t>***</t>
    </r>
    <r>
      <rPr>
        <b/>
        <sz val="16"/>
        <color rgb="FFFF0000"/>
        <rFont val="Calibri"/>
        <family val="2"/>
        <scheme val="minor"/>
      </rPr>
      <t>DEPANEL (</t>
    </r>
    <r>
      <rPr>
        <b/>
        <u val="double"/>
        <sz val="16"/>
        <color rgb="FFFF0000"/>
        <rFont val="Calibri"/>
        <family val="2"/>
        <scheme val="minor"/>
      </rPr>
      <t>GIVE TO TAD</t>
    </r>
    <r>
      <rPr>
        <b/>
        <sz val="16"/>
        <color rgb="FFFF0000"/>
        <rFont val="Calibri"/>
        <family val="2"/>
        <scheme val="minor"/>
      </rPr>
      <t xml:space="preserve">) </t>
    </r>
    <r>
      <rPr>
        <b/>
        <sz val="16"/>
        <rFont val="Calibri"/>
        <family val="2"/>
        <scheme val="minor"/>
      </rPr>
      <t xml:space="preserve"> (NOT ENOUGH MOUSE BITE HOLES - </t>
    </r>
    <r>
      <rPr>
        <b/>
        <u val="double"/>
        <sz val="16"/>
        <rFont val="Calibri"/>
        <family val="2"/>
        <scheme val="minor"/>
      </rPr>
      <t>*NEED TO DREMMEL CUT &amp; SAND</t>
    </r>
    <r>
      <rPr>
        <b/>
        <sz val="16"/>
        <rFont val="Calibri"/>
        <family val="2"/>
        <scheme val="minor"/>
      </rPr>
      <t>)</t>
    </r>
  </si>
  <si>
    <r>
      <rPr>
        <b/>
        <strike/>
        <sz val="16"/>
        <rFont val="Calibri"/>
        <family val="2"/>
        <scheme val="minor"/>
      </rPr>
      <t xml:space="preserve">11/11 - BOT SIDE 12:00
11/12 - TOP SIDE 8:00
</t>
    </r>
    <r>
      <rPr>
        <b/>
        <sz val="16"/>
        <rFont val="Calibri"/>
        <family val="2"/>
        <scheme val="minor"/>
      </rPr>
      <t>11/12 - AOI 2:00</t>
    </r>
  </si>
  <si>
    <t>11/10 - FABS SHOULD ARRIVE 11/11 - KIT CLEAR</t>
  </si>
  <si>
    <t>112217-1
(11/11)</t>
  </si>
  <si>
    <r>
      <rPr>
        <b/>
        <strike/>
        <sz val="16"/>
        <color theme="1"/>
        <rFont val="Calibri"/>
        <family val="2"/>
        <scheme val="minor"/>
      </rPr>
      <t>11/15 - TOP SIDE 6:00</t>
    </r>
    <r>
      <rPr>
        <b/>
        <sz val="16"/>
        <color theme="1"/>
        <rFont val="Calibri"/>
        <family val="2"/>
        <scheme val="minor"/>
      </rPr>
      <t xml:space="preserve">
11/15 - AOI 8:00</t>
    </r>
  </si>
  <si>
    <t>11/11 - KIT CLEAR (PREVIOUS FABS WRONG)</t>
  </si>
  <si>
    <t>112218-1 (11/11)</t>
  </si>
  <si>
    <t>108878
(11/4)</t>
  </si>
  <si>
    <t>ROWC
104475</t>
  </si>
  <si>
    <t>9 + 1</t>
  </si>
  <si>
    <t>11/18
3D</t>
  </si>
  <si>
    <r>
      <t>DEPANEL
*</t>
    </r>
    <r>
      <rPr>
        <b/>
        <sz val="16"/>
        <color rgb="FFFF0000"/>
        <rFont val="Calibri"/>
        <family val="2"/>
        <scheme val="minor"/>
      </rPr>
      <t>*3 DAY TURN*</t>
    </r>
    <r>
      <rPr>
        <b/>
        <sz val="16"/>
        <rFont val="Calibri"/>
        <family val="2"/>
        <scheme val="minor"/>
      </rPr>
      <t>*</t>
    </r>
  </si>
  <si>
    <r>
      <rPr>
        <b/>
        <strike/>
        <sz val="16"/>
        <rFont val="Calibri"/>
        <family val="2"/>
        <scheme val="minor"/>
      </rPr>
      <t>11/7 - BOT SIDE 10:30</t>
    </r>
    <r>
      <rPr>
        <b/>
        <sz val="16"/>
        <rFont val="Calibri"/>
        <family val="2"/>
        <scheme val="minor"/>
      </rPr>
      <t xml:space="preserve">
</t>
    </r>
    <r>
      <rPr>
        <b/>
        <strike/>
        <sz val="16"/>
        <rFont val="Calibri"/>
        <family val="2"/>
        <scheme val="minor"/>
      </rPr>
      <t>11/8 - TOP SIDE 8:00</t>
    </r>
    <r>
      <rPr>
        <b/>
        <sz val="16"/>
        <rFont val="Calibri"/>
        <family val="2"/>
        <scheme val="minor"/>
      </rPr>
      <t xml:space="preserve">
11/15 - TOP SIDE 12:00</t>
    </r>
  </si>
  <si>
    <t>1B/1T
101/1331</t>
  </si>
  <si>
    <r>
      <rPr>
        <b/>
        <strike/>
        <sz val="16"/>
        <rFont val="Calibri"/>
        <family val="2"/>
        <scheme val="minor"/>
      </rPr>
      <t>11/4 - FABS DUE TODAY</t>
    </r>
    <r>
      <rPr>
        <b/>
        <sz val="16"/>
        <rFont val="Calibri"/>
        <family val="2"/>
        <scheme val="minor"/>
      </rPr>
      <t xml:space="preserve">
11/4 - SHORT #69 OKAY TO SKIP
</t>
    </r>
    <r>
      <rPr>
        <b/>
        <strike/>
        <sz val="16"/>
        <rFont val="Calibri"/>
        <family val="2"/>
        <scheme val="minor"/>
      </rPr>
      <t>11/9 - 1 FAB DUE 11/10,</t>
    </r>
    <r>
      <rPr>
        <b/>
        <sz val="16"/>
        <rFont val="Calibri"/>
        <family val="2"/>
        <scheme val="minor"/>
      </rPr>
      <t xml:space="preserve"> 11/14</t>
    </r>
  </si>
  <si>
    <t>113292
(11/9)</t>
  </si>
  <si>
    <r>
      <rPr>
        <b/>
        <strike/>
        <sz val="16"/>
        <rFont val="Calibri"/>
        <family val="2"/>
        <scheme val="minor"/>
      </rPr>
      <t>11/9 - BOT SIDE 2:30</t>
    </r>
    <r>
      <rPr>
        <b/>
        <sz val="16"/>
        <rFont val="Calibri"/>
        <family val="2"/>
        <scheme val="minor"/>
      </rPr>
      <t xml:space="preserve">
</t>
    </r>
    <r>
      <rPr>
        <b/>
        <strike/>
        <sz val="16"/>
        <rFont val="Calibri"/>
        <family val="2"/>
        <scheme val="minor"/>
      </rPr>
      <t>11/10 - TOP SIDE 8:00</t>
    </r>
    <r>
      <rPr>
        <b/>
        <sz val="16"/>
        <rFont val="Calibri"/>
        <family val="2"/>
        <scheme val="minor"/>
      </rPr>
      <t xml:space="preserve">
11/10 - AOI 10:00</t>
    </r>
  </si>
  <si>
    <t>1B 2T
101/799</t>
  </si>
  <si>
    <t>11/9 - SHOULD CLEAR SOON
11/9 - SHORT U2 &amp; R6 OK TO SKIP
11/15 - KIT CLEAR</t>
  </si>
  <si>
    <t xml:space="preserve">113665-3 (10/17)
</t>
  </si>
  <si>
    <t>11/17
SS</t>
  </si>
  <si>
    <t>NO MOUSE BITE HOLES - GIVE TO TAD TO DEPANEL                    BAR CODE LABELS REQ</t>
  </si>
  <si>
    <r>
      <rPr>
        <b/>
        <strike/>
        <sz val="16"/>
        <color theme="1"/>
        <rFont val="Calibri"/>
        <family val="2"/>
        <scheme val="minor"/>
      </rPr>
      <t>11/4 - BOT SIDE 1:30</t>
    </r>
    <r>
      <rPr>
        <b/>
        <sz val="16"/>
        <color theme="1"/>
        <rFont val="Calibri"/>
        <family val="2"/>
        <scheme val="minor"/>
      </rPr>
      <t xml:space="preserve">
</t>
    </r>
    <r>
      <rPr>
        <b/>
        <strike/>
        <sz val="16"/>
        <color theme="1"/>
        <rFont val="Calibri"/>
        <family val="2"/>
        <scheme val="minor"/>
      </rPr>
      <t>11/8 - TOP SIDE 8:30</t>
    </r>
    <r>
      <rPr>
        <b/>
        <sz val="16"/>
        <color theme="1"/>
        <rFont val="Calibri"/>
        <family val="2"/>
        <scheme val="minor"/>
      </rPr>
      <t xml:space="preserve">
11/8 - AOI 2:00</t>
    </r>
  </si>
  <si>
    <t>10/17 - KIT CLEAR QTY 400 PARTIAL (250 LEFT)</t>
  </si>
  <si>
    <t>112505
(11/8)</t>
  </si>
  <si>
    <t>RONC
B108531</t>
  </si>
  <si>
    <r>
      <t xml:space="preserve">DEPANEL
</t>
    </r>
    <r>
      <rPr>
        <b/>
        <sz val="16"/>
        <color rgb="FFFF0000"/>
        <rFont val="Calibri"/>
        <family val="2"/>
        <scheme val="minor"/>
      </rPr>
      <t>***</t>
    </r>
    <r>
      <rPr>
        <b/>
        <u val="double"/>
        <sz val="16"/>
        <color rgb="FFFF0000"/>
        <rFont val="Calibri"/>
        <family val="2"/>
        <scheme val="minor"/>
      </rPr>
      <t>"J5" DO NOT TRIM LEADS</t>
    </r>
    <r>
      <rPr>
        <b/>
        <sz val="16"/>
        <color rgb="FFFF0000"/>
        <rFont val="Calibri"/>
        <family val="2"/>
        <scheme val="minor"/>
      </rPr>
      <t>***</t>
    </r>
  </si>
  <si>
    <r>
      <rPr>
        <b/>
        <strike/>
        <sz val="16"/>
        <rFont val="Calibri"/>
        <family val="2"/>
        <scheme val="minor"/>
      </rPr>
      <t>11/10 - BOT SIDE 10:00</t>
    </r>
    <r>
      <rPr>
        <b/>
        <sz val="16"/>
        <rFont val="Calibri"/>
        <family val="2"/>
        <scheme val="minor"/>
      </rPr>
      <t xml:space="preserve">
</t>
    </r>
    <r>
      <rPr>
        <b/>
        <strike/>
        <sz val="16"/>
        <rFont val="Calibri"/>
        <family val="2"/>
        <scheme val="minor"/>
      </rPr>
      <t>11/10 - TOP SIDE 12:00</t>
    </r>
    <r>
      <rPr>
        <b/>
        <sz val="16"/>
        <rFont val="Calibri"/>
        <family val="2"/>
        <scheme val="minor"/>
      </rPr>
      <t xml:space="preserve">
11/11 - AOI 10:00</t>
    </r>
  </si>
  <si>
    <t>1B 1T
46/164</t>
  </si>
  <si>
    <r>
      <rPr>
        <b/>
        <strike/>
        <sz val="16"/>
        <rFont val="Calibri"/>
        <family val="2"/>
        <scheme val="minor"/>
      </rPr>
      <t>11/8 - SHORT FAB DUE TOMORROW</t>
    </r>
    <r>
      <rPr>
        <b/>
        <sz val="16"/>
        <rFont val="Calibri"/>
        <family val="2"/>
        <scheme val="minor"/>
      </rPr>
      <t xml:space="preserve">
11/10 - KIT CLEAR</t>
    </r>
  </si>
  <si>
    <t>Cardinal Peak, LLC</t>
  </si>
  <si>
    <t>1380 Forest Park Cir Ste 202</t>
  </si>
  <si>
    <t>Lafayette</t>
  </si>
  <si>
    <t>113661
(11/2)</t>
  </si>
  <si>
    <t>ROWC
B102579</t>
  </si>
  <si>
    <r>
      <rPr>
        <b/>
        <strike/>
        <sz val="16"/>
        <color theme="1"/>
        <rFont val="Calibri"/>
        <family val="2"/>
        <scheme val="minor"/>
      </rPr>
      <t>11/4 - TOP SIDE 3:00</t>
    </r>
    <r>
      <rPr>
        <b/>
        <sz val="16"/>
        <color theme="1"/>
        <rFont val="Calibri"/>
        <family val="2"/>
        <scheme val="minor"/>
      </rPr>
      <t xml:space="preserve">
11/7 - AOI 12:30</t>
    </r>
  </si>
  <si>
    <t>2T
27/43</t>
  </si>
  <si>
    <t>114073
(11/9)</t>
  </si>
  <si>
    <r>
      <rPr>
        <b/>
        <strike/>
        <sz val="16"/>
        <color theme="1"/>
        <rFont val="Calibri"/>
        <family val="2"/>
        <scheme val="minor"/>
      </rPr>
      <t>11/10 - TOP SIDE 8:00</t>
    </r>
    <r>
      <rPr>
        <b/>
        <sz val="16"/>
        <color theme="1"/>
        <rFont val="Calibri"/>
        <family val="2"/>
        <scheme val="minor"/>
      </rPr>
      <t xml:space="preserve">
11/10 - AOI 10:00</t>
    </r>
  </si>
  <si>
    <t>1T
30/87</t>
  </si>
  <si>
    <t>111675-2
(11/7)</t>
  </si>
  <si>
    <t>25</t>
  </si>
  <si>
    <t xml:space="preserve"> DEPANEL &amp; SAND   *REFLOW MUST BE &lt;240C</t>
  </si>
  <si>
    <r>
      <rPr>
        <b/>
        <strike/>
        <sz val="16"/>
        <rFont val="Calibri"/>
        <family val="2"/>
        <scheme val="minor"/>
      </rPr>
      <t>11/8 - BOT SIDE 12:30</t>
    </r>
    <r>
      <rPr>
        <b/>
        <sz val="16"/>
        <rFont val="Calibri"/>
        <family val="2"/>
        <scheme val="minor"/>
      </rPr>
      <t xml:space="preserve">
</t>
    </r>
    <r>
      <rPr>
        <b/>
        <strike/>
        <sz val="16"/>
        <rFont val="Calibri"/>
        <family val="2"/>
        <scheme val="minor"/>
      </rPr>
      <t xml:space="preserve">11/9 - TOP SIDE 7:30
</t>
    </r>
    <r>
      <rPr>
        <b/>
        <sz val="16"/>
        <rFont val="Calibri"/>
        <family val="2"/>
        <scheme val="minor"/>
      </rPr>
      <t>11/9 - AOI 2:30</t>
    </r>
  </si>
  <si>
    <t>1B 2T   91/583</t>
  </si>
  <si>
    <r>
      <rPr>
        <b/>
        <strike/>
        <sz val="16"/>
        <rFont val="Calibri"/>
        <family val="2"/>
        <scheme val="minor"/>
      </rPr>
      <t xml:space="preserve">11/4 - REAUDIT
11/7 - SHORT #26 7 PIECES OK TO SKIP
</t>
    </r>
    <r>
      <rPr>
        <b/>
        <sz val="16"/>
        <rFont val="Calibri"/>
        <family val="2"/>
        <scheme val="minor"/>
      </rPr>
      <t>11/8 -KIT CLEAR</t>
    </r>
  </si>
  <si>
    <t>645 Dawson Drive</t>
  </si>
  <si>
    <t>Newark</t>
  </si>
  <si>
    <t>DE</t>
  </si>
  <si>
    <t>113662
(11/1)</t>
  </si>
  <si>
    <t>ROWC
B102582</t>
  </si>
  <si>
    <t>11/15
10D</t>
  </si>
  <si>
    <r>
      <rPr>
        <b/>
        <strike/>
        <sz val="16"/>
        <rFont val="Calibri"/>
        <family val="2"/>
        <scheme val="minor"/>
      </rPr>
      <t>11/4 - BOT SIDE 10:00</t>
    </r>
    <r>
      <rPr>
        <b/>
        <sz val="16"/>
        <rFont val="Calibri"/>
        <family val="2"/>
        <scheme val="minor"/>
      </rPr>
      <t xml:space="preserve">
</t>
    </r>
    <r>
      <rPr>
        <b/>
        <strike/>
        <sz val="16"/>
        <rFont val="Calibri"/>
        <family val="2"/>
        <scheme val="minor"/>
      </rPr>
      <t>11/7 - TOP SIDE 8:00</t>
    </r>
    <r>
      <rPr>
        <b/>
        <sz val="16"/>
        <rFont val="Calibri"/>
        <family val="2"/>
        <scheme val="minor"/>
      </rPr>
      <t xml:space="preserve">
11/8 - AOI 1:00</t>
    </r>
  </si>
  <si>
    <t>1B 2T
32/97</t>
  </si>
  <si>
    <r>
      <rPr>
        <b/>
        <strike/>
        <sz val="16"/>
        <rFont val="Calibri"/>
        <family val="2"/>
        <scheme val="minor"/>
      </rPr>
      <t>11/1 - FAB DUE TODAY</t>
    </r>
    <r>
      <rPr>
        <b/>
        <sz val="16"/>
        <rFont val="Calibri"/>
        <family val="2"/>
        <scheme val="minor"/>
      </rPr>
      <t xml:space="preserve">
11/1 - KIT CLEAR</t>
    </r>
  </si>
  <si>
    <t>113440-2 (10/21)</t>
  </si>
  <si>
    <t>RONC 112573</t>
  </si>
  <si>
    <t>11/15*
10D</t>
  </si>
  <si>
    <t>SET VSCORE CUTTER DEPTH TO "5" MAX    NOTES = SHIP QTY 300 ON A 5 DAY AND QTY 400 ON A 10 DAY, CAN BUILD QTY 700 ALL AT ONCE</t>
  </si>
  <si>
    <r>
      <rPr>
        <b/>
        <strike/>
        <sz val="16"/>
        <rFont val="Calibri"/>
        <family val="2"/>
        <scheme val="minor"/>
      </rPr>
      <t>11/2 - TOP SIDE 10:00</t>
    </r>
    <r>
      <rPr>
        <b/>
        <sz val="16"/>
        <rFont val="Calibri"/>
        <family val="2"/>
        <scheme val="minor"/>
      </rPr>
      <t xml:space="preserve">
11/3 - AOI 7:00</t>
    </r>
  </si>
  <si>
    <t>2T    22/50</t>
  </si>
  <si>
    <r>
      <rPr>
        <b/>
        <strike/>
        <sz val="16"/>
        <rFont val="Calibri"/>
        <family val="2"/>
        <scheme val="minor"/>
      </rPr>
      <t>10/21 - QTY 316 CLEAR</t>
    </r>
    <r>
      <rPr>
        <b/>
        <sz val="16"/>
        <rFont val="Calibri"/>
        <family val="2"/>
        <scheme val="minor"/>
      </rPr>
      <t xml:space="preserve">
11/1 - KIT CLEAR</t>
    </r>
  </si>
  <si>
    <t>112600
(10/31)</t>
  </si>
  <si>
    <t>11/22
5D</t>
  </si>
  <si>
    <r>
      <rPr>
        <b/>
        <u val="double"/>
        <sz val="18"/>
        <rFont val="Calibri"/>
        <family val="2"/>
      </rPr>
      <t>*</t>
    </r>
    <r>
      <rPr>
        <b/>
        <u val="double"/>
        <sz val="18"/>
        <color rgb="FFFF0000"/>
        <rFont val="Calibri"/>
        <family val="2"/>
      </rPr>
      <t>DO NOT DEPANEL</t>
    </r>
    <r>
      <rPr>
        <b/>
        <u val="double"/>
        <sz val="18"/>
        <rFont val="Calibri"/>
        <family val="2"/>
      </rPr>
      <t xml:space="preserve">*
</t>
    </r>
    <r>
      <rPr>
        <b/>
        <sz val="16"/>
        <rFont val="Calibri"/>
        <family val="2"/>
      </rPr>
      <t>PCB PREBAKE REQ</t>
    </r>
  </si>
  <si>
    <r>
      <rPr>
        <b/>
        <strike/>
        <sz val="16"/>
        <rFont val="Calibri"/>
        <family val="2"/>
        <scheme val="minor"/>
      </rPr>
      <t>11/7 - BOT SIDE 12:30</t>
    </r>
    <r>
      <rPr>
        <b/>
        <sz val="16"/>
        <rFont val="Calibri"/>
        <family val="2"/>
        <scheme val="minor"/>
      </rPr>
      <t xml:space="preserve">
</t>
    </r>
    <r>
      <rPr>
        <b/>
        <strike/>
        <sz val="16"/>
        <rFont val="Calibri"/>
        <family val="2"/>
        <scheme val="minor"/>
      </rPr>
      <t>11/8 - TOP SIDE 8:00</t>
    </r>
    <r>
      <rPr>
        <b/>
        <sz val="16"/>
        <rFont val="Calibri"/>
        <family val="2"/>
        <scheme val="minor"/>
      </rPr>
      <t xml:space="preserve">
11/8 - AOI 12:30</t>
    </r>
  </si>
  <si>
    <t>1B 1T
75/678</t>
  </si>
  <si>
    <t>10/31 - SHORT 3 ITEMS OK TO SKIP
WAITING FOR ARRAY FILE
11/11 - SHORTAGES DUE 11/16
11/15 - KIT CLEAR</t>
  </si>
  <si>
    <t>111560
(10/31)</t>
  </si>
  <si>
    <t>11/15*
9D</t>
  </si>
  <si>
    <r>
      <rPr>
        <b/>
        <strike/>
        <sz val="16"/>
        <rFont val="Calibri"/>
        <family val="2"/>
        <scheme val="minor"/>
      </rPr>
      <t>11/4 - BOT SIDE 8:00</t>
    </r>
    <r>
      <rPr>
        <b/>
        <sz val="16"/>
        <rFont val="Calibri"/>
        <family val="2"/>
        <scheme val="minor"/>
      </rPr>
      <t xml:space="preserve">
11/4 - TOP SIDE 10:30</t>
    </r>
  </si>
  <si>
    <t>1B 1T
34/234</t>
  </si>
  <si>
    <r>
      <t xml:space="preserve">10/31 - </t>
    </r>
    <r>
      <rPr>
        <b/>
        <strike/>
        <sz val="16"/>
        <rFont val="Calibri"/>
        <family val="2"/>
        <scheme val="minor"/>
      </rPr>
      <t>SHOULD CLEAR C14 NEEDS PARTS CF</t>
    </r>
    <r>
      <rPr>
        <b/>
        <sz val="16"/>
        <rFont val="Calibri"/>
        <family val="2"/>
        <scheme val="minor"/>
      </rPr>
      <t xml:space="preserve">
11/2 - KIT CLEAR</t>
    </r>
  </si>
  <si>
    <t>Brooksee</t>
  </si>
  <si>
    <t>374 S 671 W</t>
  </si>
  <si>
    <t>Pleasant Grove</t>
  </si>
  <si>
    <t>113663
(10/31)</t>
  </si>
  <si>
    <t>ROWC B102583</t>
  </si>
  <si>
    <r>
      <rPr>
        <b/>
        <strike/>
        <sz val="16"/>
        <color theme="1"/>
        <rFont val="Calibri"/>
        <family val="2"/>
        <scheme val="minor"/>
      </rPr>
      <t>11/2 - BOT SIDE 2:00</t>
    </r>
    <r>
      <rPr>
        <b/>
        <sz val="16"/>
        <color theme="1"/>
        <rFont val="Calibri"/>
        <family val="2"/>
        <scheme val="minor"/>
      </rPr>
      <t xml:space="preserve">
11/3 - AOI 1:30</t>
    </r>
  </si>
  <si>
    <t>1B
22/38</t>
  </si>
  <si>
    <t>113424
(10/31)</t>
  </si>
  <si>
    <r>
      <rPr>
        <b/>
        <strike/>
        <sz val="16"/>
        <color theme="1"/>
        <rFont val="Calibri"/>
        <family val="2"/>
        <scheme val="minor"/>
      </rPr>
      <t>11/3 - TOP SIDE 1:30</t>
    </r>
    <r>
      <rPr>
        <b/>
        <sz val="16"/>
        <color theme="1"/>
        <rFont val="Calibri"/>
        <family val="2"/>
        <scheme val="minor"/>
      </rPr>
      <t xml:space="preserve">
11/4 - AOI 8:00</t>
    </r>
  </si>
  <si>
    <t>112217-2 (9/15)</t>
  </si>
  <si>
    <r>
      <rPr>
        <b/>
        <strike/>
        <sz val="16"/>
        <color theme="1"/>
        <rFont val="Calibri"/>
        <family val="2"/>
      </rPr>
      <t>9/27 9/23</t>
    </r>
    <r>
      <rPr>
        <b/>
        <sz val="16"/>
        <color theme="1"/>
        <rFont val="Calibri"/>
        <family val="2"/>
      </rPr>
      <t xml:space="preserve"> 5D</t>
    </r>
  </si>
  <si>
    <t>DEPANEL
11/11 - CANX THIS LINE - CREATED NEW LINE FOR RE-MAKE</t>
  </si>
  <si>
    <r>
      <rPr>
        <b/>
        <strike/>
        <sz val="16"/>
        <color theme="1"/>
        <rFont val="Calibri"/>
        <family val="2"/>
      </rPr>
      <t>9/19 - TOP SIDE 6:00 HOLD 10:00   9/20 - OFF HOLD 3:45</t>
    </r>
    <r>
      <rPr>
        <b/>
        <sz val="16"/>
        <color theme="1"/>
        <rFont val="Calibri"/>
        <family val="2"/>
      </rPr>
      <t xml:space="preserve">      9/21 - BACK 11:00   9/21 - HOLD (BAD FABS)</t>
    </r>
  </si>
  <si>
    <t>1T         1/1</t>
  </si>
  <si>
    <t>KIT CLEAR 9/16 QTY 4 FA
11/11 - NEW FABS ISSUED - NEW LINE CREATED FOR SMT</t>
  </si>
  <si>
    <t>112218-2 (9/16)</t>
  </si>
  <si>
    <t>CANX RE-MAKE</t>
  </si>
  <si>
    <t>112217-1 (9/15)</t>
  </si>
  <si>
    <t>112218-1 (9/16)</t>
  </si>
  <si>
    <t>105003-2 (6/24)</t>
  </si>
  <si>
    <t>L1 / HOLD</t>
  </si>
  <si>
    <r>
      <t>???</t>
    </r>
    <r>
      <rPr>
        <b/>
        <strike/>
        <sz val="16"/>
        <rFont val="Calibri"/>
        <family val="2"/>
        <scheme val="minor"/>
      </rPr>
      <t xml:space="preserve"> 11/1  </t>
    </r>
    <r>
      <rPr>
        <b/>
        <sz val="16"/>
        <rFont val="Calibri"/>
        <family val="2"/>
        <scheme val="minor"/>
      </rPr>
      <t xml:space="preserve"> 10D</t>
    </r>
  </si>
  <si>
    <r>
      <t xml:space="preserve">*DO NOT SHIP EARLY* MECH ASSY REQ   INSP J4 AREA BEFORE SOLDERING SHIELD
</t>
    </r>
    <r>
      <rPr>
        <b/>
        <sz val="16"/>
        <color rgb="FFC00000"/>
        <rFont val="Calibri"/>
        <family val="2"/>
        <scheme val="minor"/>
      </rPr>
      <t>***11/3 - JOB CANX - WILL NEED TO REMOVE PARTS &amp; RUN NEW BOARDS</t>
    </r>
    <r>
      <rPr>
        <b/>
        <sz val="16"/>
        <rFont val="Calibri"/>
        <family val="2"/>
        <scheme val="minor"/>
      </rPr>
      <t xml:space="preserve">
11/11 - JOB RE-KITTED FOR NEW RUN</t>
    </r>
  </si>
  <si>
    <r>
      <rPr>
        <b/>
        <strike/>
        <sz val="16"/>
        <rFont val="Calibri"/>
        <family val="2"/>
      </rPr>
      <t>6/27 - BOT/TOP QTY 50</t>
    </r>
    <r>
      <rPr>
        <b/>
        <sz val="16"/>
        <rFont val="Calibri"/>
        <family val="2"/>
      </rPr>
      <t xml:space="preserve">       6/27 - AOI</t>
    </r>
  </si>
  <si>
    <r>
      <rPr>
        <b/>
        <strike/>
        <sz val="16"/>
        <rFont val="Calibri"/>
        <family val="2"/>
        <scheme val="minor"/>
      </rPr>
      <t>6/21 - SMT CLEAR ONLY</t>
    </r>
    <r>
      <rPr>
        <b/>
        <sz val="16"/>
        <rFont val="Calibri"/>
        <family val="2"/>
        <scheme val="minor"/>
      </rPr>
      <t xml:space="preserve">   </t>
    </r>
    <r>
      <rPr>
        <b/>
        <strike/>
        <sz val="16"/>
        <rFont val="Calibri"/>
        <family val="2"/>
        <scheme val="minor"/>
      </rPr>
      <t>KIT CLEAR 10/19</t>
    </r>
    <r>
      <rPr>
        <b/>
        <sz val="16"/>
        <rFont val="Calibri"/>
        <family val="2"/>
        <scheme val="minor"/>
      </rPr>
      <t xml:space="preserve"> 10/26 - RECV ONLY 20 PCS OF D7
11/1 - </t>
    </r>
    <r>
      <rPr>
        <b/>
        <sz val="16"/>
        <color rgb="FFFF0000"/>
        <rFont val="Calibri"/>
        <family val="2"/>
        <scheme val="minor"/>
      </rPr>
      <t>CUSTOMER ISSUE</t>
    </r>
    <r>
      <rPr>
        <b/>
        <sz val="16"/>
        <rFont val="Calibri"/>
        <family val="2"/>
        <scheme val="minor"/>
      </rPr>
      <t xml:space="preserve">
11/11 - NEW FABS RECVD FOR RE-MAKE (CANX THIS LINE &amp; CREATED NEW LINE)</t>
    </r>
  </si>
  <si>
    <t>90501-1734</t>
  </si>
  <si>
    <t>110859-2 (10/27)</t>
  </si>
  <si>
    <t>BAL</t>
  </si>
  <si>
    <t>11/11
10D</t>
  </si>
  <si>
    <r>
      <rPr>
        <b/>
        <strike/>
        <sz val="16"/>
        <rFont val="Calibri"/>
        <family val="2"/>
        <scheme val="minor"/>
      </rPr>
      <t>11/1 - BOT SIDE 8:30</t>
    </r>
    <r>
      <rPr>
        <b/>
        <sz val="16"/>
        <rFont val="Calibri"/>
        <family val="2"/>
        <scheme val="minor"/>
      </rPr>
      <t xml:space="preserve">
</t>
    </r>
    <r>
      <rPr>
        <b/>
        <strike/>
        <sz val="16"/>
        <rFont val="Calibri"/>
        <family val="2"/>
        <scheme val="minor"/>
      </rPr>
      <t>11/1 - TOP SIDE 1:00</t>
    </r>
    <r>
      <rPr>
        <b/>
        <sz val="16"/>
        <rFont val="Calibri"/>
        <family val="2"/>
        <scheme val="minor"/>
      </rPr>
      <t xml:space="preserve">
</t>
    </r>
    <r>
      <rPr>
        <b/>
        <strike/>
        <sz val="16"/>
        <rFont val="Calibri"/>
        <family val="2"/>
        <scheme val="minor"/>
      </rPr>
      <t>11/4 - TOP SIDE 12:30</t>
    </r>
    <r>
      <rPr>
        <b/>
        <sz val="16"/>
        <rFont val="Calibri"/>
        <family val="2"/>
        <scheme val="minor"/>
      </rPr>
      <t xml:space="preserve">
11/7 - AOI 10:30</t>
    </r>
  </si>
  <si>
    <t>1B 2T   43/265</t>
  </si>
  <si>
    <t>WILL CLEAR 10/28
10/28 - KIT CLEAR
11/2 - STENCIL ISSUE 7:00</t>
  </si>
  <si>
    <t>114025
(11/8)</t>
  </si>
  <si>
    <t>RONC
B112228</t>
  </si>
  <si>
    <t>*20</t>
  </si>
  <si>
    <t>11/10
*1</t>
  </si>
  <si>
    <r>
      <t xml:space="preserve">DEPANEL
</t>
    </r>
    <r>
      <rPr>
        <b/>
        <sz val="16"/>
        <color rgb="FFFF0000"/>
        <rFont val="Calibri"/>
        <family val="2"/>
        <scheme val="minor"/>
      </rPr>
      <t>** 1 DAY TURN**
DO NOT SHIP MATL
(RAN QTY 20 FROM KIT 113426 - SHIP AS 114025)
*RETURN KIT 113426 TO STOCKROOM FOR RE-AUDIT</t>
    </r>
    <r>
      <rPr>
        <b/>
        <sz val="16"/>
        <rFont val="Calibri"/>
        <family val="2"/>
        <scheme val="minor"/>
      </rPr>
      <t xml:space="preserve">
</t>
    </r>
  </si>
  <si>
    <r>
      <rPr>
        <b/>
        <strike/>
        <sz val="16"/>
        <rFont val="Calibri"/>
        <family val="2"/>
        <scheme val="minor"/>
      </rPr>
      <t xml:space="preserve">11/9 - BOT SIDE 7:30
11/9 - TOP SIDE 12:00
</t>
    </r>
    <r>
      <rPr>
        <b/>
        <sz val="16"/>
        <rFont val="Calibri"/>
        <family val="2"/>
        <scheme val="minor"/>
      </rPr>
      <t>11/9 - AOI 2:30</t>
    </r>
  </si>
  <si>
    <r>
      <rPr>
        <b/>
        <strike/>
        <sz val="16"/>
        <rFont val="Calibri"/>
        <family val="2"/>
        <scheme val="minor"/>
      </rPr>
      <t>11/8  - SHOULD CLEAR 11/9</t>
    </r>
    <r>
      <rPr>
        <b/>
        <sz val="16"/>
        <rFont val="Calibri"/>
        <family val="2"/>
        <scheme val="minor"/>
      </rPr>
      <t xml:space="preserve">
11/9 - KIT CLEAR
RAN QTY 20 FROM KIT 113426</t>
    </r>
  </si>
  <si>
    <t>112814
(10/28)</t>
  </si>
  <si>
    <r>
      <t xml:space="preserve">DEPANEL
***NO STAMPS OR LABELS ALLOWED ON BOARDS - </t>
    </r>
    <r>
      <rPr>
        <b/>
        <i/>
        <u/>
        <sz val="18"/>
        <color rgb="FFC00000"/>
        <rFont val="Calibri"/>
        <family val="2"/>
        <scheme val="minor"/>
      </rPr>
      <t>"STAMP THE ARRAY FRAME &amp; SAVE</t>
    </r>
  </si>
  <si>
    <r>
      <rPr>
        <b/>
        <strike/>
        <sz val="16"/>
        <color theme="1"/>
        <rFont val="Calibri"/>
        <family val="2"/>
        <scheme val="minor"/>
      </rPr>
      <t>11/1 - TOP SIDE 11:00</t>
    </r>
    <r>
      <rPr>
        <b/>
        <sz val="16"/>
        <color theme="1"/>
        <rFont val="Calibri"/>
        <family val="2"/>
        <scheme val="minor"/>
      </rPr>
      <t xml:space="preserve">
11/2 - AOI 8:00</t>
    </r>
  </si>
  <si>
    <t xml:space="preserve">1T
33/102
</t>
  </si>
  <si>
    <t>113647
(11/2)</t>
  </si>
  <si>
    <t>WAIVED SELECTIVE SOLDER REQ PER ECO #3</t>
  </si>
  <si>
    <r>
      <rPr>
        <b/>
        <strike/>
        <sz val="16"/>
        <color theme="1"/>
        <rFont val="Calibri"/>
        <family val="2"/>
        <scheme val="minor"/>
      </rPr>
      <t>11/3 - BOT SIDE 9:30</t>
    </r>
    <r>
      <rPr>
        <b/>
        <sz val="16"/>
        <color theme="1"/>
        <rFont val="Calibri"/>
        <family val="2"/>
        <scheme val="minor"/>
      </rPr>
      <t xml:space="preserve">
</t>
    </r>
    <r>
      <rPr>
        <b/>
        <strike/>
        <sz val="16"/>
        <color theme="1"/>
        <rFont val="Calibri"/>
        <family val="2"/>
        <scheme val="minor"/>
      </rPr>
      <t xml:space="preserve">11/3 - TOP SIDE 1:30
</t>
    </r>
    <r>
      <rPr>
        <b/>
        <sz val="16"/>
        <color theme="1"/>
        <rFont val="Calibri"/>
        <family val="2"/>
        <scheme val="minor"/>
      </rPr>
      <t>11/4 - AOI 10:00</t>
    </r>
  </si>
  <si>
    <t>1B 1T
31/118</t>
  </si>
  <si>
    <t>Government Contracting Specialists, Inc.</t>
  </si>
  <si>
    <t>2455 South Rd</t>
  </si>
  <si>
    <t>Poughkeepsie</t>
  </si>
  <si>
    <t>112479 (10/19)</t>
  </si>
  <si>
    <t>11/9
9D</t>
  </si>
  <si>
    <t>DEPANEL
PRESS FIT REQ
SERIAL #S ON CofC PER ECO 5</t>
  </si>
  <si>
    <r>
      <rPr>
        <b/>
        <strike/>
        <sz val="16"/>
        <color theme="1"/>
        <rFont val="Calibri"/>
        <family val="2"/>
        <scheme val="minor"/>
      </rPr>
      <t>11/1 - BOT SIDE 7:00</t>
    </r>
    <r>
      <rPr>
        <b/>
        <sz val="16"/>
        <color theme="1"/>
        <rFont val="Calibri"/>
        <family val="2"/>
        <scheme val="minor"/>
      </rPr>
      <t xml:space="preserve">
</t>
    </r>
    <r>
      <rPr>
        <b/>
        <strike/>
        <sz val="16"/>
        <color theme="1"/>
        <rFont val="Calibri"/>
        <family val="2"/>
        <scheme val="minor"/>
      </rPr>
      <t>11/1 - TOP SIDE 8:30</t>
    </r>
    <r>
      <rPr>
        <b/>
        <sz val="16"/>
        <color theme="1"/>
        <rFont val="Calibri"/>
        <family val="2"/>
        <scheme val="minor"/>
      </rPr>
      <t xml:space="preserve">
11/1 - AOI 11:00</t>
    </r>
  </si>
  <si>
    <t>1B 1T   32/139</t>
  </si>
  <si>
    <r>
      <rPr>
        <b/>
        <strike/>
        <sz val="16"/>
        <color theme="1"/>
        <rFont val="Calibri"/>
        <family val="2"/>
        <scheme val="minor"/>
      </rPr>
      <t>10/19 - SMT CLEAR</t>
    </r>
    <r>
      <rPr>
        <b/>
        <sz val="16"/>
        <color theme="1"/>
        <rFont val="Calibri"/>
        <family val="2"/>
        <scheme val="minor"/>
      </rPr>
      <t xml:space="preserve">
10/27 - KIT CLEAR</t>
    </r>
  </si>
  <si>
    <t>LKC Technologies</t>
  </si>
  <si>
    <t>2 Professional Dr Ste 224</t>
  </si>
  <si>
    <t>112722
(10/31)</t>
  </si>
  <si>
    <t>11/8
5D</t>
  </si>
  <si>
    <t>DEPANEL PER ECO #1
WAIVE ECO NOTE 4</t>
  </si>
  <si>
    <r>
      <rPr>
        <b/>
        <strike/>
        <sz val="16"/>
        <rFont val="Calibri"/>
        <family val="2"/>
        <scheme val="minor"/>
      </rPr>
      <t>11/2 - TOP SIDE 7:00</t>
    </r>
    <r>
      <rPr>
        <b/>
        <sz val="16"/>
        <rFont val="Calibri"/>
        <family val="2"/>
        <scheme val="minor"/>
      </rPr>
      <t xml:space="preserve">
11/2 - AOI 10:00</t>
    </r>
  </si>
  <si>
    <t>2T
81/159</t>
  </si>
  <si>
    <t>10/31 - SHORT R30 OK TO SKIP</t>
  </si>
  <si>
    <t>114048
(11/3)</t>
  </si>
  <si>
    <t>*3 DAY TURN*</t>
  </si>
  <si>
    <r>
      <rPr>
        <b/>
        <strike/>
        <sz val="16"/>
        <color theme="1"/>
        <rFont val="Calibri"/>
        <family val="2"/>
        <scheme val="minor"/>
      </rPr>
      <t>11/3 - BOT SIDE 10:45
11/3 - TOP SIDE 12:00</t>
    </r>
    <r>
      <rPr>
        <b/>
        <sz val="16"/>
        <color theme="1"/>
        <rFont val="Calibri"/>
        <family val="2"/>
        <scheme val="minor"/>
      </rPr>
      <t xml:space="preserve"> 
11/3 - AOI 1:30</t>
    </r>
  </si>
  <si>
    <t>1B 1T
6/13</t>
  </si>
  <si>
    <t>Deeplocal Inc.</t>
  </si>
  <si>
    <t>1601 Marys Ave</t>
  </si>
  <si>
    <t>Sharpsburg</t>
  </si>
  <si>
    <t>112513 (10/12)</t>
  </si>
  <si>
    <t>RONC 108038</t>
  </si>
  <si>
    <t>11/9   20D</t>
  </si>
  <si>
    <t>FEEX G</t>
  </si>
  <si>
    <r>
      <rPr>
        <b/>
        <strike/>
        <sz val="16"/>
        <color theme="1"/>
        <rFont val="Calibri"/>
        <family val="2"/>
        <scheme val="minor"/>
      </rPr>
      <t xml:space="preserve">10/31 - BOT SIDE 12:00
11/1 - TOP SIDE 6:00
</t>
    </r>
    <r>
      <rPr>
        <b/>
        <sz val="16"/>
        <color theme="1"/>
        <rFont val="Calibri"/>
        <family val="2"/>
        <scheme val="minor"/>
      </rPr>
      <t xml:space="preserve">11/1 - AOI 8:30      </t>
    </r>
  </si>
  <si>
    <t>1B 1T   32/117</t>
  </si>
  <si>
    <t>KIT CLEAR 10/12</t>
  </si>
  <si>
    <t>AR RF Microwave (ARI)</t>
  </si>
  <si>
    <t>160 Schoolhouse Rd</t>
  </si>
  <si>
    <t>Souderton</t>
  </si>
  <si>
    <t>111607-2 (10/24)</t>
  </si>
  <si>
    <t>2ND ART</t>
  </si>
  <si>
    <t>CUST PROVIDED SAMPLE BOARD FOR REFERENCE - MUST RETURN TO CUST W/ KIT/MATL</t>
  </si>
  <si>
    <r>
      <rPr>
        <b/>
        <strike/>
        <sz val="16"/>
        <rFont val="Calibri"/>
        <family val="2"/>
        <scheme val="minor"/>
      </rPr>
      <t>11/2 - BOT SIDE 8:00</t>
    </r>
    <r>
      <rPr>
        <b/>
        <sz val="16"/>
        <rFont val="Calibri"/>
        <family val="2"/>
        <scheme val="minor"/>
      </rPr>
      <t xml:space="preserve">
</t>
    </r>
    <r>
      <rPr>
        <b/>
        <strike/>
        <sz val="16"/>
        <rFont val="Calibri"/>
        <family val="2"/>
        <scheme val="minor"/>
      </rPr>
      <t>11/3 - TOP SIDE 8:00</t>
    </r>
    <r>
      <rPr>
        <b/>
        <sz val="16"/>
        <rFont val="Calibri"/>
        <family val="2"/>
        <scheme val="minor"/>
      </rPr>
      <t xml:space="preserve">
11/3 - AOI 1:30</t>
    </r>
  </si>
  <si>
    <t>1B 1T     27/53</t>
  </si>
  <si>
    <r>
      <rPr>
        <b/>
        <strike/>
        <sz val="16"/>
        <rFont val="Calibri"/>
        <family val="2"/>
      </rPr>
      <t>10/24 - WILL CLEAR SOON</t>
    </r>
    <r>
      <rPr>
        <b/>
        <sz val="16"/>
        <rFont val="Calibri"/>
        <family val="2"/>
      </rPr>
      <t xml:space="preserve">
10/27 - KIT CLEAR</t>
    </r>
  </si>
  <si>
    <t>Swift Sensors</t>
  </si>
  <si>
    <t>4611 Bee Caves Rd</t>
  </si>
  <si>
    <t>113382 (10/10)</t>
  </si>
  <si>
    <t>NEW MATRIX</t>
  </si>
  <si>
    <r>
      <t xml:space="preserve">11/7 </t>
    </r>
    <r>
      <rPr>
        <b/>
        <strike/>
        <sz val="16"/>
        <color theme="1"/>
        <rFont val="Calibri"/>
        <family val="2"/>
        <scheme val="minor"/>
      </rPr>
      <t>10/24</t>
    </r>
    <r>
      <rPr>
        <b/>
        <sz val="16"/>
        <color theme="1"/>
        <rFont val="Calibri"/>
        <family val="2"/>
        <scheme val="minor"/>
      </rPr>
      <t xml:space="preserve"> 9D</t>
    </r>
  </si>
  <si>
    <t>DEPANEL              FIXTURE &amp; SWAGING TOOL REQ</t>
  </si>
  <si>
    <r>
      <rPr>
        <b/>
        <strike/>
        <sz val="16"/>
        <color theme="1"/>
        <rFont val="Calibri"/>
        <family val="2"/>
      </rPr>
      <t>10/13 - TOP SIDE 6:00</t>
    </r>
    <r>
      <rPr>
        <b/>
        <sz val="16"/>
        <color theme="1"/>
        <rFont val="Calibri"/>
        <family val="2"/>
      </rPr>
      <t xml:space="preserve">   10/13 - AOI 7:00</t>
    </r>
  </si>
  <si>
    <t>1T                11/20</t>
  </si>
  <si>
    <t>KIT CLEAR 10/11    MATRIX JOB - NEEDED FIXTURE AND SWAGING TOOL</t>
  </si>
  <si>
    <t>2 Professional Dr</t>
  </si>
  <si>
    <t xml:space="preserve">113665-2 (10/17)
</t>
  </si>
  <si>
    <r>
      <rPr>
        <b/>
        <strike/>
        <sz val="16"/>
        <color theme="1"/>
        <rFont val="Calibri"/>
        <family val="2"/>
        <scheme val="minor"/>
      </rPr>
      <t>10/18 - BOT SIDE 6:00   10/18 - TOP SIDE 10:30</t>
    </r>
    <r>
      <rPr>
        <b/>
        <sz val="16"/>
        <color theme="1"/>
        <rFont val="Calibri"/>
        <family val="2"/>
        <scheme val="minor"/>
      </rPr>
      <t xml:space="preserve"> 10/19 - QTY 50 DONE
</t>
    </r>
    <r>
      <rPr>
        <b/>
        <strike/>
        <sz val="16"/>
        <color theme="1"/>
        <rFont val="Calibri"/>
        <family val="2"/>
        <scheme val="minor"/>
      </rPr>
      <t>10/24 - BOT SIDE 11:00</t>
    </r>
    <r>
      <rPr>
        <b/>
        <sz val="16"/>
        <color theme="1"/>
        <rFont val="Calibri"/>
        <family val="2"/>
        <scheme val="minor"/>
      </rPr>
      <t xml:space="preserve">
</t>
    </r>
    <r>
      <rPr>
        <b/>
        <strike/>
        <sz val="16"/>
        <color theme="1"/>
        <rFont val="Calibri"/>
        <family val="2"/>
        <scheme val="minor"/>
      </rPr>
      <t>10/25 - TOP SIDE 11:00</t>
    </r>
    <r>
      <rPr>
        <b/>
        <sz val="16"/>
        <color theme="1"/>
        <rFont val="Calibri"/>
        <family val="2"/>
        <scheme val="minor"/>
      </rPr>
      <t xml:space="preserve">
10/26 - AOI 8:30</t>
    </r>
  </si>
  <si>
    <t>10/17 - KIT CLEAR QTY 400 PARTIAL</t>
  </si>
  <si>
    <t>111683 (10/21)</t>
  </si>
  <si>
    <t>11/4   10D</t>
  </si>
  <si>
    <r>
      <rPr>
        <b/>
        <strike/>
        <sz val="16"/>
        <color theme="1"/>
        <rFont val="Calibri"/>
        <family val="2"/>
        <scheme val="minor"/>
      </rPr>
      <t>10/28 - TOP SIDE 9:00</t>
    </r>
    <r>
      <rPr>
        <b/>
        <sz val="16"/>
        <color theme="1"/>
        <rFont val="Calibri"/>
        <family val="2"/>
        <scheme val="minor"/>
      </rPr>
      <t xml:space="preserve">
10/28 - AOI</t>
    </r>
  </si>
  <si>
    <t>1T            33/167</t>
  </si>
  <si>
    <t>KIT CLEAR 10/21</t>
  </si>
  <si>
    <t>TMC / Technical Manufacturing Corp.</t>
  </si>
  <si>
    <t>15 Centennial Dr</t>
  </si>
  <si>
    <t>Peabody</t>
  </si>
  <si>
    <t>01960</t>
  </si>
  <si>
    <t>113515 (10/19)</t>
  </si>
  <si>
    <t>11/4  10D</t>
  </si>
  <si>
    <t>DEPANEL
*RECV 7 PCS "U24" DAMAGED OK TO BTD</t>
  </si>
  <si>
    <r>
      <t xml:space="preserve">10/27 - RTR
</t>
    </r>
    <r>
      <rPr>
        <b/>
        <strike/>
        <sz val="16"/>
        <rFont val="Calibri"/>
        <family val="2"/>
        <scheme val="minor"/>
      </rPr>
      <t>10/28 - BOT SIDE 9:00</t>
    </r>
    <r>
      <rPr>
        <b/>
        <sz val="16"/>
        <rFont val="Calibri"/>
        <family val="2"/>
        <scheme val="minor"/>
      </rPr>
      <t xml:space="preserve">
</t>
    </r>
    <r>
      <rPr>
        <b/>
        <strike/>
        <sz val="16"/>
        <rFont val="Calibri"/>
        <family val="2"/>
        <scheme val="minor"/>
      </rPr>
      <t xml:space="preserve">10/28 - TOP SIDE 10:30
</t>
    </r>
    <r>
      <rPr>
        <b/>
        <sz val="16"/>
        <rFont val="Calibri"/>
        <family val="2"/>
        <scheme val="minor"/>
      </rPr>
      <t>10/31 - AOI 12:00</t>
    </r>
  </si>
  <si>
    <t>1B/2T
88/801</t>
  </si>
  <si>
    <r>
      <rPr>
        <b/>
        <strike/>
        <sz val="16"/>
        <rFont val="Calibri"/>
        <family val="2"/>
        <scheme val="minor"/>
      </rPr>
      <t>WIL CLEAR SOON   10/20 - RECV BEND LEADS</t>
    </r>
    <r>
      <rPr>
        <b/>
        <sz val="16"/>
        <rFont val="Calibri"/>
        <family val="2"/>
        <scheme val="minor"/>
      </rPr>
      <t xml:space="preserve">   KIT CLEAR 10/21</t>
    </r>
  </si>
  <si>
    <t>Sonetics Corporation</t>
  </si>
  <si>
    <t>17600 Sw 65th Ave</t>
  </si>
  <si>
    <t>Lake Oswego</t>
  </si>
  <si>
    <t>113191 (10/19)</t>
  </si>
  <si>
    <r>
      <t xml:space="preserve">11/4
</t>
    </r>
    <r>
      <rPr>
        <b/>
        <strike/>
        <sz val="16"/>
        <rFont val="Calibri"/>
        <family val="2"/>
        <scheme val="minor"/>
      </rPr>
      <t>11/3</t>
    </r>
    <r>
      <rPr>
        <b/>
        <sz val="16"/>
        <rFont val="Calibri"/>
        <family val="2"/>
        <scheme val="minor"/>
      </rPr>
      <t xml:space="preserve">  10D</t>
    </r>
  </si>
  <si>
    <t>X
11/3 - AWAITING CUSTOMER REPLY REGARDING ISSUE
11/4 - ISSUE RESOLVED</t>
  </si>
  <si>
    <r>
      <rPr>
        <b/>
        <strike/>
        <sz val="16"/>
        <rFont val="Calibri"/>
        <family val="2"/>
        <scheme val="minor"/>
      </rPr>
      <t>10/27 - BOT SIDE 8:30</t>
    </r>
    <r>
      <rPr>
        <b/>
        <sz val="16"/>
        <rFont val="Calibri"/>
        <family val="2"/>
        <scheme val="minor"/>
      </rPr>
      <t xml:space="preserve">
</t>
    </r>
    <r>
      <rPr>
        <b/>
        <strike/>
        <sz val="16"/>
        <rFont val="Calibri"/>
        <family val="2"/>
        <scheme val="minor"/>
      </rPr>
      <t xml:space="preserve">10/27 - TOP SIDE 12:00
</t>
    </r>
    <r>
      <rPr>
        <b/>
        <sz val="16"/>
        <rFont val="Calibri"/>
        <family val="2"/>
        <scheme val="minor"/>
      </rPr>
      <t>10/28 - AOI 9:00</t>
    </r>
  </si>
  <si>
    <t>1B 1T   103/674</t>
  </si>
  <si>
    <r>
      <rPr>
        <b/>
        <strike/>
        <sz val="16"/>
        <rFont val="Calibri"/>
        <family val="2"/>
        <scheme val="minor"/>
      </rPr>
      <t>10/19 - STOCKROOM LOOKING FOR PARTS</t>
    </r>
    <r>
      <rPr>
        <b/>
        <sz val="16"/>
        <rFont val="Calibri"/>
        <family val="2"/>
        <scheme val="minor"/>
      </rPr>
      <t xml:space="preserve">   KIT CLEAR 10/20</t>
    </r>
  </si>
  <si>
    <t>Vista Photonics</t>
  </si>
  <si>
    <t>3655 Research Dr</t>
  </si>
  <si>
    <t>Las Cruces</t>
  </si>
  <si>
    <t>112710 (10/13)</t>
  </si>
  <si>
    <r>
      <rPr>
        <b/>
        <strike/>
        <sz val="16"/>
        <rFont val="Calibri"/>
        <family val="2"/>
        <scheme val="minor"/>
      </rPr>
      <t>10/20 - BOT SIDE 12:00   10/20 - TOP SIDE 2:30</t>
    </r>
    <r>
      <rPr>
        <b/>
        <sz val="16"/>
        <rFont val="Calibri"/>
        <family val="2"/>
        <scheme val="minor"/>
      </rPr>
      <t xml:space="preserve">   10/21 - AOI 9:00</t>
    </r>
  </si>
  <si>
    <t>82/385</t>
  </si>
  <si>
    <r>
      <rPr>
        <b/>
        <strike/>
        <sz val="16"/>
        <rFont val="Calibri"/>
        <family val="2"/>
        <scheme val="minor"/>
      </rPr>
      <t>10/17 - INTERNAL CLEAR - SHORT ATTRITION</t>
    </r>
    <r>
      <rPr>
        <b/>
        <sz val="16"/>
        <rFont val="Calibri"/>
        <family val="2"/>
        <scheme val="minor"/>
      </rPr>
      <t xml:space="preserve">   KIT CLEAR 10/21</t>
    </r>
  </si>
  <si>
    <t>ABB Inc.</t>
  </si>
  <si>
    <t>7051 Industrial Blvd</t>
  </si>
  <si>
    <t>Bartlesville</t>
  </si>
  <si>
    <t>113530 (10/21)</t>
  </si>
  <si>
    <t>DEPANEL
NOTE: PREVIOUS ISSUES @ L3/L4 &amp; U11</t>
  </si>
  <si>
    <r>
      <rPr>
        <b/>
        <strike/>
        <sz val="16"/>
        <color theme="1"/>
        <rFont val="Calibri"/>
        <family val="2"/>
        <scheme val="minor"/>
      </rPr>
      <t>10/26 - BOT SIDE 8:30</t>
    </r>
    <r>
      <rPr>
        <b/>
        <sz val="16"/>
        <color theme="1"/>
        <rFont val="Calibri"/>
        <family val="2"/>
        <scheme val="minor"/>
      </rPr>
      <t xml:space="preserve">
</t>
    </r>
    <r>
      <rPr>
        <b/>
        <strike/>
        <sz val="16"/>
        <color theme="1"/>
        <rFont val="Calibri"/>
        <family val="2"/>
        <scheme val="minor"/>
      </rPr>
      <t>10/26 - TOP SIDE 10:00</t>
    </r>
    <r>
      <rPr>
        <b/>
        <sz val="16"/>
        <color theme="1"/>
        <rFont val="Calibri"/>
        <family val="2"/>
        <scheme val="minor"/>
      </rPr>
      <t xml:space="preserve">
10/27 - AOI 7:00</t>
    </r>
  </si>
  <si>
    <t>1B 1T   57/114</t>
  </si>
  <si>
    <t>113267 (10/20)</t>
  </si>
  <si>
    <t>11/3   10D</t>
  </si>
  <si>
    <r>
      <rPr>
        <b/>
        <strike/>
        <sz val="16"/>
        <rFont val="Calibri"/>
        <family val="2"/>
        <scheme val="minor"/>
      </rPr>
      <t xml:space="preserve">10/26 - BOT SIDE 1:30
10/27 - TOP SIDE 7:00
</t>
    </r>
    <r>
      <rPr>
        <b/>
        <sz val="16"/>
        <rFont val="Calibri"/>
        <family val="2"/>
        <scheme val="minor"/>
      </rPr>
      <t>10/27 - AOI 8:30</t>
    </r>
  </si>
  <si>
    <t>1B/1T
26/85</t>
  </si>
  <si>
    <t>KIT CLEAR 10/20</t>
  </si>
  <si>
    <t>110721-2 (10/25)</t>
  </si>
  <si>
    <t>2ND RUN</t>
  </si>
  <si>
    <t>166/440</t>
  </si>
  <si>
    <t>DEPANEL
RUN PARTIAL QTY 234 SPEC CofC PER ECO 5</t>
  </si>
  <si>
    <t>8/12 - QTY 234 TOP SIDE CLEAR - QTY 440 BOT SIDE CLEAR
10/27 - AA REQUESTS TO CANCEL</t>
  </si>
  <si>
    <t>Royal Circuit Solutions, Inc.</t>
  </si>
  <si>
    <t>Hollister</t>
  </si>
  <si>
    <t>95023-2535</t>
  </si>
  <si>
    <t>113166 (10/21)</t>
  </si>
  <si>
    <t>RONC 113081</t>
  </si>
  <si>
    <t>BAG SEALING NOT REQUIRED</t>
  </si>
  <si>
    <r>
      <rPr>
        <b/>
        <strike/>
        <sz val="16"/>
        <color theme="1"/>
        <rFont val="Calibri"/>
        <family val="2"/>
        <scheme val="minor"/>
      </rPr>
      <t>10/31 - TOP SIDE 11:00</t>
    </r>
    <r>
      <rPr>
        <b/>
        <sz val="16"/>
        <color theme="1"/>
        <rFont val="Calibri"/>
        <family val="2"/>
        <scheme val="minor"/>
      </rPr>
      <t xml:space="preserve">
10/31 - AOI 3:30</t>
    </r>
  </si>
  <si>
    <t>1T                 3/2</t>
  </si>
  <si>
    <t>6250 Joyce Dr,</t>
  </si>
  <si>
    <t>113167 (10/19)</t>
  </si>
  <si>
    <t>RONC 113082</t>
  </si>
  <si>
    <t>11/2  10D</t>
  </si>
  <si>
    <r>
      <rPr>
        <b/>
        <strike/>
        <sz val="16"/>
        <color theme="1"/>
        <rFont val="Calibri"/>
        <family val="2"/>
        <scheme val="minor"/>
      </rPr>
      <t>10/21 - TOP SIDE 10:00</t>
    </r>
    <r>
      <rPr>
        <b/>
        <sz val="16"/>
        <color theme="1"/>
        <rFont val="Calibri"/>
        <family val="2"/>
        <scheme val="minor"/>
      </rPr>
      <t xml:space="preserve">
10/21 - BACK 12:00</t>
    </r>
  </si>
  <si>
    <t>1T             2/3</t>
  </si>
  <si>
    <t>KIT CLEAR 10/19</t>
  </si>
  <si>
    <t>109791-3 (10/17)</t>
  </si>
  <si>
    <t>3RD RUN</t>
  </si>
  <si>
    <t>11/1   10D</t>
  </si>
  <si>
    <t>DEPANEL
SHIPPED QTY 80 ON 8/23</t>
  </si>
  <si>
    <r>
      <rPr>
        <b/>
        <strike/>
        <sz val="16"/>
        <rFont val="Calibri"/>
        <family val="2"/>
        <scheme val="minor"/>
      </rPr>
      <t xml:space="preserve">8/23 - BOT DONE 
10/26 - TOP SIDE 7:00
</t>
    </r>
    <r>
      <rPr>
        <b/>
        <sz val="16"/>
        <rFont val="Calibri"/>
        <family val="2"/>
        <scheme val="minor"/>
      </rPr>
      <t>10/26 - AOI 8:30</t>
    </r>
  </si>
  <si>
    <t>1B 1T   27/49</t>
  </si>
  <si>
    <r>
      <rPr>
        <b/>
        <strike/>
        <sz val="16"/>
        <rFont val="Calibri"/>
        <family val="2"/>
        <scheme val="minor"/>
      </rPr>
      <t>SHOULD CLEAR 10/17</t>
    </r>
    <r>
      <rPr>
        <b/>
        <sz val="16"/>
        <rFont val="Calibri"/>
        <family val="2"/>
        <scheme val="minor"/>
      </rPr>
      <t xml:space="preserve">   KIT CLEAR 10/18</t>
    </r>
  </si>
  <si>
    <t>22405-1606</t>
  </si>
  <si>
    <t>108881 (10/20)</t>
  </si>
  <si>
    <t>10/31   3D</t>
  </si>
  <si>
    <t>* 3 DAY TURN * DEPANEL (NOT ENOUGH MOUSE BITE HOLES - 1 BOARD DELAMED *NEED TO DREMMEL CUT &amp; SAND)  Hold Kit for next build to follow in 4-6 weeks</t>
  </si>
  <si>
    <r>
      <rPr>
        <b/>
        <strike/>
        <sz val="16"/>
        <rFont val="Calibri"/>
        <family val="2"/>
        <scheme val="minor"/>
      </rPr>
      <t>10/26 - BOT RTR</t>
    </r>
    <r>
      <rPr>
        <b/>
        <sz val="16"/>
        <rFont val="Calibri"/>
        <family val="2"/>
        <scheme val="minor"/>
      </rPr>
      <t xml:space="preserve">
</t>
    </r>
    <r>
      <rPr>
        <b/>
        <strike/>
        <sz val="16"/>
        <rFont val="Calibri"/>
        <family val="2"/>
        <scheme val="minor"/>
      </rPr>
      <t xml:space="preserve">10/27 - TOP SIDE 10:30
10/28 - BOT SIDE 6:00
</t>
    </r>
    <r>
      <rPr>
        <b/>
        <sz val="16"/>
        <rFont val="Calibri"/>
        <family val="2"/>
        <scheme val="minor"/>
      </rPr>
      <t>10/28 - AOI</t>
    </r>
  </si>
  <si>
    <t>1B/1T
48/1228</t>
  </si>
  <si>
    <t>FAB DUE 10/27
10/27- KIT CLEAR</t>
  </si>
  <si>
    <t>113823
(10/24)</t>
  </si>
  <si>
    <r>
      <rPr>
        <b/>
        <strike/>
        <sz val="16"/>
        <rFont val="Calibri"/>
        <family val="2"/>
        <scheme val="minor"/>
      </rPr>
      <t>10/25 - BOT SIDE 11:30</t>
    </r>
    <r>
      <rPr>
        <b/>
        <sz val="16"/>
        <rFont val="Calibri"/>
        <family val="2"/>
        <scheme val="minor"/>
      </rPr>
      <t xml:space="preserve">
</t>
    </r>
    <r>
      <rPr>
        <b/>
        <strike/>
        <sz val="16"/>
        <rFont val="Calibri"/>
        <family val="2"/>
        <scheme val="minor"/>
      </rPr>
      <t>10/25 - TOP SIDE 2:00</t>
    </r>
    <r>
      <rPr>
        <b/>
        <sz val="16"/>
        <rFont val="Calibri"/>
        <family val="2"/>
        <scheme val="minor"/>
      </rPr>
      <t xml:space="preserve">
10/26 - AOI 7:00</t>
    </r>
  </si>
  <si>
    <t>1B 2T         22/29</t>
  </si>
  <si>
    <t>Galvion</t>
  </si>
  <si>
    <t>160 Corporate Dr</t>
  </si>
  <si>
    <t>Portsmouth</t>
  </si>
  <si>
    <t>03801</t>
  </si>
  <si>
    <t>113077-2</t>
  </si>
  <si>
    <t>10/31    5D</t>
  </si>
  <si>
    <r>
      <t xml:space="preserve">MUST SHIP 10/31 OR SOONER
</t>
    </r>
    <r>
      <rPr>
        <b/>
        <u val="double"/>
        <sz val="16"/>
        <color rgb="FFC00000"/>
        <rFont val="Calibri"/>
        <family val="2"/>
        <scheme val="minor"/>
      </rPr>
      <t>***CUST DROPPED &amp; DAMAGED BOARDS LAST TIME - EXTRA CARE WHEN PACKAGING &amp; BOXING</t>
    </r>
  </si>
  <si>
    <r>
      <rPr>
        <b/>
        <strike/>
        <sz val="16"/>
        <rFont val="Calibri"/>
        <family val="2"/>
        <scheme val="minor"/>
      </rPr>
      <t>10/19 - BOT SIDE 9:00</t>
    </r>
    <r>
      <rPr>
        <b/>
        <sz val="16"/>
        <rFont val="Calibri"/>
        <family val="2"/>
        <scheme val="minor"/>
      </rPr>
      <t xml:space="preserve">   </t>
    </r>
    <r>
      <rPr>
        <b/>
        <strike/>
        <sz val="16"/>
        <rFont val="Calibri"/>
        <family val="2"/>
        <scheme val="minor"/>
      </rPr>
      <t>10/21 - TOP SIDE 6:00</t>
    </r>
    <r>
      <rPr>
        <b/>
        <sz val="16"/>
        <rFont val="Calibri"/>
        <family val="2"/>
        <scheme val="minor"/>
      </rPr>
      <t xml:space="preserve">
10/25 - AOI 12:00</t>
    </r>
  </si>
  <si>
    <t>1B 2T- 1:19 1:25   56/374</t>
  </si>
  <si>
    <t>10/18 - KIT CLEAR (NOT REPORTED)</t>
  </si>
  <si>
    <t>6250 Joyce Dr</t>
  </si>
  <si>
    <t>113454 (10/18)</t>
  </si>
  <si>
    <t>10/31   5D</t>
  </si>
  <si>
    <r>
      <rPr>
        <b/>
        <strike/>
        <sz val="16"/>
        <rFont val="Calibri"/>
        <family val="2"/>
        <scheme val="minor"/>
      </rPr>
      <t>10/24 - BOT SIDE 1:30</t>
    </r>
    <r>
      <rPr>
        <b/>
        <sz val="16"/>
        <rFont val="Calibri"/>
        <family val="2"/>
        <scheme val="minor"/>
      </rPr>
      <t xml:space="preserve">
10/25 - TOP SIDE 9:30
10/25 - AOI 11:30</t>
    </r>
  </si>
  <si>
    <t>2B 2T   119/393</t>
  </si>
  <si>
    <t>FABS DUE 10/21</t>
  </si>
  <si>
    <t>112216 (10/3)</t>
  </si>
  <si>
    <t>10/31  20D</t>
  </si>
  <si>
    <r>
      <t xml:space="preserve">DEPANEL
XRAY &amp; SAVE IMAGES </t>
    </r>
    <r>
      <rPr>
        <b/>
        <sz val="16"/>
        <color rgb="FFC00000"/>
        <rFont val="Calibri"/>
        <family val="2"/>
      </rPr>
      <t>*ADD FLUX TO "U401*</t>
    </r>
    <r>
      <rPr>
        <b/>
        <sz val="16"/>
        <color theme="1"/>
        <rFont val="Calibri"/>
        <family val="2"/>
      </rPr>
      <t xml:space="preserve"> PER ECO #3</t>
    </r>
  </si>
  <si>
    <r>
      <rPr>
        <b/>
        <strike/>
        <sz val="16"/>
        <color theme="1"/>
        <rFont val="Calibri"/>
        <family val="2"/>
      </rPr>
      <t>10/5 - BOT SIDE 10:30 (START &amp; STOP DUE TO SCHD)</t>
    </r>
    <r>
      <rPr>
        <b/>
        <sz val="16"/>
        <color theme="1"/>
        <rFont val="Calibri"/>
        <family val="2"/>
      </rPr>
      <t xml:space="preserve">               </t>
    </r>
    <r>
      <rPr>
        <b/>
        <strike/>
        <sz val="16"/>
        <color theme="1"/>
        <rFont val="Calibri"/>
        <family val="2"/>
      </rPr>
      <t xml:space="preserve"> 10/13 - TOP SIDE 9:30 HOLD 1:30   10/14 - TOP SIDE 10:00</t>
    </r>
    <r>
      <rPr>
        <b/>
        <sz val="16"/>
        <color theme="1"/>
        <rFont val="Calibri"/>
        <family val="2"/>
        <scheme val="minor"/>
      </rPr>
      <t xml:space="preserve">       10/19 - AOI 3:00</t>
    </r>
  </si>
  <si>
    <t>2B 2T  84/373 M1 1:20 M2 1:20</t>
  </si>
  <si>
    <t>KIT CLEAR 10/3 (NOT REPORTED)</t>
  </si>
  <si>
    <t>817 W High St</t>
  </si>
  <si>
    <t>Jackson</t>
  </si>
  <si>
    <t>112229
10/25</t>
  </si>
  <si>
    <t>ROWC B112096</t>
  </si>
  <si>
    <t>10/28
3D</t>
  </si>
  <si>
    <t>* 3-DAY TURN *         DO NOT SHIP MATL - MATL GOES INTO NEXT JOB  113426</t>
  </si>
  <si>
    <r>
      <rPr>
        <b/>
        <strike/>
        <sz val="16"/>
        <color theme="1"/>
        <rFont val="Calibri"/>
        <family val="2"/>
        <scheme val="minor"/>
      </rPr>
      <t>10/25 - BOT SIDE 12:30</t>
    </r>
    <r>
      <rPr>
        <b/>
        <sz val="16"/>
        <color theme="1"/>
        <rFont val="Calibri"/>
        <family val="2"/>
        <scheme val="minor"/>
      </rPr>
      <t xml:space="preserve">
</t>
    </r>
    <r>
      <rPr>
        <b/>
        <strike/>
        <sz val="16"/>
        <color theme="1"/>
        <rFont val="Calibri"/>
        <family val="2"/>
        <scheme val="minor"/>
      </rPr>
      <t xml:space="preserve">10/26 - TOP SIDE 12:00
</t>
    </r>
    <r>
      <rPr>
        <b/>
        <sz val="16"/>
        <color theme="1"/>
        <rFont val="Calibri"/>
        <family val="2"/>
        <scheme val="minor"/>
      </rPr>
      <t>10/27 - AOI 8:30</t>
    </r>
  </si>
  <si>
    <t>1B/1T
72/254</t>
  </si>
  <si>
    <t>KIT CLEAR 10/25</t>
  </si>
  <si>
    <t>113646-1 (10/17)</t>
  </si>
  <si>
    <t>???   5D</t>
  </si>
  <si>
    <t>DEPANEL                 FAIR REQUIRED</t>
  </si>
  <si>
    <r>
      <rPr>
        <b/>
        <strike/>
        <sz val="16"/>
        <color theme="4"/>
        <rFont val="Calibri"/>
        <family val="2"/>
        <scheme val="minor"/>
      </rPr>
      <t>10/20 - BOT SIDE 12:30</t>
    </r>
    <r>
      <rPr>
        <b/>
        <sz val="16"/>
        <color theme="4"/>
        <rFont val="Calibri"/>
        <family val="2"/>
        <scheme val="minor"/>
      </rPr>
      <t xml:space="preserve">   </t>
    </r>
    <r>
      <rPr>
        <b/>
        <strike/>
        <sz val="16"/>
        <color theme="4"/>
        <rFont val="Calibri"/>
        <family val="2"/>
        <scheme val="minor"/>
      </rPr>
      <t>10/20 - TOP SIDE 1:00</t>
    </r>
    <r>
      <rPr>
        <b/>
        <sz val="16"/>
        <color theme="4"/>
        <rFont val="Calibri"/>
        <family val="2"/>
        <scheme val="minor"/>
      </rPr>
      <t xml:space="preserve">   10/20 - AOI 3:30</t>
    </r>
  </si>
  <si>
    <t>1B 3T   156/691</t>
  </si>
  <si>
    <t>WILL CLEAR BY 10/19 SHORT 3 ITEMS - OK TO SKIP
10/25 - R473 IS DNI</t>
  </si>
  <si>
    <t>113636 (10/18)</t>
  </si>
  <si>
    <t>10/28  5D</t>
  </si>
  <si>
    <t>DEPANEL                     POST BAKE 30 MIN IF BOARDS ARE WASHED</t>
  </si>
  <si>
    <r>
      <rPr>
        <b/>
        <strike/>
        <sz val="16"/>
        <rFont val="Calibri"/>
        <family val="2"/>
        <scheme val="minor"/>
      </rPr>
      <t>10/20 - BOT SIDE 7:00</t>
    </r>
    <r>
      <rPr>
        <b/>
        <sz val="16"/>
        <rFont val="Calibri"/>
        <family val="2"/>
        <scheme val="minor"/>
      </rPr>
      <t xml:space="preserve">  </t>
    </r>
    <r>
      <rPr>
        <b/>
        <strike/>
        <sz val="16"/>
        <rFont val="Calibri"/>
        <family val="2"/>
        <scheme val="minor"/>
      </rPr>
      <t xml:space="preserve"> 10/20 - TOP SIDE 10:30</t>
    </r>
    <r>
      <rPr>
        <b/>
        <sz val="16"/>
        <rFont val="Calibri"/>
        <family val="2"/>
        <scheme val="minor"/>
      </rPr>
      <t xml:space="preserve">   10/20 - AOI 2:00</t>
    </r>
  </si>
  <si>
    <t>1B 2T   139/517</t>
  </si>
  <si>
    <r>
      <rPr>
        <b/>
        <strike/>
        <sz val="16"/>
        <rFont val="Calibri"/>
        <family val="2"/>
        <scheme val="minor"/>
      </rPr>
      <t>SHOULD CLEAR 10/19 - SHORT U57 - OK TO SKIP</t>
    </r>
    <r>
      <rPr>
        <b/>
        <sz val="16"/>
        <rFont val="Calibri"/>
        <family val="2"/>
        <scheme val="minor"/>
      </rPr>
      <t xml:space="preserve">   KIT CLEAR 10/21</t>
    </r>
  </si>
  <si>
    <t>Quantel USA</t>
  </si>
  <si>
    <t>49 Willow Peak Dr</t>
  </si>
  <si>
    <t>Bozeman</t>
  </si>
  <si>
    <t>MT</t>
  </si>
  <si>
    <t>113459 (10/12)</t>
  </si>
  <si>
    <t>10/27
5D</t>
  </si>
  <si>
    <t>POSSIBLE EXPEDITE?
DEPANEL</t>
  </si>
  <si>
    <r>
      <rPr>
        <b/>
        <strike/>
        <sz val="16"/>
        <rFont val="Calibri"/>
        <family val="2"/>
        <scheme val="minor"/>
      </rPr>
      <t>10/17 - BOT RTR</t>
    </r>
    <r>
      <rPr>
        <b/>
        <sz val="16"/>
        <rFont val="Calibri"/>
        <family val="2"/>
        <scheme val="minor"/>
      </rPr>
      <t xml:space="preserve">      </t>
    </r>
    <r>
      <rPr>
        <b/>
        <strike/>
        <sz val="16"/>
        <rFont val="Calibri"/>
        <family val="2"/>
        <scheme val="minor"/>
      </rPr>
      <t>10/20 - BOT SIDE 9:00</t>
    </r>
    <r>
      <rPr>
        <b/>
        <sz val="16"/>
        <rFont val="Calibri"/>
        <family val="2"/>
        <scheme val="minor"/>
      </rPr>
      <t xml:space="preserve"> </t>
    </r>
    <r>
      <rPr>
        <b/>
        <strike/>
        <sz val="16"/>
        <rFont val="Calibri"/>
        <family val="2"/>
        <scheme val="minor"/>
      </rPr>
      <t>BOT DONE 12:30</t>
    </r>
    <r>
      <rPr>
        <b/>
        <sz val="16"/>
        <rFont val="Calibri"/>
        <family val="2"/>
        <scheme val="minor"/>
      </rPr>
      <t xml:space="preserve">
</t>
    </r>
    <r>
      <rPr>
        <b/>
        <strike/>
        <sz val="16"/>
        <rFont val="Calibri"/>
        <family val="2"/>
        <scheme val="minor"/>
      </rPr>
      <t>10/21 - TOP SIDE 12:30</t>
    </r>
    <r>
      <rPr>
        <b/>
        <sz val="16"/>
        <rFont val="Calibri"/>
        <family val="2"/>
        <scheme val="minor"/>
      </rPr>
      <t xml:space="preserve">
10/24 - AOI 11:00</t>
    </r>
  </si>
  <si>
    <t>2B -3:20 4:20 3T  262/1462</t>
  </si>
  <si>
    <t>4310 N Harbor Blvd</t>
  </si>
  <si>
    <t>Fullerton</t>
  </si>
  <si>
    <t>113448 (10/13)</t>
  </si>
  <si>
    <t>10/27   10D</t>
  </si>
  <si>
    <r>
      <rPr>
        <b/>
        <strike/>
        <sz val="16"/>
        <rFont val="Calibri"/>
        <family val="2"/>
        <scheme val="minor"/>
      </rPr>
      <t>10/15 - BOT SIDE 6:00   10/15-  TOP SIDE 12:00</t>
    </r>
    <r>
      <rPr>
        <b/>
        <sz val="16"/>
        <rFont val="Calibri"/>
        <family val="2"/>
        <scheme val="minor"/>
      </rPr>
      <t xml:space="preserve">   10/15 - AOI 2:30</t>
    </r>
  </si>
  <si>
    <t>1B 1T   45/558</t>
  </si>
  <si>
    <t>10/13 - PARTIAL SHORT ITEM 11</t>
  </si>
  <si>
    <t>2455 South Rd Bldg 12-3</t>
  </si>
  <si>
    <t>112171 (10/13)</t>
  </si>
  <si>
    <r>
      <t>10/26</t>
    </r>
    <r>
      <rPr>
        <b/>
        <strike/>
        <sz val="16"/>
        <rFont val="Calibri"/>
        <family val="2"/>
        <scheme val="minor"/>
      </rPr>
      <t xml:space="preserve">
10/27</t>
    </r>
    <r>
      <rPr>
        <b/>
        <sz val="16"/>
        <rFont val="Calibri"/>
        <family val="2"/>
        <scheme val="minor"/>
      </rPr>
      <t xml:space="preserve"> </t>
    </r>
    <r>
      <rPr>
        <b/>
        <strike/>
        <sz val="16"/>
        <rFont val="Calibri"/>
        <family val="2"/>
        <scheme val="minor"/>
      </rPr>
      <t>10/24</t>
    </r>
    <r>
      <rPr>
        <b/>
        <sz val="16"/>
        <rFont val="Calibri"/>
        <family val="2"/>
        <scheme val="minor"/>
      </rPr>
      <t xml:space="preserve"> 5D</t>
    </r>
  </si>
  <si>
    <r>
      <rPr>
        <b/>
        <strike/>
        <sz val="16"/>
        <rFont val="Calibri"/>
        <family val="2"/>
        <scheme val="minor"/>
      </rPr>
      <t>10/18 - BOT SIDE STENCIL/GERBER ISSUE - NEW BOM</t>
    </r>
    <r>
      <rPr>
        <b/>
        <sz val="16"/>
        <rFont val="Calibri"/>
        <family val="2"/>
        <scheme val="minor"/>
      </rPr>
      <t xml:space="preserve">
</t>
    </r>
    <r>
      <rPr>
        <b/>
        <strike/>
        <sz val="16"/>
        <rFont val="Calibri"/>
        <family val="2"/>
        <scheme val="minor"/>
      </rPr>
      <t>10/21 - BOT SIDE 9:00
10/21 - TOP SIDE 2:00</t>
    </r>
    <r>
      <rPr>
        <b/>
        <sz val="16"/>
        <rFont val="Calibri"/>
        <family val="2"/>
        <scheme val="minor"/>
      </rPr>
      <t xml:space="preserve">
10/24 - AOI 10:00</t>
    </r>
  </si>
  <si>
    <t>1B 1T   85/535</t>
  </si>
  <si>
    <r>
      <t xml:space="preserve">WTG PART C/F'S KIT CLEAR </t>
    </r>
    <r>
      <rPr>
        <b/>
        <strike/>
        <sz val="16"/>
        <rFont val="Calibri"/>
        <family val="2"/>
        <scheme val="minor"/>
      </rPr>
      <t>10/17</t>
    </r>
    <r>
      <rPr>
        <b/>
        <sz val="16"/>
        <rFont val="Calibri"/>
        <family val="2"/>
        <scheme val="minor"/>
      </rPr>
      <t xml:space="preserve"> 10/19 HOLD</t>
    </r>
  </si>
  <si>
    <t>ABB, Inc.</t>
  </si>
  <si>
    <t>113033 (10/11)</t>
  </si>
  <si>
    <t>10/26   9D</t>
  </si>
  <si>
    <t>DEPANEL                         SEE ECO FOR T/H DB SOCKET CONN</t>
  </si>
  <si>
    <r>
      <rPr>
        <b/>
        <strike/>
        <sz val="16"/>
        <rFont val="Calibri"/>
        <family val="2"/>
      </rPr>
      <t>10/13 - BOT SIDE 1:30</t>
    </r>
    <r>
      <rPr>
        <b/>
        <sz val="16"/>
        <rFont val="Calibri"/>
        <family val="2"/>
      </rPr>
      <t xml:space="preserve">   </t>
    </r>
    <r>
      <rPr>
        <b/>
        <strike/>
        <sz val="16"/>
        <rFont val="Calibri"/>
        <family val="2"/>
      </rPr>
      <t>10/14 - TOP SIDE 7:00</t>
    </r>
    <r>
      <rPr>
        <b/>
        <sz val="16"/>
        <rFont val="Calibri"/>
        <family val="2"/>
      </rPr>
      <t xml:space="preserve">   10/14 - AOI 10:30</t>
    </r>
  </si>
  <si>
    <t>1B 1T   21/196</t>
  </si>
  <si>
    <r>
      <rPr>
        <b/>
        <strike/>
        <sz val="16"/>
        <rFont val="Calibri"/>
        <family val="2"/>
      </rPr>
      <t>WILL CLEAR 10/12, 10/13</t>
    </r>
    <r>
      <rPr>
        <b/>
        <sz val="16"/>
        <rFont val="Calibri"/>
        <family val="2"/>
      </rPr>
      <t xml:space="preserve">                           KIT CLEAR 10/13</t>
    </r>
  </si>
  <si>
    <t>113311 (10/20)</t>
  </si>
  <si>
    <r>
      <rPr>
        <b/>
        <strike/>
        <sz val="16"/>
        <rFont val="Calibri"/>
        <family val="2"/>
        <scheme val="minor"/>
      </rPr>
      <t>10/24 - BOT SIDE 10:15
10/24 - TOP SIDE 11:00</t>
    </r>
    <r>
      <rPr>
        <b/>
        <sz val="16"/>
        <rFont val="Calibri"/>
        <family val="2"/>
        <scheme val="minor"/>
      </rPr>
      <t xml:space="preserve">
10/24 - AOI 1:30</t>
    </r>
  </si>
  <si>
    <t>1B 1T   62/519</t>
  </si>
  <si>
    <r>
      <rPr>
        <b/>
        <strike/>
        <sz val="16"/>
        <rFont val="Calibri"/>
        <family val="2"/>
        <scheme val="minor"/>
      </rPr>
      <t>ONLY SHORT 1 PC - OK TO SKIP</t>
    </r>
    <r>
      <rPr>
        <b/>
        <sz val="16"/>
        <rFont val="Calibri"/>
        <family val="2"/>
        <scheme val="minor"/>
      </rPr>
      <t xml:space="preserve">
10/21 - KIT CLEAR</t>
    </r>
  </si>
  <si>
    <t>112877 (10/19)</t>
  </si>
  <si>
    <t>10/27   5D</t>
  </si>
  <si>
    <r>
      <rPr>
        <b/>
        <strike/>
        <sz val="16"/>
        <rFont val="Calibri"/>
        <family val="2"/>
        <scheme val="minor"/>
      </rPr>
      <t>10/21 - TOP SIDE 6:00</t>
    </r>
    <r>
      <rPr>
        <b/>
        <sz val="16"/>
        <rFont val="Calibri"/>
        <family val="2"/>
        <scheme val="minor"/>
      </rPr>
      <t xml:space="preserve">
10/21 - AOI 12:00</t>
    </r>
  </si>
  <si>
    <t>1T            24/42</t>
  </si>
  <si>
    <r>
      <rPr>
        <b/>
        <strike/>
        <sz val="16"/>
        <rFont val="Calibri"/>
        <family val="2"/>
        <scheme val="minor"/>
      </rPr>
      <t>10/19 - PART C/F'S ONLY</t>
    </r>
    <r>
      <rPr>
        <b/>
        <sz val="16"/>
        <rFont val="Calibri"/>
        <family val="2"/>
        <scheme val="minor"/>
      </rPr>
      <t xml:space="preserve">   KIT CLEAR 10/20</t>
    </r>
  </si>
  <si>
    <t>Safe Grain, Inc. / Maxi-Tronic, Inc.</t>
  </si>
  <si>
    <t>417 Wards Corner Rd</t>
  </si>
  <si>
    <t>Loveland</t>
  </si>
  <si>
    <t>109349-2 (5/9)</t>
  </si>
  <si>
    <t>'52 BAL</t>
  </si>
  <si>
    <t>10/25      9D</t>
  </si>
  <si>
    <t>RUN PARTIAL QTY 128 SHIP 5/27   UPDATED ECO FOR T100/101 ORIENTATION</t>
  </si>
  <si>
    <r>
      <rPr>
        <b/>
        <strike/>
        <sz val="16"/>
        <rFont val="Calibri"/>
        <family val="2"/>
      </rPr>
      <t>5/9 - PARTIAL CLEAR QTY 128</t>
    </r>
    <r>
      <rPr>
        <b/>
        <sz val="16"/>
        <rFont val="Calibri"/>
        <family val="2"/>
      </rPr>
      <t xml:space="preserve"> </t>
    </r>
    <r>
      <rPr>
        <b/>
        <strike/>
        <sz val="16"/>
        <rFont val="Calibri"/>
        <family val="2"/>
      </rPr>
      <t xml:space="preserve">  SHORT TRANSFORMERS</t>
    </r>
    <r>
      <rPr>
        <b/>
        <sz val="16"/>
        <rFont val="Calibri"/>
        <family val="2"/>
      </rPr>
      <t xml:space="preserve">   KIT CLEAR 10/12</t>
    </r>
  </si>
  <si>
    <t>SyTech Corporation</t>
  </si>
  <si>
    <t>6121 Lincolnia Rd Suite 300A</t>
  </si>
  <si>
    <t>Alexandria</t>
  </si>
  <si>
    <t>22312-2764</t>
  </si>
  <si>
    <t>113665-1 (10/17)</t>
  </si>
  <si>
    <r>
      <rPr>
        <b/>
        <u val="double"/>
        <sz val="16"/>
        <color rgb="FFC00000"/>
        <rFont val="Calibri"/>
        <family val="2"/>
        <scheme val="minor"/>
      </rPr>
      <t>QTY 50 DUE 10/24 CANT BE LATE!</t>
    </r>
    <r>
      <rPr>
        <b/>
        <sz val="16"/>
        <color theme="1"/>
        <rFont val="Calibri"/>
        <family val="2"/>
        <scheme val="minor"/>
      </rPr>
      <t xml:space="preserve">         NO MOUSE BITE HOLES - GIVE TO TAD TO DEPANEL                    BAR CODE LABELS REQ</t>
    </r>
  </si>
  <si>
    <r>
      <rPr>
        <b/>
        <strike/>
        <sz val="16"/>
        <color theme="1"/>
        <rFont val="Calibri"/>
        <family val="2"/>
        <scheme val="minor"/>
      </rPr>
      <t>10/18 - BOT SIDE 6:00   10/18 - TOP SIDE 10:30</t>
    </r>
    <r>
      <rPr>
        <b/>
        <sz val="16"/>
        <color theme="1"/>
        <rFont val="Calibri"/>
        <family val="2"/>
        <scheme val="minor"/>
      </rPr>
      <t xml:space="preserve"> 10/19 - QTY 50 DONE 10/19 - AOI 9:00</t>
    </r>
  </si>
  <si>
    <t>112781-2 (10/14)</t>
  </si>
  <si>
    <t>2ND W CHNG</t>
  </si>
  <si>
    <r>
      <rPr>
        <b/>
        <strike/>
        <sz val="16"/>
        <rFont val="Calibri"/>
        <family val="2"/>
        <scheme val="minor"/>
      </rPr>
      <t>10/15 - TOP SIDE 6:00</t>
    </r>
    <r>
      <rPr>
        <b/>
        <sz val="16"/>
        <rFont val="Calibri"/>
        <family val="2"/>
        <scheme val="minor"/>
      </rPr>
      <t xml:space="preserve">   10/15 - AOI 2:30</t>
    </r>
  </si>
  <si>
    <t>1T         54/127</t>
  </si>
  <si>
    <t>10/14 - PARTIAL SHORT - OK TO SKIP</t>
  </si>
  <si>
    <t>StrideTech Medical</t>
  </si>
  <si>
    <t>6060 W 91st Ave</t>
  </si>
  <si>
    <t>Westminster</t>
  </si>
  <si>
    <t>113057 (10/17)</t>
  </si>
  <si>
    <t>10/24   5D</t>
  </si>
  <si>
    <t>BAR CODE LABELS REQ</t>
  </si>
  <si>
    <r>
      <rPr>
        <b/>
        <strike/>
        <sz val="16"/>
        <rFont val="Calibri"/>
        <family val="2"/>
        <scheme val="minor"/>
      </rPr>
      <t>10/18 - BOT SIDE 11:00</t>
    </r>
    <r>
      <rPr>
        <b/>
        <sz val="16"/>
        <rFont val="Calibri"/>
        <family val="2"/>
        <scheme val="minor"/>
      </rPr>
      <t xml:space="preserve"> </t>
    </r>
    <r>
      <rPr>
        <b/>
        <strike/>
        <sz val="16"/>
        <rFont val="Calibri"/>
        <family val="2"/>
        <scheme val="minor"/>
      </rPr>
      <t>10/19 - TOP SIDE</t>
    </r>
    <r>
      <rPr>
        <b/>
        <sz val="16"/>
        <rFont val="Calibri"/>
        <family val="2"/>
        <scheme val="minor"/>
      </rPr>
      <t xml:space="preserve">    10/19 - AOI 11:30</t>
    </r>
  </si>
  <si>
    <t>1B 2T   103/542</t>
  </si>
  <si>
    <r>
      <rPr>
        <b/>
        <strike/>
        <sz val="16"/>
        <rFont val="Calibri"/>
        <family val="2"/>
        <scheme val="minor"/>
      </rPr>
      <t>WILL CLEAR SOON - ONLY SHORT 2 ITEMS</t>
    </r>
    <r>
      <rPr>
        <b/>
        <sz val="16"/>
        <rFont val="Calibri"/>
        <family val="2"/>
        <scheme val="minor"/>
      </rPr>
      <t xml:space="preserve">   KIT CLEAR 10/18</t>
    </r>
  </si>
  <si>
    <t>113502 (10/19)</t>
  </si>
  <si>
    <r>
      <t xml:space="preserve">10/24 </t>
    </r>
    <r>
      <rPr>
        <b/>
        <strike/>
        <sz val="16"/>
        <color theme="1"/>
        <rFont val="Calibri"/>
        <family val="2"/>
        <scheme val="minor"/>
      </rPr>
      <t>10/26</t>
    </r>
    <r>
      <rPr>
        <b/>
        <sz val="16"/>
        <color theme="1"/>
        <rFont val="Calibri"/>
        <family val="2"/>
        <scheme val="minor"/>
      </rPr>
      <t xml:space="preserve">  5D</t>
    </r>
  </si>
  <si>
    <t>EXPEDITE - SHIP 10/24</t>
  </si>
  <si>
    <r>
      <rPr>
        <b/>
        <strike/>
        <sz val="16"/>
        <color theme="1"/>
        <rFont val="Calibri"/>
        <family val="2"/>
        <scheme val="minor"/>
      </rPr>
      <t xml:space="preserve">10/20 - BOT SIDE 6:00 </t>
    </r>
    <r>
      <rPr>
        <b/>
        <sz val="16"/>
        <color theme="1"/>
        <rFont val="Calibri"/>
        <family val="2"/>
        <scheme val="minor"/>
      </rPr>
      <t xml:space="preserve">  10/20 - TOP SIDE 9:00</t>
    </r>
  </si>
  <si>
    <t>1B 1T   65/634</t>
  </si>
  <si>
    <t>3495 Kent Ave</t>
  </si>
  <si>
    <t>113501 (10/13)</t>
  </si>
  <si>
    <t>10/25   5D</t>
  </si>
  <si>
    <r>
      <rPr>
        <b/>
        <strike/>
        <sz val="16"/>
        <rFont val="Calibri"/>
        <family val="2"/>
        <scheme val="minor"/>
      </rPr>
      <t>10/17 - TOP SIDE 6:00</t>
    </r>
    <r>
      <rPr>
        <b/>
        <sz val="16"/>
        <rFont val="Calibri"/>
        <family val="2"/>
        <scheme val="minor"/>
      </rPr>
      <t xml:space="preserve">   10/17 - AOI 2:30</t>
    </r>
  </si>
  <si>
    <t>2T    78/241</t>
  </si>
  <si>
    <t>10/14 - SMT CLEAR   KIT CLEAR 10/18</t>
  </si>
  <si>
    <t>Agate Technology</t>
  </si>
  <si>
    <t>41743 Enterprise Cir N</t>
  </si>
  <si>
    <t>Temecula</t>
  </si>
  <si>
    <t>113179 (10/6)</t>
  </si>
  <si>
    <t>10/20  9D</t>
  </si>
  <si>
    <r>
      <rPr>
        <b/>
        <strike/>
        <sz val="16"/>
        <color theme="1"/>
        <rFont val="Calibri"/>
        <family val="2"/>
        <scheme val="minor"/>
      </rPr>
      <t>10/14 - BOT SIDE 10:30   10/15 - TOP SIDE 6:00</t>
    </r>
    <r>
      <rPr>
        <b/>
        <sz val="16"/>
        <color theme="1"/>
        <rFont val="Calibri"/>
        <family val="2"/>
        <scheme val="minor"/>
      </rPr>
      <t xml:space="preserve">   10/15 - AOI 2:30</t>
    </r>
  </si>
  <si>
    <t>1B 1T   92/193</t>
  </si>
  <si>
    <t>KIT CLEAR 10/7</t>
  </si>
  <si>
    <t>111301 (10/6)</t>
  </si>
  <si>
    <t>10/20   9D</t>
  </si>
  <si>
    <t>10/14 - BOT SIDE 10:30   10/15 - TOP SIDE 6:00   10/15 - AOI 2:30</t>
  </si>
  <si>
    <t>1B 2T   105/285</t>
  </si>
  <si>
    <t>112316 (9/13)</t>
  </si>
  <si>
    <t>10/20 10D</t>
  </si>
  <si>
    <t>X SET UP AND RUN BOT SIDE ONLY           "JS1-4" SOME HAVE NO GUIDE PINS</t>
  </si>
  <si>
    <r>
      <rPr>
        <b/>
        <strike/>
        <sz val="16"/>
        <rFont val="Calibri"/>
        <family val="2"/>
      </rPr>
      <t>9/19 - BOT DONE   10/10 - S/U TOP SIDE   RTR                            10/13 - TOP SIDE 6:00</t>
    </r>
    <r>
      <rPr>
        <b/>
        <sz val="16"/>
        <rFont val="Calibri"/>
        <family val="2"/>
      </rPr>
      <t xml:space="preserve">   10/14 - AOI 10:00</t>
    </r>
  </si>
  <si>
    <t>1B 1T   66/370</t>
  </si>
  <si>
    <r>
      <rPr>
        <b/>
        <strike/>
        <sz val="16"/>
        <rFont val="Calibri"/>
        <family val="2"/>
      </rPr>
      <t>9/13 - BOT CLEAR ONLY</t>
    </r>
    <r>
      <rPr>
        <b/>
        <sz val="16"/>
        <rFont val="Calibri"/>
        <family val="2"/>
      </rPr>
      <t xml:space="preserve">                          KIT CLEAR 10/6</t>
    </r>
  </si>
  <si>
    <t>5010 Centennial Blvd</t>
  </si>
  <si>
    <t>Colorado Springs</t>
  </si>
  <si>
    <t>111850-3 (8/25)</t>
  </si>
  <si>
    <r>
      <t xml:space="preserve">10/20 </t>
    </r>
    <r>
      <rPr>
        <b/>
        <strike/>
        <sz val="16"/>
        <color theme="1"/>
        <rFont val="Calibri"/>
        <family val="2"/>
      </rPr>
      <t>9/26</t>
    </r>
    <r>
      <rPr>
        <b/>
        <sz val="16"/>
        <color theme="1"/>
        <rFont val="Calibri"/>
        <family val="2"/>
      </rPr>
      <t xml:space="preserve"> </t>
    </r>
    <r>
      <rPr>
        <b/>
        <strike/>
        <sz val="16"/>
        <color theme="1"/>
        <rFont val="Calibri"/>
        <family val="2"/>
      </rPr>
      <t>10/20</t>
    </r>
  </si>
  <si>
    <t>BOXED UP IN SHIPPING        DEPANEL                  *SPLIT SHIPMENT - DO NOT SHIP EARLY</t>
  </si>
  <si>
    <r>
      <rPr>
        <b/>
        <strike/>
        <sz val="16"/>
        <color theme="1"/>
        <rFont val="Calibri"/>
        <family val="2"/>
        <scheme val="minor"/>
      </rPr>
      <t>8/29 - BOT SIDE</t>
    </r>
    <r>
      <rPr>
        <b/>
        <sz val="16"/>
        <color theme="1"/>
        <rFont val="Calibri"/>
        <family val="2"/>
        <scheme val="minor"/>
      </rPr>
      <t xml:space="preserve">        </t>
    </r>
    <r>
      <rPr>
        <b/>
        <strike/>
        <sz val="16"/>
        <color theme="1"/>
        <rFont val="Calibri"/>
        <family val="2"/>
        <scheme val="minor"/>
      </rPr>
      <t xml:space="preserve"> 9/1 - TOP QTY 50</t>
    </r>
    <r>
      <rPr>
        <b/>
        <sz val="16"/>
        <color theme="1"/>
        <rFont val="Calibri"/>
        <family val="2"/>
        <scheme val="minor"/>
      </rPr>
      <t xml:space="preserve">    </t>
    </r>
    <r>
      <rPr>
        <b/>
        <strike/>
        <sz val="16"/>
        <color theme="1"/>
        <rFont val="Calibri"/>
        <family val="2"/>
        <scheme val="minor"/>
      </rPr>
      <t>9/16 - TOP SIDE 2:00</t>
    </r>
    <r>
      <rPr>
        <b/>
        <sz val="16"/>
        <color theme="1"/>
        <rFont val="Calibri"/>
        <family val="2"/>
        <scheme val="minor"/>
      </rPr>
      <t xml:space="preserve">   </t>
    </r>
    <r>
      <rPr>
        <b/>
        <strike/>
        <sz val="16"/>
        <color theme="1"/>
        <rFont val="Calibri"/>
        <family val="2"/>
        <scheme val="minor"/>
      </rPr>
      <t xml:space="preserve">9/19 - AOI 9:30 </t>
    </r>
    <r>
      <rPr>
        <b/>
        <sz val="16"/>
        <color theme="1"/>
        <rFont val="Calibri"/>
        <family val="2"/>
        <scheme val="minor"/>
      </rPr>
      <t xml:space="preserve">     9/22 - BOXED IN SHIPPING</t>
    </r>
  </si>
  <si>
    <t>2B 2T 97/425</t>
  </si>
  <si>
    <t>KIT CLEAR 8/25      9/1 - RUNNING 50 THEN HOLD</t>
  </si>
  <si>
    <t>X  KIT RETURNED TO AA 10/20</t>
  </si>
  <si>
    <t>NOT RELEASED*</t>
  </si>
  <si>
    <t>*10/19 - KIT CLEAR W/ MULTI SHORT STRIPS - ON HOLD FOR POSS KIT RETURN</t>
  </si>
  <si>
    <t>Automation International</t>
  </si>
  <si>
    <t>1020 Bahls St</t>
  </si>
  <si>
    <t>Danville</t>
  </si>
  <si>
    <t>113498 (10/14)</t>
  </si>
  <si>
    <t>10/21  5D</t>
  </si>
  <si>
    <t>10/15 - TOP SIDE   10/15 - AOI</t>
  </si>
  <si>
    <t>1T      2/140</t>
  </si>
  <si>
    <t>KIT CLEAR 10/14</t>
  </si>
  <si>
    <t>113277 (10/14)</t>
  </si>
  <si>
    <t>ROWC 100732</t>
  </si>
  <si>
    <t>CLASS 3             DEPANEL  "J2-6" PRESS FIT   LP_S2A REQ TORQUE SPEC</t>
  </si>
  <si>
    <r>
      <rPr>
        <b/>
        <strike/>
        <sz val="16"/>
        <color theme="1"/>
        <rFont val="Calibri"/>
        <family val="2"/>
        <scheme val="minor"/>
      </rPr>
      <t>10/15 - TOP SIDE</t>
    </r>
    <r>
      <rPr>
        <b/>
        <sz val="16"/>
        <color theme="1"/>
        <rFont val="Calibri"/>
        <family val="2"/>
        <scheme val="minor"/>
      </rPr>
      <t xml:space="preserve">   10/15 - AOI 2:30</t>
    </r>
  </si>
  <si>
    <t>1T      7/96</t>
  </si>
  <si>
    <t>113148 (10/7)</t>
  </si>
  <si>
    <t>10/21  10D</t>
  </si>
  <si>
    <r>
      <rPr>
        <b/>
        <strike/>
        <sz val="16"/>
        <color theme="1"/>
        <rFont val="Calibri"/>
        <family val="2"/>
        <scheme val="minor"/>
      </rPr>
      <t>10/18 - TOP SIDE 6:00</t>
    </r>
    <r>
      <rPr>
        <b/>
        <sz val="16"/>
        <color theme="1"/>
        <rFont val="Calibri"/>
        <family val="2"/>
        <scheme val="minor"/>
      </rPr>
      <t xml:space="preserve">   10/18 - BACK 9:00</t>
    </r>
  </si>
  <si>
    <t>1T       5/26</t>
  </si>
  <si>
    <t>HII Unmanned Systems, Inc.</t>
  </si>
  <si>
    <t>3 Henry Dr</t>
  </si>
  <si>
    <t>02559</t>
  </si>
  <si>
    <t>112847 (9/20)</t>
  </si>
  <si>
    <t>T/H ONLY       DEPANEL</t>
  </si>
  <si>
    <t>9/20 - BACK 10:00</t>
  </si>
  <si>
    <t>9/20 - ONLY SHORT "J5"</t>
  </si>
  <si>
    <t>111607-1 (10/11)</t>
  </si>
  <si>
    <t>10/20     5D</t>
  </si>
  <si>
    <r>
      <rPr>
        <b/>
        <strike/>
        <sz val="16"/>
        <rFont val="Calibri"/>
        <family val="2"/>
      </rPr>
      <t>10/14 - BOT SIDE 6:00    10/14 - TOP SIDE 9:30</t>
    </r>
    <r>
      <rPr>
        <b/>
        <sz val="16"/>
        <rFont val="Calibri"/>
        <family val="2"/>
      </rPr>
      <t xml:space="preserve">   10/14 - AOI 10:00</t>
    </r>
  </si>
  <si>
    <r>
      <rPr>
        <b/>
        <strike/>
        <sz val="16"/>
        <rFont val="Calibri"/>
        <family val="2"/>
      </rPr>
      <t>WILL CLEAR 10/12 - SHORT ITEM 12 - OK TO SKIP</t>
    </r>
    <r>
      <rPr>
        <b/>
        <sz val="16"/>
        <rFont val="Calibri"/>
        <family val="2"/>
      </rPr>
      <t xml:space="preserve">                       KIT CLEAR 10/13</t>
    </r>
  </si>
  <si>
    <t>106336-2 (2/17)</t>
  </si>
  <si>
    <t>10/19 15D</t>
  </si>
  <si>
    <t>SHORT</t>
  </si>
  <si>
    <r>
      <rPr>
        <b/>
        <strike/>
        <sz val="16"/>
        <rFont val="Calibri"/>
        <family val="2"/>
      </rPr>
      <t>9/29 - BOT SIDE 6:00</t>
    </r>
    <r>
      <rPr>
        <b/>
        <sz val="16"/>
        <rFont val="Calibri"/>
        <family val="2"/>
      </rPr>
      <t xml:space="preserve">   9/29 - TOP SIDE 9:30   9/29 - AOI 2:30</t>
    </r>
  </si>
  <si>
    <t>2B 2T 109/747</t>
  </si>
  <si>
    <t>*2/17 - SHORT          9/26- SHORT U27 - OK TO SKIP</t>
  </si>
  <si>
    <t>113270 (10/10)</t>
  </si>
  <si>
    <t>10/18   3D</t>
  </si>
  <si>
    <t>XRAY REQ                       DNI - U56, SW1, P14</t>
  </si>
  <si>
    <r>
      <rPr>
        <b/>
        <strike/>
        <sz val="16"/>
        <rFont val="Calibri"/>
        <family val="2"/>
      </rPr>
      <t>10/12 - BOT SIDE 6:00</t>
    </r>
    <r>
      <rPr>
        <b/>
        <sz val="16"/>
        <rFont val="Calibri"/>
        <family val="2"/>
      </rPr>
      <t xml:space="preserve">   </t>
    </r>
    <r>
      <rPr>
        <b/>
        <strike/>
        <sz val="16"/>
        <rFont val="Calibri"/>
        <family val="2"/>
      </rPr>
      <t>10/13 - TOP SIDE 10:00</t>
    </r>
    <r>
      <rPr>
        <b/>
        <sz val="16"/>
        <rFont val="Calibri"/>
        <family val="2"/>
      </rPr>
      <t xml:space="preserve">  10/13 - AOI 2:30</t>
    </r>
  </si>
  <si>
    <t>1B 2T   87/499</t>
  </si>
  <si>
    <t>NOT REPORTED (SHIPPING HOLD)   KIT CLEAR 10/13 OFF SHIPPING HOLD 10/17</t>
  </si>
  <si>
    <t>08876</t>
  </si>
  <si>
    <t>110275-2 (10/6)</t>
  </si>
  <si>
    <t>ROWC 110167</t>
  </si>
  <si>
    <t>DEPANEL / XRAY &amp; SAVE IMAGES REQ</t>
  </si>
  <si>
    <r>
      <rPr>
        <b/>
        <strike/>
        <sz val="16"/>
        <rFont val="Calibri"/>
        <family val="2"/>
      </rPr>
      <t>10/6 - BOT SIDE 12:00</t>
    </r>
    <r>
      <rPr>
        <b/>
        <sz val="16"/>
        <rFont val="Calibri"/>
        <family val="2"/>
      </rPr>
      <t xml:space="preserve">   10/6 - TOP SIDE 2:00   10/6 - AOI 3:30      10/11 - 3 BAD CHASSIS</t>
    </r>
  </si>
  <si>
    <t>1B 1T   90/888</t>
  </si>
  <si>
    <t>KIT CLEAR 10/6          USE MATL FROM 110167</t>
  </si>
  <si>
    <t>Telspan Data</t>
  </si>
  <si>
    <t>7002 S Revere Pkwy Ste 60</t>
  </si>
  <si>
    <t>Centennial</t>
  </si>
  <si>
    <t>80112-6767</t>
  </si>
  <si>
    <t>109219-3 (6/15)</t>
  </si>
  <si>
    <t>62         60         60</t>
  </si>
  <si>
    <t>63         60         60</t>
  </si>
  <si>
    <t>DEPANEL - SPLIT SHIPMENTS - DO NOT SHIP EARLY</t>
  </si>
  <si>
    <r>
      <rPr>
        <b/>
        <strike/>
        <sz val="16"/>
        <rFont val="Calibri"/>
        <family val="2"/>
      </rPr>
      <t>NEED PROG</t>
    </r>
    <r>
      <rPr>
        <b/>
        <sz val="16"/>
        <rFont val="Calibri"/>
        <family val="2"/>
      </rPr>
      <t xml:space="preserve">                </t>
    </r>
    <r>
      <rPr>
        <b/>
        <strike/>
        <sz val="16"/>
        <rFont val="Calibri"/>
        <family val="2"/>
      </rPr>
      <t>6/17 - TOP SIDE</t>
    </r>
    <r>
      <rPr>
        <b/>
        <sz val="16"/>
        <rFont val="Calibri"/>
        <family val="2"/>
      </rPr>
      <t xml:space="preserve">        6/17 - AOI</t>
    </r>
  </si>
  <si>
    <t>KIT CLEAR 6/16</t>
  </si>
  <si>
    <t>99019-9514</t>
  </si>
  <si>
    <t>Frencken America, Inc, / Po Box 828</t>
  </si>
  <si>
    <t>111751-1ST (9/29)</t>
  </si>
  <si>
    <t>50/300</t>
  </si>
  <si>
    <t>10/17* 10D</t>
  </si>
  <si>
    <t>DEPANEL                    (*10/4 - POWER OUT)</t>
  </si>
  <si>
    <r>
      <rPr>
        <b/>
        <strike/>
        <sz val="16"/>
        <rFont val="Calibri"/>
        <family val="2"/>
        <scheme val="minor"/>
      </rPr>
      <t>10/3 - BOT SIDE 7:00</t>
    </r>
    <r>
      <rPr>
        <b/>
        <sz val="16"/>
        <rFont val="Calibri"/>
        <family val="2"/>
        <scheme val="minor"/>
      </rPr>
      <t xml:space="preserve">  </t>
    </r>
    <r>
      <rPr>
        <b/>
        <strike/>
        <sz val="16"/>
        <rFont val="Calibri"/>
        <family val="2"/>
        <scheme val="minor"/>
      </rPr>
      <t xml:space="preserve"> 10/3 - TOP SIDE 9:00</t>
    </r>
    <r>
      <rPr>
        <b/>
        <sz val="16"/>
        <rFont val="Calibri"/>
        <family val="2"/>
        <scheme val="minor"/>
      </rPr>
      <t xml:space="preserve">   10/4 - AOI 2:00</t>
    </r>
  </si>
  <si>
    <r>
      <rPr>
        <b/>
        <strike/>
        <sz val="16"/>
        <rFont val="Calibri"/>
        <family val="2"/>
        <scheme val="minor"/>
      </rPr>
      <t>9/26 - FABS TO ROYAL FOR MOUSE BITE HOLES</t>
    </r>
    <r>
      <rPr>
        <b/>
        <sz val="16"/>
        <rFont val="Calibri"/>
        <family val="2"/>
        <scheme val="minor"/>
      </rPr>
      <t xml:space="preserve">                KIT CLEAR 10/3</t>
    </r>
  </si>
  <si>
    <t>01701</t>
  </si>
  <si>
    <t>110859-1 (9/16)</t>
  </si>
  <si>
    <t>100/220</t>
  </si>
  <si>
    <r>
      <t xml:space="preserve">10/17  </t>
    </r>
    <r>
      <rPr>
        <b/>
        <strike/>
        <sz val="16"/>
        <rFont val="Calibri"/>
        <family val="2"/>
      </rPr>
      <t>10D</t>
    </r>
  </si>
  <si>
    <t>*EXPEDITE SOONER*     DEPANEL</t>
  </si>
  <si>
    <r>
      <rPr>
        <b/>
        <strike/>
        <sz val="16"/>
        <rFont val="Calibri"/>
        <family val="2"/>
      </rPr>
      <t>10/6 - BOT SIDE 6:00   10/6 - TOP SIDE 8:00</t>
    </r>
    <r>
      <rPr>
        <b/>
        <sz val="16"/>
        <rFont val="Calibri"/>
        <family val="2"/>
      </rPr>
      <t xml:space="preserve">   10/6 - AOI 2:30</t>
    </r>
  </si>
  <si>
    <r>
      <rPr>
        <b/>
        <strike/>
        <sz val="16"/>
        <rFont val="Calibri"/>
        <family val="2"/>
      </rPr>
      <t>9/16 - WILL CLEAR SOON - SOME MATL SHIPPED BACK BY MISTAKE</t>
    </r>
    <r>
      <rPr>
        <b/>
        <sz val="16"/>
        <rFont val="Calibri"/>
        <family val="2"/>
      </rPr>
      <t xml:space="preserve">   KIT CLEAR 10/3</t>
    </r>
  </si>
  <si>
    <t>112771 (10/6)</t>
  </si>
  <si>
    <t>10/14   5D</t>
  </si>
  <si>
    <t>DEPANEL                  EPOXY REQ "Q1-Q34" CANNOT BE ROTATED MORE THAN +/-20 DEG PER ECO #3</t>
  </si>
  <si>
    <r>
      <rPr>
        <b/>
        <strike/>
        <sz val="16"/>
        <color theme="1"/>
        <rFont val="Calibri"/>
        <family val="2"/>
      </rPr>
      <t>10/6 - BOT SIDE 10:00</t>
    </r>
    <r>
      <rPr>
        <b/>
        <sz val="16"/>
        <color theme="1"/>
        <rFont val="Calibri"/>
        <family val="2"/>
      </rPr>
      <t xml:space="preserve"> </t>
    </r>
    <r>
      <rPr>
        <b/>
        <strike/>
        <sz val="16"/>
        <color theme="1"/>
        <rFont val="Calibri"/>
        <family val="2"/>
      </rPr>
      <t>10/6 - TOP SIDE 1:00 (RUNNING SMALL BATCHES DUE TO H/L TIME)</t>
    </r>
    <r>
      <rPr>
        <b/>
        <sz val="16"/>
        <color theme="1"/>
        <rFont val="Calibri"/>
        <family val="2"/>
      </rPr>
      <t xml:space="preserve">   10/12 - AOI 2:00</t>
    </r>
  </si>
  <si>
    <t>1B 1T   16/118</t>
  </si>
  <si>
    <t>Automated Packaging Systems Inc.</t>
  </si>
  <si>
    <t>10175 Philipp Pkwy</t>
  </si>
  <si>
    <t>Streetsboro</t>
  </si>
  <si>
    <t>105498 (10/11)</t>
  </si>
  <si>
    <t>10/14 3D</t>
  </si>
  <si>
    <t>* 3 DAY TURN *</t>
  </si>
  <si>
    <r>
      <rPr>
        <b/>
        <strike/>
        <sz val="16"/>
        <color theme="1"/>
        <rFont val="Calibri"/>
        <family val="2"/>
      </rPr>
      <t>10/12 - BOT SIDE 6:00   10/12 - TOP SIDE 11:00</t>
    </r>
    <r>
      <rPr>
        <b/>
        <sz val="16"/>
        <color theme="1"/>
        <rFont val="Calibri"/>
        <family val="2"/>
      </rPr>
      <t xml:space="preserve">   10/12 - AOI 2:00</t>
    </r>
  </si>
  <si>
    <t>2B 2T   137/853</t>
  </si>
  <si>
    <t>KIT CLEAR 10/11</t>
  </si>
  <si>
    <t>Vista Instrumentation LLC</t>
  </si>
  <si>
    <t>58 Lyme Bay</t>
  </si>
  <si>
    <t>Columbia</t>
  </si>
  <si>
    <t>113440-1 (10/6)</t>
  </si>
  <si>
    <t>300+400</t>
  </si>
  <si>
    <t>10/17  5D</t>
  </si>
  <si>
    <r>
      <rPr>
        <b/>
        <strike/>
        <sz val="16"/>
        <rFont val="Calibri"/>
        <family val="2"/>
      </rPr>
      <t>10/7 - TOP SIDE 10:00</t>
    </r>
    <r>
      <rPr>
        <b/>
        <sz val="16"/>
        <rFont val="Calibri"/>
        <family val="2"/>
      </rPr>
      <t xml:space="preserve">  10/7 - AOI 2:30</t>
    </r>
  </si>
  <si>
    <t>10/6 - PARTIAL KIT CLEAR</t>
  </si>
  <si>
    <r>
      <rPr>
        <b/>
        <sz val="18"/>
        <color rgb="FFC00000"/>
        <rFont val="Calibri"/>
        <family val="2"/>
      </rPr>
      <t>112357-2 (9/13)</t>
    </r>
    <r>
      <rPr>
        <b/>
        <sz val="11"/>
        <color rgb="FFC00000"/>
        <rFont val="Calibri"/>
        <family val="2"/>
      </rPr>
      <t xml:space="preserve"> </t>
    </r>
    <r>
      <rPr>
        <b/>
        <u val="double"/>
        <sz val="18"/>
        <color rgb="FFC00000"/>
        <rFont val="Calibri"/>
        <family val="2"/>
      </rPr>
      <t>SHIP AS 112357</t>
    </r>
  </si>
  <si>
    <t>97/ 243 BAL</t>
  </si>
  <si>
    <t>10/18 10D</t>
  </si>
  <si>
    <t>DEPANEL                      CLASS 3    (QUALITY ALERT FROM 110797 - DOUBLE CHECK FOR DAMAGED PARTS / EXPOSED COPPER)</t>
  </si>
  <si>
    <r>
      <rPr>
        <b/>
        <strike/>
        <sz val="16"/>
        <color rgb="FFC00000"/>
        <rFont val="Calibri"/>
        <family val="2"/>
      </rPr>
      <t>10/12 - BOT SIDE 8:30   10/12 - TOP SIDE 11:00</t>
    </r>
    <r>
      <rPr>
        <b/>
        <sz val="16"/>
        <color rgb="FFC00000"/>
        <rFont val="Calibri"/>
        <family val="2"/>
      </rPr>
      <t xml:space="preserve">   10/12 - AOI 1:30</t>
    </r>
  </si>
  <si>
    <t>1B 1T 39/71</t>
  </si>
  <si>
    <t>9/13 - PARTIAL KIT CLEAR QTY 146   10/11 - PARTIAL CLEAR QTY 97</t>
  </si>
  <si>
    <t>Integra Life Sciences</t>
  </si>
  <si>
    <t>13900 Alton Pkwy</t>
  </si>
  <si>
    <t>Irvine</t>
  </si>
  <si>
    <r>
      <t xml:space="preserve">112357-1 (9/13) </t>
    </r>
    <r>
      <rPr>
        <b/>
        <u val="double"/>
        <sz val="18"/>
        <color rgb="FFC00000"/>
        <rFont val="Calibri"/>
        <family val="2"/>
      </rPr>
      <t>SHIP AS 112357</t>
    </r>
  </si>
  <si>
    <t>146/243</t>
  </si>
  <si>
    <r>
      <rPr>
        <b/>
        <strike/>
        <sz val="16"/>
        <color rgb="FFC00000"/>
        <rFont val="Calibri"/>
        <family val="2"/>
      </rPr>
      <t>9/27</t>
    </r>
    <r>
      <rPr>
        <b/>
        <sz val="16"/>
        <color rgb="FFC00000"/>
        <rFont val="Calibri"/>
        <family val="2"/>
      </rPr>
      <t xml:space="preserve"> 10D</t>
    </r>
  </si>
  <si>
    <r>
      <t xml:space="preserve">***HOLD***  WTG FOR MORE $ </t>
    </r>
    <r>
      <rPr>
        <b/>
        <u val="double"/>
        <sz val="16"/>
        <color rgb="FFC00000"/>
        <rFont val="Calibri"/>
        <family val="2"/>
      </rPr>
      <t xml:space="preserve"> ***</t>
    </r>
    <r>
      <rPr>
        <b/>
        <u val="double"/>
        <sz val="20"/>
        <color rgb="FFC00000"/>
        <rFont val="Calibri"/>
        <family val="2"/>
      </rPr>
      <t>SHIP UNDER B112357</t>
    </r>
    <r>
      <rPr>
        <b/>
        <u val="double"/>
        <sz val="16"/>
        <color rgb="FFC00000"/>
        <rFont val="Calibri"/>
        <family val="2"/>
      </rPr>
      <t>***</t>
    </r>
    <r>
      <rPr>
        <b/>
        <sz val="16"/>
        <color rgb="FFC00000"/>
        <rFont val="Calibri"/>
        <family val="2"/>
      </rPr>
      <t xml:space="preserve"> DEPANEL                      CLASS 3    (QUALITY ALERT FROM 110797 - DOUBLE CHECK FOR DAMAGED PARTS / EXPOSED COPPER)</t>
    </r>
  </si>
  <si>
    <r>
      <rPr>
        <b/>
        <strike/>
        <sz val="16"/>
        <color rgb="FFC00000"/>
        <rFont val="Calibri"/>
        <family val="2"/>
        <scheme val="minor"/>
      </rPr>
      <t>9/15 - BOT SIDE 9:30   9/15 - TOP SIDE 10:00</t>
    </r>
    <r>
      <rPr>
        <b/>
        <sz val="16"/>
        <color rgb="FFC00000"/>
        <rFont val="Calibri"/>
        <family val="2"/>
        <scheme val="minor"/>
      </rPr>
      <t xml:space="preserve">   9/15 - AOI 2:30</t>
    </r>
  </si>
  <si>
    <t>9/13 - PARTIAL KIT CLEAR QTY 146</t>
  </si>
  <si>
    <t>113037 (10/6)</t>
  </si>
  <si>
    <t>10/13   3D</t>
  </si>
  <si>
    <t>* 3 DAY TURN *   T/H LEADS TRIMMED TO 0.06" MAX              EXTRA SERVICES - EXIT AUDIT TO BE PERFORMED</t>
  </si>
  <si>
    <r>
      <rPr>
        <b/>
        <strike/>
        <sz val="16"/>
        <rFont val="Calibri"/>
        <family val="2"/>
      </rPr>
      <t>10/10 - BOT SIDE 2:30</t>
    </r>
    <r>
      <rPr>
        <b/>
        <sz val="16"/>
        <rFont val="Calibri"/>
        <family val="2"/>
      </rPr>
      <t xml:space="preserve">   </t>
    </r>
    <r>
      <rPr>
        <b/>
        <strike/>
        <sz val="16"/>
        <rFont val="Calibri"/>
        <family val="2"/>
      </rPr>
      <t>10/11 - TOP SIDE 9:30</t>
    </r>
    <r>
      <rPr>
        <b/>
        <sz val="16"/>
        <rFont val="Calibri"/>
        <family val="2"/>
      </rPr>
      <t xml:space="preserve">   10/11 - AOI 1:30</t>
    </r>
  </si>
  <si>
    <t>2B 3T  186/1126</t>
  </si>
  <si>
    <r>
      <rPr>
        <b/>
        <strike/>
        <sz val="16"/>
        <rFont val="Calibri"/>
        <family val="2"/>
      </rPr>
      <t>KIT INCOMING 10/6, 10/7</t>
    </r>
    <r>
      <rPr>
        <b/>
        <sz val="16"/>
        <rFont val="Calibri"/>
        <family val="2"/>
      </rPr>
      <t xml:space="preserve">   KIT CLEAR 10/10</t>
    </r>
  </si>
  <si>
    <t>Righthand Technologies, Inc.</t>
  </si>
  <si>
    <t>7450 W Wilson Ave</t>
  </si>
  <si>
    <t>Harwood Heights</t>
  </si>
  <si>
    <t>113394 (10/3)</t>
  </si>
  <si>
    <t>10/13    3D</t>
  </si>
  <si>
    <t>* 3 DAY TURN *     "NO VENDOR MARKINGS/STAMPS ALLOWED"</t>
  </si>
  <si>
    <r>
      <rPr>
        <b/>
        <strike/>
        <sz val="16"/>
        <rFont val="Calibri"/>
        <family val="2"/>
      </rPr>
      <t>10/10 - BOT SIDE 6:00 10/10 - TOP SIDE 10:30</t>
    </r>
    <r>
      <rPr>
        <b/>
        <sz val="16"/>
        <rFont val="Calibri"/>
        <family val="2"/>
      </rPr>
      <t xml:space="preserve"> 10/10 - AOI 2:30</t>
    </r>
  </si>
  <si>
    <r>
      <rPr>
        <b/>
        <strike/>
        <sz val="16"/>
        <rFont val="Calibri"/>
        <family val="2"/>
      </rPr>
      <t>10/3 - ONLY SHORT ATTRITION</t>
    </r>
    <r>
      <rPr>
        <b/>
        <sz val="16"/>
        <rFont val="Calibri"/>
        <family val="2"/>
      </rPr>
      <t xml:space="preserve">   10/6 - MATL CLEAR BUT WTG ARRAY FILE KIT CLEAR 10/10</t>
    </r>
  </si>
  <si>
    <t>112992 (9/29)</t>
  </si>
  <si>
    <t>10/13 10D</t>
  </si>
  <si>
    <t>DEPANEL                  HEAT SINK &amp; THERMAL GREASE REQ</t>
  </si>
  <si>
    <t>9/30 - BACK</t>
  </si>
  <si>
    <t>1T     28/59</t>
  </si>
  <si>
    <t>KIT CLEAR 9/29</t>
  </si>
  <si>
    <t>112772-2 (10/5)</t>
  </si>
  <si>
    <t>DEPANEL    "Q1-Q34" CANNOT BE ROTATED MORE THAN +/-20 DEG PER ECO #3</t>
  </si>
  <si>
    <r>
      <rPr>
        <b/>
        <strike/>
        <sz val="16"/>
        <color theme="1"/>
        <rFont val="Calibri"/>
        <family val="2"/>
      </rPr>
      <t>10/5 - BOT SIDE 10:30   10/5 - TOP SIDE 1:30</t>
    </r>
    <r>
      <rPr>
        <b/>
        <sz val="16"/>
        <color theme="1"/>
        <rFont val="Calibri"/>
        <family val="2"/>
      </rPr>
      <t xml:space="preserve">   10/6 - AOI 10:00</t>
    </r>
  </si>
  <si>
    <t>1B 1T   10/135</t>
  </si>
  <si>
    <t>KIT CLEAR 10/5          10/12 - LINE SHORT 3 PCS</t>
  </si>
  <si>
    <t>113408 (10/5)</t>
  </si>
  <si>
    <t>10/12   2D</t>
  </si>
  <si>
    <t>**2 DAY TURN** DEPANEL</t>
  </si>
  <si>
    <r>
      <rPr>
        <b/>
        <strike/>
        <sz val="16"/>
        <rFont val="Calibri"/>
        <family val="2"/>
      </rPr>
      <t>10/11 - BOT SIDE 7:00   10/11 - TOP SIDE 10:30</t>
    </r>
    <r>
      <rPr>
        <b/>
        <sz val="16"/>
        <rFont val="Calibri"/>
        <family val="2"/>
      </rPr>
      <t xml:space="preserve">   10/11 - AOI 2:30</t>
    </r>
  </si>
  <si>
    <t>2B 1T  109/408</t>
  </si>
  <si>
    <r>
      <t xml:space="preserve">FABS DUE </t>
    </r>
    <r>
      <rPr>
        <b/>
        <strike/>
        <sz val="16"/>
        <rFont val="Calibri"/>
        <family val="2"/>
      </rPr>
      <t>10/6</t>
    </r>
    <r>
      <rPr>
        <b/>
        <sz val="16"/>
        <rFont val="Calibri"/>
        <family val="2"/>
      </rPr>
      <t>, 10/7</t>
    </r>
  </si>
  <si>
    <t>112782 (10/6)</t>
  </si>
  <si>
    <t>10/12    5D</t>
  </si>
  <si>
    <t>***EXPEDITE***                  CLASS 3                        SHIP EARLY!!!       CofC REQ SER #S</t>
  </si>
  <si>
    <r>
      <rPr>
        <b/>
        <strike/>
        <sz val="16"/>
        <rFont val="Calibri"/>
        <family val="2"/>
      </rPr>
      <t>10/10 - TOP SIDE 10:30</t>
    </r>
    <r>
      <rPr>
        <b/>
        <sz val="16"/>
        <rFont val="Calibri"/>
        <family val="2"/>
      </rPr>
      <t xml:space="preserve"> 10/10 - BOT SIDE 1:30</t>
    </r>
  </si>
  <si>
    <t>1B 1T   76/602</t>
  </si>
  <si>
    <t>KIT CLEAR 10/6</t>
  </si>
  <si>
    <t>777 Lowndes Hill Rd Bldg 3 Ste 160</t>
  </si>
  <si>
    <t>113064 (9/22) R112573</t>
  </si>
  <si>
    <r>
      <t xml:space="preserve">10/12 3D </t>
    </r>
    <r>
      <rPr>
        <b/>
        <strike/>
        <sz val="16"/>
        <rFont val="Calibri"/>
        <family val="2"/>
      </rPr>
      <t>5D</t>
    </r>
  </si>
  <si>
    <t>* 3 DAY TURN *        NO MOUSE BITE HOLES - GIVE TO TAD TO DEPANEL</t>
  </si>
  <si>
    <r>
      <rPr>
        <b/>
        <strike/>
        <sz val="16"/>
        <rFont val="Calibri"/>
        <family val="2"/>
      </rPr>
      <t>10/7 - BOT SIDE 6:00   10/7 - TOP SIDE 8:00</t>
    </r>
    <r>
      <rPr>
        <b/>
        <sz val="16"/>
        <rFont val="Calibri"/>
        <family val="2"/>
      </rPr>
      <t xml:space="preserve">   10/7 - AOI 1:30</t>
    </r>
  </si>
  <si>
    <t>1B 2T    62/444</t>
  </si>
  <si>
    <t>20+ ITEMS HAVE MULTIPLE STRIPS - BTD POSSIBLE           KIT CLEAR 10/7 - BTD</t>
  </si>
  <si>
    <t>112772-1 (10/5)</t>
  </si>
  <si>
    <t>10/12 5D</t>
  </si>
  <si>
    <t>KIT CLEAR 10/5</t>
  </si>
  <si>
    <t>113077-1 (10/3)</t>
  </si>
  <si>
    <r>
      <t xml:space="preserve">10/12 </t>
    </r>
    <r>
      <rPr>
        <b/>
        <strike/>
        <sz val="16"/>
        <color theme="1"/>
        <rFont val="Calibri"/>
        <family val="2"/>
        <scheme val="minor"/>
      </rPr>
      <t>10/11</t>
    </r>
    <r>
      <rPr>
        <b/>
        <sz val="16"/>
        <color theme="1"/>
        <rFont val="Calibri"/>
        <family val="2"/>
        <scheme val="minor"/>
      </rPr>
      <t>*  5D</t>
    </r>
  </si>
  <si>
    <t>X                                         (*10/4 - POWER OUT)</t>
  </si>
  <si>
    <r>
      <rPr>
        <b/>
        <strike/>
        <sz val="16"/>
        <color theme="1"/>
        <rFont val="Calibri"/>
        <family val="2"/>
      </rPr>
      <t>10/5 - BOT SIDE 7:00   10/5 - TOP SIDE 9:00</t>
    </r>
    <r>
      <rPr>
        <b/>
        <sz val="16"/>
        <color theme="1"/>
        <rFont val="Calibri"/>
        <family val="2"/>
      </rPr>
      <t xml:space="preserve">   10/5 - AOI 10:00</t>
    </r>
  </si>
  <si>
    <t>1B 2T   56/374</t>
  </si>
  <si>
    <t>KIT CLEAR 10/4</t>
  </si>
  <si>
    <t>113172 (9/30)</t>
  </si>
  <si>
    <r>
      <t xml:space="preserve">10/11 </t>
    </r>
    <r>
      <rPr>
        <b/>
        <strike/>
        <sz val="16"/>
        <color theme="1"/>
        <rFont val="Calibri"/>
        <family val="2"/>
        <scheme val="minor"/>
      </rPr>
      <t>10/10*</t>
    </r>
    <r>
      <rPr>
        <b/>
        <sz val="16"/>
        <color theme="1"/>
        <rFont val="Calibri"/>
        <family val="2"/>
        <scheme val="minor"/>
      </rPr>
      <t xml:space="preserve"> 5D</t>
    </r>
  </si>
  <si>
    <r>
      <rPr>
        <b/>
        <strike/>
        <sz val="16"/>
        <color theme="1"/>
        <rFont val="Calibri"/>
        <family val="2"/>
      </rPr>
      <t>10/5 - BOT SIDE 9:30   10/5 - TOP SIDE 12:00</t>
    </r>
    <r>
      <rPr>
        <b/>
        <sz val="16"/>
        <color theme="1"/>
        <rFont val="Calibri"/>
        <family val="2"/>
      </rPr>
      <t xml:space="preserve">   10/5 - AOI 2:30</t>
    </r>
  </si>
  <si>
    <t>1B/1T 76/416</t>
  </si>
  <si>
    <t>315 Commerce Park Rd</t>
  </si>
  <si>
    <t>North Kingstown</t>
  </si>
  <si>
    <t>RI</t>
  </si>
  <si>
    <t>02852</t>
  </si>
  <si>
    <t>112598 (9/28)</t>
  </si>
  <si>
    <t>10/11   5D</t>
  </si>
  <si>
    <r>
      <rPr>
        <b/>
        <u val="double"/>
        <sz val="18"/>
        <rFont val="Calibri"/>
        <family val="2"/>
      </rPr>
      <t xml:space="preserve">*DO NOT DEPANEL*        </t>
    </r>
    <r>
      <rPr>
        <b/>
        <u val="double"/>
        <sz val="16"/>
        <rFont val="Calibri"/>
        <family val="2"/>
      </rPr>
      <t xml:space="preserve"> </t>
    </r>
    <r>
      <rPr>
        <b/>
        <sz val="16"/>
        <rFont val="Calibri"/>
        <family val="2"/>
      </rPr>
      <t>(10/4 - POWER OUT)</t>
    </r>
  </si>
  <si>
    <r>
      <rPr>
        <b/>
        <strike/>
        <sz val="16"/>
        <rFont val="Calibri"/>
        <family val="2"/>
      </rPr>
      <t>9/29 - BOT SIDE 12:30</t>
    </r>
    <r>
      <rPr>
        <b/>
        <sz val="16"/>
        <rFont val="Calibri"/>
        <family val="2"/>
      </rPr>
      <t xml:space="preserve">  </t>
    </r>
    <r>
      <rPr>
        <b/>
        <strike/>
        <sz val="16"/>
        <rFont val="Calibri"/>
        <family val="2"/>
      </rPr>
      <t>10/3 - TOP SIDE 11:00</t>
    </r>
    <r>
      <rPr>
        <b/>
        <sz val="16"/>
        <rFont val="Calibri"/>
        <family val="2"/>
        <scheme val="minor"/>
      </rPr>
      <t xml:space="preserve">   10/4 - AOI 1:00</t>
    </r>
  </si>
  <si>
    <t>2B 2T 166/1023</t>
  </si>
  <si>
    <r>
      <rPr>
        <b/>
        <strike/>
        <sz val="16"/>
        <rFont val="Calibri"/>
        <family val="2"/>
      </rPr>
      <t>9/28 - SHORT ITEM 3 QTY 108/BOARD</t>
    </r>
    <r>
      <rPr>
        <b/>
        <sz val="16"/>
        <rFont val="Calibri"/>
        <family val="2"/>
      </rPr>
      <t xml:space="preserve"> ITEM 3 EXACT QTY</t>
    </r>
    <r>
      <rPr>
        <b/>
        <sz val="16"/>
        <rFont val="Calibri"/>
        <family val="2"/>
        <scheme val="minor"/>
      </rPr>
      <t xml:space="preserve">   KIT CLEAR 10/4</t>
    </r>
  </si>
  <si>
    <t>110275-1 (10/6)</t>
  </si>
  <si>
    <t>10/11   3D</t>
  </si>
  <si>
    <r>
      <rPr>
        <b/>
        <strike/>
        <sz val="16"/>
        <rFont val="Calibri"/>
        <family val="2"/>
      </rPr>
      <t>10/6 - BOT SIDE 12:00</t>
    </r>
    <r>
      <rPr>
        <b/>
        <sz val="16"/>
        <rFont val="Calibri"/>
        <family val="2"/>
      </rPr>
      <t xml:space="preserve">   10/6 - TOP SIDE 2:00   10/6 - AOI 3:30</t>
    </r>
  </si>
  <si>
    <t>113081 (10/3)</t>
  </si>
  <si>
    <t>10/11 5D</t>
  </si>
  <si>
    <t>BAG HEAT SEALING REQ???</t>
  </si>
  <si>
    <r>
      <rPr>
        <b/>
        <strike/>
        <sz val="16"/>
        <color theme="1"/>
        <rFont val="Calibri"/>
        <family val="2"/>
      </rPr>
      <t>10/5 - HAND LOAD</t>
    </r>
    <r>
      <rPr>
        <b/>
        <sz val="16"/>
        <color theme="1"/>
        <rFont val="Calibri"/>
        <family val="2"/>
      </rPr>
      <t xml:space="preserve">   10/5 - BACK 2:30</t>
    </r>
  </si>
  <si>
    <t>113082 (10/3)</t>
  </si>
  <si>
    <t>10/10 5D</t>
  </si>
  <si>
    <t>BAG HEAT SEALING NOT REQUIRED</t>
  </si>
  <si>
    <r>
      <rPr>
        <b/>
        <strike/>
        <sz val="16"/>
        <color theme="1"/>
        <rFont val="Calibri"/>
        <family val="2"/>
      </rPr>
      <t>10/5 - HAND LOAD</t>
    </r>
    <r>
      <rPr>
        <b/>
        <sz val="16"/>
        <color theme="1"/>
        <rFont val="Calibri"/>
        <family val="2"/>
      </rPr>
      <t xml:space="preserve">   10/5 - AOI 9:00</t>
    </r>
  </si>
  <si>
    <t>1T          2/3</t>
  </si>
  <si>
    <t>112801 (10/10 5D</t>
  </si>
  <si>
    <t>10/3 - BACK</t>
  </si>
  <si>
    <t>First Alert</t>
  </si>
  <si>
    <t>3901 Liberty St</t>
  </si>
  <si>
    <t>112553 (9/26)</t>
  </si>
  <si>
    <t>10/10 10D</t>
  </si>
  <si>
    <t>DEPANEL    PREVIOUS ISSUES @ L3/L4 &amp; U11</t>
  </si>
  <si>
    <r>
      <rPr>
        <b/>
        <strike/>
        <sz val="16"/>
        <color theme="1"/>
        <rFont val="Calibri"/>
        <family val="2"/>
      </rPr>
      <t>9/28 - BOT SIDE 6:00   9/28 - TOP SIDE 10:00</t>
    </r>
    <r>
      <rPr>
        <b/>
        <sz val="16"/>
        <color theme="1"/>
        <rFont val="Calibri"/>
        <family val="2"/>
      </rPr>
      <t xml:space="preserve">   9/28 - AOI 2:00</t>
    </r>
  </si>
  <si>
    <t>KIT CLEAR 9/26</t>
  </si>
  <si>
    <t>108431 (9/12)</t>
  </si>
  <si>
    <t>10/10 20D</t>
  </si>
  <si>
    <r>
      <rPr>
        <b/>
        <strike/>
        <sz val="16"/>
        <color theme="1"/>
        <rFont val="Calibri"/>
        <family val="2"/>
        <scheme val="minor"/>
      </rPr>
      <t>9/13 - BOT SIDE 12:00   9/13 - BOT DONE 2:30   9/13 - SCHD HOLD     9/16 - TOP SIDE 6:00</t>
    </r>
    <r>
      <rPr>
        <b/>
        <sz val="16"/>
        <color theme="1"/>
        <rFont val="Calibri"/>
        <family val="2"/>
        <scheme val="minor"/>
      </rPr>
      <t xml:space="preserve">   9/16 - AOI 2:30</t>
    </r>
  </si>
  <si>
    <t>1B 2T 106/341</t>
  </si>
  <si>
    <t>KIT CLEAR 9/12</t>
  </si>
  <si>
    <t>06385</t>
  </si>
  <si>
    <t>111675-1 (10/3</t>
  </si>
  <si>
    <t>10 / 25</t>
  </si>
  <si>
    <r>
      <t xml:space="preserve">10/10 </t>
    </r>
    <r>
      <rPr>
        <b/>
        <strike/>
        <sz val="16"/>
        <color theme="1"/>
        <rFont val="Calibri"/>
        <family val="2"/>
        <scheme val="minor"/>
      </rPr>
      <t>10/6*</t>
    </r>
    <r>
      <rPr>
        <b/>
        <sz val="16"/>
        <color theme="1"/>
        <rFont val="Calibri"/>
        <family val="2"/>
        <scheme val="minor"/>
      </rPr>
      <t xml:space="preserve"> 3D</t>
    </r>
  </si>
  <si>
    <t>***SHIP PARTIAL ON 10/7***                                * 3 DAY TURN *   DEPANEL &amp; SAND   *REFLOW MUST BE &lt;240C (*10/4 - POWER OUT)</t>
  </si>
  <si>
    <r>
      <rPr>
        <b/>
        <strike/>
        <sz val="16"/>
        <color theme="1"/>
        <rFont val="Calibri"/>
        <family val="2"/>
      </rPr>
      <t>10/4 - BOT SIDE 6:00</t>
    </r>
    <r>
      <rPr>
        <b/>
        <sz val="16"/>
        <color theme="1"/>
        <rFont val="Calibri"/>
        <family val="2"/>
      </rPr>
      <t xml:space="preserve">   </t>
    </r>
    <r>
      <rPr>
        <b/>
        <strike/>
        <sz val="16"/>
        <color theme="1"/>
        <rFont val="Calibri"/>
        <family val="2"/>
      </rPr>
      <t>10/4 - TOP SIDE 2:00</t>
    </r>
    <r>
      <rPr>
        <b/>
        <sz val="16"/>
        <color theme="1"/>
        <rFont val="Calibri"/>
        <family val="2"/>
      </rPr>
      <t xml:space="preserve">   10/5 - AOI 9:00</t>
    </r>
  </si>
  <si>
    <t>112443 (9/30)</t>
  </si>
  <si>
    <t>10/7 5D</t>
  </si>
  <si>
    <r>
      <rPr>
        <b/>
        <strike/>
        <sz val="16"/>
        <color theme="1"/>
        <rFont val="Calibri"/>
        <family val="2"/>
      </rPr>
      <t>9/30 - TOP SIDE 12:00</t>
    </r>
    <r>
      <rPr>
        <b/>
        <sz val="16"/>
        <color theme="1"/>
        <rFont val="Calibri"/>
        <family val="2"/>
      </rPr>
      <t xml:space="preserve">   9/30 - AOI 2:00</t>
    </r>
  </si>
  <si>
    <t>1T 8/244</t>
  </si>
  <si>
    <t>KIT CLEAR 9/30</t>
  </si>
  <si>
    <t>100606-6 (7/15)</t>
  </si>
  <si>
    <t>13 BAL</t>
  </si>
  <si>
    <r>
      <t xml:space="preserve">*G5A-H &amp; G2A-H NEW PROCESS - NEED QA INSP 100% - NO SOLDER ALLOWED ON COIL                         **J1A-H NO EXCESS SOLDER ALLOWED </t>
    </r>
    <r>
      <rPr>
        <b/>
        <u val="double"/>
        <sz val="16"/>
        <color rgb="FFC00000"/>
        <rFont val="Calibri"/>
        <family val="2"/>
      </rPr>
      <t>***THIS QTY 13 WILL USE NEW G1A-H (WHITE)</t>
    </r>
  </si>
  <si>
    <r>
      <rPr>
        <b/>
        <strike/>
        <sz val="16"/>
        <rFont val="Calibri"/>
        <family val="2"/>
        <scheme val="minor"/>
      </rPr>
      <t xml:space="preserve">7/19 - BOT SIDE     </t>
    </r>
    <r>
      <rPr>
        <b/>
        <sz val="16"/>
        <rFont val="Calibri"/>
        <family val="2"/>
        <scheme val="minor"/>
      </rPr>
      <t xml:space="preserve">   </t>
    </r>
    <r>
      <rPr>
        <b/>
        <strike/>
        <sz val="16"/>
        <rFont val="Calibri"/>
        <family val="2"/>
        <scheme val="minor"/>
      </rPr>
      <t>7/25 - BOT DONE</t>
    </r>
    <r>
      <rPr>
        <b/>
        <sz val="16"/>
        <rFont val="Calibri"/>
        <family val="2"/>
        <scheme val="minor"/>
      </rPr>
      <t xml:space="preserve">         8/24 - TOP 1ST ART        8/26 - COUNT 108</t>
    </r>
  </si>
  <si>
    <t>2B 3T 238/ 3746</t>
  </si>
  <si>
    <t>7/15 - RELEASED BOT ONLY   8/23 - TOP SET UP</t>
  </si>
  <si>
    <t>73019-5004</t>
  </si>
  <si>
    <t>110991 (9/13)</t>
  </si>
  <si>
    <t>10/7 10D</t>
  </si>
  <si>
    <r>
      <rPr>
        <b/>
        <strike/>
        <sz val="16"/>
        <rFont val="Calibri"/>
        <family val="2"/>
      </rPr>
      <t>9/16 - BOT 1ST 10:00   9/16 - SCHD HOLD   9/23 - BOT BAL 3:00</t>
    </r>
    <r>
      <rPr>
        <b/>
        <sz val="16"/>
        <rFont val="Calibri"/>
        <family val="2"/>
      </rPr>
      <t xml:space="preserve">  </t>
    </r>
    <r>
      <rPr>
        <b/>
        <strike/>
        <sz val="16"/>
        <rFont val="Calibri"/>
        <family val="2"/>
      </rPr>
      <t xml:space="preserve"> 9/26 - TOP SIDE 11:00</t>
    </r>
    <r>
      <rPr>
        <b/>
        <sz val="16"/>
        <rFont val="Calibri"/>
        <family val="2"/>
      </rPr>
      <t xml:space="preserve">   9/27 - AOI 2:00</t>
    </r>
  </si>
  <si>
    <t>1B 1T   41/112</t>
  </si>
  <si>
    <t>9/13 - PARTIAL CLEAR QTY 246        KIT CLEAR 9/23</t>
  </si>
  <si>
    <t>Biomeme, Inc.</t>
  </si>
  <si>
    <t>401 N Broad St Suite 222</t>
  </si>
  <si>
    <t>19108-1001</t>
  </si>
  <si>
    <t>112881-1 (9/20)</t>
  </si>
  <si>
    <t>10/6 5D</t>
  </si>
  <si>
    <r>
      <rPr>
        <b/>
        <strike/>
        <sz val="16"/>
        <rFont val="Calibri"/>
        <family val="2"/>
      </rPr>
      <t>9/30 - BOT SIDE 8:00</t>
    </r>
    <r>
      <rPr>
        <b/>
        <sz val="16"/>
        <rFont val="Calibri"/>
        <family val="2"/>
      </rPr>
      <t xml:space="preserve">   </t>
    </r>
    <r>
      <rPr>
        <b/>
        <strike/>
        <sz val="16"/>
        <rFont val="Calibri"/>
        <family val="2"/>
      </rPr>
      <t>9/30 - TOP SIDE 10:30</t>
    </r>
    <r>
      <rPr>
        <b/>
        <sz val="16"/>
        <rFont val="Calibri"/>
        <family val="2"/>
      </rPr>
      <t xml:space="preserve">   9/30 - AOI 2:30</t>
    </r>
  </si>
  <si>
    <t>2B 2T  151/707</t>
  </si>
  <si>
    <r>
      <rPr>
        <b/>
        <strike/>
        <sz val="16"/>
        <rFont val="Calibri"/>
        <family val="2"/>
      </rPr>
      <t>COULD CLEAR 9/22</t>
    </r>
    <r>
      <rPr>
        <b/>
        <sz val="16"/>
        <rFont val="Calibri"/>
        <family val="2"/>
      </rPr>
      <t xml:space="preserve">   KIT CLEAR 9/29</t>
    </r>
  </si>
  <si>
    <t>112128-1 (9/23)</t>
  </si>
  <si>
    <t>T/H ONLY            DEPANEL                     XRAY &amp; SAVE IMAGES NEED QR CODE FOR "J1" FAIR REQUIRED</t>
  </si>
  <si>
    <r>
      <rPr>
        <b/>
        <strike/>
        <sz val="16"/>
        <rFont val="Calibri"/>
        <family val="2"/>
      </rPr>
      <t>9/23 - ONLY SHORT C4, U1 &amp; T1</t>
    </r>
    <r>
      <rPr>
        <b/>
        <sz val="16"/>
        <rFont val="Calibri"/>
        <family val="2"/>
      </rPr>
      <t xml:space="preserve">                 KIT CLEAR 9/29</t>
    </r>
  </si>
  <si>
    <t>112127-1 (9/19)</t>
  </si>
  <si>
    <r>
      <rPr>
        <b/>
        <strike/>
        <sz val="16"/>
        <rFont val="Calibri"/>
        <family val="2"/>
        <scheme val="minor"/>
      </rPr>
      <t>9/20 - TOP SIDE 7:00</t>
    </r>
    <r>
      <rPr>
        <b/>
        <sz val="16"/>
        <rFont val="Calibri"/>
        <family val="2"/>
        <scheme val="minor"/>
      </rPr>
      <t xml:space="preserve">    9/20 - AOI 8:00</t>
    </r>
  </si>
  <si>
    <t>1T      8/10</t>
  </si>
  <si>
    <t>9/19 - SMT CLEAR   KIT CLEAR 9/29</t>
  </si>
  <si>
    <t>113150 (9/29)</t>
  </si>
  <si>
    <r>
      <rPr>
        <b/>
        <strike/>
        <sz val="16"/>
        <rFont val="Calibri"/>
        <family val="2"/>
      </rPr>
      <t>9/29 - TOP SIDE 10:00</t>
    </r>
    <r>
      <rPr>
        <b/>
        <sz val="16"/>
        <rFont val="Calibri"/>
        <family val="2"/>
      </rPr>
      <t xml:space="preserve">   9/30 - AOI 1:00</t>
    </r>
  </si>
  <si>
    <t>1T   54/198</t>
  </si>
  <si>
    <t>FABS DUE 9/30       KIT CLEAR 9/30</t>
  </si>
  <si>
    <t>Lab37</t>
  </si>
  <si>
    <t>200 Commonwealth Dr</t>
  </si>
  <si>
    <t>Warrendale</t>
  </si>
  <si>
    <t>111754-2ND (9/27)</t>
  </si>
  <si>
    <r>
      <t xml:space="preserve">2ND ARTICLE          CLASS 3    </t>
    </r>
    <r>
      <rPr>
        <b/>
        <u val="double"/>
        <sz val="16"/>
        <color rgb="FFC00000"/>
        <rFont val="Calibri"/>
        <family val="2"/>
      </rPr>
      <t>***NOTIFY ASAP IF ANY SHORTAGES***</t>
    </r>
  </si>
  <si>
    <r>
      <rPr>
        <b/>
        <strike/>
        <sz val="16"/>
        <color rgb="FFC00000"/>
        <rFont val="Calibri"/>
        <family val="2"/>
      </rPr>
      <t>9/29 - BOT SIDE 6:00   9/29 - BOT DONE 11   9/30 - TOP SIDE 8:00</t>
    </r>
    <r>
      <rPr>
        <b/>
        <sz val="16"/>
        <color rgb="FFC00000"/>
        <rFont val="Calibri"/>
        <family val="2"/>
      </rPr>
      <t xml:space="preserve">   9/30 - AOI 11:00</t>
    </r>
  </si>
  <si>
    <r>
      <rPr>
        <b/>
        <strike/>
        <sz val="16"/>
        <color rgb="FFC00000"/>
        <rFont val="Calibri"/>
        <family val="2"/>
      </rPr>
      <t>COULD CLEAR 9/28 EOD</t>
    </r>
    <r>
      <rPr>
        <b/>
        <sz val="16"/>
        <color rgb="FFC00000"/>
        <rFont val="Calibri"/>
        <family val="2"/>
      </rPr>
      <t xml:space="preserve">   KIT CLEAR 9/29</t>
    </r>
  </si>
  <si>
    <t>Parker Hannifin Corp</t>
  </si>
  <si>
    <t>1390 Highland Rd E</t>
  </si>
  <si>
    <t>Macedonia</t>
  </si>
  <si>
    <t>108372 (9/20)</t>
  </si>
  <si>
    <t>10/5 10D</t>
  </si>
  <si>
    <t>IF WASH - BOARDS REQ POST BAKE FOR 30 MIN</t>
  </si>
  <si>
    <r>
      <rPr>
        <b/>
        <strike/>
        <sz val="16"/>
        <rFont val="Calibri"/>
        <family val="2"/>
      </rPr>
      <t>9/27 - TOP SIDE 6:00</t>
    </r>
    <r>
      <rPr>
        <b/>
        <sz val="16"/>
        <rFont val="Calibri"/>
        <family val="2"/>
      </rPr>
      <t xml:space="preserve">   9/27 - AOI 9:30</t>
    </r>
  </si>
  <si>
    <t>2T   93/347</t>
  </si>
  <si>
    <t>KIT CLEAR 9/21</t>
  </si>
  <si>
    <t>RCH Associates, Inc</t>
  </si>
  <si>
    <t>6111 Southfront Rd Suite C</t>
  </si>
  <si>
    <t>Livermore</t>
  </si>
  <si>
    <t>94551-5135</t>
  </si>
  <si>
    <t>107821 (9/13)</t>
  </si>
  <si>
    <r>
      <rPr>
        <b/>
        <strike/>
        <sz val="16"/>
        <rFont val="Calibri"/>
        <family val="2"/>
        <scheme val="minor"/>
      </rPr>
      <t>9/23 - BOT SIDE 6:00   9/23 - TOP SIDE 9:00</t>
    </r>
    <r>
      <rPr>
        <b/>
        <sz val="16"/>
        <rFont val="Calibri"/>
        <family val="2"/>
        <scheme val="minor"/>
      </rPr>
      <t xml:space="preserve">   9/23 - AOI 11:00</t>
    </r>
  </si>
  <si>
    <t>1B 1T   1/31</t>
  </si>
  <si>
    <t>9/13 - SMT CLEAR   KIT CLEAR 9/21</t>
  </si>
  <si>
    <t>2300 Windy Ridge Pkwy Se</t>
  </si>
  <si>
    <t>Atlanta</t>
  </si>
  <si>
    <t>GA</t>
  </si>
  <si>
    <t>113094 (9/26)</t>
  </si>
  <si>
    <r>
      <t xml:space="preserve">10/5 </t>
    </r>
    <r>
      <rPr>
        <b/>
        <strike/>
        <sz val="16"/>
        <rFont val="Calibri"/>
        <family val="2"/>
        <scheme val="minor"/>
      </rPr>
      <t>10/4</t>
    </r>
    <r>
      <rPr>
        <b/>
        <sz val="16"/>
        <rFont val="Calibri"/>
        <family val="2"/>
        <scheme val="minor"/>
      </rPr>
      <t>* 5D</t>
    </r>
  </si>
  <si>
    <t>SEVERAL ITEMS BTD   9/29 - BAT HOLDER GUIDE PIN ISSUE - DNI       (*10/4 - POWER OUT)</t>
  </si>
  <si>
    <r>
      <rPr>
        <b/>
        <strike/>
        <sz val="16"/>
        <rFont val="Calibri"/>
        <family val="2"/>
      </rPr>
      <t>9/28 - BOT SIDE 8:00</t>
    </r>
    <r>
      <rPr>
        <b/>
        <sz val="16"/>
        <rFont val="Calibri"/>
        <family val="2"/>
      </rPr>
      <t xml:space="preserve">   </t>
    </r>
    <r>
      <rPr>
        <b/>
        <strike/>
        <sz val="16"/>
        <rFont val="Calibri"/>
        <family val="2"/>
      </rPr>
      <t xml:space="preserve">9/29 - TOP SIDE 7:00 9/29 - TOP HOLD 12:30  </t>
    </r>
    <r>
      <rPr>
        <b/>
        <sz val="16"/>
        <rFont val="Calibri"/>
        <family val="2"/>
      </rPr>
      <t xml:space="preserve">                        9/29 - AOI 3:30</t>
    </r>
  </si>
  <si>
    <t>2B 2T 133/861</t>
  </si>
  <si>
    <t>9/26 - ONLY SHORT 1 PART &amp; PART C/F'S</t>
  </si>
  <si>
    <t>Pollen Mobile, LLC</t>
  </si>
  <si>
    <t>112776-RWK (9/28)</t>
  </si>
  <si>
    <t>FEDEX SAV</t>
  </si>
  <si>
    <t>9/28 - BACK</t>
  </si>
  <si>
    <t>KIT CLEAR 9/28</t>
  </si>
  <si>
    <t>111470-1 (9/20)</t>
  </si>
  <si>
    <t>L1 / L2</t>
  </si>
  <si>
    <t>10/4 10D</t>
  </si>
  <si>
    <t>DEPANEL     NEED TO LOAD F1 FUSE INTO HOLDER F1A</t>
  </si>
  <si>
    <r>
      <rPr>
        <b/>
        <strike/>
        <sz val="16"/>
        <color theme="1"/>
        <rFont val="Calibri"/>
        <family val="2"/>
        <scheme val="minor"/>
      </rPr>
      <t>9/23 - TOP SIDE 10:00</t>
    </r>
    <r>
      <rPr>
        <b/>
        <sz val="16"/>
        <color theme="1"/>
        <rFont val="Calibri"/>
        <family val="2"/>
        <scheme val="minor"/>
      </rPr>
      <t xml:space="preserve">   9/23 - AOI 2:00</t>
    </r>
  </si>
  <si>
    <t>3T     151/699</t>
  </si>
  <si>
    <t>KIT CLEAR 9/20 QTY 10</t>
  </si>
  <si>
    <t>112864 (9/15)</t>
  </si>
  <si>
    <t>10/3 10D</t>
  </si>
  <si>
    <r>
      <rPr>
        <b/>
        <strike/>
        <sz val="16"/>
        <rFont val="Calibri"/>
        <family val="2"/>
        <scheme val="minor"/>
      </rPr>
      <t>9/21 - BOT SIDE 11:00</t>
    </r>
    <r>
      <rPr>
        <b/>
        <sz val="16"/>
        <rFont val="Calibri"/>
        <family val="2"/>
        <scheme val="minor"/>
      </rPr>
      <t xml:space="preserve">  </t>
    </r>
    <r>
      <rPr>
        <b/>
        <strike/>
        <sz val="16"/>
        <rFont val="Calibri"/>
        <family val="2"/>
        <scheme val="minor"/>
      </rPr>
      <t xml:space="preserve"> 9/23 - TOP SIDE 6:00</t>
    </r>
    <r>
      <rPr>
        <b/>
        <sz val="16"/>
        <rFont val="Calibri"/>
        <family val="2"/>
        <scheme val="minor"/>
      </rPr>
      <t xml:space="preserve">   9/23 - AOI 12:00</t>
    </r>
  </si>
  <si>
    <t>1B 1T   69/300</t>
  </si>
  <si>
    <r>
      <rPr>
        <b/>
        <strike/>
        <sz val="16"/>
        <rFont val="Calibri"/>
        <family val="2"/>
        <scheme val="minor"/>
      </rPr>
      <t>SHOULD CLEAR 9/16</t>
    </r>
    <r>
      <rPr>
        <b/>
        <sz val="16"/>
        <rFont val="Calibri"/>
        <family val="2"/>
        <scheme val="minor"/>
      </rPr>
      <t xml:space="preserve">   KIT CLEAR 9/19</t>
    </r>
  </si>
  <si>
    <t>3rd Floor</t>
  </si>
  <si>
    <t>113279 (9/28)</t>
  </si>
  <si>
    <t>480 Springpark Pl Ste 1000</t>
  </si>
  <si>
    <t>10/4 3D</t>
  </si>
  <si>
    <t>* 3 DAY TURN *             T/H ONLY</t>
  </si>
  <si>
    <t>112781-1 (9/21)</t>
  </si>
  <si>
    <r>
      <t>9/30</t>
    </r>
    <r>
      <rPr>
        <b/>
        <strike/>
        <sz val="16"/>
        <rFont val="Calibri"/>
        <family val="2"/>
      </rPr>
      <t xml:space="preserve"> 9/30</t>
    </r>
    <r>
      <rPr>
        <b/>
        <sz val="16"/>
        <rFont val="Calibri"/>
        <family val="2"/>
      </rPr>
      <t>* 5D</t>
    </r>
  </si>
  <si>
    <t>9/22 - TOP SIDE 3:00   9/23 - AOI 10:00</t>
  </si>
  <si>
    <t>1T   52/125</t>
  </si>
  <si>
    <t>9/21 - SMT CLEAR / WILL CLEAR 9/22 EOD  SHORT J2 - DUE 9/29   KIT CLEAR 9/29</t>
  </si>
  <si>
    <t>112433 (9/26)</t>
  </si>
  <si>
    <t>100 Research Dr</t>
  </si>
  <si>
    <t>9/30 4D</t>
  </si>
  <si>
    <r>
      <rPr>
        <b/>
        <strike/>
        <sz val="16"/>
        <color theme="1"/>
        <rFont val="Calibri"/>
        <family val="2"/>
      </rPr>
      <t>9/27 - BOT SIDE 6:00</t>
    </r>
    <r>
      <rPr>
        <b/>
        <sz val="16"/>
        <color theme="1"/>
        <rFont val="Calibri"/>
        <family val="2"/>
      </rPr>
      <t xml:space="preserve">  </t>
    </r>
    <r>
      <rPr>
        <b/>
        <strike/>
        <sz val="16"/>
        <color theme="1"/>
        <rFont val="Calibri"/>
        <family val="2"/>
      </rPr>
      <t xml:space="preserve"> 9/28 - TOP SIDE 12:00</t>
    </r>
    <r>
      <rPr>
        <b/>
        <sz val="16"/>
        <color theme="1"/>
        <rFont val="Calibri"/>
        <family val="2"/>
      </rPr>
      <t xml:space="preserve">   9/28 - AOI 1:30</t>
    </r>
  </si>
  <si>
    <t>1B 1T   31/48</t>
  </si>
  <si>
    <t>Ascent AeroSystems</t>
  </si>
  <si>
    <t>Wilmington</t>
  </si>
  <si>
    <t>01887</t>
  </si>
  <si>
    <t>100606-5 (7/15)</t>
  </si>
  <si>
    <t>*G5A-H &amp; G2A-H NEW PROCESS - NEED QA INSP 100% - NO SOLDER ALLOWED ON COIL                         **J1A-H NO EXCESS SOLDER ALLOWED  ***LAST ASSY'S W/ G1A-H (SILVER)</t>
  </si>
  <si>
    <r>
      <rPr>
        <b/>
        <strike/>
        <sz val="16"/>
        <rFont val="Calibri"/>
        <family val="2"/>
      </rPr>
      <t xml:space="preserve">7/19 - BOT SIDE     </t>
    </r>
    <r>
      <rPr>
        <b/>
        <sz val="16"/>
        <rFont val="Calibri"/>
        <family val="2"/>
      </rPr>
      <t xml:space="preserve">   </t>
    </r>
    <r>
      <rPr>
        <b/>
        <strike/>
        <sz val="16"/>
        <rFont val="Calibri"/>
        <family val="2"/>
      </rPr>
      <t>7/25 - BOT DONE</t>
    </r>
    <r>
      <rPr>
        <b/>
        <sz val="16"/>
        <rFont val="Calibri"/>
        <family val="2"/>
      </rPr>
      <t xml:space="preserve">         8/24 - TOP 1ST ART        8/26 - COUNT 108</t>
    </r>
  </si>
  <si>
    <t>Attn: Redmond Kelley</t>
  </si>
  <si>
    <t>112480 (9/15)</t>
  </si>
  <si>
    <r>
      <t xml:space="preserve">9/29* 10D  </t>
    </r>
    <r>
      <rPr>
        <b/>
        <strike/>
        <sz val="16"/>
        <color rgb="FFC00000"/>
        <rFont val="Calibri"/>
        <family val="2"/>
        <scheme val="minor"/>
      </rPr>
      <t>5D</t>
    </r>
  </si>
  <si>
    <t>T/H ONLY          *EXPEDITE PARTIAL*</t>
  </si>
  <si>
    <t>9/15 - BACK</t>
  </si>
  <si>
    <t>PARTIAL CLEAR       KIT CLEAR 9/15</t>
  </si>
  <si>
    <t>112985 (9/23)</t>
  </si>
  <si>
    <r>
      <rPr>
        <b/>
        <strike/>
        <sz val="16"/>
        <color theme="1"/>
        <rFont val="Calibri"/>
        <family val="2"/>
      </rPr>
      <t>9/28 - TOP SIDE 6:00</t>
    </r>
    <r>
      <rPr>
        <b/>
        <sz val="16"/>
        <color theme="1"/>
        <rFont val="Calibri"/>
        <family val="2"/>
      </rPr>
      <t xml:space="preserve">   9/28 - AOI 8:00</t>
    </r>
  </si>
  <si>
    <t>1T      5/26</t>
  </si>
  <si>
    <t>KIT CLEAR 9/23</t>
  </si>
  <si>
    <t>Attn: Vito/Dusty</t>
  </si>
  <si>
    <t>107816 (9/14)</t>
  </si>
  <si>
    <t>9/28   10D</t>
  </si>
  <si>
    <r>
      <rPr>
        <b/>
        <strike/>
        <sz val="16"/>
        <color theme="1"/>
        <rFont val="Calibri"/>
        <family val="2"/>
        <scheme val="minor"/>
      </rPr>
      <t>9/19 - BOT SIDE 11:30</t>
    </r>
    <r>
      <rPr>
        <b/>
        <sz val="16"/>
        <color theme="1"/>
        <rFont val="Calibri"/>
        <family val="2"/>
        <scheme val="minor"/>
      </rPr>
      <t xml:space="preserve">   </t>
    </r>
    <r>
      <rPr>
        <b/>
        <strike/>
        <sz val="16"/>
        <color theme="1"/>
        <rFont val="Calibri"/>
        <family val="2"/>
        <scheme val="minor"/>
      </rPr>
      <t>9/19 - TOP SIDE 1:30</t>
    </r>
    <r>
      <rPr>
        <b/>
        <sz val="16"/>
        <color theme="1"/>
        <rFont val="Calibri"/>
        <family val="2"/>
        <scheme val="minor"/>
      </rPr>
      <t xml:space="preserve">    9/20 - AOI 8:00</t>
    </r>
  </si>
  <si>
    <t>1B 1T   53/792</t>
  </si>
  <si>
    <t>KIT CLEAR 9/14</t>
  </si>
  <si>
    <t>Attn bthurmond Ste 400 S</t>
  </si>
  <si>
    <t>112810 (9/20)</t>
  </si>
  <si>
    <t>9/27 5D</t>
  </si>
  <si>
    <r>
      <rPr>
        <b/>
        <strike/>
        <sz val="16"/>
        <color theme="1"/>
        <rFont val="Calibri"/>
        <family val="2"/>
        <scheme val="minor"/>
      </rPr>
      <t>9/22 - BOT SIDE 1:30</t>
    </r>
    <r>
      <rPr>
        <b/>
        <sz val="16"/>
        <color theme="1"/>
        <rFont val="Calibri"/>
        <family val="2"/>
        <scheme val="minor"/>
      </rPr>
      <t xml:space="preserve">    9/22 - AOI</t>
    </r>
  </si>
  <si>
    <t>1B    10/28</t>
  </si>
  <si>
    <r>
      <t xml:space="preserve">KIT CLEAR 9/20 </t>
    </r>
    <r>
      <rPr>
        <b/>
        <strike/>
        <sz val="16"/>
        <color theme="1"/>
        <rFont val="Calibri"/>
        <family val="2"/>
      </rPr>
      <t>BUT ON SHIPPING HOLD</t>
    </r>
  </si>
  <si>
    <t>01581</t>
  </si>
  <si>
    <t>112663 (9/19)</t>
  </si>
  <si>
    <r>
      <rPr>
        <b/>
        <strike/>
        <sz val="16"/>
        <color theme="1"/>
        <rFont val="Calibri"/>
        <family val="2"/>
        <scheme val="minor"/>
      </rPr>
      <t>9/20 - BOT SIDE 8:00</t>
    </r>
    <r>
      <rPr>
        <b/>
        <sz val="16"/>
        <color theme="1"/>
        <rFont val="Calibri"/>
        <family val="2"/>
        <scheme val="minor"/>
      </rPr>
      <t xml:space="preserve">   </t>
    </r>
    <r>
      <rPr>
        <b/>
        <strike/>
        <sz val="16"/>
        <color theme="1"/>
        <rFont val="Calibri"/>
        <family val="2"/>
        <scheme val="minor"/>
      </rPr>
      <t>9/21 - TOP SIDE 8:00</t>
    </r>
    <r>
      <rPr>
        <b/>
        <sz val="16"/>
        <color theme="1"/>
        <rFont val="Calibri"/>
        <family val="2"/>
        <scheme val="minor"/>
      </rPr>
      <t xml:space="preserve">   9/21 - AOI 2:30</t>
    </r>
  </si>
  <si>
    <t>1B 1T  90/320</t>
  </si>
  <si>
    <t>Becton Dickinson</t>
  </si>
  <si>
    <t>attn: Andrea SCherz</t>
  </si>
  <si>
    <t>113038 (9/22)</t>
  </si>
  <si>
    <t>9/27 3D</t>
  </si>
  <si>
    <t>* 3 DAY TURN *DEPANEL</t>
  </si>
  <si>
    <r>
      <rPr>
        <b/>
        <strike/>
        <sz val="16"/>
        <color theme="1"/>
        <rFont val="Calibri"/>
        <family val="2"/>
        <scheme val="minor"/>
      </rPr>
      <t>9/22 - BOT SIDE 3:00</t>
    </r>
    <r>
      <rPr>
        <b/>
        <sz val="16"/>
        <color theme="1"/>
        <rFont val="Calibri"/>
        <family val="2"/>
        <scheme val="minor"/>
      </rPr>
      <t xml:space="preserve">   9/23 - AOI 9:00</t>
    </r>
  </si>
  <si>
    <t>KIT CLEAR 9/22 (NOT REPORTED)</t>
  </si>
  <si>
    <t>8108 Cleburne Ct</t>
  </si>
  <si>
    <t>LMA Technologies, LLC</t>
  </si>
  <si>
    <t>Willow Spring</t>
  </si>
  <si>
    <t>112580 (9/20)</t>
  </si>
  <si>
    <r>
      <rPr>
        <b/>
        <strike/>
        <sz val="16"/>
        <color theme="1"/>
        <rFont val="Calibri"/>
        <family val="2"/>
        <scheme val="minor"/>
      </rPr>
      <t>9/21 - BOT SIDE 7:00</t>
    </r>
    <r>
      <rPr>
        <b/>
        <sz val="16"/>
        <color theme="1"/>
        <rFont val="Calibri"/>
        <family val="2"/>
        <scheme val="minor"/>
      </rPr>
      <t xml:space="preserve">   9/21 - BACK 10:00</t>
    </r>
  </si>
  <si>
    <t>1B        4/4</t>
  </si>
  <si>
    <t>KIT CLEAR 9/20</t>
  </si>
  <si>
    <t>112228 (9/2)</t>
  </si>
  <si>
    <t>9/26 3D</t>
  </si>
  <si>
    <t xml:space="preserve">*EXPEDITE*            MATL FROM 110296 </t>
  </si>
  <si>
    <r>
      <t xml:space="preserve">NEED PROG           </t>
    </r>
    <r>
      <rPr>
        <b/>
        <sz val="16"/>
        <color theme="4"/>
        <rFont val="Calibri"/>
        <family val="2"/>
      </rPr>
      <t xml:space="preserve"> </t>
    </r>
    <r>
      <rPr>
        <b/>
        <sz val="16"/>
        <color rgb="FFC00000"/>
        <rFont val="Calibri"/>
        <family val="2"/>
      </rPr>
      <t xml:space="preserve"> </t>
    </r>
    <r>
      <rPr>
        <b/>
        <sz val="16"/>
        <rFont val="Calibri"/>
        <family val="2"/>
      </rPr>
      <t>RTR</t>
    </r>
  </si>
  <si>
    <t>1B 1T 72/254</t>
  </si>
  <si>
    <t>SHOULD CLEAR 9/21</t>
  </si>
  <si>
    <t>AVID Technologies,INC</t>
  </si>
  <si>
    <t>112809 (9/19)</t>
  </si>
  <si>
    <t>9/26 5D</t>
  </si>
  <si>
    <r>
      <rPr>
        <b/>
        <strike/>
        <sz val="16"/>
        <color theme="1"/>
        <rFont val="Calibri"/>
        <family val="2"/>
        <scheme val="minor"/>
      </rPr>
      <t>9/21 - TOP SIDE 6:00</t>
    </r>
    <r>
      <rPr>
        <b/>
        <sz val="16"/>
        <color theme="1"/>
        <rFont val="Calibri"/>
        <family val="2"/>
        <scheme val="minor"/>
      </rPr>
      <t xml:space="preserve">   9/21 - AOI 9:00</t>
    </r>
  </si>
  <si>
    <t>1T    14/17</t>
  </si>
  <si>
    <t>112758 (9/19)</t>
  </si>
  <si>
    <t>21719 84th Ave S</t>
  </si>
  <si>
    <t>DEPANEL                XRAY &amp; SAVE IMAGES</t>
  </si>
  <si>
    <r>
      <rPr>
        <b/>
        <strike/>
        <sz val="16"/>
        <color theme="1"/>
        <rFont val="Calibri"/>
        <family val="2"/>
        <scheme val="minor"/>
      </rPr>
      <t>9/19 - TOP SIDE 1:30</t>
    </r>
    <r>
      <rPr>
        <b/>
        <sz val="16"/>
        <color theme="1"/>
        <rFont val="Calibri"/>
        <family val="2"/>
        <scheme val="minor"/>
      </rPr>
      <t xml:space="preserve"> 9/19 - AOI 3:30</t>
    </r>
  </si>
  <si>
    <t>1T 21/243</t>
  </si>
  <si>
    <t>Blue Origin, LLC</t>
  </si>
  <si>
    <t>Kent</t>
  </si>
  <si>
    <t>Attn: Richard Garcia</t>
  </si>
  <si>
    <t>112750-2 (9/16)</t>
  </si>
  <si>
    <t>900 Convention Center Blvd</t>
  </si>
  <si>
    <t>L1 / L3</t>
  </si>
  <si>
    <r>
      <t>9/24</t>
    </r>
    <r>
      <rPr>
        <b/>
        <strike/>
        <sz val="16"/>
        <color theme="1"/>
        <rFont val="Calibri"/>
        <family val="2"/>
        <scheme val="minor"/>
      </rPr>
      <t xml:space="preserve"> 9/23</t>
    </r>
    <r>
      <rPr>
        <b/>
        <sz val="16"/>
        <color theme="1"/>
        <rFont val="Calibri"/>
        <family val="2"/>
        <scheme val="minor"/>
      </rPr>
      <t xml:space="preserve"> 5D</t>
    </r>
  </si>
  <si>
    <t>*EXPEDITE QTY 45 SHIP 9/23 BAL 9/24  DEPANEL          C9,C10.C4 WRONG SIZE 402 &amp; X1 WRONG PART</t>
  </si>
  <si>
    <r>
      <rPr>
        <b/>
        <strike/>
        <sz val="16"/>
        <color theme="1"/>
        <rFont val="Calibri"/>
        <family val="2"/>
        <scheme val="minor"/>
      </rPr>
      <t>9/19 - TOP SIDE 7:00</t>
    </r>
    <r>
      <rPr>
        <b/>
        <sz val="16"/>
        <color theme="1"/>
        <rFont val="Calibri"/>
        <family val="2"/>
        <scheme val="minor"/>
      </rPr>
      <t xml:space="preserve">   </t>
    </r>
    <r>
      <rPr>
        <b/>
        <strike/>
        <sz val="16"/>
        <color theme="1"/>
        <rFont val="Calibri"/>
        <family val="2"/>
        <scheme val="minor"/>
      </rPr>
      <t>9/19 - TOP SIDE 11:00 HOLD WRONG PARTS</t>
    </r>
    <r>
      <rPr>
        <b/>
        <sz val="16"/>
        <color theme="1"/>
        <rFont val="Calibri"/>
        <family val="2"/>
        <scheme val="minor"/>
      </rPr>
      <t xml:space="preserve">  </t>
    </r>
    <r>
      <rPr>
        <b/>
        <strike/>
        <sz val="16"/>
        <color theme="1"/>
        <rFont val="Calibri"/>
        <family val="2"/>
        <scheme val="minor"/>
      </rPr>
      <t>9/20 - BOT SIDE 10:30 (HOLD)</t>
    </r>
    <r>
      <rPr>
        <b/>
        <sz val="16"/>
        <color theme="1"/>
        <rFont val="Calibri"/>
        <family val="2"/>
        <scheme val="minor"/>
      </rPr>
      <t xml:space="preserve">                      9/21 - TOP SIDE 2:00</t>
    </r>
  </si>
  <si>
    <t>2B 1T   27/54</t>
  </si>
  <si>
    <t>KIT CLEAR 9/16       ***RUN TOP SIDE 1ST</t>
  </si>
  <si>
    <t>Autodesk, Inc.</t>
  </si>
  <si>
    <t>New Orleans</t>
  </si>
  <si>
    <t>112096 (9/20)</t>
  </si>
  <si>
    <t>9/23 3D</t>
  </si>
  <si>
    <t>*EXPEDITE*            MATL FROM 112228   *RUN 1ST*</t>
  </si>
  <si>
    <t>1B 1T  72/254</t>
  </si>
  <si>
    <t>112421 (9/9)</t>
  </si>
  <si>
    <t>22 Bedford St</t>
  </si>
  <si>
    <t>9/23 10D</t>
  </si>
  <si>
    <t>DEPANEL                      9/21 - 1 BOARD DAMAGED FROM DEPANEL - NEED TO RE-RUN 1 EXTRA</t>
  </si>
  <si>
    <r>
      <rPr>
        <b/>
        <strike/>
        <sz val="16"/>
        <rFont val="Calibri"/>
        <family val="2"/>
        <scheme val="minor"/>
      </rPr>
      <t>9/15 - BOT HOLD - ITEM 12 WRONG PART                            9/16 - BOT SIDE 11:30     9/16 - TOP SIDE 1:00</t>
    </r>
    <r>
      <rPr>
        <b/>
        <sz val="16"/>
        <rFont val="Calibri"/>
        <family val="2"/>
        <scheme val="minor"/>
      </rPr>
      <t xml:space="preserve">   9/16 - AOI - 3:30</t>
    </r>
  </si>
  <si>
    <t>1B 1T   23/48</t>
  </si>
  <si>
    <t>KIT CLEAR 9/9</t>
  </si>
  <si>
    <t>Waltham</t>
  </si>
  <si>
    <t>02453</t>
  </si>
  <si>
    <t>Unit 4 Attention: Kevan Hashemi</t>
  </si>
  <si>
    <t>112750-1 (9/16)</t>
  </si>
  <si>
    <r>
      <t xml:space="preserve">9/23 </t>
    </r>
    <r>
      <rPr>
        <b/>
        <strike/>
        <sz val="16"/>
        <color theme="1"/>
        <rFont val="Calibri"/>
        <family val="2"/>
        <scheme val="minor"/>
      </rPr>
      <t xml:space="preserve"> 9/23</t>
    </r>
    <r>
      <rPr>
        <b/>
        <sz val="16"/>
        <color theme="1"/>
        <rFont val="Calibri"/>
        <family val="2"/>
        <scheme val="minor"/>
      </rPr>
      <t xml:space="preserve"> 5D</t>
    </r>
  </si>
  <si>
    <t>100606-4 (7/15)</t>
  </si>
  <si>
    <t>*G5A-H &amp; G2A-H NEW PROCESS - NEED QA INSP 100% - NO SOLDER ALLOWED ON COIL                         **J1A-H NO EXCESS SOLDER ALLOWED</t>
  </si>
  <si>
    <t>112461 (9/14)</t>
  </si>
  <si>
    <r>
      <t xml:space="preserve">9/22 </t>
    </r>
    <r>
      <rPr>
        <b/>
        <strike/>
        <sz val="16"/>
        <rFont val="Calibri"/>
        <family val="2"/>
        <scheme val="minor"/>
      </rPr>
      <t>9/23</t>
    </r>
    <r>
      <rPr>
        <b/>
        <sz val="16"/>
        <rFont val="Calibri"/>
        <family val="2"/>
        <scheme val="minor"/>
      </rPr>
      <t xml:space="preserve"> 5D</t>
    </r>
  </si>
  <si>
    <t>*EXPEDITE 1 DAY EARLY</t>
  </si>
  <si>
    <r>
      <rPr>
        <b/>
        <strike/>
        <sz val="16"/>
        <rFont val="Calibri"/>
        <family val="2"/>
        <scheme val="minor"/>
      </rPr>
      <t>9/19 - BOT SIDE 6:00</t>
    </r>
    <r>
      <rPr>
        <b/>
        <sz val="16"/>
        <rFont val="Calibri"/>
        <family val="2"/>
        <scheme val="minor"/>
      </rPr>
      <t xml:space="preserve">   </t>
    </r>
    <r>
      <rPr>
        <b/>
        <strike/>
        <sz val="16"/>
        <rFont val="Calibri"/>
        <family val="2"/>
        <scheme val="minor"/>
      </rPr>
      <t>9/19 - TOP SIDE 11:00</t>
    </r>
    <r>
      <rPr>
        <b/>
        <sz val="16"/>
        <rFont val="Calibri"/>
        <family val="2"/>
        <scheme val="minor"/>
      </rPr>
      <t xml:space="preserve">   9/20 - AOI 8:00</t>
    </r>
  </si>
  <si>
    <t>1B 1T  71/381</t>
  </si>
  <si>
    <t>FABS DUE 9/15          KIT CLEAR 9/16</t>
  </si>
  <si>
    <t>111850-2 (8/25)</t>
  </si>
  <si>
    <t>DEPANEL                  *SPLIT SHIPMENT - DO NOT SHIP EARLY</t>
  </si>
  <si>
    <r>
      <rPr>
        <b/>
        <strike/>
        <sz val="16"/>
        <color theme="1"/>
        <rFont val="Calibri"/>
        <family val="2"/>
        <scheme val="minor"/>
      </rPr>
      <t>8/29 - BOT SIDE</t>
    </r>
    <r>
      <rPr>
        <b/>
        <sz val="16"/>
        <color theme="1"/>
        <rFont val="Calibri"/>
        <family val="2"/>
        <scheme val="minor"/>
      </rPr>
      <t xml:space="preserve">        </t>
    </r>
    <r>
      <rPr>
        <b/>
        <strike/>
        <sz val="16"/>
        <color theme="1"/>
        <rFont val="Calibri"/>
        <family val="2"/>
        <scheme val="minor"/>
      </rPr>
      <t xml:space="preserve"> 9/1 - TOP QTY 50</t>
    </r>
    <r>
      <rPr>
        <b/>
        <sz val="16"/>
        <color theme="1"/>
        <rFont val="Calibri"/>
        <family val="2"/>
        <scheme val="minor"/>
      </rPr>
      <t xml:space="preserve">    </t>
    </r>
    <r>
      <rPr>
        <b/>
        <strike/>
        <sz val="16"/>
        <color theme="1"/>
        <rFont val="Calibri"/>
        <family val="2"/>
        <scheme val="minor"/>
      </rPr>
      <t>9/16 - TOP SIDE 2:00</t>
    </r>
    <r>
      <rPr>
        <b/>
        <sz val="16"/>
        <color theme="1"/>
        <rFont val="Calibri"/>
        <family val="2"/>
        <scheme val="minor"/>
      </rPr>
      <t xml:space="preserve">   9/19 - AOI 9:30</t>
    </r>
  </si>
  <si>
    <t>109892 (9/9)</t>
  </si>
  <si>
    <t>9/26 10D</t>
  </si>
  <si>
    <t>DEPANEL                        9/12 "U4" IS DNI</t>
  </si>
  <si>
    <r>
      <rPr>
        <b/>
        <strike/>
        <sz val="16"/>
        <rFont val="Calibri"/>
        <family val="2"/>
        <scheme val="minor"/>
      </rPr>
      <t>9/15 - BOT SIDE 9:30    9/16 - TOP SIDE 6:00</t>
    </r>
    <r>
      <rPr>
        <b/>
        <sz val="16"/>
        <rFont val="Calibri"/>
        <family val="2"/>
        <scheme val="minor"/>
      </rPr>
      <t xml:space="preserve">   9/16 - AOI 8:00</t>
    </r>
  </si>
  <si>
    <t>1B 1T   23/104</t>
  </si>
  <si>
    <r>
      <rPr>
        <b/>
        <strike/>
        <sz val="16"/>
        <rFont val="Calibri"/>
        <family val="2"/>
      </rPr>
      <t>9/9 - ONLY SHORT  U4 - OK TO SKIP</t>
    </r>
    <r>
      <rPr>
        <b/>
        <sz val="16"/>
        <rFont val="Calibri"/>
        <family val="2"/>
      </rPr>
      <t xml:space="preserve">      KIT CLEAR 9/19</t>
    </r>
  </si>
  <si>
    <t>112502-2 (9/15)</t>
  </si>
  <si>
    <t>3 BAL</t>
  </si>
  <si>
    <t>9/22 5D</t>
  </si>
  <si>
    <r>
      <t xml:space="preserve">RUN &amp; SHIP QTY 37 </t>
    </r>
    <r>
      <rPr>
        <b/>
        <u/>
        <sz val="16"/>
        <color rgb="FFC00000"/>
        <rFont val="Calibri"/>
        <family val="2"/>
      </rPr>
      <t>***MISSING MOUSE BITE HOLES - TAD WILL DEPANEL</t>
    </r>
  </si>
  <si>
    <r>
      <rPr>
        <b/>
        <strike/>
        <sz val="16"/>
        <rFont val="Calibri"/>
        <family val="2"/>
        <scheme val="minor"/>
      </rPr>
      <t>9/15 - BOT SIDE 3:30   9/16 - TOP SIDE 9:00</t>
    </r>
    <r>
      <rPr>
        <b/>
        <sz val="16"/>
        <rFont val="Calibri"/>
        <family val="2"/>
        <scheme val="minor"/>
      </rPr>
      <t xml:space="preserve">   9/16 - AOI 10:30</t>
    </r>
  </si>
  <si>
    <t>1B 2T 118/447</t>
  </si>
  <si>
    <t>SHOULD CLEAR SOON - SHORT 3 FABS - RUN QTY 37 CLEAR 9/9</t>
  </si>
  <si>
    <t>attn: Kevin Wenger</t>
  </si>
  <si>
    <t>111644 (7/23)</t>
  </si>
  <si>
    <r>
      <t xml:space="preserve">9/21   6D   </t>
    </r>
    <r>
      <rPr>
        <b/>
        <strike/>
        <sz val="16"/>
        <rFont val="Calibri"/>
        <family val="2"/>
      </rPr>
      <t>10D</t>
    </r>
  </si>
  <si>
    <t xml:space="preserve"> ***EXPEDITE***   CLASS 3 - XRAY REQ / MUST SAVE IMAGES  </t>
  </si>
  <si>
    <r>
      <rPr>
        <b/>
        <strike/>
        <sz val="16"/>
        <rFont val="Calibri"/>
        <family val="2"/>
      </rPr>
      <t>NEED PROG</t>
    </r>
    <r>
      <rPr>
        <b/>
        <sz val="16"/>
        <rFont val="Calibri"/>
        <family val="2"/>
      </rPr>
      <t xml:space="preserve">               </t>
    </r>
    <r>
      <rPr>
        <b/>
        <strike/>
        <sz val="16"/>
        <rFont val="Calibri"/>
        <family val="2"/>
      </rPr>
      <t>9/14 - BOT SIDE</t>
    </r>
    <r>
      <rPr>
        <b/>
        <strike/>
        <sz val="16"/>
        <rFont val="Calibri"/>
        <family val="2"/>
        <scheme val="minor"/>
      </rPr>
      <t xml:space="preserve"> 6:00</t>
    </r>
    <r>
      <rPr>
        <b/>
        <sz val="16"/>
        <rFont val="Calibri"/>
        <family val="2"/>
        <scheme val="minor"/>
      </rPr>
      <t xml:space="preserve"> </t>
    </r>
    <r>
      <rPr>
        <b/>
        <strike/>
        <sz val="16"/>
        <rFont val="Calibri"/>
        <family val="2"/>
        <scheme val="minor"/>
      </rPr>
      <t>9/15 - TOP SIDE 6:00</t>
    </r>
    <r>
      <rPr>
        <b/>
        <sz val="16"/>
        <rFont val="Calibri"/>
        <family val="2"/>
        <scheme val="minor"/>
      </rPr>
      <t xml:space="preserve">   9/16 - AOI 11:30</t>
    </r>
  </si>
  <si>
    <r>
      <rPr>
        <b/>
        <strike/>
        <sz val="16"/>
        <rFont val="Calibri"/>
        <family val="2"/>
      </rPr>
      <t>KIT IN AUDIT - COULD CLEAR 7/25 9/13</t>
    </r>
    <r>
      <rPr>
        <b/>
        <sz val="16"/>
        <rFont val="Calibri"/>
        <family val="2"/>
      </rPr>
      <t xml:space="preserve"> - KIT CLEAR 9/13</t>
    </r>
  </si>
  <si>
    <t>Attn: Jeff Smith</t>
  </si>
  <si>
    <t>111571-2 (8/31)</t>
  </si>
  <si>
    <r>
      <t xml:space="preserve">9/21 </t>
    </r>
    <r>
      <rPr>
        <b/>
        <strike/>
        <sz val="16"/>
        <color theme="1"/>
        <rFont val="Calibri"/>
        <family val="2"/>
        <scheme val="minor"/>
      </rPr>
      <t>10/10 9D</t>
    </r>
  </si>
  <si>
    <t>(PARTS IN SHIPPING) SPLIT SHIPMENT (QTY 50 - 9/14)   OK TO SHIP LAST SHIPMENT EARLY DEPANEL                  NEED SERIAL #S ON CofC ECO #3</t>
  </si>
  <si>
    <r>
      <rPr>
        <b/>
        <strike/>
        <sz val="16"/>
        <color theme="1"/>
        <rFont val="Calibri"/>
        <family val="2"/>
        <scheme val="minor"/>
      </rPr>
      <t>9/2 - TOP SIDE</t>
    </r>
    <r>
      <rPr>
        <b/>
        <sz val="16"/>
        <color theme="1"/>
        <rFont val="Calibri"/>
        <family val="2"/>
        <scheme val="minor"/>
      </rPr>
      <t xml:space="preserve">          9/2 - AOI</t>
    </r>
  </si>
  <si>
    <t>1T      45/89</t>
  </si>
  <si>
    <t>KIT CLEAR 8/31</t>
  </si>
  <si>
    <t>112626 (9/13)</t>
  </si>
  <si>
    <t>9/20 5D</t>
  </si>
  <si>
    <r>
      <rPr>
        <b/>
        <strike/>
        <sz val="16"/>
        <color theme="1"/>
        <rFont val="Calibri"/>
        <family val="2"/>
        <scheme val="minor"/>
      </rPr>
      <t>9/14 - TOP SIDE 10:00</t>
    </r>
    <r>
      <rPr>
        <b/>
        <sz val="16"/>
        <color theme="1"/>
        <rFont val="Calibri"/>
        <family val="2"/>
        <scheme val="minor"/>
      </rPr>
      <t xml:space="preserve">  9/14 - AOI</t>
    </r>
  </si>
  <si>
    <t>1T      3/31</t>
  </si>
  <si>
    <t>KIT CLEAR 9/13</t>
  </si>
  <si>
    <t>111910-2 (8/25)</t>
  </si>
  <si>
    <t>10701 East Blvd</t>
  </si>
  <si>
    <t>9/19 15D</t>
  </si>
  <si>
    <r>
      <t>***</t>
    </r>
    <r>
      <rPr>
        <b/>
        <sz val="16"/>
        <color rgb="FFC00000"/>
        <rFont val="Calibri"/>
        <family val="2"/>
        <scheme val="minor"/>
      </rPr>
      <t>DO NOT TRIM PINS FOR J701</t>
    </r>
  </si>
  <si>
    <r>
      <rPr>
        <b/>
        <strike/>
        <sz val="16"/>
        <color theme="4"/>
        <rFont val="Calibri"/>
        <family val="2"/>
      </rPr>
      <t>NEED PROG</t>
    </r>
    <r>
      <rPr>
        <b/>
        <sz val="16"/>
        <color theme="4"/>
        <rFont val="Calibri"/>
        <family val="2"/>
      </rPr>
      <t xml:space="preserve">             </t>
    </r>
    <r>
      <rPr>
        <b/>
        <sz val="16"/>
        <rFont val="Calibri"/>
        <family val="2"/>
      </rPr>
      <t xml:space="preserve"> </t>
    </r>
    <r>
      <rPr>
        <b/>
        <strike/>
        <sz val="16"/>
        <rFont val="Calibri"/>
        <family val="2"/>
      </rPr>
      <t>9/12 - BOT SIDE 7AM</t>
    </r>
    <r>
      <rPr>
        <b/>
        <sz val="16"/>
        <rFont val="Calibri"/>
        <family val="2"/>
      </rPr>
      <t xml:space="preserve"> </t>
    </r>
    <r>
      <rPr>
        <b/>
        <strike/>
        <sz val="16"/>
        <rFont val="Calibri"/>
        <family val="2"/>
      </rPr>
      <t>9/12 - TOP SIDE 9AM</t>
    </r>
    <r>
      <rPr>
        <b/>
        <strike/>
        <sz val="16"/>
        <color theme="4"/>
        <rFont val="Calibri"/>
        <family val="2"/>
      </rPr>
      <t xml:space="preserve"> </t>
    </r>
    <r>
      <rPr>
        <b/>
        <sz val="16"/>
        <color theme="4"/>
        <rFont val="Calibri"/>
        <family val="2"/>
      </rPr>
      <t xml:space="preserve">    </t>
    </r>
    <r>
      <rPr>
        <b/>
        <sz val="16"/>
        <color rgb="FFC00000"/>
        <rFont val="Calibri"/>
        <family val="2"/>
      </rPr>
      <t>9/12 - AOI 12:30</t>
    </r>
  </si>
  <si>
    <t>1B 2T 93/353</t>
  </si>
  <si>
    <t>KIT CLEAR 8/25      9/6 - KIT RE CLEAR (DNI NOW LOAD)</t>
  </si>
  <si>
    <t>Case Western APT - Cleveland VA Medical Center</t>
  </si>
  <si>
    <t>Cleveland</t>
  </si>
  <si>
    <t>112029-2 (8/18)</t>
  </si>
  <si>
    <t>11475 Lakefield Dr</t>
  </si>
  <si>
    <t>9/19 5D</t>
  </si>
  <si>
    <t>DEPANEL   SHIP TO: HOWARD EVANS   "U4" IS BTD</t>
  </si>
  <si>
    <r>
      <rPr>
        <b/>
        <strike/>
        <sz val="16"/>
        <rFont val="Calibri"/>
        <family val="2"/>
      </rPr>
      <t>9/12 - BOT SIDE</t>
    </r>
    <r>
      <rPr>
        <b/>
        <sz val="16"/>
        <rFont val="Calibri"/>
        <family val="2"/>
      </rPr>
      <t xml:space="preserve">       </t>
    </r>
    <r>
      <rPr>
        <b/>
        <strike/>
        <sz val="16"/>
        <rFont val="Calibri"/>
        <family val="2"/>
      </rPr>
      <t xml:space="preserve"> 9/13 - TOP SIDE 12:00</t>
    </r>
    <r>
      <rPr>
        <b/>
        <sz val="16"/>
        <rFont val="Calibri"/>
        <family val="2"/>
        <scheme val="minor"/>
      </rPr>
      <t xml:space="preserve"> 9/15 - AOI 9:00</t>
    </r>
  </si>
  <si>
    <t>1B 2T 91/284</t>
  </si>
  <si>
    <t>9/6 - PARTIAL SHORT 17 PCS U4 -      KIT CLEAR 9/12 "U4" BTD</t>
  </si>
  <si>
    <t>Nordson Corporation</t>
  </si>
  <si>
    <t>Duluth</t>
  </si>
  <si>
    <t>Attn: Howard Evans</t>
  </si>
  <si>
    <t>112920 (9/14)</t>
  </si>
  <si>
    <t>9/19 3D</t>
  </si>
  <si>
    <r>
      <rPr>
        <b/>
        <strike/>
        <sz val="16"/>
        <rFont val="Calibri"/>
        <family val="2"/>
        <scheme val="minor"/>
      </rPr>
      <t>9/14 - BOT SIDE 1:00   9/14 - TOP SIDE 2:30</t>
    </r>
    <r>
      <rPr>
        <b/>
        <sz val="16"/>
        <rFont val="Calibri"/>
        <family val="2"/>
        <scheme val="minor"/>
      </rPr>
      <t xml:space="preserve">   9/15 - AOI 4:00</t>
    </r>
  </si>
  <si>
    <t>1B 1T  14/41</t>
  </si>
  <si>
    <t>112757 (9/7)</t>
  </si>
  <si>
    <t>DEPANEL                        XRAY REQUIRED (SAVE IMAGES) BOARD LABEL REQ ON BOTH SIDES      SPECIAL CofC REQ</t>
  </si>
  <si>
    <r>
      <rPr>
        <b/>
        <strike/>
        <sz val="16"/>
        <rFont val="Calibri"/>
        <family val="2"/>
      </rPr>
      <t xml:space="preserve">NEED PROG  </t>
    </r>
    <r>
      <rPr>
        <b/>
        <sz val="16"/>
        <rFont val="Calibri"/>
        <family val="2"/>
      </rPr>
      <t xml:space="preserve">             </t>
    </r>
    <r>
      <rPr>
        <b/>
        <strike/>
        <sz val="16"/>
        <rFont val="Calibri"/>
        <family val="2"/>
      </rPr>
      <t>9/13 - BOT SIDE 7:00   9/13 - TOP SIDE 8:00</t>
    </r>
    <r>
      <rPr>
        <b/>
        <sz val="16"/>
        <rFont val="Calibri"/>
        <family val="2"/>
      </rPr>
      <t xml:space="preserve">   9/13 - AOI 9:00</t>
    </r>
  </si>
  <si>
    <t>1B 1T 34/508</t>
  </si>
  <si>
    <r>
      <rPr>
        <b/>
        <strike/>
        <sz val="16"/>
        <rFont val="Calibri"/>
        <family val="2"/>
      </rPr>
      <t>9/7 - WILL CLEAR SOON - ONLY SHORT 1 SMT &amp; 2 T/H</t>
    </r>
    <r>
      <rPr>
        <b/>
        <sz val="16"/>
        <rFont val="Calibri"/>
        <family val="2"/>
      </rPr>
      <t xml:space="preserve">   KIT CLEAR 9/19</t>
    </r>
  </si>
  <si>
    <t>109219-2 (6/15)</t>
  </si>
  <si>
    <t>60       60</t>
  </si>
  <si>
    <t>9/19 10/17</t>
  </si>
  <si>
    <t>112309 (8/22)</t>
  </si>
  <si>
    <t>6040 N Cutter Cir Ste 302</t>
  </si>
  <si>
    <t>9/19 20D</t>
  </si>
  <si>
    <t>8/22 - BACK</t>
  </si>
  <si>
    <t>KIT CLEAR 8/19</t>
  </si>
  <si>
    <t>110180 (8/26)</t>
  </si>
  <si>
    <t>1 Analog Way</t>
  </si>
  <si>
    <t>9/16H 10D</t>
  </si>
  <si>
    <t>DEPANEL               MECH ASSY REQ             CABLES MAY NEED INSTALLING, IF NOT SHIP WITH THE ASSYS</t>
  </si>
  <si>
    <r>
      <rPr>
        <b/>
        <strike/>
        <sz val="16"/>
        <rFont val="Calibri"/>
        <family val="2"/>
      </rPr>
      <t>NEED PROG</t>
    </r>
    <r>
      <rPr>
        <b/>
        <sz val="16"/>
        <rFont val="Calibri"/>
        <family val="2"/>
      </rPr>
      <t xml:space="preserve">     R47 CAME LOOSE - NEED TO T&amp;R                       </t>
    </r>
    <r>
      <rPr>
        <b/>
        <strike/>
        <sz val="16"/>
        <rFont val="Calibri"/>
        <family val="2"/>
      </rPr>
      <t xml:space="preserve"> 9/13 - BOT SIDE 10:30</t>
    </r>
    <r>
      <rPr>
        <b/>
        <sz val="16"/>
        <rFont val="Calibri"/>
        <family val="2"/>
      </rPr>
      <t xml:space="preserve">   </t>
    </r>
    <r>
      <rPr>
        <b/>
        <strike/>
        <sz val="16"/>
        <rFont val="Calibri"/>
        <family val="2"/>
      </rPr>
      <t>9/13 - TOP SIDE 2:30</t>
    </r>
    <r>
      <rPr>
        <b/>
        <sz val="16"/>
        <rFont val="Calibri"/>
        <family val="2"/>
        <scheme val="minor"/>
      </rPr>
      <t xml:space="preserve">   9/14 - AOI 9:00</t>
    </r>
  </si>
  <si>
    <t>1B 1T 37/284</t>
  </si>
  <si>
    <r>
      <rPr>
        <b/>
        <strike/>
        <sz val="16"/>
        <rFont val="Calibri"/>
        <family val="2"/>
        <scheme val="minor"/>
      </rPr>
      <t>FABS DUE 8/26</t>
    </r>
    <r>
      <rPr>
        <b/>
        <sz val="16"/>
        <rFont val="Calibri"/>
        <family val="2"/>
        <scheme val="minor"/>
      </rPr>
      <t xml:space="preserve">   </t>
    </r>
    <r>
      <rPr>
        <b/>
        <strike/>
        <sz val="16"/>
        <rFont val="Calibri"/>
        <family val="2"/>
        <scheme val="minor"/>
      </rPr>
      <t>FAB REMAKE NO ETA</t>
    </r>
    <r>
      <rPr>
        <b/>
        <sz val="16"/>
        <rFont val="Calibri"/>
        <family val="2"/>
        <scheme val="minor"/>
      </rPr>
      <t xml:space="preserve">    KIT CLEAR 9/1</t>
    </r>
  </si>
  <si>
    <t>Analog Devices Inc.</t>
  </si>
  <si>
    <t>112502-1 (9/6)</t>
  </si>
  <si>
    <t>37/40</t>
  </si>
  <si>
    <t>9/16 5D</t>
  </si>
  <si>
    <r>
      <rPr>
        <b/>
        <strike/>
        <sz val="16"/>
        <rFont val="Calibri"/>
        <family val="2"/>
      </rPr>
      <t>NEED PROG</t>
    </r>
    <r>
      <rPr>
        <b/>
        <sz val="16"/>
        <rFont val="Calibri"/>
        <family val="2"/>
      </rPr>
      <t xml:space="preserve">            </t>
    </r>
    <r>
      <rPr>
        <b/>
        <strike/>
        <sz val="16"/>
        <rFont val="Calibri"/>
        <family val="2"/>
      </rPr>
      <t>9/12 BOT SIDE 6AM</t>
    </r>
    <r>
      <rPr>
        <b/>
        <sz val="16"/>
        <rFont val="Calibri"/>
        <family val="2"/>
      </rPr>
      <t xml:space="preserve">   </t>
    </r>
    <r>
      <rPr>
        <b/>
        <strike/>
        <sz val="16"/>
        <rFont val="Calibri"/>
        <family val="2"/>
      </rPr>
      <t>9/12 - TOP SIDE 11AM</t>
    </r>
    <r>
      <rPr>
        <b/>
        <sz val="16"/>
        <rFont val="Calibri"/>
        <family val="2"/>
      </rPr>
      <t xml:space="preserve">   9/13 - AOI 11:30</t>
    </r>
  </si>
  <si>
    <t>111910-1 (8/25)</t>
  </si>
  <si>
    <t>9/16H* 15D</t>
  </si>
  <si>
    <t>112759 (9/7)</t>
  </si>
  <si>
    <t>9/16* 5D</t>
  </si>
  <si>
    <r>
      <rPr>
        <b/>
        <strike/>
        <sz val="16"/>
        <rFont val="Calibri"/>
        <family val="2"/>
      </rPr>
      <t>NEED PROG</t>
    </r>
    <r>
      <rPr>
        <b/>
        <sz val="16"/>
        <rFont val="Calibri"/>
        <family val="2"/>
      </rPr>
      <t xml:space="preserve">                  </t>
    </r>
    <r>
      <rPr>
        <b/>
        <strike/>
        <sz val="16"/>
        <rFont val="Calibri"/>
        <family val="2"/>
      </rPr>
      <t>9/12 - TOP SIDE 6AM</t>
    </r>
    <r>
      <rPr>
        <b/>
        <sz val="16"/>
        <rFont val="Calibri"/>
        <family val="2"/>
      </rPr>
      <t xml:space="preserve"> 9/12 - AOI 9AM</t>
    </r>
  </si>
  <si>
    <t>1T      22/101</t>
  </si>
  <si>
    <t>9/7 - ONLY PART C/Fs  9/9 - KIT CLEAR (INTERNAL)</t>
  </si>
  <si>
    <t>Blue Origin</t>
  </si>
  <si>
    <t>111849 (8/30)</t>
  </si>
  <si>
    <t>9/16H 9D</t>
  </si>
  <si>
    <r>
      <rPr>
        <b/>
        <strike/>
        <sz val="16"/>
        <rFont val="Calibri"/>
        <family val="2"/>
      </rPr>
      <t>9/7 - BOT SIDE</t>
    </r>
    <r>
      <rPr>
        <b/>
        <sz val="16"/>
        <rFont val="Calibri"/>
        <family val="2"/>
      </rPr>
      <t xml:space="preserve">          </t>
    </r>
    <r>
      <rPr>
        <b/>
        <strike/>
        <sz val="16"/>
        <rFont val="Calibri"/>
        <family val="2"/>
      </rPr>
      <t xml:space="preserve"> 9/8 - TOP SIDE 1PM </t>
    </r>
    <r>
      <rPr>
        <b/>
        <sz val="16"/>
        <rFont val="Calibri"/>
        <family val="2"/>
      </rPr>
      <t xml:space="preserve">  9/9 - AOI 3PM</t>
    </r>
  </si>
  <si>
    <t>2B 2T 95/487</t>
  </si>
  <si>
    <t>COULD CLEAR 8/31 - PARTIAL FABS RECV FROM CHINA (NEED TO BAKE)   KIT CLEAR 9/2</t>
  </si>
  <si>
    <t>112570-1</t>
  </si>
  <si>
    <t>1155 Dairy Ashford Rd</t>
  </si>
  <si>
    <t>15 BAL</t>
  </si>
  <si>
    <t>9/15 3D</t>
  </si>
  <si>
    <t>* 3 DAY TURN *  DEPANEL                      U4 PLACEMENT  PAID REWORK PER "ChangeIMU.PDF" MECHANICAL ASSY</t>
  </si>
  <si>
    <r>
      <rPr>
        <b/>
        <strike/>
        <sz val="16"/>
        <rFont val="Calibri"/>
        <family val="2"/>
      </rPr>
      <t>9/12 - BOT SIDE 1:00</t>
    </r>
    <r>
      <rPr>
        <b/>
        <sz val="16"/>
        <rFont val="Calibri"/>
        <family val="2"/>
      </rPr>
      <t xml:space="preserve">  </t>
    </r>
    <r>
      <rPr>
        <b/>
        <strike/>
        <sz val="16"/>
        <rFont val="Calibri"/>
        <family val="2"/>
      </rPr>
      <t xml:space="preserve"> 9/12 - TOP SIDE 1:30</t>
    </r>
    <r>
      <rPr>
        <b/>
        <sz val="16"/>
        <rFont val="Calibri"/>
        <family val="2"/>
      </rPr>
      <t xml:space="preserve">    9/13 - AOI 9:00</t>
    </r>
  </si>
  <si>
    <t>1B 1T   63/198</t>
  </si>
  <si>
    <t>9/9 - SHORT U14 - DUE 9/12                         KIT CLEAR 9/12</t>
  </si>
  <si>
    <t>Softeq</t>
  </si>
  <si>
    <t>Houston</t>
  </si>
  <si>
    <t>Suite 125</t>
  </si>
  <si>
    <t>109852 (8/30)</t>
  </si>
  <si>
    <t>9/15H 9d</t>
  </si>
  <si>
    <t>NO MARKINGS ALLOWED ON BOTTOM SIDE</t>
  </si>
  <si>
    <r>
      <t xml:space="preserve">START ASAP               </t>
    </r>
    <r>
      <rPr>
        <b/>
        <strike/>
        <sz val="16"/>
        <rFont val="Calibri"/>
        <family val="2"/>
      </rPr>
      <t>9/7 - TOP SIDE               9/8 - HOLD</t>
    </r>
    <r>
      <rPr>
        <b/>
        <sz val="16"/>
        <rFont val="Calibri"/>
        <family val="2"/>
      </rPr>
      <t xml:space="preserve">                    </t>
    </r>
    <r>
      <rPr>
        <b/>
        <strike/>
        <sz val="16"/>
        <rFont val="Calibri"/>
        <family val="2"/>
      </rPr>
      <t xml:space="preserve"> 9/9 - TOP SIDE 6AM      </t>
    </r>
    <r>
      <rPr>
        <b/>
        <sz val="16"/>
        <rFont val="Calibri"/>
        <family val="2"/>
      </rPr>
      <t xml:space="preserve">   9/9 - AOI 3PM</t>
    </r>
  </si>
  <si>
    <t>2T      52/117</t>
  </si>
  <si>
    <t>KIT CLEAR 9/1</t>
  </si>
  <si>
    <t>112483 (8/26)</t>
  </si>
  <si>
    <t>9/15H 10D</t>
  </si>
  <si>
    <t>8/25 - BACK</t>
  </si>
  <si>
    <r>
      <t xml:space="preserve">SHOULD CLEAR </t>
    </r>
    <r>
      <rPr>
        <b/>
        <strike/>
        <sz val="16"/>
        <color theme="1"/>
        <rFont val="Calibri"/>
        <family val="2"/>
        <scheme val="minor"/>
      </rPr>
      <t>8/29</t>
    </r>
    <r>
      <rPr>
        <b/>
        <sz val="16"/>
        <color theme="1"/>
        <rFont val="Calibri"/>
        <family val="2"/>
        <scheme val="minor"/>
      </rPr>
      <t xml:space="preserve"> 8/30</t>
    </r>
  </si>
  <si>
    <t>80301-2339</t>
  </si>
  <si>
    <t>112492 / (112493) (9/2)</t>
  </si>
  <si>
    <t>9/15H 5D</t>
  </si>
  <si>
    <t>DEPANEL                  SHIP TOGETHER W/ 112493</t>
  </si>
  <si>
    <r>
      <t xml:space="preserve">RUN  2ND - SHARE MATL W 112492                    </t>
    </r>
    <r>
      <rPr>
        <b/>
        <strike/>
        <sz val="16"/>
        <rFont val="Calibri"/>
        <family val="2"/>
      </rPr>
      <t>9/6 - BOT SIDE</t>
    </r>
    <r>
      <rPr>
        <b/>
        <sz val="16"/>
        <rFont val="Calibri"/>
        <family val="2"/>
      </rPr>
      <t xml:space="preserve">  </t>
    </r>
    <r>
      <rPr>
        <b/>
        <strike/>
        <sz val="16"/>
        <rFont val="Calibri"/>
        <family val="2"/>
      </rPr>
      <t xml:space="preserve">          9/7 - TOP SIDE</t>
    </r>
    <r>
      <rPr>
        <b/>
        <sz val="16"/>
        <rFont val="Calibri"/>
        <family val="2"/>
      </rPr>
      <t xml:space="preserve">            9/7 - AOI</t>
    </r>
  </si>
  <si>
    <t>1B 1T 95/270</t>
  </si>
  <si>
    <t>KIT CLEAR 9/2</t>
  </si>
  <si>
    <t>Suite 700</t>
  </si>
  <si>
    <t>111909 (8/23)</t>
  </si>
  <si>
    <t>DEPANEL       PREVIOUS ISSUES @ l3/L4 &amp; U11</t>
  </si>
  <si>
    <r>
      <rPr>
        <b/>
        <strike/>
        <sz val="16"/>
        <rFont val="Calibri"/>
        <family val="2"/>
      </rPr>
      <t>9/6 - BOT SIDE</t>
    </r>
    <r>
      <rPr>
        <b/>
        <sz val="16"/>
        <rFont val="Calibri"/>
        <family val="2"/>
      </rPr>
      <t xml:space="preserve">          </t>
    </r>
    <r>
      <rPr>
        <b/>
        <strike/>
        <sz val="16"/>
        <rFont val="Calibri"/>
        <family val="2"/>
      </rPr>
      <t>9/6 - TOP SIDE</t>
    </r>
    <r>
      <rPr>
        <b/>
        <sz val="16"/>
        <rFont val="Calibri"/>
        <family val="2"/>
      </rPr>
      <t xml:space="preserve">                9/7 - AOI</t>
    </r>
  </si>
  <si>
    <t>1B 1T 57/114</t>
  </si>
  <si>
    <r>
      <rPr>
        <b/>
        <strike/>
        <sz val="16"/>
        <rFont val="Calibri"/>
        <family val="2"/>
        <scheme val="minor"/>
      </rPr>
      <t>SHOULD CLEAR 8/24 EOD</t>
    </r>
    <r>
      <rPr>
        <b/>
        <sz val="16"/>
        <rFont val="Calibri"/>
        <family val="2"/>
        <scheme val="minor"/>
      </rPr>
      <t xml:space="preserve"> 8/31 KIT CLEAR 8/31</t>
    </r>
  </si>
  <si>
    <t>Insight Vision</t>
  </si>
  <si>
    <t>112493 / (112492) (9/1)</t>
  </si>
  <si>
    <t>DEPANEL                  SHIP TOGETHER W/ 112492</t>
  </si>
  <si>
    <r>
      <t xml:space="preserve">RUN  1ST - SHARE MATL W 112492                   </t>
    </r>
    <r>
      <rPr>
        <b/>
        <strike/>
        <sz val="16"/>
        <rFont val="Calibri"/>
        <family val="2"/>
      </rPr>
      <t xml:space="preserve"> 9/6 - BOT SIDE</t>
    </r>
    <r>
      <rPr>
        <b/>
        <sz val="16"/>
        <rFont val="Calibri"/>
        <family val="2"/>
      </rPr>
      <t xml:space="preserve">               </t>
    </r>
    <r>
      <rPr>
        <b/>
        <strike/>
        <sz val="16"/>
        <rFont val="Calibri"/>
        <family val="2"/>
      </rPr>
      <t>9/7 - TOP SIDE</t>
    </r>
    <r>
      <rPr>
        <b/>
        <sz val="16"/>
        <rFont val="Calibri"/>
        <family val="2"/>
      </rPr>
      <t xml:space="preserve">              9/7 - AOI</t>
    </r>
  </si>
  <si>
    <t>1B 1T 95/271</t>
  </si>
  <si>
    <t>109097-2 (5/26)</t>
  </si>
  <si>
    <t>75 BAL</t>
  </si>
  <si>
    <t>9/14   5D</t>
  </si>
  <si>
    <r>
      <rPr>
        <b/>
        <strike/>
        <sz val="16"/>
        <rFont val="Calibri"/>
        <family val="2"/>
      </rPr>
      <t>9/9 - BOT SIDE 6AM   9/9 - TOP SIDE 10AM</t>
    </r>
    <r>
      <rPr>
        <b/>
        <sz val="16"/>
        <rFont val="Calibri"/>
        <family val="2"/>
      </rPr>
      <t xml:space="preserve">                         9/9 - AOI - 3:30PM</t>
    </r>
  </si>
  <si>
    <t>1B 2T 43/265</t>
  </si>
  <si>
    <t>COULD CLEAR 5/26 - QTY 55 CLEAR 5/26 - 9/6 - PART C/Fs ONLY - KIT CLEAR 9/7</t>
  </si>
  <si>
    <t>44087-2378</t>
  </si>
  <si>
    <t>Attn:Frank Torrieri</t>
  </si>
  <si>
    <t>111571-1 (8/31)</t>
  </si>
  <si>
    <t>9/14H   ??? 9D</t>
  </si>
  <si>
    <t>SPLIT SHIPMENT (QTY 50 - 9/14)   DEPANEL                  NEED SERIAL #S ON CofC ECO #3</t>
  </si>
  <si>
    <r>
      <rPr>
        <b/>
        <strike/>
        <sz val="16"/>
        <color theme="1"/>
        <rFont val="Calibri"/>
        <family val="2"/>
      </rPr>
      <t>9/2 - TOP SIDE</t>
    </r>
    <r>
      <rPr>
        <b/>
        <sz val="16"/>
        <color theme="1"/>
        <rFont val="Calibri"/>
        <family val="2"/>
      </rPr>
      <t xml:space="preserve">          9/2 - AOI</t>
    </r>
  </si>
  <si>
    <t>109882-1 (8/22)</t>
  </si>
  <si>
    <t>4FA/76</t>
  </si>
  <si>
    <t>9/13 5D</t>
  </si>
  <si>
    <t>100% XRAY REQ &amp; SAVE IMAGES</t>
  </si>
  <si>
    <r>
      <rPr>
        <b/>
        <strike/>
        <sz val="16"/>
        <rFont val="Calibri"/>
        <family val="2"/>
        <scheme val="minor"/>
      </rPr>
      <t>9/7 - TOP SIDE</t>
    </r>
    <r>
      <rPr>
        <b/>
        <sz val="16"/>
        <rFont val="Calibri"/>
        <family val="2"/>
        <scheme val="minor"/>
      </rPr>
      <t xml:space="preserve">          9/7 - AOI</t>
    </r>
  </si>
  <si>
    <t>2T    93/648</t>
  </si>
  <si>
    <r>
      <rPr>
        <b/>
        <strike/>
        <sz val="16"/>
        <rFont val="Calibri"/>
        <family val="2"/>
        <scheme val="minor"/>
      </rPr>
      <t>SHOULD CLEAR 8/22 EOD SHORT SHIELDS</t>
    </r>
    <r>
      <rPr>
        <b/>
        <sz val="16"/>
        <rFont val="Calibri"/>
        <family val="2"/>
        <scheme val="minor"/>
      </rPr>
      <t xml:space="preserve"> - KIT CLEAR 9/6</t>
    </r>
  </si>
  <si>
    <t>112363 (8/31)</t>
  </si>
  <si>
    <t>9/12* 5D</t>
  </si>
  <si>
    <t>NEED BY 12:00 PM 9/12 - HAND DELIVER TO CUSTOMER</t>
  </si>
  <si>
    <r>
      <rPr>
        <b/>
        <strike/>
        <sz val="16"/>
        <color theme="4"/>
        <rFont val="Calibri"/>
        <family val="2"/>
      </rPr>
      <t>9/6 - BOT SIDE</t>
    </r>
    <r>
      <rPr>
        <b/>
        <sz val="16"/>
        <color theme="4"/>
        <rFont val="Calibri"/>
        <family val="2"/>
      </rPr>
      <t xml:space="preserve">             </t>
    </r>
    <r>
      <rPr>
        <b/>
        <strike/>
        <sz val="16"/>
        <color theme="4"/>
        <rFont val="Calibri"/>
        <family val="2"/>
      </rPr>
      <t>9/6 - TOP SIDE</t>
    </r>
    <r>
      <rPr>
        <b/>
        <sz val="16"/>
        <color theme="4"/>
        <rFont val="Calibri"/>
        <family val="2"/>
      </rPr>
      <t xml:space="preserve">          9/7 - AOI</t>
    </r>
  </si>
  <si>
    <t>2B 2T 204/ 1385</t>
  </si>
  <si>
    <t>8/31 - SHORT FABS - SMT CLEAR   *SHORT T/H</t>
  </si>
  <si>
    <t>Reliable Robotics Corporation</t>
  </si>
  <si>
    <t>ATTN:Bryant Perez/ O#2212</t>
  </si>
  <si>
    <t>111957 (8/19)</t>
  </si>
  <si>
    <t>9/12H 10D</t>
  </si>
  <si>
    <t>DEPANEL &amp; SAND    LEADS NOT TO EXCEED 0.1" (2.54MM)</t>
  </si>
  <si>
    <r>
      <rPr>
        <b/>
        <strike/>
        <sz val="16"/>
        <rFont val="Calibri"/>
        <family val="2"/>
      </rPr>
      <t>9/1 - BOT SIDE</t>
    </r>
    <r>
      <rPr>
        <b/>
        <sz val="16"/>
        <rFont val="Calibri"/>
        <family val="2"/>
      </rPr>
      <t xml:space="preserve">             </t>
    </r>
    <r>
      <rPr>
        <b/>
        <strike/>
        <sz val="16"/>
        <rFont val="Calibri"/>
        <family val="2"/>
      </rPr>
      <t xml:space="preserve"> 9/1 - TOP FA                9/2 - TOP SIDE</t>
    </r>
    <r>
      <rPr>
        <b/>
        <sz val="16"/>
        <rFont val="Calibri"/>
        <family val="2"/>
      </rPr>
      <t xml:space="preserve">                  9/2 - AOI</t>
    </r>
  </si>
  <si>
    <t>1B 2T 117/ 729</t>
  </si>
  <si>
    <t>8/19 - ONLY SHORT U11 - OK TO SKIP- DUE 8/24   KIT CLEAR 8/26</t>
  </si>
  <si>
    <t>01824</t>
  </si>
  <si>
    <t>Suite 101</t>
  </si>
  <si>
    <t>107033-2 (8/8)</t>
  </si>
  <si>
    <t>50 BAL</t>
  </si>
  <si>
    <t>9/15 20D</t>
  </si>
  <si>
    <t>*** QTY 25 PAID EXPEDITE SHIPPED 8/25</t>
  </si>
  <si>
    <r>
      <rPr>
        <b/>
        <strike/>
        <sz val="16"/>
        <rFont val="Calibri"/>
        <family val="2"/>
        <scheme val="minor"/>
      </rPr>
      <t>8/22 - BOT SIDE   8/23 - TOP SIDE</t>
    </r>
    <r>
      <rPr>
        <b/>
        <sz val="16"/>
        <rFont val="Calibri"/>
        <family val="2"/>
        <scheme val="minor"/>
      </rPr>
      <t xml:space="preserve">   8/23 - AOI</t>
    </r>
  </si>
  <si>
    <r>
      <rPr>
        <b/>
        <strike/>
        <sz val="16"/>
        <rFont val="Calibri"/>
        <family val="2"/>
        <scheme val="minor"/>
      </rPr>
      <t>8/8 - REL BOT SIDE ONLY</t>
    </r>
    <r>
      <rPr>
        <b/>
        <sz val="16"/>
        <rFont val="Calibri"/>
        <family val="2"/>
        <scheme val="minor"/>
      </rPr>
      <t xml:space="preserve">    KIT CLEAR 8/18</t>
    </r>
  </si>
  <si>
    <t>18964-2412</t>
  </si>
  <si>
    <t>109324-3 (8/24)</t>
  </si>
  <si>
    <t>9/12 3D</t>
  </si>
  <si>
    <r>
      <t xml:space="preserve">UPS </t>
    </r>
    <r>
      <rPr>
        <b/>
        <strike/>
        <sz val="16"/>
        <color rgb="FFC00000"/>
        <rFont val="Calibri"/>
        <family val="2"/>
        <scheme val="minor"/>
      </rPr>
      <t>RED</t>
    </r>
    <r>
      <rPr>
        <b/>
        <sz val="16"/>
        <color rgb="FFC00000"/>
        <rFont val="Calibri"/>
        <family val="2"/>
        <scheme val="minor"/>
      </rPr>
      <t xml:space="preserve"> GND</t>
    </r>
  </si>
  <si>
    <t>***EXPEDITE - SMT MISTAKE***  FH1 FUSE HOLDER CAME LOOSE - NEED TO T&amp;R</t>
  </si>
  <si>
    <r>
      <rPr>
        <b/>
        <strike/>
        <sz val="16"/>
        <color rgb="FFC00000"/>
        <rFont val="Calibri"/>
        <family val="2"/>
      </rPr>
      <t>9/8 - BOT SIDE 6AM</t>
    </r>
    <r>
      <rPr>
        <b/>
        <sz val="16"/>
        <color rgb="FFC00000"/>
        <rFont val="Calibri"/>
        <family val="2"/>
      </rPr>
      <t xml:space="preserve">     </t>
    </r>
    <r>
      <rPr>
        <b/>
        <strike/>
        <sz val="16"/>
        <color rgb="FFC00000"/>
        <rFont val="Calibri"/>
        <family val="2"/>
      </rPr>
      <t>9/8 - TOP SIDE 12PM</t>
    </r>
    <r>
      <rPr>
        <b/>
        <sz val="16"/>
        <color rgb="FFC00000"/>
        <rFont val="Calibri"/>
        <family val="2"/>
      </rPr>
      <t xml:space="preserve">   9/8 - AOI 3PM</t>
    </r>
  </si>
  <si>
    <t>2B 1T 98/347</t>
  </si>
  <si>
    <t>KIT CLEAR 8/24</t>
  </si>
  <si>
    <t>01801-8510</t>
  </si>
  <si>
    <t>014478</t>
  </si>
  <si>
    <t>112156 (8/29)</t>
  </si>
  <si>
    <t>60 Alhambra Rd</t>
  </si>
  <si>
    <t>9/13H 10D</t>
  </si>
  <si>
    <r>
      <rPr>
        <b/>
        <strike/>
        <sz val="16"/>
        <rFont val="Calibri"/>
        <family val="2"/>
        <scheme val="minor"/>
      </rPr>
      <t>9/2 - TOP FA</t>
    </r>
    <r>
      <rPr>
        <b/>
        <sz val="16"/>
        <rFont val="Calibri"/>
        <family val="2"/>
        <scheme val="minor"/>
      </rPr>
      <t xml:space="preserve">             9/6 - AOI</t>
    </r>
  </si>
  <si>
    <t>1T 23/69</t>
  </si>
  <si>
    <t>8/29 - ONLY WTG FOR PART C/F</t>
  </si>
  <si>
    <t>TSRGrow</t>
  </si>
  <si>
    <t>Warwick</t>
  </si>
  <si>
    <t>02886</t>
  </si>
  <si>
    <t>Ste 1</t>
  </si>
  <si>
    <t>110178 (8/30)</t>
  </si>
  <si>
    <r>
      <t xml:space="preserve">9/9  </t>
    </r>
    <r>
      <rPr>
        <b/>
        <strike/>
        <sz val="16"/>
        <color theme="1"/>
        <rFont val="Calibri"/>
        <family val="2"/>
        <scheme val="minor"/>
      </rPr>
      <t>9/14H</t>
    </r>
    <r>
      <rPr>
        <b/>
        <sz val="16"/>
        <color theme="1"/>
        <rFont val="Calibri"/>
        <family val="2"/>
        <scheme val="minor"/>
      </rPr>
      <t xml:space="preserve"> 10D</t>
    </r>
  </si>
  <si>
    <r>
      <rPr>
        <b/>
        <sz val="16"/>
        <color rgb="FFC00000"/>
        <rFont val="Calibri"/>
        <family val="2"/>
        <scheme val="minor"/>
      </rPr>
      <t>***EXPEDITE***</t>
    </r>
    <r>
      <rPr>
        <b/>
        <sz val="16"/>
        <color theme="1"/>
        <rFont val="Calibri"/>
        <family val="2"/>
        <scheme val="minor"/>
      </rPr>
      <t xml:space="preserve">         *FAB PRE BAKE REQ*            DEPANEL /SAND           *KEEP EXPOSED EDGES FREE OF SOLDER &amp; FLUX - ECO NOTE #2*                 *P1/P2 CRITICAL POSITIONING PER ECO</t>
    </r>
  </si>
  <si>
    <t>9/1 - BOT SIDE</t>
  </si>
  <si>
    <t>1B 1T 24/69</t>
  </si>
  <si>
    <t>KIT CLEAR 8/30</t>
  </si>
  <si>
    <t>Attollo Engineering LLC</t>
  </si>
  <si>
    <t>93012-6700</t>
  </si>
  <si>
    <t>111850-1 (8/25)</t>
  </si>
  <si>
    <t>9/9H</t>
  </si>
  <si>
    <r>
      <rPr>
        <b/>
        <strike/>
        <sz val="16"/>
        <color theme="1"/>
        <rFont val="Calibri"/>
        <family val="2"/>
        <scheme val="minor"/>
      </rPr>
      <t>8/29 - BOT SIDE</t>
    </r>
    <r>
      <rPr>
        <b/>
        <sz val="16"/>
        <color theme="1"/>
        <rFont val="Calibri"/>
        <family val="2"/>
        <scheme val="minor"/>
      </rPr>
      <t xml:space="preserve">              </t>
    </r>
    <r>
      <rPr>
        <b/>
        <strike/>
        <sz val="16"/>
        <color theme="1"/>
        <rFont val="Calibri"/>
        <family val="2"/>
        <scheme val="minor"/>
      </rPr>
      <t>9/1 - TOP QTY 50</t>
    </r>
    <r>
      <rPr>
        <b/>
        <sz val="16"/>
        <color theme="1"/>
        <rFont val="Calibri"/>
        <family val="2"/>
        <scheme val="minor"/>
      </rPr>
      <t xml:space="preserve">   9/1 - AOI</t>
    </r>
  </si>
  <si>
    <t>112573 (8/26)</t>
  </si>
  <si>
    <t>9/8H 3D</t>
  </si>
  <si>
    <r>
      <t xml:space="preserve">*  3 DAY TURN *       </t>
    </r>
    <r>
      <rPr>
        <b/>
        <sz val="16"/>
        <color rgb="FFC00000"/>
        <rFont val="Calibri"/>
        <family val="2"/>
        <scheme val="minor"/>
      </rPr>
      <t>*</t>
    </r>
    <r>
      <rPr>
        <b/>
        <u/>
        <sz val="16"/>
        <color rgb="FFC00000"/>
        <rFont val="Calibri"/>
        <family val="2"/>
        <scheme val="minor"/>
      </rPr>
      <t>TAD WILL DEPANEL* (REDUCE CUTTER DEPTH)</t>
    </r>
    <r>
      <rPr>
        <b/>
        <sz val="16"/>
        <rFont val="Calibri"/>
        <family val="2"/>
        <scheme val="minor"/>
      </rPr>
      <t xml:space="preserve"> TZ1 DIODE ROTATION CHANGED (CATH UP) SEE PHOTO FROM CUSTOMER **LABEL WITH "K"</t>
    </r>
  </si>
  <si>
    <t>9/1 - TOP SIDE (320 DONE)   9/2 - TOP DONE +10</t>
  </si>
  <si>
    <t>2T     22/50</t>
  </si>
  <si>
    <r>
      <rPr>
        <b/>
        <strike/>
        <sz val="16"/>
        <rFont val="Calibri"/>
        <family val="2"/>
      </rPr>
      <t>SHOULD CLEAR SOON - NEED ATTRITION</t>
    </r>
    <r>
      <rPr>
        <b/>
        <sz val="16"/>
        <rFont val="Calibri"/>
        <family val="2"/>
      </rPr>
      <t xml:space="preserve">   9/2 - KIT CLEAR</t>
    </r>
  </si>
  <si>
    <t>109324-2ND (8/24)</t>
  </si>
  <si>
    <t>400</t>
  </si>
  <si>
    <t>9/8H 10D</t>
  </si>
  <si>
    <r>
      <t>UPS</t>
    </r>
    <r>
      <rPr>
        <b/>
        <strike/>
        <sz val="16"/>
        <rFont val="Calibri"/>
        <family val="2"/>
        <scheme val="minor"/>
      </rPr>
      <t xml:space="preserve"> RED</t>
    </r>
    <r>
      <rPr>
        <b/>
        <sz val="16"/>
        <rFont val="Calibri"/>
        <family val="2"/>
        <scheme val="minor"/>
      </rPr>
      <t xml:space="preserve">   BLUE</t>
    </r>
  </si>
  <si>
    <t>FH1 FUSE HOLDER CAME LOOSE - NEED TO T&amp;R</t>
  </si>
  <si>
    <r>
      <rPr>
        <b/>
        <strike/>
        <sz val="16"/>
        <rFont val="Calibri"/>
        <family val="2"/>
        <scheme val="minor"/>
      </rPr>
      <t>8/26 - BOT 1ST ART                         8/27 - BOT SIDE</t>
    </r>
    <r>
      <rPr>
        <b/>
        <sz val="16"/>
        <rFont val="Calibri"/>
        <family val="2"/>
        <scheme val="minor"/>
      </rPr>
      <t xml:space="preserve"> </t>
    </r>
    <r>
      <rPr>
        <b/>
        <strike/>
        <sz val="16"/>
        <rFont val="Calibri"/>
        <family val="2"/>
        <scheme val="minor"/>
      </rPr>
      <t xml:space="preserve">  8/30 - TOP SIDE   9/1 - HOLD 70 LEFT   9/2 - TOP SIDE</t>
    </r>
    <r>
      <rPr>
        <b/>
        <sz val="16"/>
        <rFont val="Calibri"/>
        <family val="2"/>
        <scheme val="minor"/>
      </rPr>
      <t xml:space="preserve">   9/2 - AOI</t>
    </r>
  </si>
  <si>
    <t>111789 (8/10)</t>
  </si>
  <si>
    <t>9/7H 3D</t>
  </si>
  <si>
    <t>*3 DAY TURN *    DEPANEL</t>
  </si>
  <si>
    <r>
      <rPr>
        <b/>
        <strike/>
        <sz val="16"/>
        <rFont val="Calibri"/>
        <family val="2"/>
      </rPr>
      <t>NEED PROG</t>
    </r>
    <r>
      <rPr>
        <b/>
        <sz val="16"/>
        <rFont val="Calibri"/>
        <family val="2"/>
      </rPr>
      <t xml:space="preserve">         </t>
    </r>
    <r>
      <rPr>
        <b/>
        <strike/>
        <sz val="16"/>
        <rFont val="Calibri"/>
        <family val="2"/>
      </rPr>
      <t xml:space="preserve"> 9/2 - BOT SIDE   9/2 - TOP SIDE NEED NEW STENCIL   9/6 - TOP SIDE</t>
    </r>
    <r>
      <rPr>
        <b/>
        <sz val="16"/>
        <rFont val="Calibri"/>
        <family val="2"/>
        <scheme val="minor"/>
      </rPr>
      <t xml:space="preserve">   9/6 - AOI</t>
    </r>
  </si>
  <si>
    <t>1B 1T 62/156</t>
  </si>
  <si>
    <t>College Park Industries, Inc.</t>
  </si>
  <si>
    <t>* 3 DAY TURN  DEPANEL                      U4 PLACEMENT  PAID REWORK PER "ChangeIMU.PDF" MECHANICAL ASSY</t>
  </si>
  <si>
    <r>
      <rPr>
        <b/>
        <strike/>
        <sz val="16"/>
        <rFont val="Calibri"/>
        <family val="2"/>
        <scheme val="minor"/>
      </rPr>
      <t>9/1 - BOT SIDE</t>
    </r>
    <r>
      <rPr>
        <b/>
        <sz val="16"/>
        <rFont val="Calibri"/>
        <family val="2"/>
        <scheme val="minor"/>
      </rPr>
      <t xml:space="preserve">   </t>
    </r>
    <r>
      <rPr>
        <b/>
        <strike/>
        <sz val="16"/>
        <rFont val="Calibri"/>
        <family val="2"/>
        <scheme val="minor"/>
      </rPr>
      <t>9/1 - TOP SIDE</t>
    </r>
    <r>
      <rPr>
        <b/>
        <sz val="16"/>
        <rFont val="Calibri"/>
        <family val="2"/>
        <scheme val="minor"/>
      </rPr>
      <t xml:space="preserve">   9/1 - AOI</t>
    </r>
  </si>
  <si>
    <t>112459 (8/29)</t>
  </si>
  <si>
    <t>1501 Industrial Rd</t>
  </si>
  <si>
    <t>9/7H 5D</t>
  </si>
  <si>
    <t>DEPANEL    LABEL OUTSIDE BOX PER ECO 4</t>
  </si>
  <si>
    <r>
      <rPr>
        <b/>
        <strike/>
        <sz val="16"/>
        <rFont val="Calibri"/>
        <family val="2"/>
        <scheme val="minor"/>
      </rPr>
      <t>8/31 - BOT SIDE</t>
    </r>
    <r>
      <rPr>
        <b/>
        <sz val="16"/>
        <rFont val="Calibri"/>
        <family val="2"/>
        <scheme val="minor"/>
      </rPr>
      <t xml:space="preserve">   </t>
    </r>
    <r>
      <rPr>
        <b/>
        <strike/>
        <sz val="16"/>
        <rFont val="Calibri"/>
        <family val="2"/>
        <scheme val="minor"/>
      </rPr>
      <t>8/31 - TOP SIDE</t>
    </r>
    <r>
      <rPr>
        <b/>
        <sz val="16"/>
        <rFont val="Calibri"/>
        <family val="2"/>
        <scheme val="minor"/>
      </rPr>
      <t xml:space="preserve">   8/31 - AOI</t>
    </r>
  </si>
  <si>
    <t>1B 1T 50  559</t>
  </si>
  <si>
    <t>San Carlos</t>
  </si>
  <si>
    <t>112460 (8/26)</t>
  </si>
  <si>
    <t>9/7* 2D</t>
  </si>
  <si>
    <t>**2 DAY TURN** MISSING MOUSE BITES - TAD WILL DEPANEL</t>
  </si>
  <si>
    <r>
      <t xml:space="preserve">NEED PROG </t>
    </r>
    <r>
      <rPr>
        <b/>
        <sz val="16"/>
        <color theme="4"/>
        <rFont val="Calibri"/>
        <family val="2"/>
        <scheme val="minor"/>
      </rPr>
      <t xml:space="preserve"> </t>
    </r>
    <r>
      <rPr>
        <b/>
        <strike/>
        <sz val="16"/>
        <color theme="4"/>
        <rFont val="Calibri"/>
        <family val="2"/>
        <scheme val="minor"/>
      </rPr>
      <t xml:space="preserve"> 8/29 - BOT DONE  </t>
    </r>
    <r>
      <rPr>
        <b/>
        <sz val="16"/>
        <color theme="4"/>
        <rFont val="Calibri"/>
        <family val="2"/>
        <scheme val="minor"/>
      </rPr>
      <t xml:space="preserve"> </t>
    </r>
    <r>
      <rPr>
        <b/>
        <strike/>
        <sz val="16"/>
        <color theme="4"/>
        <rFont val="Calibri"/>
        <family val="2"/>
        <scheme val="minor"/>
      </rPr>
      <t xml:space="preserve">8/31 - TOP SIDE  </t>
    </r>
    <r>
      <rPr>
        <b/>
        <sz val="16"/>
        <color theme="4"/>
        <rFont val="Calibri"/>
        <family val="2"/>
        <scheme val="minor"/>
      </rPr>
      <t xml:space="preserve"> 8/31 - AOI</t>
    </r>
  </si>
  <si>
    <t>1B 1T 62/444</t>
  </si>
  <si>
    <t>8/29 BOT CLEAR / TOP PARTIAL SHORT 1 PART - D1 DUE 9/6 EOD</t>
  </si>
  <si>
    <t>111713 (8/24)</t>
  </si>
  <si>
    <t>1 Km Noreste Del Centro Commercial Real</t>
  </si>
  <si>
    <t>9/1 5D</t>
  </si>
  <si>
    <t>DEPANEL   *POST BAKE ASSYS 30 MIN ECO #4</t>
  </si>
  <si>
    <r>
      <rPr>
        <b/>
        <strike/>
        <sz val="16"/>
        <rFont val="Calibri"/>
        <family val="2"/>
        <scheme val="minor"/>
      </rPr>
      <t>8/27 - BOT SIDE 8/27 - TOP SIDE</t>
    </r>
    <r>
      <rPr>
        <b/>
        <sz val="16"/>
        <rFont val="Calibri"/>
        <family val="2"/>
        <scheme val="minor"/>
      </rPr>
      <t xml:space="preserve"> 8/29 - AOI</t>
    </r>
  </si>
  <si>
    <t>KIT CLEAR 8/25</t>
  </si>
  <si>
    <t>ICUMedical Costa Rica LTD</t>
  </si>
  <si>
    <t>40104 LA AURORA</t>
  </si>
  <si>
    <t>112380 (8/22)</t>
  </si>
  <si>
    <t>7400 Paseo Padre Pkwy</t>
  </si>
  <si>
    <t>L2M2</t>
  </si>
  <si>
    <t>DEPANEL   DNI BP1, BP2, BP3_U1 (x12) - SPECIAL CofC ECO NOTE 3</t>
  </si>
  <si>
    <r>
      <rPr>
        <b/>
        <strike/>
        <sz val="16"/>
        <rFont val="Calibri"/>
        <family val="2"/>
        <scheme val="minor"/>
      </rPr>
      <t>8/25 - TOP SIDE</t>
    </r>
    <r>
      <rPr>
        <b/>
        <sz val="16"/>
        <rFont val="Calibri"/>
        <family val="2"/>
        <scheme val="minor"/>
      </rPr>
      <t xml:space="preserve">   8/25 - AOI</t>
    </r>
  </si>
  <si>
    <t>1T      7</t>
  </si>
  <si>
    <r>
      <rPr>
        <b/>
        <strike/>
        <sz val="16"/>
        <rFont val="Calibri"/>
        <family val="2"/>
        <scheme val="minor"/>
      </rPr>
      <t>FABS DUE 8/23 8/25</t>
    </r>
    <r>
      <rPr>
        <b/>
        <sz val="16"/>
        <rFont val="Calibri"/>
        <family val="2"/>
        <scheme val="minor"/>
      </rPr>
      <t xml:space="preserve"> KIT CLEAR 8/25</t>
    </r>
  </si>
  <si>
    <t>Neuralink Corporation</t>
  </si>
  <si>
    <t>Fremont</t>
  </si>
  <si>
    <t>110268 (8/17)</t>
  </si>
  <si>
    <t>4155 Theurer Blvd</t>
  </si>
  <si>
    <t>9/1 10D</t>
  </si>
  <si>
    <r>
      <rPr>
        <b/>
        <strike/>
        <sz val="16"/>
        <rFont val="Calibri"/>
        <family val="2"/>
        <scheme val="minor"/>
      </rPr>
      <t>8/18 - TOP SIDE</t>
    </r>
    <r>
      <rPr>
        <b/>
        <sz val="16"/>
        <rFont val="Calibri"/>
        <family val="2"/>
        <scheme val="minor"/>
      </rPr>
      <t xml:space="preserve">   8/19 - AOI</t>
    </r>
  </si>
  <si>
    <t>KIT CLEAR 8/18</t>
  </si>
  <si>
    <t>Winona,</t>
  </si>
  <si>
    <t>112442 (8/24)</t>
  </si>
  <si>
    <t>9/1 3D</t>
  </si>
  <si>
    <t>DEPANEL                          * 3 DAY TURN *   MARK REV WITH PERMANENT INK</t>
  </si>
  <si>
    <r>
      <rPr>
        <b/>
        <strike/>
        <sz val="16"/>
        <color theme="4"/>
        <rFont val="Calibri"/>
        <family val="2"/>
        <scheme val="minor"/>
      </rPr>
      <t>NEED PROG</t>
    </r>
    <r>
      <rPr>
        <b/>
        <sz val="16"/>
        <color rgb="FFC00000"/>
        <rFont val="Calibri"/>
        <family val="2"/>
        <scheme val="minor"/>
      </rPr>
      <t xml:space="preserve">  </t>
    </r>
    <r>
      <rPr>
        <b/>
        <sz val="16"/>
        <color theme="4"/>
        <rFont val="Calibri"/>
        <family val="2"/>
        <scheme val="minor"/>
      </rPr>
      <t>NEED STENCIL</t>
    </r>
    <r>
      <rPr>
        <b/>
        <sz val="16"/>
        <color rgb="FFC00000"/>
        <rFont val="Calibri"/>
        <family val="2"/>
        <scheme val="minor"/>
      </rPr>
      <t xml:space="preserve">  </t>
    </r>
    <r>
      <rPr>
        <b/>
        <strike/>
        <sz val="16"/>
        <color rgb="FFC00000"/>
        <rFont val="Calibri"/>
        <family val="2"/>
        <scheme val="minor"/>
      </rPr>
      <t>8/26 - BOT SIDE   8/26 - TOP SIDE</t>
    </r>
    <r>
      <rPr>
        <b/>
        <sz val="16"/>
        <color rgb="FFC00000"/>
        <rFont val="Calibri"/>
        <family val="2"/>
        <scheme val="minor"/>
      </rPr>
      <t xml:space="preserve">   8/26 - AOI</t>
    </r>
  </si>
  <si>
    <t>1B 1T   45</t>
  </si>
  <si>
    <r>
      <rPr>
        <b/>
        <strike/>
        <sz val="16"/>
        <color rgb="FFC00000"/>
        <rFont val="Calibri"/>
        <family val="2"/>
        <scheme val="minor"/>
      </rPr>
      <t>SMT CLEAR 8/25 - SHORT T/H DUE 8/29</t>
    </r>
    <r>
      <rPr>
        <b/>
        <sz val="16"/>
        <color rgb="FFC00000"/>
        <rFont val="Calibri"/>
        <family val="2"/>
        <scheme val="minor"/>
      </rPr>
      <t xml:space="preserve">   KIT CLEAR 8/29</t>
    </r>
  </si>
  <si>
    <t>109942-2ND 8/24)</t>
  </si>
  <si>
    <t>190 BAL</t>
  </si>
  <si>
    <t>8/31 5D</t>
  </si>
  <si>
    <t>DEPANEL   2ND ARTICLE NO CHANGES</t>
  </si>
  <si>
    <r>
      <rPr>
        <b/>
        <strike/>
        <sz val="16"/>
        <color theme="1"/>
        <rFont val="Calibri"/>
        <family val="2"/>
        <scheme val="minor"/>
      </rPr>
      <t>8/25 - BOT SIDE</t>
    </r>
    <r>
      <rPr>
        <b/>
        <sz val="16"/>
        <color theme="1"/>
        <rFont val="Calibri"/>
        <family val="2"/>
        <scheme val="minor"/>
      </rPr>
      <t xml:space="preserve">   8/25 - TOP SIDE   8/26 - BACK</t>
    </r>
  </si>
  <si>
    <t>1B 1T 5</t>
  </si>
  <si>
    <t>109333-2ND (8/24)</t>
  </si>
  <si>
    <t>8500 Otto Rd</t>
  </si>
  <si>
    <t>89 BAL</t>
  </si>
  <si>
    <t>L1M2</t>
  </si>
  <si>
    <r>
      <t xml:space="preserve">DEPANEL   2ND ARTICLE </t>
    </r>
    <r>
      <rPr>
        <b/>
        <u/>
        <sz val="16"/>
        <color theme="1"/>
        <rFont val="Calibri"/>
        <family val="2"/>
        <scheme val="minor"/>
      </rPr>
      <t>WITH</t>
    </r>
    <r>
      <rPr>
        <b/>
        <sz val="16"/>
        <color theme="1"/>
        <rFont val="Calibri"/>
        <family val="2"/>
        <scheme val="minor"/>
      </rPr>
      <t xml:space="preserve"> CHANGES - NO LOAD R17,12,5,24,28 / LOAD C22,24,5,7,35,37,38,41</t>
    </r>
  </si>
  <si>
    <r>
      <rPr>
        <b/>
        <strike/>
        <sz val="16"/>
        <color theme="1"/>
        <rFont val="Calibri"/>
        <family val="2"/>
        <scheme val="minor"/>
      </rPr>
      <t>8/25 - TOP SIDE</t>
    </r>
    <r>
      <rPr>
        <b/>
        <sz val="16"/>
        <color theme="1"/>
        <rFont val="Calibri"/>
        <family val="2"/>
        <scheme val="minor"/>
      </rPr>
      <t xml:space="preserve">   8/26 - AOI</t>
    </r>
  </si>
  <si>
    <t>1T 145</t>
  </si>
  <si>
    <t>Mountain Horse Solutions</t>
  </si>
  <si>
    <t>21010-5410</t>
  </si>
  <si>
    <t>Attn: William Schuster</t>
  </si>
  <si>
    <t>100606-3 (7/15)</t>
  </si>
  <si>
    <t>20/190</t>
  </si>
  <si>
    <r>
      <rPr>
        <b/>
        <strike/>
        <sz val="16"/>
        <rFont val="Calibri"/>
        <family val="2"/>
      </rPr>
      <t>7/19 - BOT SIDE</t>
    </r>
    <r>
      <rPr>
        <b/>
        <sz val="16"/>
        <rFont val="Calibri"/>
        <family val="2"/>
      </rPr>
      <t xml:space="preserve">   </t>
    </r>
    <r>
      <rPr>
        <b/>
        <strike/>
        <sz val="16"/>
        <rFont val="Calibri"/>
        <family val="2"/>
      </rPr>
      <t>7/25 - BOT DONE</t>
    </r>
    <r>
      <rPr>
        <b/>
        <sz val="16"/>
        <rFont val="Calibri"/>
        <family val="2"/>
      </rPr>
      <t xml:space="preserve">   8/24 - TOP 1ST ART                       8/25 - AOI/BACK</t>
    </r>
  </si>
  <si>
    <t>2B 3T 3746</t>
  </si>
  <si>
    <r>
      <rPr>
        <b/>
        <strike/>
        <sz val="16"/>
        <rFont val="Calibri"/>
        <family val="2"/>
        <scheme val="minor"/>
      </rPr>
      <t>7/15 - RELEASED BOT ONLY</t>
    </r>
    <r>
      <rPr>
        <b/>
        <sz val="16"/>
        <rFont val="Calibri"/>
        <family val="2"/>
        <scheme val="minor"/>
      </rPr>
      <t xml:space="preserve">   8/23 - TOP SET UP</t>
    </r>
  </si>
  <si>
    <t>111643-2 (8/5)</t>
  </si>
  <si>
    <t>8/31 10D</t>
  </si>
  <si>
    <t>DEPANEL &amp; SAND   ***SHIP QTY 10 8/29 FEDEX 2 DAY</t>
  </si>
  <si>
    <r>
      <rPr>
        <b/>
        <strike/>
        <sz val="16"/>
        <rFont val="Calibri"/>
        <family val="2"/>
        <scheme val="minor"/>
      </rPr>
      <t>8/24 - TOP SIDE</t>
    </r>
    <r>
      <rPr>
        <b/>
        <sz val="16"/>
        <rFont val="Calibri"/>
        <family val="2"/>
        <scheme val="minor"/>
      </rPr>
      <t xml:space="preserve">   8/24 - AOI</t>
    </r>
  </si>
  <si>
    <t>2B 2T 165</t>
  </si>
  <si>
    <t>QTY 10 CLEAR /QTY 15 SHORT ITEM 96 - DUE 8/8</t>
  </si>
  <si>
    <t>112358 (8/18)</t>
  </si>
  <si>
    <t>22 Bedford St Unit 4</t>
  </si>
  <si>
    <r>
      <t>9/2</t>
    </r>
    <r>
      <rPr>
        <b/>
        <strike/>
        <sz val="16"/>
        <rFont val="Calibri"/>
        <family val="2"/>
        <scheme val="minor"/>
      </rPr>
      <t xml:space="preserve"> 9/1</t>
    </r>
    <r>
      <rPr>
        <b/>
        <sz val="16"/>
        <rFont val="Calibri"/>
        <family val="2"/>
        <scheme val="minor"/>
      </rPr>
      <t xml:space="preserve"> 10D</t>
    </r>
  </si>
  <si>
    <r>
      <rPr>
        <b/>
        <strike/>
        <sz val="16"/>
        <rFont val="Calibri"/>
        <family val="2"/>
        <scheme val="minor"/>
      </rPr>
      <t>8/22 - BOT SIDE</t>
    </r>
    <r>
      <rPr>
        <b/>
        <sz val="16"/>
        <rFont val="Calibri"/>
        <family val="2"/>
        <scheme val="minor"/>
      </rPr>
      <t xml:space="preserve">   </t>
    </r>
    <r>
      <rPr>
        <b/>
        <strike/>
        <sz val="16"/>
        <rFont val="Calibri"/>
        <family val="2"/>
        <scheme val="minor"/>
      </rPr>
      <t>8/23 - TOP SIDE</t>
    </r>
    <r>
      <rPr>
        <b/>
        <sz val="16"/>
        <rFont val="Calibri"/>
        <family val="2"/>
        <scheme val="minor"/>
      </rPr>
      <t xml:space="preserve">   8/24 - AOI</t>
    </r>
  </si>
  <si>
    <t>1B 1T 21</t>
  </si>
  <si>
    <t>KIT CLEAR 8/18    8/23 - HOLD - U8 WRONG PART KIT CLEAR 8/24</t>
  </si>
  <si>
    <t>Attn: Kevan Hashemi</t>
  </si>
  <si>
    <t>103558-4 (8/12)</t>
  </si>
  <si>
    <t>2015 Chestnut St</t>
  </si>
  <si>
    <t>26 BAL</t>
  </si>
  <si>
    <t>8/31 15D</t>
  </si>
  <si>
    <t>TOP SIDE DONE - RUN BOT SIDE - ***8/16 CUST REQ TO EXPEDITE TO 8/23</t>
  </si>
  <si>
    <r>
      <rPr>
        <b/>
        <strike/>
        <sz val="16"/>
        <rFont val="Calibri"/>
        <family val="2"/>
        <scheme val="minor"/>
      </rPr>
      <t>8/23 - BOT SIDE</t>
    </r>
    <r>
      <rPr>
        <b/>
        <sz val="16"/>
        <rFont val="Calibri"/>
        <family val="2"/>
        <scheme val="minor"/>
      </rPr>
      <t xml:space="preserve"> - 8/23 - AOI</t>
    </r>
  </si>
  <si>
    <t>KIT CLEAR 8/10</t>
  </si>
  <si>
    <t>Emcore</t>
  </si>
  <si>
    <t>Alhambra</t>
  </si>
  <si>
    <t>91803-1542</t>
  </si>
  <si>
    <t>Attn: Receiving Dept - PO # ALH0025151</t>
  </si>
  <si>
    <t>112468 (8/24)</t>
  </si>
  <si>
    <t>L1M1</t>
  </si>
  <si>
    <r>
      <t xml:space="preserve">8/30 </t>
    </r>
    <r>
      <rPr>
        <b/>
        <strike/>
        <sz val="16"/>
        <color theme="1"/>
        <rFont val="Calibri"/>
        <family val="2"/>
        <scheme val="minor"/>
      </rPr>
      <t>8/29</t>
    </r>
    <r>
      <rPr>
        <b/>
        <sz val="16"/>
        <color theme="1"/>
        <rFont val="Calibri"/>
        <family val="2"/>
        <scheme val="minor"/>
      </rPr>
      <t xml:space="preserve"> 3D</t>
    </r>
  </si>
  <si>
    <r>
      <rPr>
        <b/>
        <strike/>
        <sz val="16"/>
        <color theme="1"/>
        <rFont val="Calibri"/>
        <family val="2"/>
        <scheme val="minor"/>
      </rPr>
      <t>8/25 - HOLD - U2/U4 PART FIT ISSUE</t>
    </r>
    <r>
      <rPr>
        <b/>
        <sz val="16"/>
        <color theme="1"/>
        <rFont val="Calibri"/>
        <family val="2"/>
        <scheme val="minor"/>
      </rPr>
      <t xml:space="preserve"> - DNI PER CUST 8/26</t>
    </r>
  </si>
  <si>
    <r>
      <rPr>
        <b/>
        <strike/>
        <sz val="16"/>
        <color theme="1"/>
        <rFont val="Calibri"/>
        <family val="2"/>
        <scheme val="minor"/>
      </rPr>
      <t>8/25 - BOT SIDE</t>
    </r>
    <r>
      <rPr>
        <b/>
        <sz val="16"/>
        <color theme="1"/>
        <rFont val="Calibri"/>
        <family val="2"/>
        <scheme val="minor"/>
      </rPr>
      <t xml:space="preserve">   8/25 - TOP   8/26 - AOI</t>
    </r>
  </si>
  <si>
    <t>Suite 202</t>
  </si>
  <si>
    <t>109716 (8/8)</t>
  </si>
  <si>
    <t>140 South Rd</t>
  </si>
  <si>
    <t>8/30 15D</t>
  </si>
  <si>
    <t>DEPANEL                    RTV REQ</t>
  </si>
  <si>
    <r>
      <rPr>
        <b/>
        <strike/>
        <sz val="16"/>
        <color theme="4"/>
        <rFont val="Calibri"/>
        <family val="2"/>
        <scheme val="minor"/>
      </rPr>
      <t>NEED PROG</t>
    </r>
    <r>
      <rPr>
        <b/>
        <sz val="16"/>
        <rFont val="Calibri"/>
        <family val="2"/>
        <scheme val="minor"/>
      </rPr>
      <t xml:space="preserve">        </t>
    </r>
    <r>
      <rPr>
        <b/>
        <strike/>
        <sz val="16"/>
        <rFont val="Calibri"/>
        <family val="2"/>
        <scheme val="minor"/>
      </rPr>
      <t>8/15 - TOP SIDE</t>
    </r>
    <r>
      <rPr>
        <b/>
        <sz val="16"/>
        <rFont val="Calibri"/>
        <family val="2"/>
        <scheme val="minor"/>
      </rPr>
      <t xml:space="preserve">   8/15 - AOI</t>
    </r>
  </si>
  <si>
    <t>KIT CLEAR 8/9</t>
  </si>
  <si>
    <t>Berkshire Grey</t>
  </si>
  <si>
    <t>Bedford</t>
  </si>
  <si>
    <t>01730</t>
  </si>
  <si>
    <t>110684-2 (8/10)</t>
  </si>
  <si>
    <t>39 BAL</t>
  </si>
  <si>
    <t>8/30  9D</t>
  </si>
  <si>
    <t>DO NOT SHIP MATERIAL - KEEP @ ALTA</t>
  </si>
  <si>
    <r>
      <rPr>
        <b/>
        <strike/>
        <sz val="16"/>
        <color theme="4"/>
        <rFont val="Calibri"/>
        <family val="2"/>
      </rPr>
      <t>NEED PROG</t>
    </r>
    <r>
      <rPr>
        <b/>
        <strike/>
        <sz val="16"/>
        <rFont val="Calibri"/>
        <family val="2"/>
      </rPr>
      <t xml:space="preserve">      8/17 - BOT SIDE   8/18 - TOP SIDE</t>
    </r>
    <r>
      <rPr>
        <b/>
        <sz val="16"/>
        <rFont val="Calibri"/>
        <family val="2"/>
      </rPr>
      <t xml:space="preserve">   8/18 - AOI</t>
    </r>
  </si>
  <si>
    <t>1B  1T</t>
  </si>
  <si>
    <r>
      <rPr>
        <b/>
        <strike/>
        <sz val="16"/>
        <rFont val="Calibri"/>
        <family val="2"/>
        <scheme val="minor"/>
      </rPr>
      <t xml:space="preserve">ONLY SHORT ITEMS 20 &amp; 27  
</t>
    </r>
    <r>
      <rPr>
        <b/>
        <sz val="16"/>
        <rFont val="Calibri"/>
        <family val="2"/>
        <scheme val="minor"/>
      </rPr>
      <t xml:space="preserve">8/17 - QTY 39 BAL CLEAR </t>
    </r>
  </si>
  <si>
    <t>110684-1 (8/10)</t>
  </si>
  <si>
    <t>61/100</t>
  </si>
  <si>
    <t>8/30 9D</t>
  </si>
  <si>
    <t>8/17 - SMT RUNNING QTY 31 BAL                  DO NOT SHIP MATL - KEEP @ ALTA</t>
  </si>
  <si>
    <r>
      <rPr>
        <b/>
        <strike/>
        <sz val="16"/>
        <color theme="4"/>
        <rFont val="Calibri"/>
        <family val="2"/>
      </rPr>
      <t>NEED PROG</t>
    </r>
    <r>
      <rPr>
        <b/>
        <sz val="16"/>
        <rFont val="Calibri"/>
        <family val="2"/>
      </rPr>
      <t xml:space="preserve">      </t>
    </r>
    <r>
      <rPr>
        <b/>
        <strike/>
        <sz val="16"/>
        <rFont val="Calibri"/>
        <family val="2"/>
      </rPr>
      <t xml:space="preserve">8/15 - BOT SIDE   8/16 - TOP SIDE   </t>
    </r>
    <r>
      <rPr>
        <b/>
        <sz val="16"/>
        <rFont val="Calibri"/>
        <family val="2"/>
      </rPr>
      <t>8/16 - AOI</t>
    </r>
  </si>
  <si>
    <t>ONLY SHORT ITEMS 20 &amp; 27 - 8/10 PARTIAL CLEAR - KIT CLEAR 8/17</t>
  </si>
  <si>
    <t>111643-1 (8/5)</t>
  </si>
  <si>
    <t>10            15</t>
  </si>
  <si>
    <t>8/29 10D</t>
  </si>
  <si>
    <t>112067 (8/18)</t>
  </si>
  <si>
    <t>8/29 5D</t>
  </si>
  <si>
    <t>DEPANEL &amp; SAND      LABEL ON BOARD AND ESD BAG REQ    -MATL BAG HEAT SEALING NOT REQ</t>
  </si>
  <si>
    <r>
      <rPr>
        <b/>
        <strike/>
        <sz val="16"/>
        <rFont val="Calibri"/>
        <family val="2"/>
        <scheme val="minor"/>
      </rPr>
      <t>NEED PROG</t>
    </r>
    <r>
      <rPr>
        <b/>
        <sz val="16"/>
        <rFont val="Calibri"/>
        <family val="2"/>
        <scheme val="minor"/>
      </rPr>
      <t xml:space="preserve">      </t>
    </r>
    <r>
      <rPr>
        <b/>
        <strike/>
        <sz val="16"/>
        <rFont val="Calibri"/>
        <family val="2"/>
        <scheme val="minor"/>
      </rPr>
      <t>8/22 - BOT SIDE</t>
    </r>
    <r>
      <rPr>
        <b/>
        <sz val="16"/>
        <rFont val="Calibri"/>
        <family val="2"/>
        <scheme val="minor"/>
      </rPr>
      <t xml:space="preserve">  </t>
    </r>
    <r>
      <rPr>
        <b/>
        <strike/>
        <sz val="16"/>
        <rFont val="Calibri"/>
        <family val="2"/>
        <scheme val="minor"/>
      </rPr>
      <t xml:space="preserve"> 8/23 - TOP SIDE</t>
    </r>
    <r>
      <rPr>
        <b/>
        <sz val="16"/>
        <rFont val="Calibri"/>
        <family val="2"/>
        <scheme val="minor"/>
      </rPr>
      <t xml:space="preserve">    8/24 - AOI</t>
    </r>
  </si>
  <si>
    <t>1B 1T 84   XR</t>
  </si>
  <si>
    <r>
      <rPr>
        <b/>
        <strike/>
        <sz val="16"/>
        <rFont val="Calibri"/>
        <family val="2"/>
        <scheme val="minor"/>
      </rPr>
      <t>8/18 - PART C/F'S ONLY 8/19 - STILL SHORT U9 (WRONG PART)</t>
    </r>
    <r>
      <rPr>
        <b/>
        <sz val="16"/>
        <rFont val="Calibri"/>
        <family val="2"/>
        <scheme val="minor"/>
      </rPr>
      <t xml:space="preserve"> - KIT CLEAR 8/22</t>
    </r>
  </si>
  <si>
    <t>Pittsburgh</t>
  </si>
  <si>
    <t>109407 (8/2)</t>
  </si>
  <si>
    <t>555 Alter St</t>
  </si>
  <si>
    <r>
      <rPr>
        <b/>
        <strike/>
        <sz val="16"/>
        <rFont val="Calibri"/>
        <family val="2"/>
        <scheme val="minor"/>
      </rPr>
      <t>NEED PROG      8/17 - BOT SIDE</t>
    </r>
    <r>
      <rPr>
        <b/>
        <sz val="16"/>
        <rFont val="Calibri"/>
        <family val="2"/>
        <scheme val="minor"/>
      </rPr>
      <t xml:space="preserve">
8/17 - AOI</t>
    </r>
  </si>
  <si>
    <t>COULD CLEAR BY 8/5</t>
  </si>
  <si>
    <t>Vita Inclinata Technologies</t>
  </si>
  <si>
    <t>Broomfield</t>
  </si>
  <si>
    <t>VCO</t>
  </si>
  <si>
    <t>Suite 19B</t>
  </si>
  <si>
    <t>109853 (7/27)</t>
  </si>
  <si>
    <t>8/29 9D</t>
  </si>
  <si>
    <r>
      <rPr>
        <b/>
        <strike/>
        <sz val="16"/>
        <rFont val="Calibri"/>
        <family val="2"/>
      </rPr>
      <t>NEED PROG</t>
    </r>
    <r>
      <rPr>
        <b/>
        <sz val="16"/>
        <rFont val="Calibri"/>
        <family val="2"/>
      </rPr>
      <t xml:space="preserve">      </t>
    </r>
    <r>
      <rPr>
        <b/>
        <strike/>
        <sz val="16"/>
        <rFont val="Calibri"/>
        <family val="2"/>
      </rPr>
      <t>8/18 - TOP SIDE</t>
    </r>
    <r>
      <rPr>
        <b/>
        <sz val="16"/>
        <rFont val="Calibri"/>
        <family val="2"/>
      </rPr>
      <t xml:space="preserve">   8/19 - AOI</t>
    </r>
  </si>
  <si>
    <r>
      <t xml:space="preserve">SHOULD CLEAR </t>
    </r>
    <r>
      <rPr>
        <b/>
        <strike/>
        <sz val="16"/>
        <rFont val="Calibri"/>
        <family val="2"/>
        <scheme val="minor"/>
      </rPr>
      <t>7/29</t>
    </r>
    <r>
      <rPr>
        <b/>
        <sz val="16"/>
        <rFont val="Calibri"/>
        <family val="2"/>
        <scheme val="minor"/>
      </rPr>
      <t xml:space="preserve"> 8/9 SHORT 50 PCS ITEM 45 DUE 8/16 - KIT CLEAR 8/16</t>
    </r>
  </si>
  <si>
    <t>112068 (8/18)</t>
  </si>
  <si>
    <t>8/26* 5D</t>
  </si>
  <si>
    <r>
      <rPr>
        <b/>
        <strike/>
        <sz val="16"/>
        <color theme="4"/>
        <rFont val="Calibri"/>
        <family val="2"/>
        <scheme val="minor"/>
      </rPr>
      <t>NEED PROG</t>
    </r>
    <r>
      <rPr>
        <b/>
        <sz val="16"/>
        <color theme="4"/>
        <rFont val="Calibri"/>
        <family val="2"/>
        <scheme val="minor"/>
      </rPr>
      <t xml:space="preserve">      </t>
    </r>
    <r>
      <rPr>
        <b/>
        <strike/>
        <sz val="16"/>
        <rFont val="Calibri"/>
        <family val="2"/>
        <scheme val="minor"/>
      </rPr>
      <t>8/19 - BOT SIDE   8/20 - TOP SIDE</t>
    </r>
    <r>
      <rPr>
        <b/>
        <sz val="16"/>
        <color theme="4"/>
        <rFont val="Calibri"/>
        <family val="2"/>
        <scheme val="minor"/>
      </rPr>
      <t xml:space="preserve">   </t>
    </r>
    <r>
      <rPr>
        <b/>
        <sz val="16"/>
        <rFont val="Calibri"/>
        <family val="2"/>
        <scheme val="minor"/>
      </rPr>
      <t>8/22 - AOI</t>
    </r>
  </si>
  <si>
    <t>KIT CLEAR 8/18 - NOT REPORTED</t>
  </si>
  <si>
    <t>110721-1 (8/12)</t>
  </si>
  <si>
    <t>21 Hamilton Ct</t>
  </si>
  <si>
    <t>234/440</t>
  </si>
  <si>
    <t>8/26 10D</t>
  </si>
  <si>
    <t>DEPANEL       RUN PARTIAL QTY 234 SPEC CofC PER ECO 5</t>
  </si>
  <si>
    <r>
      <rPr>
        <b/>
        <strike/>
        <sz val="16"/>
        <color theme="1"/>
        <rFont val="Calibri"/>
        <family val="2"/>
        <scheme val="minor"/>
      </rPr>
      <t>8/18 - BOT SIDE</t>
    </r>
    <r>
      <rPr>
        <b/>
        <sz val="16"/>
        <color theme="1"/>
        <rFont val="Calibri"/>
        <family val="2"/>
        <scheme val="minor"/>
      </rPr>
      <t xml:space="preserve">   </t>
    </r>
    <r>
      <rPr>
        <b/>
        <strike/>
        <sz val="16"/>
        <color theme="1"/>
        <rFont val="Calibri"/>
        <family val="2"/>
        <scheme val="minor"/>
      </rPr>
      <t>8/18 - TOP SIDE</t>
    </r>
    <r>
      <rPr>
        <b/>
        <sz val="16"/>
        <color theme="1"/>
        <rFont val="Calibri"/>
        <family val="2"/>
        <scheme val="minor"/>
      </rPr>
      <t xml:space="preserve">   8/19 - AOI</t>
    </r>
  </si>
  <si>
    <t>8/12 - QTY 234 TOP SIDE CLEAR - QTY 440 BOT SIDE CLEAR</t>
  </si>
  <si>
    <t>37R281</t>
  </si>
  <si>
    <r>
      <t xml:space="preserve">110770-2 (7/13)       </t>
    </r>
    <r>
      <rPr>
        <b/>
        <strike/>
        <sz val="18"/>
        <rFont val="Calibri"/>
        <family val="2"/>
        <scheme val="minor"/>
      </rPr>
      <t>***HOLD WTG FOR UPDATED PO</t>
    </r>
    <r>
      <rPr>
        <b/>
        <sz val="18"/>
        <rFont val="Calibri"/>
        <family val="2"/>
        <scheme val="minor"/>
      </rPr>
      <t xml:space="preserve"> - PO RECV 8/10</t>
    </r>
  </si>
  <si>
    <t>20 New King St</t>
  </si>
  <si>
    <r>
      <rPr>
        <b/>
        <strike/>
        <sz val="16"/>
        <rFont val="Calibri"/>
        <family val="2"/>
      </rPr>
      <t>12</t>
    </r>
    <r>
      <rPr>
        <b/>
        <sz val="16"/>
        <rFont val="Calibri"/>
        <family val="2"/>
      </rPr>
      <t xml:space="preserve">          8</t>
    </r>
  </si>
  <si>
    <r>
      <t>8/26</t>
    </r>
    <r>
      <rPr>
        <b/>
        <strike/>
        <sz val="16"/>
        <rFont val="Calibri"/>
        <family val="2"/>
      </rPr>
      <t xml:space="preserve"> 7/28</t>
    </r>
    <r>
      <rPr>
        <b/>
        <sz val="16"/>
        <rFont val="Calibri"/>
        <family val="2"/>
      </rPr>
      <t xml:space="preserve">   </t>
    </r>
    <r>
      <rPr>
        <b/>
        <strike/>
        <sz val="16"/>
        <rFont val="Calibri"/>
        <family val="2"/>
      </rPr>
      <t>8/17</t>
    </r>
    <r>
      <rPr>
        <b/>
        <sz val="16"/>
        <color rgb="FFC00000"/>
        <rFont val="Calibri"/>
        <family val="2"/>
      </rPr>
      <t xml:space="preserve"> </t>
    </r>
    <r>
      <rPr>
        <b/>
        <sz val="16"/>
        <rFont val="Calibri"/>
        <family val="2"/>
      </rPr>
      <t xml:space="preserve">  5D</t>
    </r>
  </si>
  <si>
    <r>
      <t xml:space="preserve">DEPANEL   CLASS 3   </t>
    </r>
    <r>
      <rPr>
        <b/>
        <u/>
        <sz val="16"/>
        <rFont val="Calibri"/>
        <family val="2"/>
      </rPr>
      <t>LOAD U29 &amp; U7 COMPLETE BOARDS ONLY (NO PARTIAL LOADING)</t>
    </r>
    <r>
      <rPr>
        <b/>
        <sz val="16"/>
        <rFont val="Calibri"/>
        <family val="2"/>
      </rPr>
      <t xml:space="preserve"> TERMINAL J1 WIRE ENTRY SIDE TO FACE CENTER OF BOARD                     ONLY SHIP QTY 12 ON 7/28</t>
    </r>
  </si>
  <si>
    <r>
      <rPr>
        <b/>
        <strike/>
        <sz val="16"/>
        <color theme="4"/>
        <rFont val="Calibri"/>
        <family val="2"/>
      </rPr>
      <t>NEED PROG</t>
    </r>
    <r>
      <rPr>
        <b/>
        <sz val="16"/>
        <rFont val="Calibri"/>
        <family val="2"/>
      </rPr>
      <t xml:space="preserve">      (21 ITEMS EXACT)              </t>
    </r>
    <r>
      <rPr>
        <b/>
        <strike/>
        <sz val="16"/>
        <rFont val="Calibri"/>
        <family val="2"/>
      </rPr>
      <t xml:space="preserve">7/22 - BOT SIDE   7/25 - BOT/TOP </t>
    </r>
    <r>
      <rPr>
        <b/>
        <sz val="16"/>
        <rFont val="Calibri"/>
        <family val="2"/>
      </rPr>
      <t xml:space="preserve">  7/25 - AOI</t>
    </r>
  </si>
  <si>
    <t>KIT CLEAR 7/21</t>
  </si>
  <si>
    <t>Safe Flight Instrument Corp</t>
  </si>
  <si>
    <t>White Plains</t>
  </si>
  <si>
    <t>10604-1204</t>
  </si>
  <si>
    <t>112029-1 (8/18)</t>
  </si>
  <si>
    <t>1 / 109</t>
  </si>
  <si>
    <t>8/26 5D</t>
  </si>
  <si>
    <t>DEPANEL   SHIP TO: HOWARD EVANS</t>
  </si>
  <si>
    <r>
      <rPr>
        <b/>
        <strike/>
        <sz val="16"/>
        <rFont val="Calibri"/>
        <family val="2"/>
        <scheme val="minor"/>
      </rPr>
      <t>NEED PROG</t>
    </r>
    <r>
      <rPr>
        <b/>
        <sz val="16"/>
        <rFont val="Calibri"/>
        <family val="2"/>
        <scheme val="minor"/>
      </rPr>
      <t xml:space="preserve">      </t>
    </r>
    <r>
      <rPr>
        <b/>
        <strike/>
        <sz val="16"/>
        <rFont val="Calibri"/>
        <family val="2"/>
        <scheme val="minor"/>
      </rPr>
      <t>8/20 - BOT/TOP</t>
    </r>
    <r>
      <rPr>
        <b/>
        <sz val="16"/>
        <rFont val="Calibri"/>
        <family val="2"/>
        <scheme val="minor"/>
      </rPr>
      <t xml:space="preserve">   8/22 - AOI</t>
    </r>
  </si>
  <si>
    <t>1B 2T 91</t>
  </si>
  <si>
    <t>112227 (8/19)</t>
  </si>
  <si>
    <t>12034 134th Ct Ne</t>
  </si>
  <si>
    <t>8/25 3D</t>
  </si>
  <si>
    <t>* 3 DAY TURN *   DEPANEL PER ECO #1 - 0.03" REMNANT ALLOWED            *SHIPPING - ESD BAGS REQ LABELS</t>
  </si>
  <si>
    <r>
      <rPr>
        <b/>
        <strike/>
        <sz val="16"/>
        <rFont val="Calibri"/>
        <family val="2"/>
        <scheme val="minor"/>
      </rPr>
      <t>8/22 - BOT SIDE   8/22 - TOP SIDE</t>
    </r>
    <r>
      <rPr>
        <b/>
        <sz val="16"/>
        <rFont val="Calibri"/>
        <family val="2"/>
        <scheme val="minor"/>
      </rPr>
      <t xml:space="preserve">   8/22 - AOI</t>
    </r>
  </si>
  <si>
    <t>KIT CLEAR 8/22 - DNI U37</t>
  </si>
  <si>
    <t>Kymeta</t>
  </si>
  <si>
    <t>#105</t>
  </si>
  <si>
    <t>110113-2 (6/1)</t>
  </si>
  <si>
    <t>22924 E Appleway Ave - PO Box 828</t>
  </si>
  <si>
    <t>SPLIT SHIPMENT *DO NOT SHIP EARLY*</t>
  </si>
  <si>
    <t>8/4 - BACK</t>
  </si>
  <si>
    <t>SHORT ITEM 34 - OK TO SKIP - QTY 15 CLEAR</t>
  </si>
  <si>
    <t>Frencken America, Inc.</t>
  </si>
  <si>
    <t>110203-1 (6/9)</t>
  </si>
  <si>
    <t>DEPANEL *SPLIT SHIPMENT* OK TO RUN ALL             **DO NOT SHIP EARLY**</t>
  </si>
  <si>
    <r>
      <rPr>
        <b/>
        <strike/>
        <sz val="16"/>
        <rFont val="Calibri"/>
        <family val="2"/>
        <scheme val="minor"/>
      </rPr>
      <t>NEED PROG</t>
    </r>
    <r>
      <rPr>
        <b/>
        <sz val="16"/>
        <rFont val="Calibri"/>
        <family val="2"/>
        <scheme val="minor"/>
      </rPr>
      <t xml:space="preserve">     </t>
    </r>
    <r>
      <rPr>
        <b/>
        <strike/>
        <sz val="16"/>
        <rFont val="Calibri"/>
        <family val="2"/>
        <scheme val="minor"/>
      </rPr>
      <t xml:space="preserve"> 6/15 - TOP SIDE</t>
    </r>
    <r>
      <rPr>
        <b/>
        <sz val="16"/>
        <rFont val="Calibri"/>
        <family val="2"/>
        <scheme val="minor"/>
      </rPr>
      <t xml:space="preserve">   6/17 - AOI</t>
    </r>
  </si>
  <si>
    <t>0115-MARVELL (8/12)</t>
  </si>
  <si>
    <t>8/24 9D</t>
  </si>
  <si>
    <t>1ST JOB FOR NEW CUSTOMER - PLEASE MAKE SURE SOLDER/ ASSY LOOKS GOOD!!!</t>
  </si>
  <si>
    <r>
      <rPr>
        <b/>
        <strike/>
        <sz val="16"/>
        <color theme="1"/>
        <rFont val="Calibri"/>
        <family val="2"/>
        <scheme val="minor"/>
      </rPr>
      <t>8/16 - BOT SIDE   8/17 - TOP SIDE</t>
    </r>
    <r>
      <rPr>
        <b/>
        <sz val="16"/>
        <color theme="1"/>
        <rFont val="Calibri"/>
        <family val="2"/>
        <scheme val="minor"/>
      </rPr>
      <t xml:space="preserve">   8/17 - AOI</t>
    </r>
  </si>
  <si>
    <t>KIT CLEAR 8/12</t>
  </si>
  <si>
    <t>MARVEL</t>
  </si>
  <si>
    <t>111735 (8/4)</t>
  </si>
  <si>
    <t>8/24 3D</t>
  </si>
  <si>
    <t>* 3 DAY TURN * DEPANEL</t>
  </si>
  <si>
    <r>
      <rPr>
        <b/>
        <strike/>
        <sz val="16"/>
        <rFont val="Calibri"/>
        <family val="2"/>
        <scheme val="minor"/>
      </rPr>
      <t>BOT RTR 8/5</t>
    </r>
    <r>
      <rPr>
        <b/>
        <sz val="16"/>
        <rFont val="Calibri"/>
        <family val="2"/>
        <scheme val="minor"/>
      </rPr>
      <t xml:space="preserve">   8/19 - BOT SIDE   8/20 - TOP SIDE</t>
    </r>
  </si>
  <si>
    <r>
      <t xml:space="preserve">FABS DUE </t>
    </r>
    <r>
      <rPr>
        <b/>
        <strike/>
        <sz val="16"/>
        <rFont val="Calibri"/>
        <family val="2"/>
        <scheme val="minor"/>
      </rPr>
      <t>8/8</t>
    </r>
    <r>
      <rPr>
        <b/>
        <sz val="16"/>
        <rFont val="Calibri"/>
        <family val="2"/>
        <scheme val="minor"/>
      </rPr>
      <t xml:space="preserve"> </t>
    </r>
    <r>
      <rPr>
        <b/>
        <strike/>
        <sz val="16"/>
        <rFont val="Calibri"/>
        <family val="2"/>
        <scheme val="minor"/>
      </rPr>
      <t>8/19</t>
    </r>
    <r>
      <rPr>
        <b/>
        <sz val="16"/>
        <rFont val="Calibri"/>
        <family val="2"/>
        <scheme val="minor"/>
      </rPr>
      <t xml:space="preserve"> </t>
    </r>
    <r>
      <rPr>
        <b/>
        <strike/>
        <sz val="16"/>
        <rFont val="Calibri"/>
        <family val="2"/>
        <scheme val="minor"/>
      </rPr>
      <t>8/22</t>
    </r>
    <r>
      <rPr>
        <b/>
        <sz val="16"/>
        <rFont val="Calibri"/>
        <family val="2"/>
        <scheme val="minor"/>
      </rPr>
      <t xml:space="preserve"> - KIT CLEAR 8/19</t>
    </r>
  </si>
  <si>
    <t>107033-1 (8/8)</t>
  </si>
  <si>
    <t>8/25 9/15 5/20D</t>
  </si>
  <si>
    <t>*** QTY 25 PAID EXPEDITE</t>
  </si>
  <si>
    <t>112235 (8/18)</t>
  </si>
  <si>
    <t>8/25 5D</t>
  </si>
  <si>
    <t>CLASS 3   DEPANEL &amp; SAND</t>
  </si>
  <si>
    <r>
      <rPr>
        <b/>
        <strike/>
        <sz val="16"/>
        <color theme="1"/>
        <rFont val="Calibri"/>
        <family val="2"/>
        <scheme val="minor"/>
      </rPr>
      <t>8/19 - BOT SIDE</t>
    </r>
    <r>
      <rPr>
        <b/>
        <sz val="16"/>
        <color theme="1"/>
        <rFont val="Calibri"/>
        <family val="2"/>
        <scheme val="minor"/>
      </rPr>
      <t xml:space="preserve">   8/19 - AOI</t>
    </r>
  </si>
  <si>
    <t>Suite 250
Attn: Jared Bench</t>
  </si>
  <si>
    <t>112337 (8/18)</t>
  </si>
  <si>
    <t>T/H ONLY               PRESS FIT</t>
  </si>
  <si>
    <t>8/18 - BACK</t>
  </si>
  <si>
    <t>Suite 1000 Attn:Cody Sewell</t>
  </si>
  <si>
    <t>109791-2 (7/13)</t>
  </si>
  <si>
    <t>80/130</t>
  </si>
  <si>
    <t>8/23   10D</t>
  </si>
  <si>
    <r>
      <t xml:space="preserve">DEPANEL           SHIP PARTIAL QTY 80   SHIP QTY 80 ON 8/23      </t>
    </r>
    <r>
      <rPr>
        <b/>
        <sz val="16"/>
        <color rgb="FFC00000"/>
        <rFont val="Calibri"/>
        <family val="2"/>
      </rPr>
      <t>*DO NOT SHIP EARLY*</t>
    </r>
  </si>
  <si>
    <t>SHOULD RECV PARTIAL OF U2 TO RUN QTY 80</t>
  </si>
  <si>
    <t>111103 (7/28)</t>
  </si>
  <si>
    <t>5900 Heisley Rd</t>
  </si>
  <si>
    <t>8/23 15D +5</t>
  </si>
  <si>
    <t>RTV REQ            REMOVE ITEMS 31 &amp; 49 FROM OLD BOARDS   BUILD QTY 12 BOARDS COMPLETE - QTY 8 BTD ITEMS 30, 31, 49</t>
  </si>
  <si>
    <r>
      <rPr>
        <b/>
        <strike/>
        <sz val="16"/>
        <color theme="1"/>
        <rFont val="Calibri"/>
        <family val="2"/>
      </rPr>
      <t>8/5 - BOT SIDE</t>
    </r>
    <r>
      <rPr>
        <b/>
        <sz val="16"/>
        <color theme="1"/>
        <rFont val="Calibri"/>
        <family val="2"/>
      </rPr>
      <t xml:space="preserve">  </t>
    </r>
    <r>
      <rPr>
        <b/>
        <strike/>
        <sz val="16"/>
        <color theme="1"/>
        <rFont val="Calibri"/>
        <family val="2"/>
      </rPr>
      <t xml:space="preserve"> 8/5 - TOP SIDE</t>
    </r>
    <r>
      <rPr>
        <b/>
        <sz val="16"/>
        <color theme="1"/>
        <rFont val="Calibri"/>
        <family val="2"/>
      </rPr>
      <t xml:space="preserve">   8/8 - AOI</t>
    </r>
  </si>
  <si>
    <t>KIT CLEAR 7/29 BUT NEED TO REMOVE ITEMS 31 &amp; 49 FROM OLD BOARDS +5 DAYS - REMOVED 8/3</t>
  </si>
  <si>
    <t>Mentor</t>
  </si>
  <si>
    <t>44060-1834</t>
  </si>
  <si>
    <t>Attn: Vince Vlach</t>
  </si>
  <si>
    <t>112406 (8/18)</t>
  </si>
  <si>
    <t>11824 Jollyville Rd Ste 102</t>
  </si>
  <si>
    <t>8/22 2D</t>
  </si>
  <si>
    <t>***2 DAY TURN ***   DEPANEL</t>
  </si>
  <si>
    <t>8/19 - BOT SIDE   8/19 - AOI</t>
  </si>
  <si>
    <t>TenX Precision, LLC</t>
  </si>
  <si>
    <t>112148 (8/8)</t>
  </si>
  <si>
    <t>8/22 10D</t>
  </si>
  <si>
    <t>PAID REWORK - R&amp;R U7,U8, U17 &amp; U18</t>
  </si>
  <si>
    <t>8/8 - BACK</t>
  </si>
  <si>
    <t>KIT CLEAR 8/8</t>
  </si>
  <si>
    <t>110896 (8/11)</t>
  </si>
  <si>
    <t>9/6H 10D</t>
  </si>
  <si>
    <r>
      <rPr>
        <b/>
        <strike/>
        <sz val="16"/>
        <rFont val="Calibri"/>
        <family val="2"/>
        <scheme val="minor"/>
      </rPr>
      <t>8/15 - TOP SIDE</t>
    </r>
    <r>
      <rPr>
        <b/>
        <sz val="16"/>
        <rFont val="Calibri"/>
        <family val="2"/>
        <scheme val="minor"/>
      </rPr>
      <t xml:space="preserve">   8/15 - AOI</t>
    </r>
  </si>
  <si>
    <t>ONLY SHORT 20 PCS SOT - OK TO SKIP   KIT CLEAR 8/22</t>
  </si>
  <si>
    <t>Technical Manufacturing Corp</t>
  </si>
  <si>
    <t>103336-1 (2/16)</t>
  </si>
  <si>
    <t>249/400</t>
  </si>
  <si>
    <t>8/19   10D</t>
  </si>
  <si>
    <t>DEPANEL &amp; SAND - NO SHARP EDGES ALOWED</t>
  </si>
  <si>
    <t>8/2 - AOI/BACK</t>
  </si>
  <si>
    <t>*2/16 - SHORT ITEM 54 BOT &amp; 25 TOP</t>
  </si>
  <si>
    <t>35806-4537</t>
  </si>
  <si>
    <t>Attn: Graehm Sack</t>
  </si>
  <si>
    <t>109249-2ND (8/15)</t>
  </si>
  <si>
    <t>110 Forbes Blvd</t>
  </si>
  <si>
    <t>8/23 5D</t>
  </si>
  <si>
    <t>2ND ARTICLE RONC MATL SHARED FROM B107486 &amp;B107482</t>
  </si>
  <si>
    <r>
      <rPr>
        <b/>
        <strike/>
        <sz val="16"/>
        <rFont val="Calibri"/>
        <family val="2"/>
        <scheme val="minor"/>
      </rPr>
      <t>RTR  
8/16 - TOP SIDE</t>
    </r>
    <r>
      <rPr>
        <b/>
        <sz val="16"/>
        <rFont val="Calibri"/>
        <family val="2"/>
        <scheme val="minor"/>
      </rPr>
      <t xml:space="preserve">   8/16 - AOI</t>
    </r>
  </si>
  <si>
    <t>KIT CLEAR 8/16</t>
  </si>
  <si>
    <t>NextPhase Medical Devices</t>
  </si>
  <si>
    <t>Mansfield</t>
  </si>
  <si>
    <t>02048-1145</t>
  </si>
  <si>
    <t>111199 (8/9)</t>
  </si>
  <si>
    <t>440 Creamery Way Ste 100</t>
  </si>
  <si>
    <t>8/23 10D</t>
  </si>
  <si>
    <t>CLASS 3            MECHANICAL ASSY</t>
  </si>
  <si>
    <r>
      <rPr>
        <b/>
        <strike/>
        <sz val="16"/>
        <color theme="4"/>
        <rFont val="Calibri"/>
        <family val="2"/>
        <scheme val="minor"/>
      </rPr>
      <t>NEED PROG</t>
    </r>
    <r>
      <rPr>
        <b/>
        <sz val="16"/>
        <rFont val="Calibri"/>
        <family val="2"/>
        <scheme val="minor"/>
      </rPr>
      <t xml:space="preserve">        </t>
    </r>
    <r>
      <rPr>
        <b/>
        <strike/>
        <sz val="16"/>
        <rFont val="Calibri"/>
        <family val="2"/>
        <scheme val="minor"/>
      </rPr>
      <t>8/11 - BOT SIDE</t>
    </r>
    <r>
      <rPr>
        <b/>
        <sz val="16"/>
        <rFont val="Calibri"/>
        <family val="2"/>
        <scheme val="minor"/>
      </rPr>
      <t xml:space="preserve">   </t>
    </r>
    <r>
      <rPr>
        <b/>
        <strike/>
        <sz val="16"/>
        <rFont val="Calibri"/>
        <family val="2"/>
        <scheme val="minor"/>
      </rPr>
      <t>8/12 - TOP SIDE</t>
    </r>
    <r>
      <rPr>
        <b/>
        <sz val="16"/>
        <rFont val="Calibri"/>
        <family val="2"/>
        <scheme val="minor"/>
      </rPr>
      <t xml:space="preserve">   8/12 - AOI</t>
    </r>
  </si>
  <si>
    <t>PetroMar Technologies, Inc.</t>
  </si>
  <si>
    <t>Exton</t>
  </si>
  <si>
    <t>111818 (8/8)</t>
  </si>
  <si>
    <t>XRAY ALL BGA/LGA &amp; SAVE IMAGES</t>
  </si>
  <si>
    <r>
      <rPr>
        <b/>
        <strike/>
        <sz val="16"/>
        <color theme="4"/>
        <rFont val="Calibri"/>
        <family val="2"/>
        <scheme val="minor"/>
      </rPr>
      <t>NEED PROG</t>
    </r>
    <r>
      <rPr>
        <b/>
        <sz val="16"/>
        <rFont val="Calibri"/>
        <family val="2"/>
        <scheme val="minor"/>
      </rPr>
      <t xml:space="preserve">        </t>
    </r>
    <r>
      <rPr>
        <b/>
        <strike/>
        <sz val="16"/>
        <rFont val="Calibri"/>
        <family val="2"/>
        <scheme val="minor"/>
      </rPr>
      <t>8/11 - BOT SIDE</t>
    </r>
    <r>
      <rPr>
        <b/>
        <sz val="16"/>
        <rFont val="Calibri"/>
        <family val="2"/>
        <scheme val="minor"/>
      </rPr>
      <t xml:space="preserve">   </t>
    </r>
    <r>
      <rPr>
        <b/>
        <strike/>
        <sz val="16"/>
        <rFont val="Calibri"/>
        <family val="2"/>
        <scheme val="minor"/>
      </rPr>
      <t>8/11 - TOP 3:00</t>
    </r>
    <r>
      <rPr>
        <b/>
        <sz val="16"/>
        <rFont val="Calibri"/>
        <family val="2"/>
        <scheme val="minor"/>
      </rPr>
      <t xml:space="preserve">   8/12 - AOI</t>
    </r>
  </si>
  <si>
    <t>2B 2T XR</t>
  </si>
  <si>
    <t>FABS DUE 8/9</t>
  </si>
  <si>
    <t>Ste 900 Attn: Sharpley c/o Inventory</t>
  </si>
  <si>
    <t>112050 (8/9)</t>
  </si>
  <si>
    <t>2521 E Morgan Rd</t>
  </si>
  <si>
    <r>
      <t>8/18</t>
    </r>
    <r>
      <rPr>
        <b/>
        <strike/>
        <sz val="16"/>
        <color theme="1"/>
        <rFont val="Calibri"/>
        <family val="2"/>
        <scheme val="minor"/>
      </rPr>
      <t xml:space="preserve"> 8/17</t>
    </r>
    <r>
      <rPr>
        <b/>
        <sz val="16"/>
        <color theme="1"/>
        <rFont val="Calibri"/>
        <family val="2"/>
        <scheme val="minor"/>
      </rPr>
      <t xml:space="preserve"> *** 5D</t>
    </r>
  </si>
  <si>
    <r>
      <t xml:space="preserve">DEPANEL  </t>
    </r>
    <r>
      <rPr>
        <b/>
        <sz val="16"/>
        <color rgb="FFC00000"/>
        <rFont val="Calibri"/>
        <family val="2"/>
        <scheme val="minor"/>
      </rPr>
      <t xml:space="preserve"> ***SHIPPING - NEED GOOD PHOTOS!!!</t>
    </r>
  </si>
  <si>
    <r>
      <rPr>
        <b/>
        <strike/>
        <sz val="16"/>
        <color theme="1"/>
        <rFont val="Calibri"/>
        <family val="2"/>
        <scheme val="minor"/>
      </rPr>
      <t>NEED PROG</t>
    </r>
    <r>
      <rPr>
        <b/>
        <sz val="16"/>
        <color theme="1"/>
        <rFont val="Calibri"/>
        <family val="2"/>
        <scheme val="minor"/>
      </rPr>
      <t xml:space="preserve">   </t>
    </r>
    <r>
      <rPr>
        <b/>
        <strike/>
        <sz val="16"/>
        <color theme="1"/>
        <rFont val="Calibri"/>
        <family val="2"/>
        <scheme val="minor"/>
      </rPr>
      <t>8/10 - BOT SIDE</t>
    </r>
    <r>
      <rPr>
        <b/>
        <sz val="16"/>
        <color theme="1"/>
        <rFont val="Calibri"/>
        <family val="2"/>
        <scheme val="minor"/>
      </rPr>
      <t xml:space="preserve">   </t>
    </r>
    <r>
      <rPr>
        <b/>
        <strike/>
        <sz val="16"/>
        <color theme="1"/>
        <rFont val="Calibri"/>
        <family val="2"/>
        <scheme val="minor"/>
      </rPr>
      <t>8/10 - TOP SIDE</t>
    </r>
    <r>
      <rPr>
        <b/>
        <sz val="16"/>
        <color theme="1"/>
        <rFont val="Calibri"/>
        <family val="2"/>
        <scheme val="minor"/>
      </rPr>
      <t xml:space="preserve">   8/10 - AOI</t>
    </r>
  </si>
  <si>
    <t>KIT CLEAR 8/9 + 1D PCB BAKE - ***8/10 - CUST REQUEST TO PUT ON HOLD (SMT DONE)</t>
  </si>
  <si>
    <t>108519 (8/8)</t>
  </si>
  <si>
    <t>8/18 5D</t>
  </si>
  <si>
    <t>CLASS 3             DEPANEL  &amp; BARCODE LABEL REQ   **FAIR REQ</t>
  </si>
  <si>
    <r>
      <rPr>
        <b/>
        <strike/>
        <sz val="16"/>
        <color theme="1"/>
        <rFont val="Calibri"/>
        <family val="2"/>
        <scheme val="minor"/>
      </rPr>
      <t>8/10 - TOP SIDE</t>
    </r>
    <r>
      <rPr>
        <b/>
        <sz val="16"/>
        <color theme="1"/>
        <rFont val="Calibri"/>
        <family val="2"/>
        <scheme val="minor"/>
      </rPr>
      <t xml:space="preserve">  8/11 - AOI</t>
    </r>
  </si>
  <si>
    <r>
      <rPr>
        <b/>
        <strike/>
        <sz val="16"/>
        <color theme="1"/>
        <rFont val="Calibri"/>
        <family val="2"/>
        <scheme val="minor"/>
      </rPr>
      <t>SHOULD CLEAR 8/9</t>
    </r>
    <r>
      <rPr>
        <b/>
        <sz val="16"/>
        <color theme="1"/>
        <rFont val="Calibri"/>
        <family val="2"/>
        <scheme val="minor"/>
      </rPr>
      <t xml:space="preserve">   KIT CLEAR 8/11</t>
    </r>
  </si>
  <si>
    <t>62301-1252</t>
  </si>
  <si>
    <t>111434 (8/9)</t>
  </si>
  <si>
    <t>L2B/L1T</t>
  </si>
  <si>
    <t>8/17 5D</t>
  </si>
  <si>
    <r>
      <rPr>
        <b/>
        <strike/>
        <sz val="16"/>
        <color theme="4"/>
        <rFont val="Calibri"/>
        <family val="2"/>
        <scheme val="minor"/>
      </rPr>
      <t>NEED PROG</t>
    </r>
    <r>
      <rPr>
        <b/>
        <strike/>
        <sz val="16"/>
        <rFont val="Calibri"/>
        <family val="2"/>
        <scheme val="minor"/>
      </rPr>
      <t xml:space="preserve">    8/11 - BOT SIDE   8/12 - TOP SIDE  </t>
    </r>
    <r>
      <rPr>
        <b/>
        <sz val="16"/>
        <rFont val="Calibri"/>
        <family val="2"/>
        <scheme val="minor"/>
      </rPr>
      <t xml:space="preserve"> 8/15 - AOI</t>
    </r>
  </si>
  <si>
    <t>111657 (8/8)</t>
  </si>
  <si>
    <r>
      <t xml:space="preserve">PRE BAKE FABS   </t>
    </r>
    <r>
      <rPr>
        <b/>
        <sz val="16"/>
        <color rgb="FFC00000"/>
        <rFont val="Calibri"/>
        <family val="2"/>
        <scheme val="minor"/>
      </rPr>
      <t>***RUBBER PLUGS - DO NOT LOOSE***</t>
    </r>
  </si>
  <si>
    <r>
      <rPr>
        <b/>
        <strike/>
        <sz val="16"/>
        <rFont val="Calibri"/>
        <family val="2"/>
        <scheme val="minor"/>
      </rPr>
      <t>NEED PROG</t>
    </r>
    <r>
      <rPr>
        <b/>
        <sz val="16"/>
        <rFont val="Calibri"/>
        <family val="2"/>
        <scheme val="minor"/>
      </rPr>
      <t xml:space="preserve">     </t>
    </r>
    <r>
      <rPr>
        <b/>
        <strike/>
        <sz val="16"/>
        <rFont val="Calibri"/>
        <family val="2"/>
        <scheme val="minor"/>
      </rPr>
      <t xml:space="preserve"> 8/9 - BOT SIDE </t>
    </r>
    <r>
      <rPr>
        <b/>
        <sz val="16"/>
        <rFont val="Calibri"/>
        <family val="2"/>
        <scheme val="minor"/>
      </rPr>
      <t xml:space="preserve">   </t>
    </r>
    <r>
      <rPr>
        <b/>
        <strike/>
        <sz val="16"/>
        <rFont val="Calibri"/>
        <family val="2"/>
        <scheme val="minor"/>
      </rPr>
      <t>8/10 - TOP SIDE</t>
    </r>
    <r>
      <rPr>
        <b/>
        <sz val="16"/>
        <rFont val="Calibri"/>
        <family val="2"/>
        <scheme val="minor"/>
      </rPr>
      <t xml:space="preserve">   8/11 - AOI</t>
    </r>
  </si>
  <si>
    <t>8/8 - SHORT C164 - OK TO SKIP - KIT CLEAR 8/10</t>
  </si>
  <si>
    <t>111368 (8/4)</t>
  </si>
  <si>
    <t>18103 Ne 68th St Ste C100</t>
  </si>
  <si>
    <t>8/19 10D</t>
  </si>
  <si>
    <t>DO NOT DEPANEL      ITEMS 85 &amp; 96 REQ 48HR BAKE   MASK UNPOPULATED</t>
  </si>
  <si>
    <r>
      <rPr>
        <b/>
        <strike/>
        <sz val="16"/>
        <rFont val="Calibri"/>
        <family val="2"/>
        <scheme val="minor"/>
      </rPr>
      <t>NEED PROG</t>
    </r>
    <r>
      <rPr>
        <b/>
        <sz val="16"/>
        <rFont val="Calibri"/>
        <family val="2"/>
        <scheme val="minor"/>
      </rPr>
      <t xml:space="preserve">        </t>
    </r>
    <r>
      <rPr>
        <b/>
        <strike/>
        <sz val="16"/>
        <rFont val="Calibri"/>
        <family val="2"/>
        <scheme val="minor"/>
      </rPr>
      <t>8/8 - BOT SIDE</t>
    </r>
    <r>
      <rPr>
        <b/>
        <sz val="16"/>
        <rFont val="Calibri"/>
        <family val="2"/>
        <scheme val="minor"/>
      </rPr>
      <t xml:space="preserve">   </t>
    </r>
    <r>
      <rPr>
        <b/>
        <strike/>
        <sz val="16"/>
        <rFont val="Calibri"/>
        <family val="2"/>
        <scheme val="minor"/>
      </rPr>
      <t>8/8 - TOP SIDE</t>
    </r>
    <r>
      <rPr>
        <b/>
        <sz val="16"/>
        <rFont val="Calibri"/>
        <family val="2"/>
        <scheme val="minor"/>
      </rPr>
      <t xml:space="preserve">   8/9 - AOI</t>
    </r>
  </si>
  <si>
    <t>KIT CLEAR 8/5</t>
  </si>
  <si>
    <t>Basis Software</t>
  </si>
  <si>
    <t>Basic Software, Inc. Attn:Alex Sherstuk</t>
  </si>
  <si>
    <t>111746 (8/10)</t>
  </si>
  <si>
    <t>8/16 3D</t>
  </si>
  <si>
    <t>*3 DAY TURN *            ***KEEP MATL HERE, DO NOT SHIP MATL</t>
  </si>
  <si>
    <r>
      <rPr>
        <b/>
        <strike/>
        <sz val="16"/>
        <color theme="4"/>
        <rFont val="Calibri"/>
        <family val="2"/>
      </rPr>
      <t>NEED PROG</t>
    </r>
    <r>
      <rPr>
        <b/>
        <sz val="16"/>
        <color theme="4"/>
        <rFont val="Calibri"/>
        <family val="2"/>
      </rPr>
      <t xml:space="preserve">     </t>
    </r>
    <r>
      <rPr>
        <b/>
        <sz val="16"/>
        <color theme="1"/>
        <rFont val="Calibri"/>
        <family val="2"/>
      </rPr>
      <t xml:space="preserve"> </t>
    </r>
    <r>
      <rPr>
        <b/>
        <strike/>
        <sz val="16"/>
        <color theme="1"/>
        <rFont val="Calibri"/>
        <family val="2"/>
      </rPr>
      <t>8/12 - BOT SIDE   8/12 - TOP SIDE</t>
    </r>
    <r>
      <rPr>
        <b/>
        <sz val="16"/>
        <color theme="4"/>
        <rFont val="Calibri"/>
        <family val="2"/>
      </rPr>
      <t xml:space="preserve">  </t>
    </r>
    <r>
      <rPr>
        <b/>
        <sz val="16"/>
        <color rgb="FFC00000"/>
        <rFont val="Calibri"/>
        <family val="2"/>
      </rPr>
      <t xml:space="preserve"> 8/12 - AOI</t>
    </r>
  </si>
  <si>
    <t>MATL CLEAR 8/10 - WAITING FOR NEW DOCS (BOM CHANGE)</t>
  </si>
  <si>
    <t>109333 (8/8)</t>
  </si>
  <si>
    <t>NO CHARGE RWK - REMOVE R17,R12,R5,R24,R28 - ADD C22,C24,C5,C7,C35, C37,C38,C41</t>
  </si>
  <si>
    <t>109833-2 (8/1)</t>
  </si>
  <si>
    <t>7205 NE Evergreen Pkwy Ste 100</t>
  </si>
  <si>
    <t>297 BAL</t>
  </si>
  <si>
    <t>8/25   15D</t>
  </si>
  <si>
    <r>
      <rPr>
        <b/>
        <strike/>
        <sz val="16"/>
        <rFont val="Calibri"/>
        <family val="2"/>
        <scheme val="minor"/>
      </rPr>
      <t>FEDEX GND</t>
    </r>
    <r>
      <rPr>
        <b/>
        <sz val="16"/>
        <rFont val="Calibri"/>
        <family val="2"/>
        <scheme val="minor"/>
      </rPr>
      <t xml:space="preserve"> UPS ORG</t>
    </r>
  </si>
  <si>
    <t>2ND ARTICLE APPROVED</t>
  </si>
  <si>
    <r>
      <rPr>
        <b/>
        <strike/>
        <sz val="16"/>
        <rFont val="Calibri"/>
        <family val="2"/>
        <scheme val="minor"/>
      </rPr>
      <t>8/5 - BOT SIDE</t>
    </r>
    <r>
      <rPr>
        <b/>
        <sz val="16"/>
        <rFont val="Calibri"/>
        <family val="2"/>
        <scheme val="minor"/>
      </rPr>
      <t xml:space="preserve">   </t>
    </r>
    <r>
      <rPr>
        <b/>
        <strike/>
        <sz val="16"/>
        <rFont val="Calibri"/>
        <family val="2"/>
        <scheme val="minor"/>
      </rPr>
      <t>8/5 - TOP SIDE</t>
    </r>
    <r>
      <rPr>
        <b/>
        <sz val="16"/>
        <rFont val="Calibri"/>
        <family val="2"/>
        <scheme val="minor"/>
      </rPr>
      <t xml:space="preserve">   8/8 - AOI</t>
    </r>
  </si>
  <si>
    <r>
      <t xml:space="preserve">SHOULD CLEAR </t>
    </r>
    <r>
      <rPr>
        <b/>
        <strike/>
        <sz val="16"/>
        <rFont val="Calibri"/>
        <family val="2"/>
        <scheme val="minor"/>
      </rPr>
      <t>8/2</t>
    </r>
    <r>
      <rPr>
        <b/>
        <sz val="16"/>
        <rFont val="Calibri"/>
        <family val="2"/>
        <scheme val="minor"/>
      </rPr>
      <t xml:space="preserve"> 8/3 - KIT CLEAR 8/4</t>
    </r>
  </si>
  <si>
    <t>Engle Dental Systems LLC</t>
  </si>
  <si>
    <t>Hillsboro</t>
  </si>
  <si>
    <t>111019 (8/8)</t>
  </si>
  <si>
    <t>1230 SHOREBIRD WAY</t>
  </si>
  <si>
    <t>8/12* 3D</t>
  </si>
  <si>
    <t>* 3 DAY TURN *     DEPANEL &amp; SAND</t>
  </si>
  <si>
    <r>
      <rPr>
        <b/>
        <strike/>
        <sz val="16"/>
        <color theme="4"/>
        <rFont val="Calibri"/>
        <family val="2"/>
        <scheme val="minor"/>
      </rPr>
      <t>NEED PROG</t>
    </r>
    <r>
      <rPr>
        <b/>
        <sz val="16"/>
        <color theme="1"/>
        <rFont val="Calibri"/>
        <family val="2"/>
        <scheme val="minor"/>
      </rPr>
      <t xml:space="preserve">     </t>
    </r>
    <r>
      <rPr>
        <b/>
        <strike/>
        <sz val="16"/>
        <color theme="1"/>
        <rFont val="Calibri"/>
        <family val="2"/>
        <scheme val="minor"/>
      </rPr>
      <t>8/9 - TOP SIDE</t>
    </r>
    <r>
      <rPr>
        <b/>
        <sz val="16"/>
        <color theme="1"/>
        <rFont val="Calibri"/>
        <family val="2"/>
        <scheme val="minor"/>
      </rPr>
      <t xml:space="preserve">   8/9 - BACK</t>
    </r>
  </si>
  <si>
    <t>Google</t>
  </si>
  <si>
    <t>MOUNTAIN VIEW</t>
  </si>
  <si>
    <t>ATTN: KUSCHAK</t>
  </si>
  <si>
    <t>111364 (8/8)</t>
  </si>
  <si>
    <t>1600 Amphitheatre Parkway</t>
  </si>
  <si>
    <t>111800 (8/5)</t>
  </si>
  <si>
    <t>8/12 5D</t>
  </si>
  <si>
    <r>
      <rPr>
        <b/>
        <strike/>
        <sz val="16"/>
        <rFont val="Calibri"/>
        <family val="2"/>
        <scheme val="minor"/>
      </rPr>
      <t>8/5 - TOP SIDE</t>
    </r>
    <r>
      <rPr>
        <b/>
        <sz val="16"/>
        <rFont val="Calibri"/>
        <family val="2"/>
        <scheme val="minor"/>
      </rPr>
      <t xml:space="preserve">   8/8 - BACK</t>
    </r>
  </si>
  <si>
    <t>111695-1FA (8/2)</t>
  </si>
  <si>
    <t>181 W Huntington Dr</t>
  </si>
  <si>
    <t>5/130</t>
  </si>
  <si>
    <r>
      <t xml:space="preserve">8/12 </t>
    </r>
    <r>
      <rPr>
        <b/>
        <strike/>
        <sz val="16"/>
        <rFont val="Calibri"/>
        <family val="2"/>
        <scheme val="minor"/>
      </rPr>
      <t>5D</t>
    </r>
  </si>
  <si>
    <t>*CAN'T BE LATE* DEPANEL &amp; SAND</t>
  </si>
  <si>
    <r>
      <rPr>
        <b/>
        <strike/>
        <sz val="16"/>
        <rFont val="Calibri"/>
        <family val="2"/>
        <scheme val="minor"/>
      </rPr>
      <t>NEED PROG</t>
    </r>
    <r>
      <rPr>
        <b/>
        <sz val="16"/>
        <rFont val="Calibri"/>
        <family val="2"/>
        <scheme val="minor"/>
      </rPr>
      <t xml:space="preserve">     </t>
    </r>
    <r>
      <rPr>
        <b/>
        <strike/>
        <sz val="16"/>
        <rFont val="Calibri"/>
        <family val="2"/>
        <scheme val="minor"/>
      </rPr>
      <t xml:space="preserve"> 8/4 - BOT SIDE</t>
    </r>
    <r>
      <rPr>
        <b/>
        <sz val="16"/>
        <rFont val="Calibri"/>
        <family val="2"/>
        <scheme val="minor"/>
      </rPr>
      <t xml:space="preserve">   </t>
    </r>
    <r>
      <rPr>
        <b/>
        <strike/>
        <sz val="16"/>
        <rFont val="Calibri"/>
        <family val="2"/>
        <scheme val="minor"/>
      </rPr>
      <t>8/4 - TOP SIDE</t>
    </r>
    <r>
      <rPr>
        <b/>
        <sz val="16"/>
        <rFont val="Calibri"/>
        <family val="2"/>
        <scheme val="minor"/>
      </rPr>
      <t xml:space="preserve">   8/4 - AOI</t>
    </r>
  </si>
  <si>
    <r>
      <rPr>
        <b/>
        <strike/>
        <sz val="16"/>
        <rFont val="Calibri"/>
        <family val="2"/>
        <scheme val="minor"/>
      </rPr>
      <t>ONLY SHORT FABS - DUE 8/3</t>
    </r>
    <r>
      <rPr>
        <b/>
        <sz val="16"/>
        <rFont val="Calibri"/>
        <family val="2"/>
        <scheme val="minor"/>
      </rPr>
      <t xml:space="preserve">   KIT CLEAR 8/3</t>
    </r>
  </si>
  <si>
    <t>109004 (8/1)</t>
  </si>
  <si>
    <t>250 Moonachie Rd Ste. 400</t>
  </si>
  <si>
    <t>LL1</t>
  </si>
  <si>
    <r>
      <rPr>
        <b/>
        <strike/>
        <sz val="16"/>
        <rFont val="Calibri"/>
        <family val="2"/>
        <scheme val="minor"/>
      </rPr>
      <t>8/11</t>
    </r>
    <r>
      <rPr>
        <b/>
        <sz val="16"/>
        <rFont val="Calibri"/>
        <family val="2"/>
        <scheme val="minor"/>
      </rPr>
      <t xml:space="preserve"> 8/15 5D</t>
    </r>
  </si>
  <si>
    <r>
      <rPr>
        <b/>
        <strike/>
        <sz val="16"/>
        <rFont val="Calibri"/>
        <family val="2"/>
        <scheme val="minor"/>
      </rPr>
      <t>8/5 - BOT SIDE   8/8 - TOP SIDE</t>
    </r>
    <r>
      <rPr>
        <b/>
        <sz val="16"/>
        <rFont val="Calibri"/>
        <family val="2"/>
        <scheme val="minor"/>
      </rPr>
      <t xml:space="preserve">   8/9 - AOI</t>
    </r>
  </si>
  <si>
    <t>6/29 - U1 RECV DAMAGED   KIT CLEAR 8/4</t>
  </si>
  <si>
    <t>Moonachie</t>
  </si>
  <si>
    <t>07074-1378</t>
  </si>
  <si>
    <t>111349 (8/2)</t>
  </si>
  <si>
    <t>1 Albion Rd, Suite 100</t>
  </si>
  <si>
    <r>
      <rPr>
        <b/>
        <strike/>
        <sz val="16"/>
        <rFont val="Calibri"/>
        <family val="2"/>
        <scheme val="minor"/>
      </rPr>
      <t>50</t>
    </r>
    <r>
      <rPr>
        <b/>
        <sz val="16"/>
        <rFont val="Calibri"/>
        <family val="2"/>
        <scheme val="minor"/>
      </rPr>
      <t xml:space="preserve">           44</t>
    </r>
  </si>
  <si>
    <t>8/11 5D</t>
  </si>
  <si>
    <t>DEPANEL                    QTY CHANGED FROM 50 TO 44                      DNI U9, J16, J17</t>
  </si>
  <si>
    <r>
      <rPr>
        <b/>
        <strike/>
        <sz val="16"/>
        <rFont val="Calibri"/>
        <family val="2"/>
        <scheme val="minor"/>
      </rPr>
      <t>NEED PROG</t>
    </r>
    <r>
      <rPr>
        <b/>
        <sz val="16"/>
        <rFont val="Calibri"/>
        <family val="2"/>
        <scheme val="minor"/>
      </rPr>
      <t xml:space="preserve">     </t>
    </r>
    <r>
      <rPr>
        <b/>
        <strike/>
        <sz val="16"/>
        <rFont val="Calibri"/>
        <family val="2"/>
        <scheme val="minor"/>
      </rPr>
      <t xml:space="preserve"> 8/5 - TOP SIDE</t>
    </r>
    <r>
      <rPr>
        <b/>
        <sz val="16"/>
        <rFont val="Calibri"/>
        <family val="2"/>
        <scheme val="minor"/>
      </rPr>
      <t xml:space="preserve">   8/5 - AOI</t>
    </r>
  </si>
  <si>
    <t>SHOULD CLEAR 8/3 - ONLY 44 FABS   KIT CLEAR 8/4 - DNI 3 ITEMS</t>
  </si>
  <si>
    <t>Zebra Technologies Corp</t>
  </si>
  <si>
    <t>Lincoln</t>
  </si>
  <si>
    <t>Attn: Raymond LeBlanc</t>
  </si>
  <si>
    <t>111754-1ST (8/3)</t>
  </si>
  <si>
    <t>2/6</t>
  </si>
  <si>
    <t>1ST ARTICLE          CLASS 3</t>
  </si>
  <si>
    <r>
      <rPr>
        <b/>
        <strike/>
        <sz val="16"/>
        <color theme="4"/>
        <rFont val="Calibri"/>
        <family val="2"/>
        <scheme val="minor"/>
      </rPr>
      <t>NEED PROG</t>
    </r>
    <r>
      <rPr>
        <b/>
        <sz val="16"/>
        <color theme="1"/>
        <rFont val="Calibri"/>
        <family val="2"/>
        <scheme val="minor"/>
      </rPr>
      <t xml:space="preserve">     </t>
    </r>
    <r>
      <rPr>
        <b/>
        <strike/>
        <sz val="16"/>
        <color theme="1"/>
        <rFont val="Calibri"/>
        <family val="2"/>
        <scheme val="minor"/>
      </rPr>
      <t>8/4 - BOT SIDE   8/4 - TOP SIDE</t>
    </r>
    <r>
      <rPr>
        <b/>
        <sz val="16"/>
        <color theme="1"/>
        <rFont val="Calibri"/>
        <family val="2"/>
        <scheme val="minor"/>
      </rPr>
      <t xml:space="preserve">   8/4 - AOI</t>
    </r>
  </si>
  <si>
    <t>KIT CLEAR 8/3 8/4</t>
  </si>
  <si>
    <t>Attn: Mike Salcone</t>
  </si>
  <si>
    <t>109324-1 (8/1)</t>
  </si>
  <si>
    <t>100/500</t>
  </si>
  <si>
    <t>8/10 5D</t>
  </si>
  <si>
    <r>
      <rPr>
        <b/>
        <strike/>
        <sz val="16"/>
        <rFont val="Calibri"/>
        <family val="2"/>
        <scheme val="minor"/>
      </rPr>
      <t>8/3 - BOT SIDE</t>
    </r>
    <r>
      <rPr>
        <b/>
        <sz val="16"/>
        <rFont val="Calibri"/>
        <family val="2"/>
        <scheme val="minor"/>
      </rPr>
      <t xml:space="preserve">   </t>
    </r>
    <r>
      <rPr>
        <b/>
        <strike/>
        <sz val="16"/>
        <rFont val="Calibri"/>
        <family val="2"/>
        <scheme val="minor"/>
      </rPr>
      <t>8/4 - TOP SIDE FA</t>
    </r>
    <r>
      <rPr>
        <b/>
        <sz val="16"/>
        <rFont val="Calibri"/>
        <family val="2"/>
        <scheme val="minor"/>
      </rPr>
      <t xml:space="preserve">   </t>
    </r>
    <r>
      <rPr>
        <b/>
        <strike/>
        <sz val="16"/>
        <rFont val="Calibri"/>
        <family val="2"/>
        <scheme val="minor"/>
      </rPr>
      <t>8/5 - TOP SIDE</t>
    </r>
    <r>
      <rPr>
        <b/>
        <sz val="16"/>
        <rFont val="Calibri"/>
        <family val="2"/>
        <scheme val="minor"/>
      </rPr>
      <t xml:space="preserve">   8/5 - AOI</t>
    </r>
  </si>
  <si>
    <r>
      <rPr>
        <b/>
        <strike/>
        <sz val="16"/>
        <rFont val="Calibri"/>
        <family val="2"/>
        <scheme val="minor"/>
      </rPr>
      <t>WILL CLEAR 8/2 - WTG ITEM 41 PCF</t>
    </r>
    <r>
      <rPr>
        <b/>
        <sz val="16"/>
        <rFont val="Calibri"/>
        <family val="2"/>
        <scheme val="minor"/>
      </rPr>
      <t xml:space="preserve">   KIT CLEAR 8/3</t>
    </r>
  </si>
  <si>
    <t>111198 (8/3)</t>
  </si>
  <si>
    <r>
      <rPr>
        <b/>
        <strike/>
        <sz val="16"/>
        <color theme="4"/>
        <rFont val="Calibri"/>
        <family val="2"/>
        <scheme val="minor"/>
      </rPr>
      <t>NEED PROG</t>
    </r>
    <r>
      <rPr>
        <b/>
        <sz val="16"/>
        <rFont val="Calibri"/>
        <family val="2"/>
        <scheme val="minor"/>
      </rPr>
      <t xml:space="preserve">      </t>
    </r>
    <r>
      <rPr>
        <b/>
        <strike/>
        <sz val="16"/>
        <rFont val="Calibri"/>
        <family val="2"/>
        <scheme val="minor"/>
      </rPr>
      <t>8/4 - BOT SIDE</t>
    </r>
    <r>
      <rPr>
        <b/>
        <sz val="16"/>
        <rFont val="Calibri"/>
        <family val="2"/>
        <scheme val="minor"/>
      </rPr>
      <t xml:space="preserve">   8/5 - AOI</t>
    </r>
  </si>
  <si>
    <t>KIT CLEAR 8/3</t>
  </si>
  <si>
    <t xml:space="preserve">Westborough </t>
  </si>
  <si>
    <t>111757 (8/2)</t>
  </si>
  <si>
    <r>
      <rPr>
        <b/>
        <strike/>
        <sz val="16"/>
        <color theme="4"/>
        <rFont val="Calibri"/>
        <family val="2"/>
        <scheme val="minor"/>
      </rPr>
      <t>NEED PROG</t>
    </r>
    <r>
      <rPr>
        <b/>
        <sz val="16"/>
        <rFont val="Calibri"/>
        <family val="2"/>
        <scheme val="minor"/>
      </rPr>
      <t xml:space="preserve">      </t>
    </r>
    <r>
      <rPr>
        <b/>
        <strike/>
        <sz val="16"/>
        <rFont val="Calibri"/>
        <family val="2"/>
        <scheme val="minor"/>
      </rPr>
      <t>8/3 - TOP SIDE</t>
    </r>
    <r>
      <rPr>
        <b/>
        <sz val="16"/>
        <rFont val="Calibri"/>
        <family val="2"/>
        <scheme val="minor"/>
      </rPr>
      <t xml:space="preserve">   8/3 - AOI</t>
    </r>
  </si>
  <si>
    <r>
      <rPr>
        <b/>
        <strike/>
        <sz val="16"/>
        <rFont val="Calibri"/>
        <family val="2"/>
        <scheme val="minor"/>
      </rPr>
      <t>FAB DUE 8/4</t>
    </r>
    <r>
      <rPr>
        <b/>
        <sz val="16"/>
        <rFont val="Calibri"/>
        <family val="2"/>
        <scheme val="minor"/>
      </rPr>
      <t xml:space="preserve">   KIT CLEAR 8/3</t>
    </r>
  </si>
  <si>
    <t>109706-2 (7/26)</t>
  </si>
  <si>
    <t>132 Redtail Court</t>
  </si>
  <si>
    <t>2 BAL</t>
  </si>
  <si>
    <t>??? 10D</t>
  </si>
  <si>
    <t>8/4 - "J1" IS DNI   SHIPPED QTY 28 ON 8/9</t>
  </si>
  <si>
    <r>
      <rPr>
        <b/>
        <strike/>
        <sz val="16"/>
        <color theme="4"/>
        <rFont val="Calibri"/>
        <family val="2"/>
      </rPr>
      <t>NEED PROG</t>
    </r>
    <r>
      <rPr>
        <b/>
        <sz val="16"/>
        <rFont val="Calibri"/>
        <family val="2"/>
      </rPr>
      <t xml:space="preserve">         </t>
    </r>
    <r>
      <rPr>
        <b/>
        <strike/>
        <sz val="16"/>
        <rFont val="Calibri"/>
        <family val="2"/>
      </rPr>
      <t>7/29 - BOT SIDE   7/29 - TOP SIDE</t>
    </r>
    <r>
      <rPr>
        <b/>
        <sz val="16"/>
        <rFont val="Calibri"/>
        <family val="2"/>
      </rPr>
      <t xml:space="preserve">   7/29 - AOI</t>
    </r>
  </si>
  <si>
    <t>KIT CLEAR 7/28        ITEM 60, 80, 144 BTD</t>
  </si>
  <si>
    <t>AALogic</t>
  </si>
  <si>
    <t>Weatherford</t>
  </si>
  <si>
    <t>Attn H. W. Mathews</t>
  </si>
  <si>
    <t>38E494</t>
  </si>
  <si>
    <t>109706-1 (7/26)</t>
  </si>
  <si>
    <t>8/11 10D</t>
  </si>
  <si>
    <t>8/4 - "J1" IS DNI</t>
  </si>
  <si>
    <t>110848 (8/3)</t>
  </si>
  <si>
    <r>
      <rPr>
        <b/>
        <strike/>
        <sz val="16"/>
        <color theme="1"/>
        <rFont val="Calibri"/>
        <family val="2"/>
        <scheme val="minor"/>
      </rPr>
      <t>8/4 - BOT SIDE</t>
    </r>
    <r>
      <rPr>
        <b/>
        <sz val="16"/>
        <color theme="1"/>
        <rFont val="Calibri"/>
        <family val="2"/>
        <scheme val="minor"/>
      </rPr>
      <t xml:space="preserve">   </t>
    </r>
    <r>
      <rPr>
        <b/>
        <strike/>
        <sz val="16"/>
        <color theme="1"/>
        <rFont val="Calibri"/>
        <family val="2"/>
        <scheme val="minor"/>
      </rPr>
      <t>8/4 - TOP SIDE</t>
    </r>
    <r>
      <rPr>
        <b/>
        <sz val="16"/>
        <color theme="1"/>
        <rFont val="Calibri"/>
        <family val="2"/>
        <scheme val="minor"/>
      </rPr>
      <t xml:space="preserve">   8/4 - AOI</t>
    </r>
  </si>
  <si>
    <t>109696-2 (8/2)</t>
  </si>
  <si>
    <t>45 BAL</t>
  </si>
  <si>
    <t>8/9 5D</t>
  </si>
  <si>
    <t>*2ND ARTICLE</t>
  </si>
  <si>
    <t>8/2 - BOT/TOP   8/2 - AOI</t>
  </si>
  <si>
    <t>KIT CLEAR 8/2</t>
  </si>
  <si>
    <t>74006-6036</t>
  </si>
  <si>
    <t>ATTN: Brian Smith</t>
  </si>
  <si>
    <t>160E6W</t>
  </si>
  <si>
    <t>110691 (7/11)</t>
  </si>
  <si>
    <t>500 Hunt Valley Rd</t>
  </si>
  <si>
    <t>8/8   10D</t>
  </si>
  <si>
    <t>SPECIAL SOLDER PASTE REQD   DEPANEL</t>
  </si>
  <si>
    <r>
      <rPr>
        <b/>
        <strike/>
        <sz val="16"/>
        <rFont val="Calibri"/>
        <family val="2"/>
      </rPr>
      <t>NEED PROG</t>
    </r>
    <r>
      <rPr>
        <b/>
        <sz val="16"/>
        <rFont val="Calibri"/>
        <family val="2"/>
      </rPr>
      <t xml:space="preserve">         </t>
    </r>
    <r>
      <rPr>
        <b/>
        <strike/>
        <sz val="16"/>
        <rFont val="Calibri"/>
        <family val="2"/>
      </rPr>
      <t>7/27 - BOT SIDE   7/27 - TOP SIDE</t>
    </r>
    <r>
      <rPr>
        <b/>
        <sz val="16"/>
        <rFont val="Calibri"/>
        <family val="2"/>
      </rPr>
      <t xml:space="preserve">   7/28 - AOI</t>
    </r>
  </si>
  <si>
    <r>
      <t xml:space="preserve">SHOULD CLEAR BY </t>
    </r>
    <r>
      <rPr>
        <b/>
        <strike/>
        <sz val="16"/>
        <rFont val="Calibri"/>
        <family val="2"/>
      </rPr>
      <t>7/13</t>
    </r>
    <r>
      <rPr>
        <b/>
        <sz val="16"/>
        <rFont val="Calibri"/>
        <family val="2"/>
      </rPr>
      <t xml:space="preserve"> </t>
    </r>
    <r>
      <rPr>
        <b/>
        <strike/>
        <sz val="16"/>
        <rFont val="Calibri"/>
        <family val="2"/>
      </rPr>
      <t>7/18</t>
    </r>
    <r>
      <rPr>
        <b/>
        <sz val="16"/>
        <rFont val="Calibri"/>
        <family val="2"/>
      </rPr>
      <t xml:space="preserve"> </t>
    </r>
    <r>
      <rPr>
        <b/>
        <strike/>
        <sz val="16"/>
        <rFont val="Calibri"/>
        <family val="2"/>
      </rPr>
      <t>7/25</t>
    </r>
    <r>
      <rPr>
        <b/>
        <sz val="16"/>
        <rFont val="Calibri"/>
        <family val="2"/>
      </rPr>
      <t xml:space="preserve">       KIT CLEAR 7/26</t>
    </r>
  </si>
  <si>
    <t>Siemens Industry, Inc</t>
  </si>
  <si>
    <t>New Kensington</t>
  </si>
  <si>
    <t>15068-7060</t>
  </si>
  <si>
    <t>Attn: Emily Ross</t>
  </si>
  <si>
    <t>110680-1FA (7/28)</t>
  </si>
  <si>
    <t>15/200</t>
  </si>
  <si>
    <t>8/8 5D</t>
  </si>
  <si>
    <t>DEPANEL      ***FAIR REQUIRED***</t>
  </si>
  <si>
    <r>
      <rPr>
        <b/>
        <strike/>
        <sz val="16"/>
        <rFont val="Calibri"/>
        <family val="2"/>
        <scheme val="minor"/>
      </rPr>
      <t>8/1 - TOP SIDE</t>
    </r>
    <r>
      <rPr>
        <b/>
        <sz val="16"/>
        <rFont val="Calibri"/>
        <family val="2"/>
        <scheme val="minor"/>
      </rPr>
      <t xml:space="preserve">   8/1 - AOI</t>
    </r>
  </si>
  <si>
    <t>KIT CLEAR 8/1</t>
  </si>
  <si>
    <t>100610 (7/20)</t>
  </si>
  <si>
    <r>
      <t xml:space="preserve">***NEW LEAD SOLDER PROCESS FOR U1A-U1H - </t>
    </r>
    <r>
      <rPr>
        <b/>
        <u/>
        <sz val="16"/>
        <color rgb="FFC00000"/>
        <rFont val="Calibri"/>
        <family val="2"/>
      </rPr>
      <t>DO NOT WASH U1A-U1H</t>
    </r>
    <r>
      <rPr>
        <b/>
        <sz val="16"/>
        <rFont val="Calibri"/>
        <family val="2"/>
      </rPr>
      <t xml:space="preserve"> - USE SAME PROCESS AS B100606*** </t>
    </r>
  </si>
  <si>
    <r>
      <rPr>
        <b/>
        <strike/>
        <sz val="16"/>
        <rFont val="Calibri"/>
        <family val="2"/>
      </rPr>
      <t>7/26 - BOT SIDE</t>
    </r>
    <r>
      <rPr>
        <b/>
        <sz val="16"/>
        <rFont val="Calibri"/>
        <family val="2"/>
      </rPr>
      <t xml:space="preserve">   </t>
    </r>
    <r>
      <rPr>
        <b/>
        <strike/>
        <sz val="16"/>
        <rFont val="Calibri"/>
        <family val="2"/>
      </rPr>
      <t>7/27 - TOP SIDE   7/28 - TOP SIDE DONE 11:00AM</t>
    </r>
    <r>
      <rPr>
        <b/>
        <sz val="16"/>
        <rFont val="Calibri"/>
        <family val="2"/>
      </rPr>
      <t xml:space="preserve">   7/28 - AOI</t>
    </r>
  </si>
  <si>
    <t>KIT CLEAR 7/19</t>
  </si>
  <si>
    <t>ATTN: Redmond Kelley</t>
  </si>
  <si>
    <t>100605-4 (6/27)</t>
  </si>
  <si>
    <r>
      <rPr>
        <b/>
        <strike/>
        <sz val="16"/>
        <rFont val="Calibri"/>
        <family val="2"/>
        <scheme val="minor"/>
      </rPr>
      <t>6/30 - BOT SIDE   7/5 - 164 DONE</t>
    </r>
    <r>
      <rPr>
        <b/>
        <sz val="16"/>
        <rFont val="Calibri"/>
        <family val="2"/>
        <scheme val="minor"/>
      </rPr>
      <t xml:space="preserve">   </t>
    </r>
    <r>
      <rPr>
        <b/>
        <strike/>
        <sz val="16"/>
        <rFont val="Calibri"/>
        <family val="2"/>
        <scheme val="minor"/>
      </rPr>
      <t>7/7 - TOP SIDE   7/11 @120 10:00AM   7/12 @206 2:30 PM</t>
    </r>
    <r>
      <rPr>
        <b/>
        <sz val="16"/>
        <rFont val="Calibri"/>
        <family val="2"/>
        <scheme val="minor"/>
      </rPr>
      <t xml:space="preserve">   7/13 - AOI 8:00 AM</t>
    </r>
  </si>
  <si>
    <t>2B 7M2T 5M</t>
  </si>
  <si>
    <t>KIT CLEAR 6/27</t>
  </si>
  <si>
    <t>111671 (8/2)</t>
  </si>
  <si>
    <t>11 Huron Drive</t>
  </si>
  <si>
    <t>8/15 9D</t>
  </si>
  <si>
    <r>
      <rPr>
        <b/>
        <strike/>
        <sz val="16"/>
        <color theme="1"/>
        <rFont val="Calibri"/>
        <family val="2"/>
        <scheme val="minor"/>
      </rPr>
      <t>8/3 - TOP SIDE</t>
    </r>
    <r>
      <rPr>
        <b/>
        <sz val="16"/>
        <color theme="1"/>
        <rFont val="Calibri"/>
        <family val="2"/>
        <scheme val="minor"/>
      </rPr>
      <t xml:space="preserve">   8/4 - AOI</t>
    </r>
  </si>
  <si>
    <t>01760</t>
  </si>
  <si>
    <t>109872 (7/20)</t>
  </si>
  <si>
    <t>100 Nagog Park</t>
  </si>
  <si>
    <t>8/5 10D</t>
  </si>
  <si>
    <t>*DO NOT DEPANEL*   SPECIAL PACKING LABEL REQ - ECO #6</t>
  </si>
  <si>
    <r>
      <rPr>
        <b/>
        <strike/>
        <sz val="16"/>
        <rFont val="Calibri"/>
        <family val="2"/>
      </rPr>
      <t>NEED PROG</t>
    </r>
    <r>
      <rPr>
        <b/>
        <sz val="16"/>
        <rFont val="Calibri"/>
        <family val="2"/>
      </rPr>
      <t xml:space="preserve">      </t>
    </r>
    <r>
      <rPr>
        <b/>
        <strike/>
        <sz val="16"/>
        <rFont val="Calibri"/>
        <family val="2"/>
      </rPr>
      <t xml:space="preserve"> 7/25 - TOP SIDE</t>
    </r>
    <r>
      <rPr>
        <b/>
        <sz val="16"/>
        <rFont val="Calibri"/>
        <family val="2"/>
      </rPr>
      <t xml:space="preserve">   7/26 - AOI</t>
    </r>
  </si>
  <si>
    <t>KIT CLEAR 7/22</t>
  </si>
  <si>
    <t>Optimum Design Associates</t>
  </si>
  <si>
    <t>Acton</t>
  </si>
  <si>
    <t>01720-3428</t>
  </si>
  <si>
    <t>Attn:Urate, Jeff Corpate Dock7-8</t>
  </si>
  <si>
    <t>111439 (7/26)</t>
  </si>
  <si>
    <t>8/3 5D</t>
  </si>
  <si>
    <t>U2A ITEM 42 IS BTD   DEPANEL</t>
  </si>
  <si>
    <r>
      <rPr>
        <b/>
        <strike/>
        <sz val="16"/>
        <color theme="1"/>
        <rFont val="Calibri"/>
        <family val="2"/>
      </rPr>
      <t>7/29 - BOT SIDE   7/29 - TOP SIDE</t>
    </r>
    <r>
      <rPr>
        <b/>
        <sz val="16"/>
        <color theme="1"/>
        <rFont val="Calibri"/>
        <family val="2"/>
      </rPr>
      <t xml:space="preserve">   7/29 - AOI</t>
    </r>
  </si>
  <si>
    <t>7/26 - ONLY SHORT 1 PC U17 - OK TO SKIP KIT CLEAR 7/27</t>
  </si>
  <si>
    <t>111701 (7/23)</t>
  </si>
  <si>
    <t>8/2   5D</t>
  </si>
  <si>
    <t>DEPANEL - R6 CHANGED TO RMCF0603JT4K70, 4.7K 5%</t>
  </si>
  <si>
    <r>
      <rPr>
        <b/>
        <strike/>
        <sz val="16"/>
        <rFont val="Calibri"/>
        <family val="2"/>
      </rPr>
      <t>7/29 - BOT SIDE   7/29 - TOP SIDE</t>
    </r>
    <r>
      <rPr>
        <b/>
        <sz val="16"/>
        <rFont val="Calibri"/>
        <family val="2"/>
      </rPr>
      <t xml:space="preserve">   7/29 - AOI</t>
    </r>
  </si>
  <si>
    <t>KIT CLEAR 7/26</t>
  </si>
  <si>
    <t>107934 (6/28)</t>
  </si>
  <si>
    <t>8/2   20D</t>
  </si>
  <si>
    <t>ECO #1 - PRE BAKE U46</t>
  </si>
  <si>
    <r>
      <rPr>
        <b/>
        <strike/>
        <sz val="16"/>
        <rFont val="Calibri"/>
        <family val="2"/>
      </rPr>
      <t>7/25 - BOT SIDE</t>
    </r>
    <r>
      <rPr>
        <b/>
        <sz val="16"/>
        <rFont val="Calibri"/>
        <family val="2"/>
      </rPr>
      <t xml:space="preserve">   </t>
    </r>
    <r>
      <rPr>
        <b/>
        <strike/>
        <sz val="16"/>
        <rFont val="Calibri"/>
        <family val="2"/>
      </rPr>
      <t>7/25 - TOP SIDE</t>
    </r>
    <r>
      <rPr>
        <b/>
        <sz val="16"/>
        <rFont val="Calibri"/>
        <family val="2"/>
      </rPr>
      <t xml:space="preserve">   7/27 - AOI</t>
    </r>
  </si>
  <si>
    <t>6/28 - SHORT ITEMS 32 &amp; 64 - 8 ITEMS NO ATTRITION - BTD   KIT CLEAR 7/5</t>
  </si>
  <si>
    <t>109830-2 (7/7)</t>
  </si>
  <si>
    <t>3281 Grande Vista Dr</t>
  </si>
  <si>
    <t>8/2   15D</t>
  </si>
  <si>
    <t>DEPANEL     EXTRA BUBBLE WRAP EA BOARD PER ECO 9</t>
  </si>
  <si>
    <r>
      <rPr>
        <b/>
        <strike/>
        <sz val="16"/>
        <rFont val="Calibri"/>
        <family val="2"/>
        <scheme val="minor"/>
      </rPr>
      <t>7/15 - TOP SIDE*   *RUN TOP 1ST</t>
    </r>
    <r>
      <rPr>
        <b/>
        <sz val="16"/>
        <rFont val="Calibri"/>
        <family val="2"/>
        <scheme val="minor"/>
      </rPr>
      <t xml:space="preserve">   </t>
    </r>
    <r>
      <rPr>
        <b/>
        <strike/>
        <sz val="16"/>
        <rFont val="Calibri"/>
        <family val="2"/>
        <scheme val="minor"/>
      </rPr>
      <t>7/18 - BOT SIDE</t>
    </r>
    <r>
      <rPr>
        <b/>
        <sz val="16"/>
        <rFont val="Calibri"/>
        <family val="2"/>
        <scheme val="minor"/>
      </rPr>
      <t xml:space="preserve">   7/20 - AOI</t>
    </r>
  </si>
  <si>
    <t>KIT CLEAR 7/12</t>
  </si>
  <si>
    <t>360 Systems</t>
  </si>
  <si>
    <t>Newbury Park</t>
  </si>
  <si>
    <t>91320-1193</t>
  </si>
  <si>
    <t>929-219</t>
  </si>
  <si>
    <t>111742 (7/27)</t>
  </si>
  <si>
    <t>8/1 3D</t>
  </si>
  <si>
    <t>* 3 DAY TURN *       7/27 - PCB BAKED (DC 16-22)</t>
  </si>
  <si>
    <r>
      <rPr>
        <b/>
        <strike/>
        <sz val="16"/>
        <color theme="1"/>
        <rFont val="Calibri"/>
        <family val="2"/>
      </rPr>
      <t>7/28 - TOP SIDE</t>
    </r>
    <r>
      <rPr>
        <b/>
        <sz val="16"/>
        <color theme="1"/>
        <rFont val="Calibri"/>
        <family val="2"/>
      </rPr>
      <t xml:space="preserve">   7/28 - AOI</t>
    </r>
  </si>
  <si>
    <t>KIT CLEAR 7/27       7/27 - SPOTTING ON PCB REPORTED</t>
  </si>
  <si>
    <t>110674 (7/15)</t>
  </si>
  <si>
    <t>480 Springpark Pl Suite 1000</t>
  </si>
  <si>
    <t>8/1 10D</t>
  </si>
  <si>
    <t>BUSS BARS/FIXTURE</t>
  </si>
  <si>
    <r>
      <rPr>
        <b/>
        <strike/>
        <sz val="16"/>
        <color theme="4"/>
        <rFont val="Calibri"/>
        <family val="2"/>
        <scheme val="minor"/>
      </rPr>
      <t>NEED PROG</t>
    </r>
    <r>
      <rPr>
        <b/>
        <sz val="16"/>
        <rFont val="Calibri"/>
        <family val="2"/>
        <scheme val="minor"/>
      </rPr>
      <t xml:space="preserve">         </t>
    </r>
    <r>
      <rPr>
        <b/>
        <strike/>
        <sz val="16"/>
        <rFont val="Calibri"/>
        <family val="2"/>
        <scheme val="minor"/>
      </rPr>
      <t>7/25 - BOT/TOP</t>
    </r>
    <r>
      <rPr>
        <b/>
        <sz val="16"/>
        <rFont val="Calibri"/>
        <family val="2"/>
        <scheme val="minor"/>
      </rPr>
      <t xml:space="preserve">   7/25 - AOI</t>
    </r>
  </si>
  <si>
    <t>7/15 - SHORT ITEM 65 - OK TO SKIP</t>
  </si>
  <si>
    <t>20170-5294</t>
  </si>
  <si>
    <t>Attn:Jared Bench</t>
  </si>
  <si>
    <t>4812-3298-8</t>
  </si>
  <si>
    <t>110797 (7/26)</t>
  </si>
  <si>
    <t>13900 Alton Pkwy #120</t>
  </si>
  <si>
    <t>7/29 3D</t>
  </si>
  <si>
    <t>* 3 DAY TURN * DEPANEL                       CLASS 3</t>
  </si>
  <si>
    <r>
      <rPr>
        <b/>
        <strike/>
        <sz val="16"/>
        <color theme="1"/>
        <rFont val="Calibri"/>
        <family val="2"/>
      </rPr>
      <t>7/26 - BOT SIDE   7/27 - TOP SIDE</t>
    </r>
    <r>
      <rPr>
        <b/>
        <sz val="16"/>
        <color theme="1"/>
        <rFont val="Calibri"/>
        <family val="2"/>
      </rPr>
      <t xml:space="preserve">   7/27 - AOI</t>
    </r>
  </si>
  <si>
    <t xml:space="preserve">Irvine </t>
  </si>
  <si>
    <t>92618-1621</t>
  </si>
  <si>
    <t>109005 (7/11)</t>
  </si>
  <si>
    <t>7/29   5D</t>
  </si>
  <si>
    <t>CHECK STIFFNER FOR ADHESION       PREBAKE FABS        DEPANEL</t>
  </si>
  <si>
    <r>
      <t xml:space="preserve">FSU - </t>
    </r>
    <r>
      <rPr>
        <b/>
        <strike/>
        <sz val="16"/>
        <rFont val="Calibri"/>
        <family val="2"/>
        <scheme val="minor"/>
      </rPr>
      <t xml:space="preserve">ON HOLD/ FAB ISSUE </t>
    </r>
    <r>
      <rPr>
        <b/>
        <sz val="16"/>
        <rFont val="Calibri"/>
        <family val="2"/>
        <scheme val="minor"/>
      </rPr>
      <t xml:space="preserve">             </t>
    </r>
    <r>
      <rPr>
        <b/>
        <strike/>
        <sz val="16"/>
        <rFont val="Calibri"/>
        <family val="2"/>
        <scheme val="minor"/>
      </rPr>
      <t>7/19 - BOT SIDE</t>
    </r>
    <r>
      <rPr>
        <b/>
        <sz val="16"/>
        <rFont val="Calibri"/>
        <family val="2"/>
        <scheme val="minor"/>
      </rPr>
      <t xml:space="preserve">   </t>
    </r>
    <r>
      <rPr>
        <b/>
        <strike/>
        <sz val="16"/>
        <rFont val="Calibri"/>
        <family val="2"/>
        <scheme val="minor"/>
      </rPr>
      <t>7/20 - TOP SIDE</t>
    </r>
    <r>
      <rPr>
        <b/>
        <sz val="16"/>
        <rFont val="Calibri"/>
        <family val="2"/>
        <scheme val="minor"/>
      </rPr>
      <t xml:space="preserve">   7/21 - AOI</t>
    </r>
  </si>
  <si>
    <r>
      <t xml:space="preserve">KIT CLEAR </t>
    </r>
    <r>
      <rPr>
        <b/>
        <strike/>
        <sz val="16"/>
        <rFont val="Calibri"/>
        <family val="2"/>
        <scheme val="minor"/>
      </rPr>
      <t>7/7 7/8</t>
    </r>
    <r>
      <rPr>
        <b/>
        <sz val="16"/>
        <rFont val="Calibri"/>
        <family val="2"/>
        <scheme val="minor"/>
      </rPr>
      <t xml:space="preserve"> 7/18    </t>
    </r>
    <r>
      <rPr>
        <b/>
        <strike/>
        <sz val="16"/>
        <rFont val="Calibri"/>
        <family val="2"/>
        <scheme val="minor"/>
      </rPr>
      <t>7/7 - HOLD (ARRAY ISSUE, CANT PRINT EPOXY ON J2)</t>
    </r>
  </si>
  <si>
    <t>111175 (7/21)</t>
  </si>
  <si>
    <r>
      <rPr>
        <b/>
        <strike/>
        <sz val="16"/>
        <color theme="4"/>
        <rFont val="Calibri"/>
        <family val="2"/>
      </rPr>
      <t>NEED PROG</t>
    </r>
    <r>
      <rPr>
        <b/>
        <sz val="16"/>
        <rFont val="Calibri"/>
        <family val="2"/>
      </rPr>
      <t xml:space="preserve">         </t>
    </r>
    <r>
      <rPr>
        <b/>
        <strike/>
        <sz val="16"/>
        <rFont val="Calibri"/>
        <family val="2"/>
      </rPr>
      <t>7/25 - BOT SIDE</t>
    </r>
    <r>
      <rPr>
        <b/>
        <sz val="16"/>
        <rFont val="Calibri"/>
        <family val="2"/>
      </rPr>
      <t xml:space="preserve">   7/26 - AOI</t>
    </r>
  </si>
  <si>
    <t>Suite 1000 Attn:Jared Bench</t>
  </si>
  <si>
    <t>100605-3 (6/27)</t>
  </si>
  <si>
    <t>109868 (7/14)</t>
  </si>
  <si>
    <t xml:space="preserve">20108 SAN RAFAEL </t>
  </si>
  <si>
    <r>
      <rPr>
        <b/>
        <strike/>
        <sz val="16"/>
        <color theme="1"/>
        <rFont val="Calibri"/>
        <family val="2"/>
      </rPr>
      <t>7/28</t>
    </r>
    <r>
      <rPr>
        <b/>
        <sz val="16"/>
        <color theme="1"/>
        <rFont val="Calibri"/>
        <family val="2"/>
      </rPr>
      <t xml:space="preserve"> 10D</t>
    </r>
  </si>
  <si>
    <t>UPS Worldwide Express Red</t>
  </si>
  <si>
    <r>
      <t xml:space="preserve">DEPANEL                     </t>
    </r>
    <r>
      <rPr>
        <b/>
        <sz val="16"/>
        <color rgb="FFC00000"/>
        <rFont val="Calibri"/>
        <family val="2"/>
      </rPr>
      <t>*** 7/25 - HOLD***</t>
    </r>
    <r>
      <rPr>
        <b/>
        <sz val="16"/>
        <color theme="1"/>
        <rFont val="Calibri"/>
        <family val="2"/>
      </rPr>
      <t xml:space="preserve"> - MASKING ISSUE</t>
    </r>
  </si>
  <si>
    <r>
      <rPr>
        <b/>
        <strike/>
        <sz val="16"/>
        <color theme="1"/>
        <rFont val="Calibri"/>
        <family val="2"/>
        <scheme val="minor"/>
      </rPr>
      <t>7/15 - BOT SIDE</t>
    </r>
    <r>
      <rPr>
        <b/>
        <sz val="16"/>
        <color theme="1"/>
        <rFont val="Calibri"/>
        <family val="2"/>
        <scheme val="minor"/>
      </rPr>
      <t xml:space="preserve">   </t>
    </r>
    <r>
      <rPr>
        <b/>
        <strike/>
        <sz val="16"/>
        <color theme="1"/>
        <rFont val="Calibri"/>
        <family val="2"/>
        <scheme val="minor"/>
      </rPr>
      <t>7/15 - TOP SIDE</t>
    </r>
    <r>
      <rPr>
        <b/>
        <sz val="16"/>
        <color theme="1"/>
        <rFont val="Calibri"/>
        <family val="2"/>
        <scheme val="minor"/>
      </rPr>
      <t xml:space="preserve">   7/21 - AOI/BACK</t>
    </r>
  </si>
  <si>
    <t>KIT CLEAR 7/14</t>
  </si>
  <si>
    <t>DE ALAJUELA</t>
  </si>
  <si>
    <t>9E7173</t>
  </si>
  <si>
    <t>110643-3 (6/30)</t>
  </si>
  <si>
    <r>
      <rPr>
        <b/>
        <strike/>
        <sz val="16"/>
        <rFont val="Calibri"/>
        <family val="2"/>
      </rPr>
      <t>7/26</t>
    </r>
    <r>
      <rPr>
        <b/>
        <sz val="16"/>
        <rFont val="Calibri"/>
        <family val="2"/>
      </rPr>
      <t xml:space="preserve">   5D</t>
    </r>
  </si>
  <si>
    <r>
      <t xml:space="preserve">QTY 450 SMT CLEAR   7/15 SHIPPED QTY 119  7/26 SHIPPED QTY 318 BARCODE &amp; MECHANICAL REQ -( </t>
    </r>
    <r>
      <rPr>
        <b/>
        <u/>
        <sz val="16"/>
        <color rgb="FFC00000"/>
        <rFont val="Calibri"/>
        <family val="2"/>
      </rPr>
      <t>7/28 - TZ1 NEEDS TO BE 180 DEG - SEE EMAIL)</t>
    </r>
  </si>
  <si>
    <t>7/19 - BACK        7/26 - SHORT</t>
  </si>
  <si>
    <t>7/19 - RECV A5 QTY 249</t>
  </si>
  <si>
    <t>43016-7644</t>
  </si>
  <si>
    <t>110770-1 (7/13)</t>
  </si>
  <si>
    <t>7/28   ???   5D</t>
  </si>
  <si>
    <r>
      <rPr>
        <b/>
        <strike/>
        <sz val="16"/>
        <color theme="4"/>
        <rFont val="Calibri"/>
        <family val="2"/>
        <scheme val="minor"/>
      </rPr>
      <t>NEED PROG</t>
    </r>
    <r>
      <rPr>
        <b/>
        <sz val="16"/>
        <rFont val="Calibri"/>
        <family val="2"/>
        <scheme val="minor"/>
      </rPr>
      <t xml:space="preserve">      (21 ITEMS EXACT)              </t>
    </r>
    <r>
      <rPr>
        <b/>
        <strike/>
        <sz val="16"/>
        <rFont val="Calibri"/>
        <family val="2"/>
        <scheme val="minor"/>
      </rPr>
      <t xml:space="preserve">7/22 - BOT SIDE   7/25 - BOT/TOP </t>
    </r>
    <r>
      <rPr>
        <b/>
        <sz val="16"/>
        <rFont val="Calibri"/>
        <family val="2"/>
        <scheme val="minor"/>
      </rPr>
      <t xml:space="preserve">  7/25 - AOI</t>
    </r>
  </si>
  <si>
    <t>108770-2 (6/22)</t>
  </si>
  <si>
    <t>20100 East 32nd Parkway Ste 225</t>
  </si>
  <si>
    <t>7/27   10D</t>
  </si>
  <si>
    <r>
      <rPr>
        <b/>
        <strike/>
        <sz val="16"/>
        <rFont val="Calibri"/>
        <family val="2"/>
        <scheme val="minor"/>
      </rPr>
      <t>7/15 - BOT SIDE</t>
    </r>
    <r>
      <rPr>
        <b/>
        <sz val="16"/>
        <rFont val="Calibri"/>
        <family val="2"/>
        <scheme val="minor"/>
      </rPr>
      <t xml:space="preserve">   7/18 - AOI</t>
    </r>
  </si>
  <si>
    <t>BAL KIT CLEAR 7/13</t>
  </si>
  <si>
    <t>Advanced Assembly, LLC</t>
  </si>
  <si>
    <t>109165 (7/6)</t>
  </si>
  <si>
    <t>26051 Merit Cir Ste 102</t>
  </si>
  <si>
    <t>7/27   15D</t>
  </si>
  <si>
    <r>
      <rPr>
        <b/>
        <strike/>
        <sz val="16"/>
        <color theme="1"/>
        <rFont val="Calibri"/>
        <family val="2"/>
        <scheme val="minor"/>
      </rPr>
      <t xml:space="preserve">7/13 - TOP SIDE </t>
    </r>
    <r>
      <rPr>
        <b/>
        <sz val="16"/>
        <color theme="1"/>
        <rFont val="Calibri"/>
        <family val="2"/>
        <scheme val="minor"/>
      </rPr>
      <t xml:space="preserve">  7/13 - BACK</t>
    </r>
  </si>
  <si>
    <t>KIT CLEAR 7/6</t>
  </si>
  <si>
    <t>Adagio Medical Inc</t>
  </si>
  <si>
    <t>Laguna Hills</t>
  </si>
  <si>
    <t>92653-7008</t>
  </si>
  <si>
    <t>111409 (7/19)</t>
  </si>
  <si>
    <t>100 Technology Dr Ste B130</t>
  </si>
  <si>
    <r>
      <t>7/27</t>
    </r>
    <r>
      <rPr>
        <b/>
        <strike/>
        <sz val="16"/>
        <rFont val="Calibri"/>
        <family val="2"/>
        <scheme val="minor"/>
      </rPr>
      <t xml:space="preserve"> 7/26</t>
    </r>
    <r>
      <rPr>
        <b/>
        <sz val="16"/>
        <rFont val="Calibri"/>
        <family val="2"/>
        <scheme val="minor"/>
      </rPr>
      <t xml:space="preserve"> 5D</t>
    </r>
  </si>
  <si>
    <t>7/20 - NEED ARRAY FIELS FOR STENCIL</t>
  </si>
  <si>
    <r>
      <rPr>
        <b/>
        <strike/>
        <sz val="16"/>
        <rFont val="Calibri"/>
        <family val="2"/>
        <scheme val="minor"/>
      </rPr>
      <t>NEED PROG</t>
    </r>
    <r>
      <rPr>
        <b/>
        <sz val="16"/>
        <rFont val="Calibri"/>
        <family val="2"/>
        <scheme val="minor"/>
      </rPr>
      <t xml:space="preserve">      </t>
    </r>
    <r>
      <rPr>
        <b/>
        <strike/>
        <sz val="16"/>
        <rFont val="Calibri"/>
        <family val="2"/>
        <scheme val="minor"/>
      </rPr>
      <t>7/22 - TOP SIDE</t>
    </r>
    <r>
      <rPr>
        <b/>
        <sz val="16"/>
        <rFont val="Calibri"/>
        <family val="2"/>
        <scheme val="minor"/>
      </rPr>
      <t xml:space="preserve">   7/22 - AOI</t>
    </r>
  </si>
  <si>
    <r>
      <t xml:space="preserve">KIT CLEAR </t>
    </r>
    <r>
      <rPr>
        <b/>
        <strike/>
        <sz val="16"/>
        <rFont val="Calibri"/>
        <family val="2"/>
        <scheme val="minor"/>
      </rPr>
      <t>7/19</t>
    </r>
    <r>
      <rPr>
        <b/>
        <sz val="16"/>
        <rFont val="Calibri"/>
        <family val="2"/>
        <scheme val="minor"/>
      </rPr>
      <t xml:space="preserve"> - NEED ARRAY FILES</t>
    </r>
  </si>
  <si>
    <t>WaveLynx Technologies</t>
  </si>
  <si>
    <t>Broomfield,</t>
  </si>
  <si>
    <t>111295 (7/19)</t>
  </si>
  <si>
    <t>175 Great Rd</t>
  </si>
  <si>
    <t>7/26 5D</t>
  </si>
  <si>
    <t>DEPANEL            SPECIAL CofC REQ PER ECO 5</t>
  </si>
  <si>
    <r>
      <rPr>
        <b/>
        <strike/>
        <sz val="16"/>
        <color theme="1"/>
        <rFont val="Calibri"/>
        <family val="2"/>
        <scheme val="minor"/>
      </rPr>
      <t>7/21 - BOT SIDE   7/21 - TOP SIDE</t>
    </r>
    <r>
      <rPr>
        <b/>
        <sz val="16"/>
        <color theme="1"/>
        <rFont val="Calibri"/>
        <family val="2"/>
        <scheme val="minor"/>
      </rPr>
      <t xml:space="preserve">   7/21 - AOI</t>
    </r>
  </si>
  <si>
    <t>Vivonics, Inc.</t>
  </si>
  <si>
    <t>110643-2 (6/30)</t>
  </si>
  <si>
    <t>7/26   5D</t>
  </si>
  <si>
    <t>QTY 450 SMT CLEAR   7/15 SHIPPED QTY 119  7/19 QTY 249 CLEAR BARCODE &amp; MECHANICAL REQ</t>
  </si>
  <si>
    <t>7/19 - BACK</t>
  </si>
  <si>
    <t>109867 (7/12)</t>
  </si>
  <si>
    <t>7/26   10D</t>
  </si>
  <si>
    <t>DEPANEL                 REPEAT OF B106595 W/ CHANGES</t>
  </si>
  <si>
    <r>
      <rPr>
        <b/>
        <strike/>
        <sz val="16"/>
        <color theme="1"/>
        <rFont val="Calibri"/>
        <family val="2"/>
        <scheme val="minor"/>
      </rPr>
      <t xml:space="preserve">7/13 - TOP SIDE </t>
    </r>
    <r>
      <rPr>
        <b/>
        <sz val="16"/>
        <color theme="1"/>
        <rFont val="Calibri"/>
        <family val="2"/>
        <scheme val="minor"/>
      </rPr>
      <t xml:space="preserve">  7/14 - BACK</t>
    </r>
  </si>
  <si>
    <t>110779 (6/30)</t>
  </si>
  <si>
    <t>818 W Diamond Ave 3rd Floor</t>
  </si>
  <si>
    <t>l1</t>
  </si>
  <si>
    <t>7/25h   15D</t>
  </si>
  <si>
    <r>
      <rPr>
        <b/>
        <strike/>
        <sz val="16"/>
        <rFont val="Calibri"/>
        <family val="2"/>
        <scheme val="minor"/>
      </rPr>
      <t>NEED PROG</t>
    </r>
    <r>
      <rPr>
        <b/>
        <sz val="16"/>
        <rFont val="Calibri"/>
        <family val="2"/>
        <scheme val="minor"/>
      </rPr>
      <t xml:space="preserve">          </t>
    </r>
    <r>
      <rPr>
        <b/>
        <strike/>
        <sz val="16"/>
        <rFont val="Calibri"/>
        <family val="2"/>
        <scheme val="minor"/>
      </rPr>
      <t>7/6 - BOT SIDE</t>
    </r>
    <r>
      <rPr>
        <b/>
        <sz val="16"/>
        <rFont val="Calibri"/>
        <family val="2"/>
        <scheme val="minor"/>
      </rPr>
      <t xml:space="preserve">   7/7 - AOI</t>
    </r>
  </si>
  <si>
    <t>SMT CLEAR 7/1   7/7 - SHORT 1PC  ITEM 33 BTD</t>
  </si>
  <si>
    <t>20878-1417</t>
  </si>
  <si>
    <t>100616 (6/28)</t>
  </si>
  <si>
    <t>l2</t>
  </si>
  <si>
    <t>48 HR PRE BAKE FABS</t>
  </si>
  <si>
    <r>
      <rPr>
        <b/>
        <strike/>
        <sz val="16"/>
        <color theme="1"/>
        <rFont val="Calibri"/>
        <family val="2"/>
        <scheme val="minor"/>
      </rPr>
      <t>7/1 - BOT SIDE</t>
    </r>
    <r>
      <rPr>
        <b/>
        <sz val="16"/>
        <color theme="1"/>
        <rFont val="Calibri"/>
        <family val="2"/>
        <scheme val="minor"/>
      </rPr>
      <t xml:space="preserve">   7/5 - TOP SIDE</t>
    </r>
  </si>
  <si>
    <t>KIT CLEAR 6/28</t>
  </si>
  <si>
    <t>Attn: Kurt Konyalioglu</t>
  </si>
  <si>
    <t>108218-3 (5/9)</t>
  </si>
  <si>
    <t>230 Horizon Dr Suite 100</t>
  </si>
  <si>
    <t>200 BAL</t>
  </si>
  <si>
    <t>l3</t>
  </si>
  <si>
    <t>7/25   20D</t>
  </si>
  <si>
    <r>
      <rPr>
        <b/>
        <strike/>
        <sz val="16"/>
        <color theme="4"/>
        <rFont val="Calibri"/>
        <family val="2"/>
        <scheme val="minor"/>
      </rPr>
      <t>NEED PROG</t>
    </r>
    <r>
      <rPr>
        <b/>
        <sz val="16"/>
        <color theme="4"/>
        <rFont val="Calibri"/>
        <family val="2"/>
        <scheme val="minor"/>
      </rPr>
      <t xml:space="preserve">        </t>
    </r>
    <r>
      <rPr>
        <b/>
        <sz val="16"/>
        <rFont val="Calibri"/>
        <family val="2"/>
        <scheme val="minor"/>
      </rPr>
      <t xml:space="preserve"> </t>
    </r>
    <r>
      <rPr>
        <b/>
        <strike/>
        <sz val="16"/>
        <rFont val="Calibri"/>
        <family val="2"/>
        <scheme val="minor"/>
      </rPr>
      <t>6/29 - BOT SIDE</t>
    </r>
    <r>
      <rPr>
        <b/>
        <strike/>
        <sz val="16"/>
        <color theme="4"/>
        <rFont val="Calibri"/>
        <family val="2"/>
        <scheme val="minor"/>
      </rPr>
      <t xml:space="preserve"> </t>
    </r>
    <r>
      <rPr>
        <b/>
        <strike/>
        <sz val="16"/>
        <rFont val="Calibri"/>
        <family val="2"/>
        <scheme val="minor"/>
      </rPr>
      <t xml:space="preserve">  6/30 TOP SIDE</t>
    </r>
    <r>
      <rPr>
        <b/>
        <sz val="16"/>
        <rFont val="Calibri"/>
        <family val="2"/>
        <scheme val="minor"/>
      </rPr>
      <t xml:space="preserve">   6/30 AOI</t>
    </r>
  </si>
  <si>
    <t>BAL KIT CLEAR 6/27</t>
  </si>
  <si>
    <t>53593-1256</t>
  </si>
  <si>
    <t>111604 (7/11)</t>
  </si>
  <si>
    <r>
      <rPr>
        <b/>
        <strike/>
        <sz val="16"/>
        <rFont val="Calibri"/>
        <family val="2"/>
        <scheme val="minor"/>
      </rPr>
      <t>65</t>
    </r>
    <r>
      <rPr>
        <b/>
        <sz val="16"/>
        <rFont val="Calibri"/>
        <family val="2"/>
        <scheme val="minor"/>
      </rPr>
      <t xml:space="preserve"> 64</t>
    </r>
  </si>
  <si>
    <t>7/27 10D</t>
  </si>
  <si>
    <t>7/13 - BACK</t>
  </si>
  <si>
    <t>KIT CLEAR 7/13</t>
  </si>
  <si>
    <t>110738 (7/8)</t>
  </si>
  <si>
    <t>16772 W Bernardo Dr</t>
  </si>
  <si>
    <t>7/22   3D</t>
  </si>
  <si>
    <t>* 3 DAY TURN * DEPANEL                   CofC PER ECO NOTE 8</t>
  </si>
  <si>
    <r>
      <rPr>
        <b/>
        <strike/>
        <sz val="16"/>
        <rFont val="Calibri"/>
        <family val="2"/>
        <scheme val="minor"/>
      </rPr>
      <t>7/19 - BOT SIDE</t>
    </r>
    <r>
      <rPr>
        <b/>
        <sz val="16"/>
        <rFont val="Calibri"/>
        <family val="2"/>
        <scheme val="minor"/>
      </rPr>
      <t xml:space="preserve">   </t>
    </r>
    <r>
      <rPr>
        <b/>
        <strike/>
        <sz val="16"/>
        <rFont val="Calibri"/>
        <family val="2"/>
        <scheme val="minor"/>
      </rPr>
      <t xml:space="preserve">7/20 - TOP SIDE </t>
    </r>
    <r>
      <rPr>
        <b/>
        <sz val="16"/>
        <rFont val="Calibri"/>
        <family val="2"/>
        <scheme val="minor"/>
      </rPr>
      <t xml:space="preserve">  7/20 - AOI</t>
    </r>
  </si>
  <si>
    <r>
      <rPr>
        <b/>
        <strike/>
        <sz val="16"/>
        <rFont val="Calibri"/>
        <family val="2"/>
        <scheme val="minor"/>
      </rPr>
      <t>FABS DUE 7/11 8:00 AM</t>
    </r>
    <r>
      <rPr>
        <b/>
        <sz val="16"/>
        <rFont val="Calibri"/>
        <family val="2"/>
        <scheme val="minor"/>
      </rPr>
      <t xml:space="preserve">      KIT CLEAR 7/19</t>
    </r>
  </si>
  <si>
    <t>Modular Medical, Inc.</t>
  </si>
  <si>
    <t>92127-1904</t>
  </si>
  <si>
    <t>4E9R38</t>
  </si>
  <si>
    <t>110015 (6/8)</t>
  </si>
  <si>
    <t>600 N Field Dr</t>
  </si>
  <si>
    <t>RWK ADDED PO LINE 3 / SHIPPED IN PLACE ON 7/8</t>
  </si>
  <si>
    <t>7/22   10D</t>
  </si>
  <si>
    <r>
      <rPr>
        <b/>
        <u/>
        <sz val="16"/>
        <color rgb="FFC00000"/>
        <rFont val="Calibri"/>
        <family val="2"/>
        <scheme val="minor"/>
      </rPr>
      <t>***7/15 - NEED TO REMOVE P400 &amp; SHIP 7/22</t>
    </r>
    <r>
      <rPr>
        <b/>
        <sz val="16"/>
        <rFont val="Calibri"/>
        <family val="2"/>
        <scheme val="minor"/>
      </rPr>
      <t xml:space="preserve">                   DEPANEL CLASS 3 6/23 - WRONG CONN @ P400/410/420/430   7/13 - RECVD PO TO REMOVE CONN</t>
    </r>
  </si>
  <si>
    <r>
      <rPr>
        <b/>
        <strike/>
        <sz val="16"/>
        <rFont val="Calibri"/>
        <family val="2"/>
        <scheme val="minor"/>
      </rPr>
      <t>6/14 - BOT SIDE      6/15 - TOP SIDE</t>
    </r>
    <r>
      <rPr>
        <b/>
        <sz val="16"/>
        <rFont val="Calibri"/>
        <family val="2"/>
        <scheme val="minor"/>
      </rPr>
      <t xml:space="preserve">   6/15 - AOI</t>
    </r>
  </si>
  <si>
    <t>SMT CLEAR 6/7      SHORT P7 T/H 6/14      7/8 - SHIP IN PLACE</t>
  </si>
  <si>
    <t>Lake Forest</t>
  </si>
  <si>
    <t>60045-483</t>
  </si>
  <si>
    <t>111162 (7/15)</t>
  </si>
  <si>
    <t>1665 Highland Dr Ste C</t>
  </si>
  <si>
    <t>7/22 5D</t>
  </si>
  <si>
    <r>
      <t xml:space="preserve">DEPANEL                     REF X1100 INSTALL SiT5356 (64 PCS) ON QTY 1 BOARD ONLY </t>
    </r>
    <r>
      <rPr>
        <b/>
        <sz val="16"/>
        <color rgb="FFC00000"/>
        <rFont val="Calibri"/>
        <family val="2"/>
        <scheme val="minor"/>
      </rPr>
      <t>*MASK 2ND BOARD*</t>
    </r>
  </si>
  <si>
    <r>
      <rPr>
        <b/>
        <strike/>
        <sz val="16"/>
        <color theme="4"/>
        <rFont val="Calibri"/>
        <family val="2"/>
        <scheme val="minor"/>
      </rPr>
      <t>NEED PROG</t>
    </r>
    <r>
      <rPr>
        <b/>
        <sz val="16"/>
        <color theme="4"/>
        <rFont val="Calibri"/>
        <family val="2"/>
        <scheme val="minor"/>
      </rPr>
      <t xml:space="preserve">   </t>
    </r>
    <r>
      <rPr>
        <b/>
        <strike/>
        <sz val="16"/>
        <rFont val="Calibri"/>
        <family val="2"/>
        <scheme val="minor"/>
      </rPr>
      <t>7/19 - BOT SIDE</t>
    </r>
    <r>
      <rPr>
        <b/>
        <strike/>
        <sz val="16"/>
        <color theme="4"/>
        <rFont val="Calibri"/>
        <family val="2"/>
        <scheme val="minor"/>
      </rPr>
      <t xml:space="preserve">   </t>
    </r>
    <r>
      <rPr>
        <b/>
        <strike/>
        <sz val="16"/>
        <rFont val="Calibri"/>
        <family val="2"/>
        <scheme val="minor"/>
      </rPr>
      <t>7/19 - TOP SIDE</t>
    </r>
    <r>
      <rPr>
        <b/>
        <sz val="16"/>
        <rFont val="Calibri"/>
        <family val="2"/>
        <scheme val="minor"/>
      </rPr>
      <t xml:space="preserve">   7/19 - AOI</t>
    </r>
  </si>
  <si>
    <t>KIT CLEAR 7/15</t>
  </si>
  <si>
    <t>48108-2297</t>
  </si>
  <si>
    <t>104560 (7/8)</t>
  </si>
  <si>
    <t>2300 Windy Ridge Pkwy Se Ste 400</t>
  </si>
  <si>
    <r>
      <rPr>
        <b/>
        <strike/>
        <sz val="16"/>
        <color theme="1"/>
        <rFont val="Calibri"/>
        <family val="2"/>
        <scheme val="minor"/>
      </rPr>
      <t>7/15 - BOT/TOP</t>
    </r>
    <r>
      <rPr>
        <b/>
        <sz val="16"/>
        <color theme="1"/>
        <rFont val="Calibri"/>
        <family val="2"/>
        <scheme val="minor"/>
      </rPr>
      <t xml:space="preserve">   7/15 - AOI</t>
    </r>
  </si>
  <si>
    <t>KIT CLEAR 7/8</t>
  </si>
  <si>
    <t>30339-5665</t>
  </si>
  <si>
    <t>Attn: JSorenson</t>
  </si>
  <si>
    <t>111105 (7/13)</t>
  </si>
  <si>
    <t>7/21 3D</t>
  </si>
  <si>
    <r>
      <rPr>
        <b/>
        <strike/>
        <sz val="16"/>
        <rFont val="Calibri"/>
        <family val="2"/>
        <scheme val="minor"/>
      </rPr>
      <t>NEED PROG</t>
    </r>
    <r>
      <rPr>
        <b/>
        <sz val="16"/>
        <rFont val="Calibri"/>
        <family val="2"/>
        <scheme val="minor"/>
      </rPr>
      <t xml:space="preserve">        </t>
    </r>
    <r>
      <rPr>
        <b/>
        <strike/>
        <sz val="16"/>
        <rFont val="Calibri"/>
        <family val="2"/>
        <scheme val="minor"/>
      </rPr>
      <t xml:space="preserve"> 7/18 - BOT/TOP</t>
    </r>
    <r>
      <rPr>
        <b/>
        <sz val="16"/>
        <rFont val="Calibri"/>
        <family val="2"/>
        <scheme val="minor"/>
      </rPr>
      <t xml:space="preserve">   7/18 - AOI</t>
    </r>
  </si>
  <si>
    <t>KIT CLEAR 7/18</t>
  </si>
  <si>
    <t>91107-1566</t>
  </si>
  <si>
    <t>Attn: Nguyen Tran</t>
  </si>
  <si>
    <t>111037 (7/12)</t>
  </si>
  <si>
    <t>7/20   5D</t>
  </si>
  <si>
    <t>DEPANEL ***DOUBLE CHK 10K RES SWAP W/ CAP LAST TIME ON B109629</t>
  </si>
  <si>
    <r>
      <rPr>
        <b/>
        <strike/>
        <sz val="16"/>
        <color theme="4"/>
        <rFont val="Calibri"/>
        <family val="2"/>
        <scheme val="minor"/>
      </rPr>
      <t>NEED PROG</t>
    </r>
    <r>
      <rPr>
        <b/>
        <sz val="16"/>
        <rFont val="Calibri"/>
        <family val="2"/>
        <scheme val="minor"/>
      </rPr>
      <t xml:space="preserve">     </t>
    </r>
    <r>
      <rPr>
        <b/>
        <strike/>
        <sz val="16"/>
        <rFont val="Calibri"/>
        <family val="2"/>
        <scheme val="minor"/>
      </rPr>
      <t xml:space="preserve"> 7/14 - BOT SIDE   7/14 - TOP SIDE</t>
    </r>
    <r>
      <rPr>
        <b/>
        <sz val="16"/>
        <rFont val="Calibri"/>
        <family val="2"/>
        <scheme val="minor"/>
      </rPr>
      <t xml:space="preserve">   7/15 - AOI</t>
    </r>
  </si>
  <si>
    <t>34951-4051</t>
  </si>
  <si>
    <t>110060 (6/28)</t>
  </si>
  <si>
    <t>DEPANEL               *POST BAKE 30 MIN*</t>
  </si>
  <si>
    <r>
      <rPr>
        <b/>
        <strike/>
        <sz val="16"/>
        <rFont val="Calibri"/>
        <family val="2"/>
        <scheme val="minor"/>
      </rPr>
      <t>NEED PROG</t>
    </r>
    <r>
      <rPr>
        <b/>
        <sz val="16"/>
        <rFont val="Calibri"/>
        <family val="2"/>
        <scheme val="minor"/>
      </rPr>
      <t xml:space="preserve">        </t>
    </r>
    <r>
      <rPr>
        <b/>
        <strike/>
        <sz val="16"/>
        <rFont val="Calibri"/>
        <family val="2"/>
        <scheme val="minor"/>
      </rPr>
      <t xml:space="preserve"> 7/7 - BOT SIDE</t>
    </r>
    <r>
      <rPr>
        <b/>
        <sz val="16"/>
        <rFont val="Calibri"/>
        <family val="2"/>
        <scheme val="minor"/>
      </rPr>
      <t xml:space="preserve">   </t>
    </r>
    <r>
      <rPr>
        <b/>
        <strike/>
        <sz val="16"/>
        <rFont val="Calibri"/>
        <family val="2"/>
        <scheme val="minor"/>
      </rPr>
      <t>7/8 - TOP SIDE</t>
    </r>
    <r>
      <rPr>
        <b/>
        <sz val="16"/>
        <rFont val="Calibri"/>
        <family val="2"/>
        <scheme val="minor"/>
      </rPr>
      <t xml:space="preserve">   7/8 - AOI</t>
    </r>
  </si>
  <si>
    <r>
      <rPr>
        <b/>
        <strike/>
        <sz val="16"/>
        <rFont val="Calibri"/>
        <family val="2"/>
        <scheme val="minor"/>
      </rPr>
      <t>COULD CLEAR 6/29</t>
    </r>
    <r>
      <rPr>
        <b/>
        <sz val="16"/>
        <rFont val="Calibri"/>
        <family val="2"/>
        <scheme val="minor"/>
      </rPr>
      <t xml:space="preserve">       KIT CLEAR 7/13</t>
    </r>
  </si>
  <si>
    <t>59718-9811</t>
  </si>
  <si>
    <t>100617-3 (6/23)</t>
  </si>
  <si>
    <t xml:space="preserve"> 7/22</t>
  </si>
  <si>
    <r>
      <rPr>
        <b/>
        <strike/>
        <sz val="16"/>
        <color theme="1"/>
        <rFont val="Calibri"/>
        <family val="2"/>
        <scheme val="minor"/>
      </rPr>
      <t xml:space="preserve">6/28 - BOT/TOP </t>
    </r>
    <r>
      <rPr>
        <b/>
        <sz val="16"/>
        <color theme="1"/>
        <rFont val="Calibri"/>
        <family val="2"/>
        <scheme val="minor"/>
      </rPr>
      <t xml:space="preserve">  6/29 - AOI</t>
    </r>
  </si>
  <si>
    <t>KIT CLEAR 6/23</t>
  </si>
  <si>
    <t>109833-1 (7/14)</t>
  </si>
  <si>
    <t>3/297</t>
  </si>
  <si>
    <t>7/21   5D</t>
  </si>
  <si>
    <t>110659 (6/28)</t>
  </si>
  <si>
    <t>9503 W Commerce St Bldg 238</t>
  </si>
  <si>
    <t>CLASS 3                         DEPANEL</t>
  </si>
  <si>
    <r>
      <rPr>
        <b/>
        <strike/>
        <sz val="16"/>
        <rFont val="Calibri"/>
        <family val="2"/>
        <scheme val="minor"/>
      </rPr>
      <t>7/14 - BOT SIDE   7/14 - TOP SIDE</t>
    </r>
    <r>
      <rPr>
        <b/>
        <sz val="16"/>
        <rFont val="Calibri"/>
        <family val="2"/>
        <scheme val="minor"/>
      </rPr>
      <t xml:space="preserve">   7/14 - AOI</t>
    </r>
  </si>
  <si>
    <r>
      <rPr>
        <b/>
        <strike/>
        <sz val="16"/>
        <rFont val="Calibri"/>
        <family val="2"/>
        <scheme val="minor"/>
      </rPr>
      <t>SHOULD  CLEAR 6/28 NO FABS</t>
    </r>
    <r>
      <rPr>
        <b/>
        <sz val="16"/>
        <rFont val="Calibri"/>
        <family val="2"/>
        <scheme val="minor"/>
      </rPr>
      <t xml:space="preserve">          KIT  CLEAR 7/13</t>
    </r>
  </si>
  <si>
    <t>78227-130</t>
  </si>
  <si>
    <t>Attn: K. Payne - Shipping and Receiving</t>
  </si>
  <si>
    <t>107482-2ND (7/11)</t>
  </si>
  <si>
    <t>7/20  5D</t>
  </si>
  <si>
    <t>ADDED QTY 3 2ND ARTICLE                ***SAVE MATL - GOES TO B109249***</t>
  </si>
  <si>
    <r>
      <rPr>
        <b/>
        <strike/>
        <sz val="16"/>
        <rFont val="Calibri"/>
        <family val="2"/>
        <scheme val="minor"/>
      </rPr>
      <t>7/15 - TOP SIDE</t>
    </r>
    <r>
      <rPr>
        <b/>
        <sz val="16"/>
        <rFont val="Calibri"/>
        <family val="2"/>
        <scheme val="minor"/>
      </rPr>
      <t xml:space="preserve">   7/15 - AOI/BACK</t>
    </r>
  </si>
  <si>
    <t>KIT CLEAR 7/8* (7/13)</t>
  </si>
  <si>
    <t>107486-2ND (7/8)</t>
  </si>
  <si>
    <r>
      <t xml:space="preserve">ADDED QTY 3 2ND ARTICLE             </t>
    </r>
    <r>
      <rPr>
        <b/>
        <sz val="16"/>
        <color rgb="FFC00000"/>
        <rFont val="Calibri"/>
        <family val="2"/>
        <scheme val="minor"/>
      </rPr>
      <t>***SAVE MATL - GOES TO B109249***</t>
    </r>
  </si>
  <si>
    <r>
      <rPr>
        <b/>
        <strike/>
        <sz val="16"/>
        <rFont val="Calibri"/>
        <family val="2"/>
        <scheme val="minor"/>
      </rPr>
      <t>7/13 - TOP SIDE</t>
    </r>
    <r>
      <rPr>
        <b/>
        <sz val="16"/>
        <rFont val="Calibri"/>
        <family val="2"/>
        <scheme val="minor"/>
      </rPr>
      <t xml:space="preserve">   7/13 - AOI</t>
    </r>
  </si>
  <si>
    <t>KIT CLEAR 7/7* (7/13)</t>
  </si>
  <si>
    <t>111367 (7/12)</t>
  </si>
  <si>
    <t>7/19   5D</t>
  </si>
  <si>
    <r>
      <rPr>
        <b/>
        <strike/>
        <sz val="16"/>
        <color theme="4"/>
        <rFont val="Calibri"/>
        <family val="2"/>
        <scheme val="minor"/>
      </rPr>
      <t>NEED PROG</t>
    </r>
    <r>
      <rPr>
        <b/>
        <sz val="16"/>
        <color theme="4"/>
        <rFont val="Calibri"/>
        <family val="2"/>
        <scheme val="minor"/>
      </rPr>
      <t xml:space="preserve">           </t>
    </r>
    <r>
      <rPr>
        <b/>
        <strike/>
        <sz val="16"/>
        <rFont val="Calibri"/>
        <family val="2"/>
        <scheme val="minor"/>
      </rPr>
      <t>7/13 - BOT SIDE</t>
    </r>
    <r>
      <rPr>
        <b/>
        <strike/>
        <sz val="16"/>
        <color theme="4"/>
        <rFont val="Calibri"/>
        <family val="2"/>
        <scheme val="minor"/>
      </rPr>
      <t xml:space="preserve">   7/14 - TOP SIDE </t>
    </r>
    <r>
      <rPr>
        <b/>
        <sz val="16"/>
        <color theme="4"/>
        <rFont val="Calibri"/>
        <family val="2"/>
        <scheme val="minor"/>
      </rPr>
      <t xml:space="preserve">  7/14 - AOI</t>
    </r>
  </si>
  <si>
    <t>80919-6100</t>
  </si>
  <si>
    <t>Attn: Ned</t>
  </si>
  <si>
    <t>111140   (7/11)</t>
  </si>
  <si>
    <t>7/15   3D</t>
  </si>
  <si>
    <t>*3 DAY TURN *         NO MARKINGS / STAMPS ALLOWED</t>
  </si>
  <si>
    <r>
      <rPr>
        <b/>
        <strike/>
        <sz val="16"/>
        <rFont val="Calibri"/>
        <family val="2"/>
        <scheme val="minor"/>
      </rPr>
      <t>7/12 - BOT SIDE   7/13 - TOP SIDE</t>
    </r>
    <r>
      <rPr>
        <b/>
        <sz val="16"/>
        <rFont val="Calibri"/>
        <family val="2"/>
        <scheme val="minor"/>
      </rPr>
      <t xml:space="preserve">   7/13 - AOI</t>
    </r>
  </si>
  <si>
    <t>20723-6005</t>
  </si>
  <si>
    <t>Attn: JHU APL, Matt Krok</t>
  </si>
  <si>
    <t>110643-1 (6/30)</t>
  </si>
  <si>
    <t>119/450</t>
  </si>
  <si>
    <t>7/15   5D</t>
  </si>
  <si>
    <t>QTY 450 SMT CLEAR   QTY 119 T/H CLEAR   SHIP QTY 119 BARCODE &amp; MECHANICAL REQ</t>
  </si>
  <si>
    <r>
      <rPr>
        <b/>
        <strike/>
        <sz val="16"/>
        <color rgb="FFC00000"/>
        <rFont val="Calibri"/>
        <family val="2"/>
        <scheme val="minor"/>
      </rPr>
      <t>NEED PROG</t>
    </r>
    <r>
      <rPr>
        <b/>
        <sz val="16"/>
        <color rgb="FFC00000"/>
        <rFont val="Calibri"/>
        <family val="2"/>
        <scheme val="minor"/>
      </rPr>
      <t xml:space="preserve">         </t>
    </r>
    <r>
      <rPr>
        <b/>
        <strike/>
        <sz val="16"/>
        <color rgb="FFC00000"/>
        <rFont val="Calibri"/>
        <family val="2"/>
        <scheme val="minor"/>
      </rPr>
      <t xml:space="preserve"> 7/12 - TOP SIDE QTY 450 SMT DONE</t>
    </r>
    <r>
      <rPr>
        <b/>
        <sz val="16"/>
        <color rgb="FFC00000"/>
        <rFont val="Calibri"/>
        <family val="2"/>
        <scheme val="minor"/>
      </rPr>
      <t xml:space="preserve">                7/12 - AOI</t>
    </r>
  </si>
  <si>
    <t>KIT CLEAR 7/5</t>
  </si>
  <si>
    <t>110244 (7/7)</t>
  </si>
  <si>
    <t>9567 Arrow RTE STE E</t>
  </si>
  <si>
    <t>7/14*   5D</t>
  </si>
  <si>
    <t>DEPANEL   PRE BAKE U1, U2, D3, D4</t>
  </si>
  <si>
    <r>
      <rPr>
        <b/>
        <strike/>
        <sz val="16"/>
        <color theme="4"/>
        <rFont val="Calibri"/>
        <family val="2"/>
        <scheme val="minor"/>
      </rPr>
      <t>NEED PROG</t>
    </r>
    <r>
      <rPr>
        <b/>
        <sz val="16"/>
        <color theme="4"/>
        <rFont val="Calibri"/>
        <family val="2"/>
        <scheme val="minor"/>
      </rPr>
      <t xml:space="preserve">         </t>
    </r>
    <r>
      <rPr>
        <b/>
        <strike/>
        <sz val="16"/>
        <rFont val="Calibri"/>
        <family val="2"/>
        <scheme val="minor"/>
      </rPr>
      <t>7/11 - BOT SIDE</t>
    </r>
    <r>
      <rPr>
        <b/>
        <sz val="16"/>
        <rFont val="Calibri"/>
        <family val="2"/>
        <scheme val="minor"/>
      </rPr>
      <t xml:space="preserve">   </t>
    </r>
    <r>
      <rPr>
        <b/>
        <strike/>
        <sz val="16"/>
        <rFont val="Calibri"/>
        <family val="2"/>
        <scheme val="minor"/>
      </rPr>
      <t>7/11 - TOP SIDE</t>
    </r>
    <r>
      <rPr>
        <b/>
        <sz val="16"/>
        <rFont val="Calibri"/>
        <family val="2"/>
        <scheme val="minor"/>
      </rPr>
      <t xml:space="preserve">   7/12 - AOI</t>
    </r>
  </si>
  <si>
    <t>KIT CLEAR 7/7   PROG RECV 7/8 PM</t>
  </si>
  <si>
    <t>AQM Acquisition Corp DBA Finna Group</t>
  </si>
  <si>
    <t>91730-4550</t>
  </si>
  <si>
    <t>Attn: Hanh S</t>
  </si>
  <si>
    <t>110220-2 (6/2)</t>
  </si>
  <si>
    <t>11845 W Olympic Blvd Ste 880W</t>
  </si>
  <si>
    <t>SHIPPED TO SNA FOR PAID REWORK BY AA</t>
  </si>
  <si>
    <r>
      <t>7/13</t>
    </r>
    <r>
      <rPr>
        <b/>
        <strike/>
        <sz val="16"/>
        <rFont val="Calibri"/>
        <family val="2"/>
        <scheme val="minor"/>
      </rPr>
      <t xml:space="preserve"> 6/30</t>
    </r>
    <r>
      <rPr>
        <b/>
        <sz val="16"/>
        <rFont val="Calibri"/>
        <family val="2"/>
        <scheme val="minor"/>
      </rPr>
      <t xml:space="preserve">   10D</t>
    </r>
  </si>
  <si>
    <r>
      <t>DEPANEL         ***</t>
    </r>
    <r>
      <rPr>
        <b/>
        <u/>
        <sz val="16"/>
        <color rgb="FFC00000"/>
        <rFont val="Calibri"/>
        <family val="2"/>
      </rPr>
      <t>EXIT AUDIT</t>
    </r>
    <r>
      <rPr>
        <b/>
        <sz val="16"/>
        <rFont val="Calibri"/>
        <family val="2"/>
      </rPr>
      <t xml:space="preserve"> &amp; RE-LABEL MATL REQ***</t>
    </r>
    <r>
      <rPr>
        <b/>
        <sz val="16"/>
        <rFont val="Calibri"/>
        <family val="2"/>
        <scheme val="minor"/>
      </rPr>
      <t xml:space="preserve">   7/13 - SHIP TO SNA FOR PAID CUST RWK</t>
    </r>
  </si>
  <si>
    <r>
      <t xml:space="preserve">NEED PROG   </t>
    </r>
    <r>
      <rPr>
        <b/>
        <sz val="16"/>
        <rFont val="Calibri"/>
        <family val="2"/>
        <scheme val="minor"/>
      </rPr>
      <t xml:space="preserve">      </t>
    </r>
    <r>
      <rPr>
        <b/>
        <strike/>
        <sz val="16"/>
        <rFont val="Calibri"/>
        <family val="2"/>
        <scheme val="minor"/>
      </rPr>
      <t>6/17 - TOP SIDE</t>
    </r>
    <r>
      <rPr>
        <b/>
        <sz val="16"/>
        <rFont val="Calibri"/>
        <family val="2"/>
        <scheme val="minor"/>
      </rPr>
      <t xml:space="preserve">   6/17 - AOI</t>
    </r>
  </si>
  <si>
    <t>FABS DUE 6/6 - 6/10 QTY 300 CLEAR - 6/16 BAL KIT CLEAR  6/22 - CUST ISSUDE W/ ASSY</t>
  </si>
  <si>
    <t>DMS-Service LLC</t>
  </si>
  <si>
    <t>Los Angeles</t>
  </si>
  <si>
    <t>90064-1149</t>
  </si>
  <si>
    <t>110514 (6/30)</t>
  </si>
  <si>
    <r>
      <t xml:space="preserve">7/18 </t>
    </r>
    <r>
      <rPr>
        <b/>
        <strike/>
        <sz val="16"/>
        <color theme="1"/>
        <rFont val="Calibri"/>
        <family val="2"/>
        <scheme val="minor"/>
      </rPr>
      <t>7/8h</t>
    </r>
    <r>
      <rPr>
        <b/>
        <sz val="16"/>
        <color theme="1"/>
        <rFont val="Calibri"/>
        <family val="2"/>
        <scheme val="minor"/>
      </rPr>
      <t xml:space="preserve">   5D</t>
    </r>
  </si>
  <si>
    <t>DEPANEL                   ECO #4 - J1/J2 USE 60 PCS OF 10147606-00007LF &amp; MARK ASSY'S - BAL USE SM07B-SRSS-TB LF SN</t>
  </si>
  <si>
    <t>7/1 - TOP SIDE   (ISSUE WITH FLEX IN PANEL - NEED TO RUN SINGLE)            7/6 - AOI</t>
  </si>
  <si>
    <t>KIT CLEAR 6/30 CAME IN PANEL BUT HAVE TO RUN SINGLE - NEED MORE TIME</t>
  </si>
  <si>
    <t>49V91V</t>
  </si>
  <si>
    <t>110873 (7/7)</t>
  </si>
  <si>
    <t>7/14   5D</t>
  </si>
  <si>
    <t>SAVE ANY EXTRA "A1" AD7712AR &amp; RETURN TO CUST</t>
  </si>
  <si>
    <r>
      <rPr>
        <b/>
        <strike/>
        <sz val="16"/>
        <color theme="4"/>
        <rFont val="Calibri"/>
        <family val="2"/>
        <scheme val="minor"/>
      </rPr>
      <t>NEED PROG</t>
    </r>
    <r>
      <rPr>
        <b/>
        <sz val="16"/>
        <color theme="4"/>
        <rFont val="Calibri"/>
        <family val="2"/>
        <scheme val="minor"/>
      </rPr>
      <t xml:space="preserve">         </t>
    </r>
    <r>
      <rPr>
        <b/>
        <strike/>
        <sz val="16"/>
        <rFont val="Calibri"/>
        <family val="2"/>
        <scheme val="minor"/>
      </rPr>
      <t>7/11 - TOP SIDE</t>
    </r>
    <r>
      <rPr>
        <b/>
        <sz val="16"/>
        <rFont val="Calibri"/>
        <family val="2"/>
        <scheme val="minor"/>
      </rPr>
      <t xml:space="preserve">   7/12 - AOI</t>
    </r>
  </si>
  <si>
    <t>7/6 - FABS RECV W NO MOUSE BITE HOLES - DC 1621 NEED TO BAKE       KIT CLEAR 7/7   PROG RECV 7/8 PM</t>
  </si>
  <si>
    <t>106207 (12/23)</t>
  </si>
  <si>
    <t>33 Marsiling Industrial Estate Rd 3</t>
  </si>
  <si>
    <t>7/14h  10D</t>
  </si>
  <si>
    <t>U1 IS BTD - ONLY SHORT 1 PC - SMALL LABELS REQ (CUT &amp; APPLY)</t>
  </si>
  <si>
    <r>
      <rPr>
        <b/>
        <strike/>
        <sz val="16"/>
        <rFont val="Calibri"/>
        <family val="2"/>
        <scheme val="minor"/>
      </rPr>
      <t>12/28 - BOT SIDE   6/30 - TOP SIDE</t>
    </r>
    <r>
      <rPr>
        <b/>
        <sz val="16"/>
        <rFont val="Calibri"/>
        <family val="2"/>
        <scheme val="minor"/>
      </rPr>
      <t xml:space="preserve">  6/30 - AOI</t>
    </r>
  </si>
  <si>
    <t>*12/23 - BOT CLEAR   6/29 - SHORT 1 PC U1 - KIT CLEAR 6/30</t>
  </si>
  <si>
    <t>Life Technologies</t>
  </si>
  <si>
    <t>Singapore</t>
  </si>
  <si>
    <t>111046 (7/7)</t>
  </si>
  <si>
    <t>501 Mccormick Dr Ste B</t>
  </si>
  <si>
    <t>7/13   5D</t>
  </si>
  <si>
    <r>
      <rPr>
        <b/>
        <strike/>
        <sz val="16"/>
        <color theme="4"/>
        <rFont val="Calibri"/>
        <family val="2"/>
        <scheme val="minor"/>
      </rPr>
      <t>NEED PROG</t>
    </r>
    <r>
      <rPr>
        <b/>
        <sz val="16"/>
        <color theme="4"/>
        <rFont val="Calibri"/>
        <family val="2"/>
        <scheme val="minor"/>
      </rPr>
      <t xml:space="preserve">         </t>
    </r>
    <r>
      <rPr>
        <b/>
        <strike/>
        <sz val="16"/>
        <rFont val="Calibri"/>
        <family val="2"/>
        <scheme val="minor"/>
      </rPr>
      <t>7/11 - BOT SIDE</t>
    </r>
    <r>
      <rPr>
        <b/>
        <sz val="16"/>
        <rFont val="Calibri"/>
        <family val="2"/>
        <scheme val="minor"/>
      </rPr>
      <t xml:space="preserve">   </t>
    </r>
    <r>
      <rPr>
        <b/>
        <strike/>
        <sz val="16"/>
        <rFont val="Calibri"/>
        <family val="2"/>
        <scheme val="minor"/>
      </rPr>
      <t>7/11 - TOP SIDE</t>
    </r>
    <r>
      <rPr>
        <b/>
        <sz val="16"/>
        <color theme="4"/>
        <rFont val="Calibri"/>
        <family val="2"/>
        <scheme val="minor"/>
      </rPr>
      <t xml:space="preserve"> </t>
    </r>
    <r>
      <rPr>
        <b/>
        <sz val="16"/>
        <rFont val="Calibri"/>
        <family val="2"/>
        <scheme val="minor"/>
      </rPr>
      <t xml:space="preserve">  7/12 - AOI</t>
    </r>
  </si>
  <si>
    <t>KIT CLEAR 7/6          PROG RECV 7/8</t>
  </si>
  <si>
    <t>3G Wireless</t>
  </si>
  <si>
    <t>Glen Burnie</t>
  </si>
  <si>
    <t>21061-8205</t>
  </si>
  <si>
    <t>2499 3712 6</t>
  </si>
  <si>
    <t>110416-2 (7/5)</t>
  </si>
  <si>
    <t>5 FA2</t>
  </si>
  <si>
    <r>
      <rPr>
        <b/>
        <strike/>
        <sz val="16"/>
        <rFont val="Calibri"/>
        <family val="2"/>
        <scheme val="minor"/>
      </rPr>
      <t>7/7 - BOT SIDE   7/7 - TOP SIDE</t>
    </r>
    <r>
      <rPr>
        <b/>
        <sz val="16"/>
        <rFont val="Calibri"/>
        <family val="2"/>
        <scheme val="minor"/>
      </rPr>
      <t xml:space="preserve">   7/7 - AOI</t>
    </r>
  </si>
  <si>
    <t>SHOULD CLEAR 7/6 SHORT ITEM 21 DUE 7/7</t>
  </si>
  <si>
    <t>Suite 502 C/o MassRobotics</t>
  </si>
  <si>
    <t>109333-1 (7/6)</t>
  </si>
  <si>
    <t>1/90</t>
  </si>
  <si>
    <t>QTY 1 FA</t>
  </si>
  <si>
    <r>
      <t>NEED PROG      7/8 - TOP SIDE</t>
    </r>
    <r>
      <rPr>
        <b/>
        <sz val="16"/>
        <color theme="4"/>
        <rFont val="Calibri"/>
        <family val="2"/>
        <scheme val="minor"/>
      </rPr>
      <t xml:space="preserve">   7/8 - AOI</t>
    </r>
  </si>
  <si>
    <t>110784 (6/28)</t>
  </si>
  <si>
    <t>7/13h   10D</t>
  </si>
  <si>
    <r>
      <rPr>
        <b/>
        <strike/>
        <sz val="16"/>
        <color theme="1"/>
        <rFont val="Calibri"/>
        <family val="2"/>
        <scheme val="minor"/>
      </rPr>
      <t>6/28 - TOP SIDE</t>
    </r>
    <r>
      <rPr>
        <b/>
        <sz val="16"/>
        <color theme="1"/>
        <rFont val="Calibri"/>
        <family val="2"/>
        <scheme val="minor"/>
      </rPr>
      <t xml:space="preserve">   6/29 - BACK</t>
    </r>
  </si>
  <si>
    <t>110675 (6/8)</t>
  </si>
  <si>
    <t>7/12h   9D</t>
  </si>
  <si>
    <r>
      <rPr>
        <b/>
        <strike/>
        <sz val="16"/>
        <rFont val="Calibri"/>
        <family val="2"/>
        <scheme val="minor"/>
      </rPr>
      <t>6/27 - BOT SIDE</t>
    </r>
    <r>
      <rPr>
        <b/>
        <sz val="16"/>
        <rFont val="Calibri"/>
        <family val="2"/>
        <scheme val="minor"/>
      </rPr>
      <t xml:space="preserve">   </t>
    </r>
    <r>
      <rPr>
        <b/>
        <strike/>
        <sz val="16"/>
        <rFont val="Calibri"/>
        <family val="2"/>
        <scheme val="minor"/>
      </rPr>
      <t>6/27 - TOP SIDE</t>
    </r>
    <r>
      <rPr>
        <b/>
        <sz val="16"/>
        <rFont val="Calibri"/>
        <family val="2"/>
        <scheme val="minor"/>
      </rPr>
      <t xml:space="preserve">   7/1 - AOI</t>
    </r>
  </si>
  <si>
    <t>SHOULD CLEAR 6/9 - SHORT 29 ITEMS 6/21 - SHORT U13 DUE 6/28 - KIT CLEAR 6/28</t>
  </si>
  <si>
    <t>110743 (6/17)</t>
  </si>
  <si>
    <t>7/11h   15D</t>
  </si>
  <si>
    <t>ITEM 19 NEEDS TAPE &amp; REEL (CHARGED CUST)</t>
  </si>
  <si>
    <r>
      <rPr>
        <b/>
        <strike/>
        <sz val="16"/>
        <color theme="1"/>
        <rFont val="Calibri"/>
        <family val="2"/>
        <scheme val="minor"/>
      </rPr>
      <t>6/24 - BOT SIDE</t>
    </r>
    <r>
      <rPr>
        <b/>
        <sz val="16"/>
        <color theme="1"/>
        <rFont val="Calibri"/>
        <family val="2"/>
        <scheme val="minor"/>
      </rPr>
      <t xml:space="preserve">   </t>
    </r>
    <r>
      <rPr>
        <b/>
        <strike/>
        <sz val="16"/>
        <color theme="1"/>
        <rFont val="Calibri"/>
        <family val="2"/>
        <scheme val="minor"/>
      </rPr>
      <t xml:space="preserve">6/27 - TOP SIDE </t>
    </r>
    <r>
      <rPr>
        <b/>
        <sz val="16"/>
        <color theme="1"/>
        <rFont val="Calibri"/>
        <family val="2"/>
        <scheme val="minor"/>
      </rPr>
      <t xml:space="preserve">  6/30 - AOI</t>
    </r>
  </si>
  <si>
    <t>KIT CLEAR 6/17 - XTRA CHARGE FOR T&amp;R</t>
  </si>
  <si>
    <t>110978 (6/30)</t>
  </si>
  <si>
    <t>7/11h   5D</t>
  </si>
  <si>
    <t>CLASS 3                         DEPANEL                    ECO 2 - DO NOT LOSE U19</t>
  </si>
  <si>
    <r>
      <rPr>
        <b/>
        <strike/>
        <sz val="16"/>
        <color theme="4"/>
        <rFont val="Calibri"/>
        <family val="2"/>
        <scheme val="minor"/>
      </rPr>
      <t>NEED PROG</t>
    </r>
    <r>
      <rPr>
        <b/>
        <sz val="16"/>
        <rFont val="Calibri"/>
        <family val="2"/>
        <scheme val="minor"/>
      </rPr>
      <t xml:space="preserve">          </t>
    </r>
    <r>
      <rPr>
        <b/>
        <strike/>
        <sz val="16"/>
        <rFont val="Calibri"/>
        <family val="2"/>
        <scheme val="minor"/>
      </rPr>
      <t>7/6 - BOT SIDE</t>
    </r>
    <r>
      <rPr>
        <b/>
        <sz val="16"/>
        <rFont val="Calibri"/>
        <family val="2"/>
        <scheme val="minor"/>
      </rPr>
      <t xml:space="preserve">   </t>
    </r>
    <r>
      <rPr>
        <b/>
        <strike/>
        <sz val="16"/>
        <rFont val="Calibri"/>
        <family val="2"/>
        <scheme val="minor"/>
      </rPr>
      <t>7/6 - TOP SIDE</t>
    </r>
    <r>
      <rPr>
        <b/>
        <sz val="16"/>
        <rFont val="Calibri"/>
        <family val="2"/>
        <scheme val="minor"/>
      </rPr>
      <t xml:space="preserve">   7/6 - aoi</t>
    </r>
  </si>
  <si>
    <t>6/30 - ONLY PARTIAL SHORT ITEM 11 - KIT CLEAR 7/1</t>
  </si>
  <si>
    <t>29607-2101</t>
  </si>
  <si>
    <t>Attn: Ken Wheeler</t>
  </si>
  <si>
    <t>111077 (6/28)</t>
  </si>
  <si>
    <t>6/28 - BACK</t>
  </si>
  <si>
    <t>46268-4166</t>
  </si>
  <si>
    <t>E294W3</t>
  </si>
  <si>
    <t>109219-1 (6/15)</t>
  </si>
  <si>
    <t>60        60       60</t>
  </si>
  <si>
    <t>61         60         60</t>
  </si>
  <si>
    <t>7/10   10/12   11/16</t>
  </si>
  <si>
    <r>
      <rPr>
        <b/>
        <strike/>
        <sz val="16"/>
        <rFont val="Calibri"/>
        <family val="2"/>
        <scheme val="minor"/>
      </rPr>
      <t>NEED PROG</t>
    </r>
    <r>
      <rPr>
        <b/>
        <sz val="16"/>
        <rFont val="Calibri"/>
        <family val="2"/>
        <scheme val="minor"/>
      </rPr>
      <t xml:space="preserve">           </t>
    </r>
    <r>
      <rPr>
        <b/>
        <strike/>
        <sz val="16"/>
        <rFont val="Calibri"/>
        <family val="2"/>
        <scheme val="minor"/>
      </rPr>
      <t>6/17 - TOP SIDE</t>
    </r>
    <r>
      <rPr>
        <b/>
        <sz val="16"/>
        <rFont val="Calibri"/>
        <family val="2"/>
        <scheme val="minor"/>
      </rPr>
      <t xml:space="preserve">   6/17 - AOI</t>
    </r>
  </si>
  <si>
    <t>110888 (7/5)</t>
  </si>
  <si>
    <t>7/11   3D</t>
  </si>
  <si>
    <r>
      <rPr>
        <b/>
        <strike/>
        <sz val="16"/>
        <color theme="4"/>
        <rFont val="Calibri"/>
        <family val="2"/>
        <scheme val="minor"/>
      </rPr>
      <t>NEED PROG</t>
    </r>
    <r>
      <rPr>
        <b/>
        <sz val="16"/>
        <color theme="1"/>
        <rFont val="Calibri"/>
        <family val="2"/>
        <scheme val="minor"/>
      </rPr>
      <t xml:space="preserve">        </t>
    </r>
    <r>
      <rPr>
        <b/>
        <strike/>
        <sz val="16"/>
        <color theme="1"/>
        <rFont val="Calibri"/>
        <family val="2"/>
        <scheme val="minor"/>
      </rPr>
      <t>7/7 - BOT SIDE</t>
    </r>
    <r>
      <rPr>
        <b/>
        <sz val="16"/>
        <color theme="1"/>
        <rFont val="Calibri"/>
        <family val="2"/>
        <scheme val="minor"/>
      </rPr>
      <t xml:space="preserve">   7/7 - TOP SIDE</t>
    </r>
  </si>
  <si>
    <t>SMT CLEAR 7/5      KIT CLEAR 7/6</t>
  </si>
  <si>
    <t>104576 (6/29)</t>
  </si>
  <si>
    <t>7/8h   5D</t>
  </si>
  <si>
    <t>7/1 - SCHD HOLD</t>
  </si>
  <si>
    <t>KIT CLEAR 6/29</t>
  </si>
  <si>
    <t>SHIP IN PLACE 7/6</t>
  </si>
  <si>
    <t>107222 (6/22)</t>
  </si>
  <si>
    <t>7/8   20D</t>
  </si>
  <si>
    <t>6/22 - SHORT 2 PC P1 - KIT CLEAR 6/29</t>
  </si>
  <si>
    <t>06385-3227</t>
  </si>
  <si>
    <t>238V3V</t>
  </si>
  <si>
    <t>109331-1 (5/20)</t>
  </si>
  <si>
    <t>21111 N 19th Ave</t>
  </si>
  <si>
    <t>7/7  3D</t>
  </si>
  <si>
    <t>* 3 DAY TURN *      FABS BAKE 6/30   CHECK FOR DELAM</t>
  </si>
  <si>
    <t>DAY 1 IS 7/5</t>
  </si>
  <si>
    <t>Resolution Services, LLC</t>
  </si>
  <si>
    <t>Phoenix</t>
  </si>
  <si>
    <t>85027-2708</t>
  </si>
  <si>
    <t>Attn: Gregg Keith Phoenix, AZ 85027-270</t>
  </si>
  <si>
    <t>W496X0</t>
  </si>
  <si>
    <t>110795 (6/23)</t>
  </si>
  <si>
    <t>1330 Ensell Rd</t>
  </si>
  <si>
    <t>7/7h   9D</t>
  </si>
  <si>
    <r>
      <rPr>
        <b/>
        <strike/>
        <sz val="16"/>
        <color theme="4"/>
        <rFont val="Calibri"/>
        <family val="2"/>
      </rPr>
      <t>NEED PROG</t>
    </r>
    <r>
      <rPr>
        <b/>
        <sz val="16"/>
        <color theme="4"/>
        <rFont val="Calibri"/>
        <family val="2"/>
      </rPr>
      <t xml:space="preserve">     </t>
    </r>
    <r>
      <rPr>
        <b/>
        <strike/>
        <sz val="16"/>
        <rFont val="Calibri"/>
        <family val="2"/>
        <scheme val="minor"/>
      </rPr>
      <t>6/27 - TOP SIDE</t>
    </r>
    <r>
      <rPr>
        <b/>
        <sz val="16"/>
        <rFont val="Calibri"/>
        <family val="2"/>
        <scheme val="minor"/>
      </rPr>
      <t xml:space="preserve">   6/28 - BACK</t>
    </r>
  </si>
  <si>
    <t>Hose Monster</t>
  </si>
  <si>
    <t>Lake Zurich</t>
  </si>
  <si>
    <t>60047-1574</t>
  </si>
  <si>
    <t>108770-1 (6/22)</t>
  </si>
  <si>
    <t>7/7h   10D</t>
  </si>
  <si>
    <r>
      <rPr>
        <b/>
        <strike/>
        <sz val="16"/>
        <color theme="1"/>
        <rFont val="Calibri"/>
        <family val="2"/>
        <scheme val="minor"/>
      </rPr>
      <t>6/24 - BOT SIDE</t>
    </r>
    <r>
      <rPr>
        <b/>
        <sz val="16"/>
        <color theme="1"/>
        <rFont val="Calibri"/>
        <family val="2"/>
        <scheme val="minor"/>
      </rPr>
      <t xml:space="preserve">   </t>
    </r>
    <r>
      <rPr>
        <b/>
        <strike/>
        <sz val="16"/>
        <color theme="1"/>
        <rFont val="Calibri"/>
        <family val="2"/>
        <scheme val="minor"/>
      </rPr>
      <t>6/27 - TOP SIDE</t>
    </r>
    <r>
      <rPr>
        <b/>
        <sz val="16"/>
        <color theme="1"/>
        <rFont val="Calibri"/>
        <family val="2"/>
        <scheme val="minor"/>
      </rPr>
      <t xml:space="preserve">   6/27 - AOI</t>
    </r>
  </si>
  <si>
    <t>KIT CLEAR 6/22</t>
  </si>
  <si>
    <t>110794 (6/20)</t>
  </si>
  <si>
    <t>7/5h   9D</t>
  </si>
  <si>
    <r>
      <rPr>
        <b/>
        <strike/>
        <sz val="16"/>
        <rFont val="Calibri"/>
        <family val="2"/>
      </rPr>
      <t>NEED PROG</t>
    </r>
    <r>
      <rPr>
        <b/>
        <sz val="16"/>
        <rFont val="Calibri"/>
        <family val="2"/>
      </rPr>
      <t xml:space="preserve">     </t>
    </r>
    <r>
      <rPr>
        <b/>
        <strike/>
        <sz val="16"/>
        <rFont val="Calibri"/>
        <family val="2"/>
      </rPr>
      <t>6/24 - TOP SIDE</t>
    </r>
    <r>
      <rPr>
        <b/>
        <sz val="16"/>
        <rFont val="Calibri"/>
        <family val="2"/>
      </rPr>
      <t xml:space="preserve">   6/24 - AOI</t>
    </r>
  </si>
  <si>
    <t>KIT CLEAR 6/20 BUT NEED ARRAY FILES - KIT CLEAR 6/20</t>
  </si>
  <si>
    <t>110469 (6/27)</t>
  </si>
  <si>
    <t>7/5h   5D</t>
  </si>
  <si>
    <r>
      <rPr>
        <b/>
        <strike/>
        <sz val="16"/>
        <color theme="4"/>
        <rFont val="Calibri"/>
        <family val="2"/>
      </rPr>
      <t>NEED PROG</t>
    </r>
    <r>
      <rPr>
        <b/>
        <sz val="16"/>
        <color theme="4"/>
        <rFont val="Calibri"/>
        <family val="2"/>
      </rPr>
      <t xml:space="preserve">     </t>
    </r>
    <r>
      <rPr>
        <b/>
        <strike/>
        <sz val="16"/>
        <rFont val="Calibri"/>
        <family val="2"/>
      </rPr>
      <t>6/28 - TOP/BOT</t>
    </r>
    <r>
      <rPr>
        <b/>
        <sz val="16"/>
        <rFont val="Calibri"/>
        <family val="2"/>
      </rPr>
      <t xml:space="preserve">   6/29 - AOI</t>
    </r>
  </si>
  <si>
    <t>20740-3899</t>
  </si>
  <si>
    <t>Attn: Wendy Casker</t>
  </si>
  <si>
    <t>100613-3 (6/14)</t>
  </si>
  <si>
    <t>42 BAL</t>
  </si>
  <si>
    <t>7/1  15D</t>
  </si>
  <si>
    <r>
      <rPr>
        <b/>
        <strike/>
        <sz val="16"/>
        <color theme="1"/>
        <rFont val="Calibri"/>
        <family val="2"/>
        <scheme val="minor"/>
      </rPr>
      <t>6/27 - BOT SIDE</t>
    </r>
    <r>
      <rPr>
        <b/>
        <sz val="16"/>
        <color theme="1"/>
        <rFont val="Calibri"/>
        <family val="2"/>
        <scheme val="minor"/>
      </rPr>
      <t xml:space="preserve">   </t>
    </r>
    <r>
      <rPr>
        <b/>
        <strike/>
        <sz val="16"/>
        <color theme="1"/>
        <rFont val="Calibri"/>
        <family val="2"/>
        <scheme val="minor"/>
      </rPr>
      <t>6/27 - TOP SIDE</t>
    </r>
    <r>
      <rPr>
        <b/>
        <sz val="16"/>
        <color theme="1"/>
        <rFont val="Calibri"/>
        <family val="2"/>
        <scheme val="minor"/>
      </rPr>
      <t xml:space="preserve">   6/28 - BACK</t>
    </r>
  </si>
  <si>
    <t>KIT CLEAR 6/24 (CF FAB REV)</t>
  </si>
  <si>
    <t>110113-1 (6/1)</t>
  </si>
  <si>
    <t>15/30</t>
  </si>
  <si>
    <r>
      <t xml:space="preserve">6/30   </t>
    </r>
    <r>
      <rPr>
        <b/>
        <strike/>
        <sz val="16"/>
        <rFont val="Calibri"/>
        <family val="2"/>
        <scheme val="minor"/>
      </rPr>
      <t>7/1</t>
    </r>
  </si>
  <si>
    <t>6/6 - BACK</t>
  </si>
  <si>
    <t>110745 (6/17)</t>
  </si>
  <si>
    <t>6/30   9D</t>
  </si>
  <si>
    <r>
      <t xml:space="preserve">NEED PROG          </t>
    </r>
    <r>
      <rPr>
        <b/>
        <strike/>
        <sz val="16"/>
        <rFont val="Calibri"/>
        <family val="2"/>
      </rPr>
      <t>6/22 - TOP SIDE</t>
    </r>
    <r>
      <rPr>
        <b/>
        <sz val="16"/>
        <rFont val="Calibri"/>
        <family val="2"/>
      </rPr>
      <t xml:space="preserve">   6/22 - AOI</t>
    </r>
  </si>
  <si>
    <t>KIT CLEAR 6/17</t>
  </si>
  <si>
    <t>108135 (6/8)</t>
  </si>
  <si>
    <t>229 Castlewood Dr Ste E</t>
  </si>
  <si>
    <r>
      <t xml:space="preserve">6/30 </t>
    </r>
    <r>
      <rPr>
        <b/>
        <strike/>
        <sz val="16"/>
        <rFont val="Calibri"/>
        <family val="2"/>
      </rPr>
      <t>7/1</t>
    </r>
    <r>
      <rPr>
        <b/>
        <sz val="16"/>
        <rFont val="Calibri"/>
        <family val="2"/>
      </rPr>
      <t xml:space="preserve">   10D</t>
    </r>
  </si>
  <si>
    <t xml:space="preserve">DEPANEL            LD1/LD2 NO TILT </t>
  </si>
  <si>
    <r>
      <rPr>
        <b/>
        <strike/>
        <sz val="16"/>
        <rFont val="Calibri"/>
        <family val="2"/>
      </rPr>
      <t xml:space="preserve">NEED PROG </t>
    </r>
    <r>
      <rPr>
        <b/>
        <sz val="16"/>
        <rFont val="Calibri"/>
        <family val="2"/>
      </rPr>
      <t xml:space="preserve">    6/20 - TOP SIDE   6/21 - AOI</t>
    </r>
  </si>
  <si>
    <t>SHOULD CLEAR 6/8 - SHORT D1 DUE 6/17- 6/20</t>
  </si>
  <si>
    <t>Cyber Sciences, Inc.</t>
  </si>
  <si>
    <t>37129-5167</t>
  </si>
  <si>
    <t>2Y63Y7</t>
  </si>
  <si>
    <t>104575-2 (9/27)</t>
  </si>
  <si>
    <t>7/7   10D</t>
  </si>
  <si>
    <r>
      <rPr>
        <b/>
        <strike/>
        <sz val="16"/>
        <rFont val="Calibri"/>
        <family val="2"/>
        <scheme val="minor"/>
      </rPr>
      <t>6/22 - BOT SIDE   6/24 - TOP SIDE</t>
    </r>
    <r>
      <rPr>
        <b/>
        <sz val="16"/>
        <rFont val="Calibri"/>
        <family val="2"/>
        <scheme val="minor"/>
      </rPr>
      <t xml:space="preserve">   6/24 - AOI</t>
    </r>
  </si>
  <si>
    <t>110195 (6/16)</t>
  </si>
  <si>
    <t>1 Executive Dr Suite 101</t>
  </si>
  <si>
    <t>6/29   9D</t>
  </si>
  <si>
    <r>
      <rPr>
        <b/>
        <strike/>
        <sz val="16"/>
        <color theme="4"/>
        <rFont val="Calibri"/>
        <family val="2"/>
      </rPr>
      <t>NEED PROG</t>
    </r>
    <r>
      <rPr>
        <b/>
        <sz val="16"/>
        <color theme="4"/>
        <rFont val="Calibri"/>
        <family val="2"/>
      </rPr>
      <t xml:space="preserve">     </t>
    </r>
    <r>
      <rPr>
        <b/>
        <strike/>
        <sz val="16"/>
        <rFont val="Calibri"/>
        <family val="2"/>
      </rPr>
      <t>6/22 - BOT/TOP</t>
    </r>
    <r>
      <rPr>
        <b/>
        <sz val="16"/>
        <rFont val="Calibri"/>
        <family val="2"/>
      </rPr>
      <t xml:space="preserve">   6/22 - AOI</t>
    </r>
  </si>
  <si>
    <t>01824-2563</t>
  </si>
  <si>
    <t>110135-2 (6/9)</t>
  </si>
  <si>
    <t>105 BAL</t>
  </si>
  <si>
    <t>6/29*   5D</t>
  </si>
  <si>
    <t>DEPANEL &amp; DEBURR *DNI U8*   ISSUE @ R22/R24 PER ECO #2 - WTG CUST CONFIRM</t>
  </si>
  <si>
    <r>
      <rPr>
        <b/>
        <strike/>
        <sz val="16"/>
        <rFont val="Calibri"/>
        <family val="2"/>
      </rPr>
      <t>6/23 - BOT SIDE</t>
    </r>
    <r>
      <rPr>
        <b/>
        <sz val="16"/>
        <rFont val="Calibri"/>
        <family val="2"/>
      </rPr>
      <t xml:space="preserve">   </t>
    </r>
    <r>
      <rPr>
        <b/>
        <strike/>
        <sz val="16"/>
        <rFont val="Calibri"/>
        <family val="2"/>
      </rPr>
      <t>6/23 - TOPSIDE</t>
    </r>
    <r>
      <rPr>
        <b/>
        <sz val="16"/>
        <rFont val="Calibri"/>
        <family val="2"/>
      </rPr>
      <t xml:space="preserve">   6/23 - AOI</t>
    </r>
  </si>
  <si>
    <t>COULD CLEAR 6/10 - 6/15 ONLY CLEAR FOR QTY 46 - BAL KIT CLEAR 6/22</t>
  </si>
  <si>
    <t>Meta Platforms, Inc.</t>
  </si>
  <si>
    <t>98052-2540</t>
  </si>
  <si>
    <t>Attn: Adam Swett</t>
  </si>
  <si>
    <t>110311 (6/22)</t>
  </si>
  <si>
    <t>250 48th St</t>
  </si>
  <si>
    <t>6/29   5D</t>
  </si>
  <si>
    <t>DEPANEL         SPECIAL LABELING ECO 2 &amp; 3</t>
  </si>
  <si>
    <r>
      <rPr>
        <b/>
        <strike/>
        <sz val="16"/>
        <color theme="1"/>
        <rFont val="Calibri"/>
        <family val="2"/>
        <scheme val="minor"/>
      </rPr>
      <t>6/24 - TOP SIDE</t>
    </r>
    <r>
      <rPr>
        <b/>
        <sz val="16"/>
        <color theme="1"/>
        <rFont val="Calibri"/>
        <family val="2"/>
        <scheme val="minor"/>
      </rPr>
      <t xml:space="preserve">   6/24 - BACK</t>
    </r>
  </si>
  <si>
    <t>IAM Robotics</t>
  </si>
  <si>
    <t>109558-3 (6/15)</t>
  </si>
  <si>
    <t>7/6h   10D</t>
  </si>
  <si>
    <r>
      <rPr>
        <b/>
        <strike/>
        <sz val="16"/>
        <rFont val="Calibri"/>
        <family val="2"/>
        <scheme val="minor"/>
      </rPr>
      <t xml:space="preserve">NEED PROG </t>
    </r>
    <r>
      <rPr>
        <b/>
        <sz val="16"/>
        <rFont val="Calibri"/>
        <family val="2"/>
        <scheme val="minor"/>
      </rPr>
      <t xml:space="preserve">    </t>
    </r>
    <r>
      <rPr>
        <b/>
        <strike/>
        <sz val="16"/>
        <rFont val="Calibri"/>
        <family val="2"/>
        <scheme val="minor"/>
      </rPr>
      <t>6/28 - TOP SIDE</t>
    </r>
    <r>
      <rPr>
        <b/>
        <sz val="16"/>
        <rFont val="Calibri"/>
        <family val="2"/>
        <scheme val="minor"/>
      </rPr>
      <t xml:space="preserve">   6/28 - AOI</t>
    </r>
  </si>
  <si>
    <t>KIT CLEAR 6/21</t>
  </si>
  <si>
    <t>01757-1723</t>
  </si>
  <si>
    <t>109558-2 (6/15)</t>
  </si>
  <si>
    <t>500/1480</t>
  </si>
  <si>
    <t>6/29   10D</t>
  </si>
  <si>
    <r>
      <rPr>
        <b/>
        <strike/>
        <sz val="16"/>
        <rFont val="Calibri"/>
        <family val="2"/>
        <scheme val="minor"/>
      </rPr>
      <t xml:space="preserve">NEED PROG </t>
    </r>
    <r>
      <rPr>
        <b/>
        <sz val="16"/>
        <rFont val="Calibri"/>
        <family val="2"/>
        <scheme val="minor"/>
      </rPr>
      <t xml:space="preserve">    </t>
    </r>
    <r>
      <rPr>
        <b/>
        <strike/>
        <sz val="16"/>
        <rFont val="Calibri"/>
        <family val="2"/>
        <scheme val="minor"/>
      </rPr>
      <t>6/16 - BOT/TOP</t>
    </r>
    <r>
      <rPr>
        <b/>
        <sz val="16"/>
        <rFont val="Calibri"/>
        <family val="2"/>
        <scheme val="minor"/>
      </rPr>
      <t xml:space="preserve">   6/17 - AOI</t>
    </r>
  </si>
  <si>
    <t>6/15 - U8 PARTIAL SHORT</t>
  </si>
  <si>
    <t>110511 (6/22)</t>
  </si>
  <si>
    <r>
      <rPr>
        <b/>
        <strike/>
        <sz val="16"/>
        <color theme="1"/>
        <rFont val="Calibri"/>
        <family val="2"/>
      </rPr>
      <t>6/22 - TOP SIDE</t>
    </r>
    <r>
      <rPr>
        <b/>
        <sz val="16"/>
        <color theme="1"/>
        <rFont val="Calibri"/>
        <family val="2"/>
      </rPr>
      <t xml:space="preserve">   6/23 - AOI</t>
    </r>
  </si>
  <si>
    <t>110622 (6/22)</t>
  </si>
  <si>
    <r>
      <rPr>
        <b/>
        <strike/>
        <sz val="16"/>
        <color theme="1"/>
        <rFont val="Calibri"/>
        <family val="2"/>
      </rPr>
      <t>6/23 - TOP SIDE</t>
    </r>
    <r>
      <rPr>
        <b/>
        <sz val="16"/>
        <color theme="1"/>
        <rFont val="Calibri"/>
        <family val="2"/>
      </rPr>
      <t xml:space="preserve">   6/23 - AOI</t>
    </r>
  </si>
  <si>
    <t>12601-5463</t>
  </si>
  <si>
    <t>BLDG 12-3 ATTN: BRUCE COPELAND/ IBM Corp</t>
  </si>
  <si>
    <t>109361 (5/31)</t>
  </si>
  <si>
    <t>1324 W Clairemont Ave Ste 8</t>
  </si>
  <si>
    <r>
      <t xml:space="preserve">6/29 </t>
    </r>
    <r>
      <rPr>
        <b/>
        <strike/>
        <sz val="16"/>
        <rFont val="Calibri"/>
        <family val="2"/>
      </rPr>
      <t>6/23*</t>
    </r>
    <r>
      <rPr>
        <b/>
        <sz val="16"/>
        <rFont val="Calibri"/>
        <family val="2"/>
      </rPr>
      <t xml:space="preserve">   10D</t>
    </r>
  </si>
  <si>
    <r>
      <t xml:space="preserve">SHORT J5 BOT SIDE - BTD (LED DOES NOT FIT DUE TO ADJ PART) </t>
    </r>
    <r>
      <rPr>
        <b/>
        <strike/>
        <sz val="16"/>
        <rFont val="Calibri"/>
        <family val="2"/>
      </rPr>
      <t>6/21 - DNI LED</t>
    </r>
    <r>
      <rPr>
        <b/>
        <sz val="16"/>
        <rFont val="Calibri"/>
        <family val="2"/>
      </rPr>
      <t xml:space="preserve"> 6/22 - INSTALL LED @ TILT PER EMAIL</t>
    </r>
  </si>
  <si>
    <r>
      <rPr>
        <b/>
        <strike/>
        <sz val="16"/>
        <rFont val="Calibri"/>
        <family val="2"/>
        <scheme val="minor"/>
      </rPr>
      <t>6/9 - BOT SIDE</t>
    </r>
    <r>
      <rPr>
        <b/>
        <sz val="16"/>
        <rFont val="Calibri"/>
        <family val="2"/>
        <scheme val="minor"/>
      </rPr>
      <t xml:space="preserve"> </t>
    </r>
    <r>
      <rPr>
        <b/>
        <strike/>
        <sz val="16"/>
        <rFont val="Calibri"/>
        <family val="2"/>
        <scheme val="minor"/>
      </rPr>
      <t xml:space="preserve">  6/9 - TOP SIDE</t>
    </r>
    <r>
      <rPr>
        <b/>
        <sz val="16"/>
        <rFont val="Calibri"/>
        <family val="2"/>
        <scheme val="minor"/>
      </rPr>
      <t xml:space="preserve">      6/10 - AOI</t>
    </r>
  </si>
  <si>
    <t>5/31 - PARTIAL SHORT C13 - PC FOR D10, D5 &amp; J5 - *ALTA KIT CLEAR 6/9</t>
  </si>
  <si>
    <t>I.D.ology</t>
  </si>
  <si>
    <t>Eau Claire</t>
  </si>
  <si>
    <t>54701-6191</t>
  </si>
  <si>
    <t>2VV073</t>
  </si>
  <si>
    <t>110392-2 (6/17)</t>
  </si>
  <si>
    <t>225 Suburban R</t>
  </si>
  <si>
    <r>
      <t xml:space="preserve">6/29 </t>
    </r>
    <r>
      <rPr>
        <b/>
        <strike/>
        <sz val="16"/>
        <color theme="1"/>
        <rFont val="Calibri"/>
        <family val="2"/>
      </rPr>
      <t>6/22</t>
    </r>
    <r>
      <rPr>
        <b/>
        <sz val="16"/>
        <color theme="1"/>
        <rFont val="Calibri"/>
        <family val="2"/>
      </rPr>
      <t xml:space="preserve">   </t>
    </r>
    <r>
      <rPr>
        <b/>
        <strike/>
        <sz val="16"/>
        <color theme="1"/>
        <rFont val="Calibri"/>
        <family val="2"/>
      </rPr>
      <t>6/24</t>
    </r>
    <r>
      <rPr>
        <b/>
        <sz val="16"/>
        <color theme="1"/>
        <rFont val="Calibri"/>
        <family val="2"/>
      </rPr>
      <t xml:space="preserve">   </t>
    </r>
    <r>
      <rPr>
        <b/>
        <strike/>
        <sz val="16"/>
        <color theme="1"/>
        <rFont val="Calibri"/>
        <family val="2"/>
      </rPr>
      <t>5D</t>
    </r>
  </si>
  <si>
    <t>*PAID EXPEDITE* DEPANEL                         3 SHIP TO ADDRESSES</t>
  </si>
  <si>
    <r>
      <rPr>
        <b/>
        <strike/>
        <sz val="16"/>
        <color theme="1"/>
        <rFont val="Calibri"/>
        <family val="2"/>
        <scheme val="minor"/>
      </rPr>
      <t>6/22 - BOT SIDE   6/22 - TOP SIDE</t>
    </r>
    <r>
      <rPr>
        <b/>
        <sz val="16"/>
        <color theme="1"/>
        <rFont val="Calibri"/>
        <family val="2"/>
        <scheme val="minor"/>
      </rPr>
      <t xml:space="preserve">    6/27 - AOI</t>
    </r>
  </si>
  <si>
    <t>KIT CLEAR 6/17              6/20 WRONG STANDOFF (DUE 6/22)  9/23 WRONG PART AGAIN</t>
  </si>
  <si>
    <t>Inspired Flight</t>
  </si>
  <si>
    <t>93401-7546</t>
  </si>
  <si>
    <t>110318 (6/21)</t>
  </si>
  <si>
    <t>6/28   5D</t>
  </si>
  <si>
    <r>
      <rPr>
        <b/>
        <strike/>
        <sz val="16"/>
        <color theme="4"/>
        <rFont val="Calibri"/>
        <family val="2"/>
      </rPr>
      <t>NEED PROG</t>
    </r>
    <r>
      <rPr>
        <b/>
        <sz val="16"/>
        <color theme="4"/>
        <rFont val="Calibri"/>
        <family val="2"/>
      </rPr>
      <t xml:space="preserve">    </t>
    </r>
    <r>
      <rPr>
        <b/>
        <strike/>
        <sz val="16"/>
        <color theme="4"/>
        <rFont val="Calibri"/>
        <family val="2"/>
      </rPr>
      <t xml:space="preserve"> </t>
    </r>
    <r>
      <rPr>
        <b/>
        <strike/>
        <sz val="16"/>
        <rFont val="Calibri"/>
        <family val="2"/>
      </rPr>
      <t>6/22 - BOT SIDE</t>
    </r>
    <r>
      <rPr>
        <b/>
        <strike/>
        <sz val="16"/>
        <color theme="4"/>
        <rFont val="Calibri"/>
        <family val="2"/>
      </rPr>
      <t xml:space="preserve"> </t>
    </r>
    <r>
      <rPr>
        <b/>
        <strike/>
        <sz val="16"/>
        <rFont val="Calibri"/>
        <family val="2"/>
      </rPr>
      <t xml:space="preserve">  6/23 - TOP SIDE</t>
    </r>
    <r>
      <rPr>
        <b/>
        <sz val="16"/>
        <rFont val="Calibri"/>
        <family val="2"/>
      </rPr>
      <t xml:space="preserve">   6/23 - AOI</t>
    </r>
  </si>
  <si>
    <t>104636-3</t>
  </si>
  <si>
    <t>47281 Bayside Pkwy</t>
  </si>
  <si>
    <t>200/800</t>
  </si>
  <si>
    <t>6/??</t>
  </si>
  <si>
    <t>DEPANEL   *DO NOT SHIP EARLY</t>
  </si>
  <si>
    <t>2/23 - BACK</t>
  </si>
  <si>
    <t>Enphase Energy</t>
  </si>
  <si>
    <t>94538-6517</t>
  </si>
  <si>
    <t>Attn: PO 2035113</t>
  </si>
  <si>
    <t>110538 (6/21)</t>
  </si>
  <si>
    <t>DEPANEL   *** NO STAMPS/ MARKINGS ALLOWED ON BOT SIDE</t>
  </si>
  <si>
    <r>
      <rPr>
        <b/>
        <strike/>
        <sz val="16"/>
        <color theme="1"/>
        <rFont val="Calibri"/>
        <family val="2"/>
      </rPr>
      <t>6/22 - TOP SIDE</t>
    </r>
    <r>
      <rPr>
        <b/>
        <sz val="16"/>
        <color theme="1"/>
        <rFont val="Calibri"/>
        <family val="2"/>
      </rPr>
      <t xml:space="preserve">   6/22 - AOI</t>
    </r>
  </si>
  <si>
    <t>110695 (6/22)</t>
  </si>
  <si>
    <t>4200 Church St Ste 1066</t>
  </si>
  <si>
    <t>6/27   3D</t>
  </si>
  <si>
    <t>CLASS 3      D2 IS DNI</t>
  </si>
  <si>
    <r>
      <rPr>
        <b/>
        <strike/>
        <sz val="16"/>
        <color theme="1"/>
        <rFont val="Calibri"/>
        <family val="2"/>
      </rPr>
      <t>6/23 - BOT SIDE</t>
    </r>
    <r>
      <rPr>
        <b/>
        <sz val="16"/>
        <color theme="1"/>
        <rFont val="Calibri"/>
        <family val="2"/>
      </rPr>
      <t xml:space="preserve">   </t>
    </r>
    <r>
      <rPr>
        <b/>
        <strike/>
        <sz val="16"/>
        <color theme="1"/>
        <rFont val="Calibri"/>
        <family val="2"/>
      </rPr>
      <t>6/23 - TOP SIDE</t>
    </r>
    <r>
      <rPr>
        <b/>
        <sz val="16"/>
        <color theme="1"/>
        <rFont val="Calibri"/>
        <family val="2"/>
      </rPr>
      <t xml:space="preserve">   6/23 - AOI</t>
    </r>
  </si>
  <si>
    <t>Derive Systems</t>
  </si>
  <si>
    <t>Sanford</t>
  </si>
  <si>
    <t>32771-6933</t>
  </si>
  <si>
    <t>110405 (6/20)</t>
  </si>
  <si>
    <t>6/27   5D</t>
  </si>
  <si>
    <r>
      <rPr>
        <b/>
        <strike/>
        <sz val="16"/>
        <rFont val="Calibri"/>
        <family val="2"/>
      </rPr>
      <t>NEED PROG</t>
    </r>
    <r>
      <rPr>
        <b/>
        <sz val="16"/>
        <rFont val="Calibri"/>
        <family val="2"/>
      </rPr>
      <t xml:space="preserve">     </t>
    </r>
    <r>
      <rPr>
        <b/>
        <strike/>
        <sz val="16"/>
        <rFont val="Calibri"/>
        <family val="2"/>
      </rPr>
      <t>6/21 - BOT SIDE   6/22 - TOP SIDE</t>
    </r>
    <r>
      <rPr>
        <b/>
        <sz val="16"/>
        <rFont val="Calibri"/>
        <family val="2"/>
      </rPr>
      <t xml:space="preserve">   6/22 - AOI</t>
    </r>
  </si>
  <si>
    <t>KIT CLEAR 6/20</t>
  </si>
  <si>
    <t>49546-5935</t>
  </si>
  <si>
    <t>110751 (6/20)</t>
  </si>
  <si>
    <t>63 Great Rd Suite 204</t>
  </si>
  <si>
    <t>DEPANEL                 ASSY REQ WIRES</t>
  </si>
  <si>
    <r>
      <rPr>
        <b/>
        <strike/>
        <sz val="16"/>
        <rFont val="Calibri"/>
        <family val="2"/>
      </rPr>
      <t>6/21 - TOP SIDE</t>
    </r>
    <r>
      <rPr>
        <b/>
        <sz val="16"/>
        <rFont val="Calibri"/>
        <family val="2"/>
      </rPr>
      <t xml:space="preserve">   6/21 - AOI</t>
    </r>
  </si>
  <si>
    <t>01754-2097</t>
  </si>
  <si>
    <t>110540 (6/20)</t>
  </si>
  <si>
    <t>DEPANEL *** NO STAMPS/ MARKINGS ALLOWED ON BOT SIDE</t>
  </si>
  <si>
    <r>
      <rPr>
        <b/>
        <strike/>
        <sz val="16"/>
        <color theme="1"/>
        <rFont val="Calibri"/>
        <family val="2"/>
      </rPr>
      <t>6/21 - TOP SIDE</t>
    </r>
    <r>
      <rPr>
        <b/>
        <sz val="16"/>
        <color theme="1"/>
        <rFont val="Calibri"/>
        <family val="2"/>
      </rPr>
      <t xml:space="preserve">   6/21 - AOI</t>
    </r>
  </si>
  <si>
    <t>110928 (6/17)</t>
  </si>
  <si>
    <t>6/24   5D</t>
  </si>
  <si>
    <t>CLASS 3                      XRAY &amp; SAVE</t>
  </si>
  <si>
    <r>
      <rPr>
        <b/>
        <strike/>
        <sz val="16"/>
        <rFont val="Calibri"/>
        <family val="2"/>
      </rPr>
      <t>6/20 - TOP SIDE</t>
    </r>
    <r>
      <rPr>
        <b/>
        <sz val="16"/>
        <rFont val="Calibri"/>
        <family val="2"/>
      </rPr>
      <t xml:space="preserve">   6/21 - AOI</t>
    </r>
  </si>
  <si>
    <t>KIT CLEAR 6/17 - DNI L1</t>
  </si>
  <si>
    <t>Building 3, Suite 160 attn: Ken Wheeler</t>
  </si>
  <si>
    <t>109985 (6/16)</t>
  </si>
  <si>
    <t>6/16 - PRE BAKE ITEMS 29,30,41      XRAY &amp; SAVE</t>
  </si>
  <si>
    <r>
      <rPr>
        <b/>
        <strike/>
        <sz val="16"/>
        <color theme="4"/>
        <rFont val="Calibri"/>
        <family val="2"/>
      </rPr>
      <t>NEED PROG</t>
    </r>
    <r>
      <rPr>
        <b/>
        <sz val="16"/>
        <color theme="4"/>
        <rFont val="Calibri"/>
        <family val="2"/>
      </rPr>
      <t xml:space="preserve">      </t>
    </r>
    <r>
      <rPr>
        <b/>
        <strike/>
        <sz val="16"/>
        <rFont val="Calibri"/>
        <family val="2"/>
      </rPr>
      <t>6/17 - BOT SIDE   6/20 - TOP SIDE</t>
    </r>
    <r>
      <rPr>
        <b/>
        <sz val="16"/>
        <color theme="4"/>
        <rFont val="Calibri"/>
        <family val="2"/>
      </rPr>
      <t xml:space="preserve">   </t>
    </r>
    <r>
      <rPr>
        <b/>
        <sz val="16"/>
        <rFont val="Calibri"/>
        <family val="2"/>
      </rPr>
      <t>6/20 - AOI</t>
    </r>
  </si>
  <si>
    <t>23606-4468</t>
  </si>
  <si>
    <t>JSA, LLC / Jefferson LAB Suite 12</t>
  </si>
  <si>
    <t>109898-2 (6/17)</t>
  </si>
  <si>
    <t>63 BAL</t>
  </si>
  <si>
    <t>6/23   5D</t>
  </si>
  <si>
    <r>
      <t xml:space="preserve">DEPANEL   *PAID EXPEDITE*      FABS MUST BE BAKED </t>
    </r>
    <r>
      <rPr>
        <b/>
        <strike/>
        <sz val="16"/>
        <rFont val="Calibri"/>
        <family val="2"/>
      </rPr>
      <t>6/20 - FABS REJECTED</t>
    </r>
  </si>
  <si>
    <r>
      <rPr>
        <b/>
        <strike/>
        <sz val="16"/>
        <rFont val="Calibri"/>
        <family val="2"/>
      </rPr>
      <t>6/21 - BOT SIDE</t>
    </r>
    <r>
      <rPr>
        <b/>
        <sz val="16"/>
        <rFont val="Calibri"/>
        <family val="2"/>
      </rPr>
      <t xml:space="preserve">      </t>
    </r>
    <r>
      <rPr>
        <b/>
        <strike/>
        <sz val="16"/>
        <rFont val="Calibri"/>
        <family val="2"/>
      </rPr>
      <t>6/21 - TOP SIDE</t>
    </r>
    <r>
      <rPr>
        <b/>
        <sz val="16"/>
        <rFont val="Calibri"/>
        <family val="2"/>
      </rPr>
      <t xml:space="preserve">   6/22 - AOI</t>
    </r>
  </si>
  <si>
    <t>FABS DUE 6/20 NEED TO BAKE!!! CANT RUN UNTIL 6/21 - 6/20 - FABS REC &amp; QTY 50 REJ</t>
  </si>
  <si>
    <t>109695-2ND (6/15)</t>
  </si>
  <si>
    <t>2ND ARTICLE APPROVED                ANY SHORT PARTS USE FROM B109696</t>
  </si>
  <si>
    <r>
      <rPr>
        <b/>
        <strike/>
        <sz val="16"/>
        <rFont val="Calibri"/>
        <family val="2"/>
      </rPr>
      <t xml:space="preserve">NEED PROG </t>
    </r>
    <r>
      <rPr>
        <b/>
        <sz val="16"/>
        <rFont val="Calibri"/>
        <family val="2"/>
      </rPr>
      <t xml:space="preserve">    </t>
    </r>
    <r>
      <rPr>
        <b/>
        <strike/>
        <sz val="16"/>
        <rFont val="Calibri"/>
        <family val="2"/>
      </rPr>
      <t>6/20 - BOT SIDE   6/20 - TOP SIDE</t>
    </r>
    <r>
      <rPr>
        <b/>
        <sz val="16"/>
        <rFont val="Calibri"/>
        <family val="2"/>
      </rPr>
      <t xml:space="preserve">   6/20 - AOI</t>
    </r>
  </si>
  <si>
    <t>Attn: Al Hanchette</t>
  </si>
  <si>
    <t>108822 (6/15)</t>
  </si>
  <si>
    <r>
      <rPr>
        <b/>
        <strike/>
        <sz val="16"/>
        <rFont val="Calibri"/>
        <family val="2"/>
        <scheme val="minor"/>
      </rPr>
      <t>6/16 - BOT SIDE   6/17 - TOP SIDE</t>
    </r>
    <r>
      <rPr>
        <b/>
        <sz val="16"/>
        <rFont val="Calibri"/>
        <family val="2"/>
        <scheme val="minor"/>
      </rPr>
      <t xml:space="preserve">   6/17 - AOI</t>
    </r>
  </si>
  <si>
    <t>109877-3 (5/16)</t>
  </si>
  <si>
    <r>
      <t xml:space="preserve">DEPANEL   -    DOUBLE CHK L3, L4, U11 - *SPLIT SHIPMENTS* </t>
    </r>
    <r>
      <rPr>
        <b/>
        <u/>
        <sz val="16"/>
        <color rgb="FFC00000"/>
        <rFont val="Calibri"/>
        <family val="2"/>
        <scheme val="minor"/>
      </rPr>
      <t>***CHK SOLDER @ U2- CHK ORIENTATION LED1/3/4</t>
    </r>
  </si>
  <si>
    <r>
      <rPr>
        <b/>
        <strike/>
        <sz val="16"/>
        <rFont val="Calibri"/>
        <family val="2"/>
      </rPr>
      <t>5/24 - BOT SIDE   5/25 - TOP SIDE</t>
    </r>
    <r>
      <rPr>
        <b/>
        <sz val="16"/>
        <rFont val="Calibri"/>
        <family val="2"/>
      </rPr>
      <t xml:space="preserve">   5/26 - AOI</t>
    </r>
  </si>
  <si>
    <t>KIT CLEAR 5/25</t>
  </si>
  <si>
    <t>53080-1674</t>
  </si>
  <si>
    <t>58X386</t>
  </si>
  <si>
    <t>110135-1 (6/9)</t>
  </si>
  <si>
    <t>45/150</t>
  </si>
  <si>
    <t>DID NOT SHIP ON 6/21 DUE TO AA EMAIL FOR R22/R24</t>
  </si>
  <si>
    <t>DEPANEL &amp; DEBURR *DNI U8*</t>
  </si>
  <si>
    <r>
      <rPr>
        <b/>
        <strike/>
        <sz val="16"/>
        <color theme="4"/>
        <rFont val="Calibri"/>
        <family val="2"/>
        <scheme val="minor"/>
      </rPr>
      <t>6/15 - BOT SIDE   6/16 TOP SIDE</t>
    </r>
    <r>
      <rPr>
        <b/>
        <sz val="16"/>
        <color theme="4"/>
        <rFont val="Calibri"/>
        <family val="2"/>
        <scheme val="minor"/>
      </rPr>
      <t xml:space="preserve">   6/16 - AOI</t>
    </r>
  </si>
  <si>
    <t>COULD CLEAR 6/10 - 6/15 ONLY CLEAR FOR QTY 46</t>
  </si>
  <si>
    <t>109000 (6/15)</t>
  </si>
  <si>
    <r>
      <rPr>
        <b/>
        <strike/>
        <sz val="16"/>
        <rFont val="Calibri"/>
        <family val="2"/>
      </rPr>
      <t>6/17 - TOP SIDE</t>
    </r>
    <r>
      <rPr>
        <b/>
        <sz val="16"/>
        <rFont val="Calibri"/>
        <family val="2"/>
      </rPr>
      <t xml:space="preserve">   6/17 - AOI</t>
    </r>
  </si>
  <si>
    <t>110614 (6/10)</t>
  </si>
  <si>
    <t>150 Congress St Dock 1</t>
  </si>
  <si>
    <t>6/23   3D</t>
  </si>
  <si>
    <t>DEPANEL                    DNI ITEM 52</t>
  </si>
  <si>
    <r>
      <t xml:space="preserve">NEED PROG   6/14 - SMT S/U ONLY </t>
    </r>
    <r>
      <rPr>
        <b/>
        <sz val="16"/>
        <rFont val="Calibri"/>
        <family val="2"/>
      </rPr>
      <t xml:space="preserve"> </t>
    </r>
    <r>
      <rPr>
        <b/>
        <strike/>
        <sz val="16"/>
        <rFont val="Calibri"/>
        <family val="2"/>
      </rPr>
      <t xml:space="preserve"> 6/20 - BOT SIDE</t>
    </r>
    <r>
      <rPr>
        <b/>
        <sz val="16"/>
        <rFont val="Calibri"/>
        <family val="2"/>
      </rPr>
      <t xml:space="preserve"> - 6/21 - TOP SIDE</t>
    </r>
    <r>
      <rPr>
        <b/>
        <strike/>
        <sz val="16"/>
        <rFont val="Calibri"/>
        <family val="2"/>
      </rPr>
      <t xml:space="preserve"> 6/21 - AOI</t>
    </r>
  </si>
  <si>
    <r>
      <t xml:space="preserve">SHORT ITEM 26 &amp; 65 KIT CLEAR </t>
    </r>
    <r>
      <rPr>
        <b/>
        <strike/>
        <sz val="16"/>
        <rFont val="Calibri"/>
        <family val="2"/>
      </rPr>
      <t>6/14</t>
    </r>
    <r>
      <rPr>
        <b/>
        <sz val="16"/>
        <rFont val="Calibri"/>
        <family val="2"/>
      </rPr>
      <t xml:space="preserve"> 6/20</t>
    </r>
  </si>
  <si>
    <t>Markem-Imaje</t>
  </si>
  <si>
    <t>Keene</t>
  </si>
  <si>
    <t>03431-4307</t>
  </si>
  <si>
    <t>019989</t>
  </si>
  <si>
    <t>110220-1 (6/2)</t>
  </si>
  <si>
    <t>6/24   10D</t>
  </si>
  <si>
    <t>DEPANEL         ***EXIT AUDIT &amp; RE-LABEL MATL REQ***</t>
  </si>
  <si>
    <r>
      <t xml:space="preserve">NEED PROG   </t>
    </r>
    <r>
      <rPr>
        <b/>
        <sz val="16"/>
        <rFont val="Calibri"/>
        <family val="2"/>
        <scheme val="minor"/>
      </rPr>
      <t xml:space="preserve">      </t>
    </r>
    <r>
      <rPr>
        <b/>
        <strike/>
        <sz val="16"/>
        <rFont val="Calibri"/>
        <family val="2"/>
        <scheme val="minor"/>
      </rPr>
      <t xml:space="preserve">6/10 - TOP SIDE    </t>
    </r>
    <r>
      <rPr>
        <b/>
        <sz val="16"/>
        <rFont val="Calibri"/>
        <family val="2"/>
        <scheme val="minor"/>
      </rPr>
      <t xml:space="preserve">  6/13 - AOI</t>
    </r>
  </si>
  <si>
    <t>FABS DUE 6/6 - 6/10 QTY 300 CLEAR</t>
  </si>
  <si>
    <t>110392-1 (6/17)</t>
  </si>
  <si>
    <t>12/30</t>
  </si>
  <si>
    <r>
      <t xml:space="preserve">6/22   </t>
    </r>
    <r>
      <rPr>
        <b/>
        <strike/>
        <sz val="16"/>
        <color theme="1"/>
        <rFont val="Calibri"/>
        <family val="2"/>
        <scheme val="minor"/>
      </rPr>
      <t>6/24</t>
    </r>
    <r>
      <rPr>
        <b/>
        <sz val="16"/>
        <color theme="1"/>
        <rFont val="Calibri"/>
        <family val="2"/>
        <scheme val="minor"/>
      </rPr>
      <t xml:space="preserve">   </t>
    </r>
    <r>
      <rPr>
        <b/>
        <strike/>
        <sz val="16"/>
        <color theme="1"/>
        <rFont val="Calibri"/>
        <family val="2"/>
        <scheme val="minor"/>
      </rPr>
      <t>5D</t>
    </r>
  </si>
  <si>
    <t>*PAID EXPEDITE* DEPANEL &amp; MECH ASSY                         3 SHIP TO ADDRESSES</t>
  </si>
  <si>
    <r>
      <rPr>
        <b/>
        <strike/>
        <sz val="16"/>
        <color theme="1"/>
        <rFont val="Calibri"/>
        <family val="2"/>
      </rPr>
      <t>6/20 - BOT SIDE   6/20 - TOP SIDE</t>
    </r>
    <r>
      <rPr>
        <b/>
        <sz val="16"/>
        <color theme="1"/>
        <rFont val="Calibri"/>
        <family val="2"/>
      </rPr>
      <t xml:space="preserve">    6/20 - AOI</t>
    </r>
  </si>
  <si>
    <t>KIT CLEAR 6/17              6/20 WRONG STANDOFF (DUE 6/22 8AM)</t>
  </si>
  <si>
    <t>110857 (6/15)</t>
  </si>
  <si>
    <t>13600 Industrial Park Blvd</t>
  </si>
  <si>
    <t>6/22*   3D</t>
  </si>
  <si>
    <t>* 3 DAY TURN *   DEPANEL   *CUST ASKED TO EXP BUT DIDNT WANT TO PAY</t>
  </si>
  <si>
    <r>
      <rPr>
        <b/>
        <strike/>
        <sz val="16"/>
        <color theme="1"/>
        <rFont val="Calibri"/>
        <family val="2"/>
        <scheme val="minor"/>
      </rPr>
      <t>NEED PROG</t>
    </r>
    <r>
      <rPr>
        <b/>
        <sz val="16"/>
        <color theme="1"/>
        <rFont val="Calibri"/>
        <family val="2"/>
        <scheme val="minor"/>
      </rPr>
      <t xml:space="preserve">              </t>
    </r>
    <r>
      <rPr>
        <b/>
        <strike/>
        <sz val="16"/>
        <color theme="1"/>
        <rFont val="Calibri"/>
        <family val="2"/>
        <scheme val="minor"/>
      </rPr>
      <t xml:space="preserve"> 6/17 - TOP SIDE</t>
    </r>
    <r>
      <rPr>
        <b/>
        <sz val="16"/>
        <color theme="1"/>
        <rFont val="Calibri"/>
        <family val="2"/>
        <scheme val="minor"/>
      </rPr>
      <t xml:space="preserve">   6/17 - AOI</t>
    </r>
  </si>
  <si>
    <t>ONLY SHORT 2 ITEMS - KIT CLEAR 6/17 - ITEM 14 BTD</t>
  </si>
  <si>
    <t>Daikin Applied</t>
  </si>
  <si>
    <t>Minneapolis</t>
  </si>
  <si>
    <t>55441-3743</t>
  </si>
  <si>
    <t>Attn: Alan Woolfolk</t>
  </si>
  <si>
    <t>5X5937</t>
  </si>
  <si>
    <t>110733 (6/13)</t>
  </si>
  <si>
    <t>2841 Scott Blvd</t>
  </si>
  <si>
    <t>6/22   5D</t>
  </si>
  <si>
    <t>DEPANEL           SPECIAL C OF C &amp; PS REQ ECO #2</t>
  </si>
  <si>
    <r>
      <rPr>
        <b/>
        <strike/>
        <sz val="16"/>
        <rFont val="Calibri"/>
        <family val="2"/>
      </rPr>
      <t xml:space="preserve">NEED PROG </t>
    </r>
    <r>
      <rPr>
        <b/>
        <sz val="16"/>
        <rFont val="Calibri"/>
        <family val="2"/>
      </rPr>
      <t xml:space="preserve">   </t>
    </r>
    <r>
      <rPr>
        <b/>
        <strike/>
        <sz val="16"/>
        <rFont val="Calibri"/>
        <family val="2"/>
      </rPr>
      <t xml:space="preserve"> 6/16 - BOT/TOP</t>
    </r>
    <r>
      <rPr>
        <b/>
        <sz val="16"/>
        <rFont val="Calibri"/>
        <family val="2"/>
      </rPr>
      <t xml:space="preserve">   6/16 - AOI</t>
    </r>
  </si>
  <si>
    <t>KIT CLEAR 6/15</t>
  </si>
  <si>
    <t>Roche Sequencing Solutions</t>
  </si>
  <si>
    <t>Santa Clara</t>
  </si>
  <si>
    <t>95050-2549</t>
  </si>
  <si>
    <t>Attn: James Borthwick</t>
  </si>
  <si>
    <t>8W53E6</t>
  </si>
  <si>
    <t>110539 (6/17)</t>
  </si>
  <si>
    <r>
      <rPr>
        <b/>
        <strike/>
        <sz val="16"/>
        <color theme="1"/>
        <rFont val="Calibri"/>
        <family val="2"/>
      </rPr>
      <t>6/20 - TOP SIDE</t>
    </r>
    <r>
      <rPr>
        <b/>
        <sz val="16"/>
        <color theme="1"/>
        <rFont val="Calibri"/>
        <family val="2"/>
      </rPr>
      <t xml:space="preserve">   6/20 - BACK</t>
    </r>
  </si>
  <si>
    <t>3310-4128-9</t>
  </si>
  <si>
    <t>110387 (6/17)</t>
  </si>
  <si>
    <t>T/H ONLY      DEPANEL</t>
  </si>
  <si>
    <t>6/17 - BACK</t>
  </si>
  <si>
    <t>6/21   3D</t>
  </si>
  <si>
    <t>HOT!!!            DEPANEL            ***DO NOT MARK/STAMP BOARDS***</t>
  </si>
  <si>
    <r>
      <rPr>
        <b/>
        <strike/>
        <sz val="16"/>
        <rFont val="Calibri"/>
        <family val="2"/>
        <scheme val="minor"/>
      </rPr>
      <t>NEED PROG</t>
    </r>
    <r>
      <rPr>
        <b/>
        <sz val="16"/>
        <rFont val="Calibri"/>
        <family val="2"/>
        <scheme val="minor"/>
      </rPr>
      <t xml:space="preserve">       </t>
    </r>
    <r>
      <rPr>
        <b/>
        <strike/>
        <sz val="16"/>
        <rFont val="Calibri"/>
        <family val="2"/>
        <scheme val="minor"/>
      </rPr>
      <t>6/16 - TOP SIDE</t>
    </r>
    <r>
      <rPr>
        <b/>
        <sz val="16"/>
        <rFont val="Calibri"/>
        <family val="2"/>
        <scheme val="minor"/>
      </rPr>
      <t xml:space="preserve">   6/17 - AOI/BACK</t>
    </r>
  </si>
  <si>
    <t>6/10 - WAITING FOR FILES - 6/15 SHORT T/H ONLY - KIT CLEAR 6/16</t>
  </si>
  <si>
    <t>80026-3377</t>
  </si>
  <si>
    <t>108241 (4/8)</t>
  </si>
  <si>
    <t>7330 Greendale Rd</t>
  </si>
  <si>
    <t>6/21   10D</t>
  </si>
  <si>
    <t>6/6 - RECV U8 DAMAGED 15/20 - USE QTY 5 BTD BAL</t>
  </si>
  <si>
    <r>
      <rPr>
        <b/>
        <strike/>
        <sz val="16"/>
        <rFont val="Calibri"/>
        <family val="2"/>
      </rPr>
      <t>4/11 - BOT SIDE</t>
    </r>
    <r>
      <rPr>
        <b/>
        <sz val="16"/>
        <rFont val="Calibri"/>
        <family val="2"/>
      </rPr>
      <t xml:space="preserve">   4/12 - BACK</t>
    </r>
  </si>
  <si>
    <t>KIT CLEAR 6/7</t>
  </si>
  <si>
    <t>Plasma Process Group, Inc.</t>
  </si>
  <si>
    <t>Windsor</t>
  </si>
  <si>
    <t>80550-8004</t>
  </si>
  <si>
    <t>110512 (6/14)</t>
  </si>
  <si>
    <t>6/21   5D</t>
  </si>
  <si>
    <t>DEPANEL            FAIR REPORT REQ</t>
  </si>
  <si>
    <r>
      <t xml:space="preserve">NEED PROG    </t>
    </r>
    <r>
      <rPr>
        <b/>
        <sz val="16"/>
        <rFont val="Calibri"/>
        <family val="2"/>
        <scheme val="minor"/>
      </rPr>
      <t xml:space="preserve">       </t>
    </r>
    <r>
      <rPr>
        <b/>
        <strike/>
        <sz val="16"/>
        <rFont val="Calibri"/>
        <family val="2"/>
        <scheme val="minor"/>
      </rPr>
      <t xml:space="preserve">6/15 - TOP SIDE   </t>
    </r>
    <r>
      <rPr>
        <b/>
        <sz val="16"/>
        <rFont val="Calibri"/>
        <family val="2"/>
        <scheme val="minor"/>
      </rPr>
      <t>6/16 - AOI</t>
    </r>
  </si>
  <si>
    <t>KIT CLEAR 6/14</t>
  </si>
  <si>
    <t>109617-2 (6/6)</t>
  </si>
  <si>
    <t>2415 3rd St Ste 232</t>
  </si>
  <si>
    <t>DEPANEL - CofC PER ECO #4</t>
  </si>
  <si>
    <r>
      <t xml:space="preserve">NEED PROG    </t>
    </r>
    <r>
      <rPr>
        <b/>
        <sz val="16"/>
        <rFont val="Calibri"/>
        <family val="2"/>
        <scheme val="minor"/>
      </rPr>
      <t xml:space="preserve"> </t>
    </r>
    <r>
      <rPr>
        <b/>
        <strike/>
        <sz val="16"/>
        <rFont val="Calibri"/>
        <family val="2"/>
        <scheme val="minor"/>
      </rPr>
      <t>6/14 - BOT SIDE   6/15 - TOP SIDE</t>
    </r>
    <r>
      <rPr>
        <b/>
        <sz val="16"/>
        <rFont val="Calibri"/>
        <family val="2"/>
        <scheme val="minor"/>
      </rPr>
      <t xml:space="preserve">   6/15 - AOI</t>
    </r>
  </si>
  <si>
    <t>94107-3165</t>
  </si>
  <si>
    <t>Attn: Dave Desrochers</t>
  </si>
  <si>
    <t>110172-2ND (6/10)</t>
  </si>
  <si>
    <t>6601 Owens Dr Suite 150</t>
  </si>
  <si>
    <t>6/20   5D</t>
  </si>
  <si>
    <r>
      <rPr>
        <b/>
        <strike/>
        <sz val="16"/>
        <rFont val="Calibri"/>
        <family val="2"/>
        <scheme val="minor"/>
      </rPr>
      <t>6/13 - BOT SIDE</t>
    </r>
    <r>
      <rPr>
        <b/>
        <sz val="16"/>
        <rFont val="Calibri"/>
        <family val="2"/>
        <scheme val="minor"/>
      </rPr>
      <t xml:space="preserve">      </t>
    </r>
    <r>
      <rPr>
        <b/>
        <strike/>
        <sz val="16"/>
        <rFont val="Calibri"/>
        <family val="2"/>
        <scheme val="minor"/>
      </rPr>
      <t>6/14 - TOP SIDE</t>
    </r>
    <r>
      <rPr>
        <b/>
        <sz val="16"/>
        <rFont val="Calibri"/>
        <family val="2"/>
        <scheme val="minor"/>
      </rPr>
      <t xml:space="preserve">   6/15 - AOI</t>
    </r>
  </si>
  <si>
    <t>6/10 - SHORT SMT CONN - KIT CLEAR 6/13</t>
  </si>
  <si>
    <t>94588-3362</t>
  </si>
  <si>
    <t>420R7</t>
  </si>
  <si>
    <t>110186 (6/3)</t>
  </si>
  <si>
    <t>6/17   10D</t>
  </si>
  <si>
    <r>
      <t xml:space="preserve">NEED PROG         </t>
    </r>
    <r>
      <rPr>
        <b/>
        <sz val="16"/>
        <rFont val="Calibri"/>
        <family val="2"/>
        <scheme val="minor"/>
      </rPr>
      <t>6/8 - AOI</t>
    </r>
  </si>
  <si>
    <t>KIT CLEAR 6/3</t>
  </si>
  <si>
    <t>32901-2627</t>
  </si>
  <si>
    <t>110556 (6/8)</t>
  </si>
  <si>
    <t>6/16   5D</t>
  </si>
  <si>
    <t>DOUBLE CHK U21, R26 &amp; R33 PER ECO #1 &amp; 2 - ITEM 36 SHARES W/ 34</t>
  </si>
  <si>
    <r>
      <rPr>
        <b/>
        <strike/>
        <sz val="16"/>
        <rFont val="Calibri"/>
        <family val="2"/>
        <scheme val="minor"/>
      </rPr>
      <t>6/13 - BOT SIDE      6/14 - TOP SIDE</t>
    </r>
    <r>
      <rPr>
        <b/>
        <sz val="16"/>
        <rFont val="Calibri"/>
        <family val="2"/>
        <scheme val="minor"/>
      </rPr>
      <t xml:space="preserve">      6/14 - AOI</t>
    </r>
  </si>
  <si>
    <t>KIT CLEAR 6/9</t>
  </si>
  <si>
    <t>75032-6512</t>
  </si>
  <si>
    <t>110481 (6/8)</t>
  </si>
  <si>
    <t>5662 N Plumcreek Ave</t>
  </si>
  <si>
    <t>PRE-BAKE U101</t>
  </si>
  <si>
    <r>
      <rPr>
        <b/>
        <strike/>
        <sz val="16"/>
        <rFont val="Calibri"/>
        <family val="2"/>
        <scheme val="minor"/>
      </rPr>
      <t>6/9 - BOT SIDE</t>
    </r>
    <r>
      <rPr>
        <b/>
        <sz val="16"/>
        <rFont val="Calibri"/>
        <family val="2"/>
        <scheme val="minor"/>
      </rPr>
      <t xml:space="preserve">   6/10 - TOP SIDE   6/10 - AOI</t>
    </r>
  </si>
  <si>
    <t>KIT CLEAR 6/8</t>
  </si>
  <si>
    <t>Multitronix, Inc.</t>
  </si>
  <si>
    <t>Boise</t>
  </si>
  <si>
    <t>ID</t>
  </si>
  <si>
    <t>83713-1350</t>
  </si>
  <si>
    <t>Attn: Vernon Knowles</t>
  </si>
  <si>
    <t>Y8218V</t>
  </si>
  <si>
    <t>108218-2 (5/9)</t>
  </si>
  <si>
    <t>6/15       5D</t>
  </si>
  <si>
    <t>RAN PARTIAL QTY 300</t>
  </si>
  <si>
    <r>
      <rPr>
        <b/>
        <strike/>
        <sz val="16"/>
        <color theme="4"/>
        <rFont val="Calibri"/>
        <family val="2"/>
        <scheme val="minor"/>
      </rPr>
      <t>NEED PROG</t>
    </r>
    <r>
      <rPr>
        <b/>
        <sz val="16"/>
        <color theme="4"/>
        <rFont val="Calibri"/>
        <family val="2"/>
        <scheme val="minor"/>
      </rPr>
      <t xml:space="preserve">         </t>
    </r>
    <r>
      <rPr>
        <b/>
        <sz val="16"/>
        <rFont val="Calibri"/>
        <family val="2"/>
        <scheme val="minor"/>
      </rPr>
      <t>6/1 - AOI</t>
    </r>
  </si>
  <si>
    <t>5/31 - PARTIAL QTY 300 CLEAR</t>
  </si>
  <si>
    <t>110214 (5/18)</t>
  </si>
  <si>
    <t>6/15   20D</t>
  </si>
  <si>
    <t>T/H ONLY - CLASS 3</t>
  </si>
  <si>
    <t>110099 (6/2)</t>
  </si>
  <si>
    <t>740 S Pierce Ave STE 15</t>
  </si>
  <si>
    <r>
      <rPr>
        <b/>
        <strike/>
        <sz val="16"/>
        <rFont val="Calibri"/>
        <family val="2"/>
        <scheme val="minor"/>
      </rPr>
      <t>6/13</t>
    </r>
    <r>
      <rPr>
        <b/>
        <sz val="16"/>
        <rFont val="Calibri"/>
        <family val="2"/>
        <scheme val="minor"/>
      </rPr>
      <t xml:space="preserve">   6/15   5D</t>
    </r>
  </si>
  <si>
    <t>DEPANEL            *SHORT U27*          (6/14 DNI U27)</t>
  </si>
  <si>
    <r>
      <rPr>
        <b/>
        <strike/>
        <sz val="16"/>
        <rFont val="Calibri"/>
        <family val="2"/>
        <scheme val="minor"/>
      </rPr>
      <t>NEED PROG</t>
    </r>
    <r>
      <rPr>
        <b/>
        <sz val="16"/>
        <rFont val="Calibri"/>
        <family val="2"/>
        <scheme val="minor"/>
      </rPr>
      <t xml:space="preserve">      </t>
    </r>
    <r>
      <rPr>
        <b/>
        <strike/>
        <sz val="16"/>
        <rFont val="Calibri"/>
        <family val="2"/>
        <scheme val="minor"/>
      </rPr>
      <t>6/8 - BOT/TOP</t>
    </r>
    <r>
      <rPr>
        <b/>
        <sz val="16"/>
        <rFont val="Calibri"/>
        <family val="2"/>
        <scheme val="minor"/>
      </rPr>
      <t xml:space="preserve">   6/9 - AOI</t>
    </r>
  </si>
  <si>
    <t>KIT CLEAR 6/6            6/8 - FT PRINT &amp; CONN ISSUE - KIT CLEAR 6/14 DNI U27</t>
  </si>
  <si>
    <t>80027-3057</t>
  </si>
  <si>
    <t>110042 (6/8)</t>
  </si>
  <si>
    <t>6/15   5D</t>
  </si>
  <si>
    <r>
      <rPr>
        <b/>
        <strike/>
        <sz val="16"/>
        <color theme="1"/>
        <rFont val="Calibri"/>
        <family val="2"/>
        <scheme val="minor"/>
      </rPr>
      <t>6/9 - TOP SIDE</t>
    </r>
    <r>
      <rPr>
        <b/>
        <sz val="16"/>
        <color theme="1"/>
        <rFont val="Calibri"/>
        <family val="2"/>
        <scheme val="minor"/>
      </rPr>
      <t xml:space="preserve">        6/9 - AOI</t>
    </r>
  </si>
  <si>
    <t>20879-3408</t>
  </si>
  <si>
    <t>110550 (6/8)</t>
  </si>
  <si>
    <t>402 E Carrillo St Ste A</t>
  </si>
  <si>
    <t>6/15   4D</t>
  </si>
  <si>
    <t>AA XFER JOB          DNI R111</t>
  </si>
  <si>
    <r>
      <rPr>
        <b/>
        <strike/>
        <sz val="16"/>
        <rFont val="Calibri"/>
        <family val="2"/>
        <scheme val="minor"/>
      </rPr>
      <t>6/10 - TOP SIDE</t>
    </r>
    <r>
      <rPr>
        <b/>
        <sz val="16"/>
        <rFont val="Calibri"/>
        <family val="2"/>
        <scheme val="minor"/>
      </rPr>
      <t xml:space="preserve">   6/10 - AOI</t>
    </r>
  </si>
  <si>
    <t>SHOULD CLEAR 6/8 PART C/F'S</t>
  </si>
  <si>
    <t>Echo Digital Audio</t>
  </si>
  <si>
    <t>Santa Barbara</t>
  </si>
  <si>
    <t>93101-7467</t>
  </si>
  <si>
    <t>Attn: Milo Street</t>
  </si>
  <si>
    <t>109830-1 (5/26)</t>
  </si>
  <si>
    <t>3 FA/47</t>
  </si>
  <si>
    <t>6/14   5D</t>
  </si>
  <si>
    <r>
      <t>DEPANEL - BAKE FABS 24 HRS? - BOARD #0001 U4-U7 MUST HAVE IM8G16D3F</t>
    </r>
    <r>
      <rPr>
        <b/>
        <u/>
        <sz val="20"/>
        <rFont val="Calibri"/>
        <family val="2"/>
        <scheme val="minor"/>
      </rPr>
      <t>F</t>
    </r>
    <r>
      <rPr>
        <b/>
        <sz val="16"/>
        <rFont val="Calibri"/>
        <family val="2"/>
        <scheme val="minor"/>
      </rPr>
      <t>DG-125 / BOARDS #0002 &amp; 0003 U4-U7 MUST HAVE IM8G16D3F</t>
    </r>
    <r>
      <rPr>
        <b/>
        <u/>
        <sz val="20"/>
        <rFont val="Calibri"/>
        <family val="2"/>
        <scheme val="minor"/>
      </rPr>
      <t>C</t>
    </r>
    <r>
      <rPr>
        <b/>
        <sz val="16"/>
        <rFont val="Calibri"/>
        <family val="2"/>
        <scheme val="minor"/>
      </rPr>
      <t>DG-125</t>
    </r>
  </si>
  <si>
    <r>
      <rPr>
        <b/>
        <strike/>
        <sz val="16"/>
        <rFont val="Calibri"/>
        <family val="2"/>
        <scheme val="minor"/>
      </rPr>
      <t>NEED PROG</t>
    </r>
    <r>
      <rPr>
        <b/>
        <sz val="16"/>
        <rFont val="Calibri"/>
        <family val="2"/>
        <scheme val="minor"/>
      </rPr>
      <t xml:space="preserve">     </t>
    </r>
    <r>
      <rPr>
        <b/>
        <strike/>
        <sz val="16"/>
        <rFont val="Calibri"/>
        <family val="2"/>
        <scheme val="minor"/>
      </rPr>
      <t xml:space="preserve">6/8 - NEED TO RUN TOP 1ST      6/9 - TOP SIDE </t>
    </r>
    <r>
      <rPr>
        <b/>
        <sz val="16"/>
        <rFont val="Calibri"/>
        <family val="2"/>
        <scheme val="minor"/>
      </rPr>
      <t xml:space="preserve">     6/9 - AOI</t>
    </r>
  </si>
  <si>
    <r>
      <t xml:space="preserve">FABS DUE </t>
    </r>
    <r>
      <rPr>
        <b/>
        <strike/>
        <sz val="16"/>
        <rFont val="Calibri"/>
        <family val="2"/>
        <scheme val="minor"/>
      </rPr>
      <t>5/31 6/1</t>
    </r>
    <r>
      <rPr>
        <b/>
        <sz val="16"/>
        <rFont val="Calibri"/>
        <family val="2"/>
        <scheme val="minor"/>
      </rPr>
      <t xml:space="preserve"> </t>
    </r>
    <r>
      <rPr>
        <b/>
        <strike/>
        <sz val="16"/>
        <rFont val="Calibri"/>
        <family val="2"/>
        <scheme val="minor"/>
      </rPr>
      <t>6/3</t>
    </r>
    <r>
      <rPr>
        <b/>
        <sz val="16"/>
        <rFont val="Calibri"/>
        <family val="2"/>
        <scheme val="minor"/>
      </rPr>
      <t xml:space="preserve">       KIT CLEAR 6/7</t>
    </r>
  </si>
  <si>
    <t>108170 (5/26)</t>
  </si>
  <si>
    <t>13131 W Little York Rd - PEP PLT Dock C28</t>
  </si>
  <si>
    <t>6/13   10D</t>
  </si>
  <si>
    <r>
      <rPr>
        <b/>
        <strike/>
        <sz val="16"/>
        <rFont val="Calibri"/>
        <family val="2"/>
        <scheme val="minor"/>
      </rPr>
      <t>5/31 - TOP SIDE</t>
    </r>
    <r>
      <rPr>
        <b/>
        <sz val="16"/>
        <rFont val="Calibri"/>
        <family val="2"/>
        <scheme val="minor"/>
      </rPr>
      <t xml:space="preserve">      6/1 - AOI</t>
    </r>
  </si>
  <si>
    <t>SMT CLEAR 5/27 - KIT CLEAR 5/31</t>
  </si>
  <si>
    <t>Toshiba International Corp</t>
  </si>
  <si>
    <t>77041-5807</t>
  </si>
  <si>
    <t>Attn: Kathleen Stanley</t>
  </si>
  <si>
    <t>109006 (6/7)</t>
  </si>
  <si>
    <r>
      <rPr>
        <b/>
        <strike/>
        <sz val="16"/>
        <color theme="1"/>
        <rFont val="Calibri"/>
        <family val="2"/>
        <scheme val="minor"/>
      </rPr>
      <t>6/8 - BOT/TOP</t>
    </r>
    <r>
      <rPr>
        <b/>
        <sz val="16"/>
        <color theme="1"/>
        <rFont val="Calibri"/>
        <family val="2"/>
        <scheme val="minor"/>
      </rPr>
      <t xml:space="preserve">      6/8 - AOI</t>
    </r>
  </si>
  <si>
    <t>110416-1 (6/3)</t>
  </si>
  <si>
    <t>5FA/50</t>
  </si>
  <si>
    <t>6/13   5D</t>
  </si>
  <si>
    <r>
      <rPr>
        <b/>
        <strike/>
        <sz val="16"/>
        <rFont val="Calibri"/>
        <family val="2"/>
        <scheme val="minor"/>
      </rPr>
      <t>NEED PROG</t>
    </r>
    <r>
      <rPr>
        <b/>
        <sz val="16"/>
        <rFont val="Calibri"/>
        <family val="2"/>
        <scheme val="minor"/>
      </rPr>
      <t xml:space="preserve">      4/8 - AOI</t>
    </r>
  </si>
  <si>
    <t>KIT CLEAR 6/6</t>
  </si>
  <si>
    <t>110196 (6/3)</t>
  </si>
  <si>
    <t>21076 Bake Pkwy Ste 104</t>
  </si>
  <si>
    <t>6/10   5D</t>
  </si>
  <si>
    <r>
      <rPr>
        <b/>
        <strike/>
        <sz val="16"/>
        <color theme="4"/>
        <rFont val="Calibri"/>
        <family val="2"/>
        <scheme val="minor"/>
      </rPr>
      <t>NEED PROG</t>
    </r>
    <r>
      <rPr>
        <b/>
        <sz val="16"/>
        <color theme="4"/>
        <rFont val="Calibri"/>
        <family val="2"/>
        <scheme val="minor"/>
      </rPr>
      <t xml:space="preserve">      </t>
    </r>
    <r>
      <rPr>
        <b/>
        <strike/>
        <sz val="16"/>
        <rFont val="Calibri"/>
        <family val="2"/>
        <scheme val="minor"/>
      </rPr>
      <t>6/6 - TOP SIDE</t>
    </r>
    <r>
      <rPr>
        <b/>
        <sz val="16"/>
        <color theme="4"/>
        <rFont val="Calibri"/>
        <family val="2"/>
        <scheme val="minor"/>
      </rPr>
      <t xml:space="preserve">  </t>
    </r>
    <r>
      <rPr>
        <b/>
        <sz val="16"/>
        <rFont val="Calibri"/>
        <family val="2"/>
        <scheme val="minor"/>
      </rPr>
      <t xml:space="preserve"> 6/8 - AOI</t>
    </r>
  </si>
  <si>
    <t>ButterflyMX, Inc.</t>
  </si>
  <si>
    <t>92630-216</t>
  </si>
  <si>
    <r>
      <t xml:space="preserve">104910-4 (4/1)              </t>
    </r>
    <r>
      <rPr>
        <b/>
        <sz val="18"/>
        <rFont val="Calibri"/>
        <family val="2"/>
      </rPr>
      <t>*HOT*</t>
    </r>
  </si>
  <si>
    <t>11100 Johns Hopkins Road PO 174227</t>
  </si>
  <si>
    <t>20 BAL</t>
  </si>
  <si>
    <t>6/10       5D</t>
  </si>
  <si>
    <r>
      <t>*</t>
    </r>
    <r>
      <rPr>
        <b/>
        <sz val="16"/>
        <rFont val="Calibri"/>
        <family val="2"/>
      </rPr>
      <t>FAB NOTE: NO VENDOR MARKING PERMITTED* *SEE ECO #3 BEFORE RUNNING **ALSO U2, U32, R63 &amp; R64 HAVE ALT PARTS</t>
    </r>
  </si>
  <si>
    <r>
      <rPr>
        <b/>
        <strike/>
        <sz val="16"/>
        <rFont val="Calibri"/>
        <family val="2"/>
        <scheme val="minor"/>
      </rPr>
      <t>4/4 - RTR</t>
    </r>
    <r>
      <rPr>
        <b/>
        <sz val="16"/>
        <rFont val="Calibri"/>
        <family val="2"/>
        <scheme val="minor"/>
      </rPr>
      <t xml:space="preserve">           </t>
    </r>
    <r>
      <rPr>
        <b/>
        <strike/>
        <sz val="16"/>
        <rFont val="Calibri"/>
        <family val="2"/>
        <scheme val="minor"/>
      </rPr>
      <t>6/6 - BOT SIDE</t>
    </r>
    <r>
      <rPr>
        <b/>
        <sz val="16"/>
        <rFont val="Calibri"/>
        <family val="2"/>
        <scheme val="minor"/>
      </rPr>
      <t xml:space="preserve">   </t>
    </r>
    <r>
      <rPr>
        <b/>
        <strike/>
        <sz val="16"/>
        <rFont val="Calibri"/>
        <family val="2"/>
        <scheme val="minor"/>
      </rPr>
      <t>6/6 - TOP SIDE</t>
    </r>
    <r>
      <rPr>
        <b/>
        <sz val="16"/>
        <rFont val="Calibri"/>
        <family val="2"/>
        <scheme val="minor"/>
      </rPr>
      <t xml:space="preserve">   6/7 - AOI</t>
    </r>
  </si>
  <si>
    <r>
      <t>*</t>
    </r>
    <r>
      <rPr>
        <b/>
        <strike/>
        <sz val="16"/>
        <rFont val="Calibri"/>
        <family val="2"/>
      </rPr>
      <t>SHOULD CLEAR 4/4</t>
    </r>
    <r>
      <rPr>
        <b/>
        <sz val="16"/>
        <rFont val="Calibri"/>
        <family val="2"/>
      </rPr>
      <t xml:space="preserve"> 4/7 - FAB REMAKE   FAB DUE 4/21 - QTY 200 FABS CAME 4/28 - </t>
    </r>
    <r>
      <rPr>
        <b/>
        <sz val="16"/>
        <rFont val="Calibri"/>
        <family val="2"/>
        <scheme val="minor"/>
      </rPr>
      <t>STILL SHORT 20 FABS - KIT CLEAR 6/3</t>
    </r>
  </si>
  <si>
    <t>109885 (5/20)</t>
  </si>
  <si>
    <t>6/10   15D</t>
  </si>
  <si>
    <r>
      <rPr>
        <b/>
        <strike/>
        <sz val="16"/>
        <color theme="1"/>
        <rFont val="Calibri"/>
        <family val="2"/>
        <scheme val="minor"/>
      </rPr>
      <t>5/24 - BOT/TOP</t>
    </r>
    <r>
      <rPr>
        <b/>
        <sz val="16"/>
        <color theme="1"/>
        <rFont val="Calibri"/>
        <family val="2"/>
        <scheme val="minor"/>
      </rPr>
      <t xml:space="preserve">   5/25 - AOI</t>
    </r>
  </si>
  <si>
    <t>KIT CLEAR 5/20</t>
  </si>
  <si>
    <t>109898 (5/23)</t>
  </si>
  <si>
    <t>37/100</t>
  </si>
  <si>
    <t>6/9   5D</t>
  </si>
  <si>
    <t>NEED TO EXPEDITE   FABS BAKED 6/7</t>
  </si>
  <si>
    <r>
      <rPr>
        <b/>
        <strike/>
        <sz val="16"/>
        <rFont val="Calibri"/>
        <family val="2"/>
        <scheme val="minor"/>
      </rPr>
      <t>6/6 - BOT SIDE</t>
    </r>
    <r>
      <rPr>
        <b/>
        <sz val="16"/>
        <rFont val="Calibri"/>
        <family val="2"/>
        <scheme val="minor"/>
      </rPr>
      <t xml:space="preserve">   6/8 - TOP SIDE   6/8 - AOI</t>
    </r>
  </si>
  <si>
    <r>
      <t xml:space="preserve">FAB DUE </t>
    </r>
    <r>
      <rPr>
        <b/>
        <strike/>
        <sz val="16"/>
        <rFont val="Calibri"/>
        <family val="2"/>
        <scheme val="minor"/>
      </rPr>
      <t>5/26</t>
    </r>
    <r>
      <rPr>
        <b/>
        <sz val="16"/>
        <rFont val="Calibri"/>
        <family val="2"/>
        <scheme val="minor"/>
      </rPr>
      <t>, 5/31 - 6/3 RECV 37 FABS</t>
    </r>
  </si>
  <si>
    <t>110501 (6/7)</t>
  </si>
  <si>
    <t>10950 Pierson Dr Ste 700</t>
  </si>
  <si>
    <t>* 3 DAY TURN *     SHIP SOONER IF POSSIBLE   DEPANEL                   AA XFER JOB</t>
  </si>
  <si>
    <r>
      <rPr>
        <b/>
        <strike/>
        <sz val="16"/>
        <color theme="1"/>
        <rFont val="Calibri"/>
        <family val="2"/>
        <scheme val="minor"/>
      </rPr>
      <t>6/7 - WTG FOR STENCIL FILES   6/9 - BOT/TOP</t>
    </r>
    <r>
      <rPr>
        <b/>
        <sz val="16"/>
        <color theme="1"/>
        <rFont val="Calibri"/>
        <family val="2"/>
        <scheme val="minor"/>
      </rPr>
      <t xml:space="preserve">      6/9 - AOI</t>
    </r>
  </si>
  <si>
    <t>KIT CLEAR 6/7 BUT NO ARRAY FILES - FILES RECV 6/8</t>
  </si>
  <si>
    <t>22408-8083</t>
  </si>
  <si>
    <t>110168 (6/1)</t>
  </si>
  <si>
    <t>6/15   10D</t>
  </si>
  <si>
    <t>DEPANEL - XRAY &amp; SAVE IMAGES REQ - **SPECIAL XRAY NOTE ON ECO #3</t>
  </si>
  <si>
    <r>
      <t xml:space="preserve">NEED PROG          </t>
    </r>
    <r>
      <rPr>
        <b/>
        <strike/>
        <sz val="16"/>
        <rFont val="Calibri"/>
        <family val="2"/>
        <scheme val="minor"/>
      </rPr>
      <t xml:space="preserve">6/2 - TOP SIDE      </t>
    </r>
    <r>
      <rPr>
        <b/>
        <sz val="16"/>
        <rFont val="Calibri"/>
        <family val="2"/>
        <scheme val="minor"/>
      </rPr>
      <t>6/2 - AOI</t>
    </r>
  </si>
  <si>
    <t>KIT CLEAR 6/1</t>
  </si>
  <si>
    <t>80204-1858</t>
  </si>
  <si>
    <t>110699 (6/6)</t>
  </si>
  <si>
    <t>3506 W Lake Center Dr Suite A</t>
  </si>
  <si>
    <t>6/9   3D</t>
  </si>
  <si>
    <t>* 3 DAY TURN* SHIP TO AA PER ECO</t>
  </si>
  <si>
    <t>92704-6985</t>
  </si>
  <si>
    <t>109877-2 (5/16)</t>
  </si>
  <si>
    <r>
      <rPr>
        <b/>
        <strike/>
        <sz val="16"/>
        <rFont val="Calibri"/>
        <family val="2"/>
        <scheme val="minor"/>
      </rPr>
      <t>5/24 - BOT SIDE   5/25 - TOP SIDE</t>
    </r>
    <r>
      <rPr>
        <b/>
        <sz val="16"/>
        <rFont val="Calibri"/>
        <family val="2"/>
        <scheme val="minor"/>
      </rPr>
      <t xml:space="preserve">   5/26 AOI</t>
    </r>
  </si>
  <si>
    <t>109579 (5/12)</t>
  </si>
  <si>
    <t>790 6th St</t>
  </si>
  <si>
    <t>26/27</t>
  </si>
  <si>
    <t>6/9     5D</t>
  </si>
  <si>
    <t>CLOSE SHORT 1 BOARD - SHIP 26</t>
  </si>
  <si>
    <r>
      <t xml:space="preserve">NEED PROG       </t>
    </r>
    <r>
      <rPr>
        <b/>
        <sz val="16"/>
        <rFont val="Calibri"/>
        <family val="2"/>
        <scheme val="minor"/>
      </rPr>
      <t xml:space="preserve"> 5/31 - BOT/TOP</t>
    </r>
    <r>
      <rPr>
        <b/>
        <strike/>
        <sz val="16"/>
        <rFont val="Calibri"/>
        <family val="2"/>
        <scheme val="minor"/>
      </rPr>
      <t xml:space="preserve">     </t>
    </r>
    <r>
      <rPr>
        <b/>
        <sz val="16"/>
        <rFont val="Calibri"/>
        <family val="2"/>
        <scheme val="minor"/>
      </rPr>
      <t>6/1 - AOI</t>
    </r>
  </si>
  <si>
    <t>SHOULD CLEAR 5/26 - SHORT 1 FAB</t>
  </si>
  <si>
    <t>Pacific Northwest National Laboratory</t>
  </si>
  <si>
    <t>Richland</t>
  </si>
  <si>
    <t>99354-1873</t>
  </si>
  <si>
    <t>Attn: Mendoza Sara A EDL / 100 / Battelle for US DOE</t>
  </si>
  <si>
    <t>110100 (5/25)</t>
  </si>
  <si>
    <t>6/10   10D</t>
  </si>
  <si>
    <t>DEPANEL - XRAY ALL BGA'S &amp; SAVE IMAGES</t>
  </si>
  <si>
    <r>
      <rPr>
        <b/>
        <strike/>
        <sz val="16"/>
        <rFont val="Calibri"/>
        <family val="2"/>
        <scheme val="minor"/>
      </rPr>
      <t>5/25 - BOT SIDE   5/26 - TOP SIDE</t>
    </r>
    <r>
      <rPr>
        <b/>
        <sz val="16"/>
        <rFont val="Calibri"/>
        <family val="2"/>
        <scheme val="minor"/>
      </rPr>
      <t xml:space="preserve">   5/26 - AOI</t>
    </r>
  </si>
  <si>
    <t>SHOULD CLEAR 5/25 - ITEM 25 OK TO SKIP KIT CLEAR 5/26</t>
  </si>
  <si>
    <t>43035-7134</t>
  </si>
  <si>
    <t>109984 (5/20)</t>
  </si>
  <si>
    <t>12455D Research Blvd</t>
  </si>
  <si>
    <t>6/8   10D</t>
  </si>
  <si>
    <r>
      <rPr>
        <b/>
        <strike/>
        <sz val="16"/>
        <color theme="4"/>
        <rFont val="Calibri"/>
        <family val="2"/>
        <scheme val="minor"/>
      </rPr>
      <t>NEED PROG</t>
    </r>
    <r>
      <rPr>
        <b/>
        <sz val="16"/>
        <rFont val="Calibri"/>
        <family val="2"/>
        <scheme val="minor"/>
      </rPr>
      <t xml:space="preserve">      </t>
    </r>
    <r>
      <rPr>
        <b/>
        <strike/>
        <sz val="16"/>
        <rFont val="Calibri"/>
        <family val="2"/>
        <scheme val="minor"/>
      </rPr>
      <t>5/24 - BOT SIDE   5/26 - TOP SIDE</t>
    </r>
    <r>
      <rPr>
        <b/>
        <sz val="16"/>
        <rFont val="Calibri"/>
        <family val="2"/>
        <scheme val="minor"/>
      </rPr>
      <t xml:space="preserve">   5/26 - AOI</t>
    </r>
  </si>
  <si>
    <r>
      <rPr>
        <b/>
        <strike/>
        <sz val="16"/>
        <color theme="1"/>
        <rFont val="Calibri"/>
        <family val="2"/>
        <scheme val="minor"/>
      </rPr>
      <t>SHOULD CLEAR 5/20</t>
    </r>
    <r>
      <rPr>
        <b/>
        <sz val="16"/>
        <color theme="1"/>
        <rFont val="Calibri"/>
        <family val="2"/>
        <scheme val="minor"/>
      </rPr>
      <t xml:space="preserve"> - KIT CLEAR 5/24</t>
    </r>
  </si>
  <si>
    <t>78759-2314</t>
  </si>
  <si>
    <t>109946 (5/11)</t>
  </si>
  <si>
    <r>
      <rPr>
        <b/>
        <strike/>
        <sz val="16"/>
        <rFont val="Calibri"/>
        <family val="2"/>
        <scheme val="minor"/>
      </rPr>
      <t>6/7</t>
    </r>
    <r>
      <rPr>
        <b/>
        <sz val="16"/>
        <rFont val="Calibri"/>
        <family val="2"/>
        <scheme val="minor"/>
      </rPr>
      <t xml:space="preserve"> 6/8     10D</t>
    </r>
  </si>
  <si>
    <t>T/H ONLY - 6/6 - DELAM ARND PEM NUTS</t>
  </si>
  <si>
    <r>
      <rPr>
        <b/>
        <strike/>
        <sz val="16"/>
        <rFont val="Calibri"/>
        <family val="2"/>
        <scheme val="minor"/>
      </rPr>
      <t>SHOULD CLEAR 5/13</t>
    </r>
    <r>
      <rPr>
        <b/>
        <sz val="16"/>
        <rFont val="Calibri"/>
        <family val="2"/>
        <scheme val="minor"/>
      </rPr>
      <t xml:space="preserve"> - KIT CLEAR 5/23</t>
    </r>
  </si>
  <si>
    <t>Portland,</t>
  </si>
  <si>
    <t>97217-3955</t>
  </si>
  <si>
    <t>109791-1FA (5/31)</t>
  </si>
  <si>
    <t>???   10D</t>
  </si>
  <si>
    <t>6/2 - BOT/TOP   6/2 - AOI</t>
  </si>
  <si>
    <t>SHOULD CLEAR 5/31 - SHORT ITEM 22</t>
  </si>
  <si>
    <t>110400 (6/3)</t>
  </si>
  <si>
    <t>100 Jytek Dr Bldg 2</t>
  </si>
  <si>
    <t>6/16   9D</t>
  </si>
  <si>
    <t>6/6 - AOI</t>
  </si>
  <si>
    <t>Fourstar Connections (Genuine Cable Group)</t>
  </si>
  <si>
    <t>Leominster</t>
  </si>
  <si>
    <t>01453-5917</t>
  </si>
  <si>
    <t>84106-2319</t>
  </si>
  <si>
    <t>109678 (5/26)</t>
  </si>
  <si>
    <t>6/6   5D</t>
  </si>
  <si>
    <r>
      <rPr>
        <b/>
        <strike/>
        <sz val="16"/>
        <color theme="4"/>
        <rFont val="Calibri"/>
        <family val="2"/>
        <scheme val="minor"/>
      </rPr>
      <t>NEED PROG</t>
    </r>
    <r>
      <rPr>
        <b/>
        <sz val="16"/>
        <color theme="4"/>
        <rFont val="Calibri"/>
        <family val="2"/>
        <scheme val="minor"/>
      </rPr>
      <t xml:space="preserve">     </t>
    </r>
    <r>
      <rPr>
        <b/>
        <strike/>
        <sz val="16"/>
        <color theme="4"/>
        <rFont val="Calibri"/>
        <family val="2"/>
        <scheme val="minor"/>
      </rPr>
      <t xml:space="preserve"> </t>
    </r>
    <r>
      <rPr>
        <b/>
        <strike/>
        <sz val="16"/>
        <rFont val="Calibri"/>
        <family val="2"/>
        <scheme val="minor"/>
      </rPr>
      <t>5/31 - TOP SIDE</t>
    </r>
    <r>
      <rPr>
        <b/>
        <sz val="16"/>
        <rFont val="Calibri"/>
        <family val="2"/>
        <scheme val="minor"/>
      </rPr>
      <t xml:space="preserve">   6/1 - AOI</t>
    </r>
  </si>
  <si>
    <t>KIT CLEAR 5/27</t>
  </si>
  <si>
    <t>13057-9707</t>
  </si>
  <si>
    <t>0132-0019-0</t>
  </si>
  <si>
    <t>110237 (5/26)</t>
  </si>
  <si>
    <t>11100 Endeavor Ct Suite 300</t>
  </si>
  <si>
    <t>STAKING REQ - U23 QTY 40 PIC16F15244-E/REB &amp; QTY 70 PIC16F15244-I/REB</t>
  </si>
  <si>
    <r>
      <t xml:space="preserve">NEED PROG      </t>
    </r>
    <r>
      <rPr>
        <b/>
        <strike/>
        <sz val="16"/>
        <rFont val="Calibri"/>
        <family val="2"/>
        <scheme val="minor"/>
      </rPr>
      <t>5/26 - BOT SIDE   5/27 - TOP SIDE</t>
    </r>
    <r>
      <rPr>
        <b/>
        <strike/>
        <sz val="16"/>
        <color theme="4"/>
        <rFont val="Calibri"/>
        <family val="2"/>
        <scheme val="minor"/>
      </rPr>
      <t xml:space="preserve">   </t>
    </r>
    <r>
      <rPr>
        <b/>
        <sz val="16"/>
        <rFont val="Calibri"/>
        <family val="2"/>
        <scheme val="minor"/>
      </rPr>
      <t>5/31 - AOI</t>
    </r>
  </si>
  <si>
    <t>NAL Research Corporation</t>
  </si>
  <si>
    <t>Manassas</t>
  </si>
  <si>
    <t>20109-4027</t>
  </si>
  <si>
    <t>109097-1 (5/26)</t>
  </si>
  <si>
    <t>55/130</t>
  </si>
  <si>
    <t>6/3   5D</t>
  </si>
  <si>
    <t>6/1 - AOI</t>
  </si>
  <si>
    <t>COULD CLEAR 5/26 - QTY 55 CLEAR 5/26</t>
  </si>
  <si>
    <t>109768 (5/25)</t>
  </si>
  <si>
    <r>
      <t xml:space="preserve">NEED PROG      </t>
    </r>
    <r>
      <rPr>
        <b/>
        <strike/>
        <sz val="16"/>
        <rFont val="Calibri"/>
        <family val="2"/>
        <scheme val="minor"/>
      </rPr>
      <t>5/26 - BOT/TOP</t>
    </r>
    <r>
      <rPr>
        <b/>
        <strike/>
        <sz val="16"/>
        <color theme="4"/>
        <rFont val="Calibri"/>
        <family val="2"/>
        <scheme val="minor"/>
      </rPr>
      <t xml:space="preserve">   </t>
    </r>
    <r>
      <rPr>
        <b/>
        <sz val="16"/>
        <rFont val="Calibri"/>
        <family val="2"/>
        <scheme val="minor"/>
      </rPr>
      <t xml:space="preserve"> 5/31 - AOI</t>
    </r>
  </si>
  <si>
    <r>
      <rPr>
        <b/>
        <strike/>
        <sz val="16"/>
        <rFont val="Calibri"/>
        <family val="2"/>
        <scheme val="minor"/>
      </rPr>
      <t>FABS DUE 5/27</t>
    </r>
    <r>
      <rPr>
        <b/>
        <sz val="16"/>
        <rFont val="Calibri"/>
        <family val="2"/>
        <scheme val="minor"/>
      </rPr>
      <t xml:space="preserve"> - KIT CLEAR 5/26</t>
    </r>
  </si>
  <si>
    <t>63005-1030</t>
  </si>
  <si>
    <t>110354 (5/26)</t>
  </si>
  <si>
    <r>
      <rPr>
        <b/>
        <strike/>
        <sz val="16"/>
        <rFont val="Calibri"/>
        <family val="2"/>
        <scheme val="minor"/>
      </rPr>
      <t>NEED PROG</t>
    </r>
    <r>
      <rPr>
        <b/>
        <sz val="16"/>
        <rFont val="Calibri"/>
        <family val="2"/>
        <scheme val="minor"/>
      </rPr>
      <t xml:space="preserve">     5/31 - BOT/TOP   5/31 - AOI</t>
    </r>
  </si>
  <si>
    <t>SHOULD CLEAR 5/27 SHORT ITEMS 7 &amp; 9</t>
  </si>
  <si>
    <t>110288 (5/31)</t>
  </si>
  <si>
    <t>4260 Us Highway 1 STE 5</t>
  </si>
  <si>
    <t>6/1 - BACK</t>
  </si>
  <si>
    <t>KIT CLEAR 5/31</t>
  </si>
  <si>
    <t>Polygenesis</t>
  </si>
  <si>
    <t>Monmouth Junction</t>
  </si>
  <si>
    <t>08852-1964</t>
  </si>
  <si>
    <t>109877-1 (5/16)</t>
  </si>
  <si>
    <t>30          30             60</t>
  </si>
  <si>
    <t>6/2   6/9    6/23</t>
  </si>
  <si>
    <t>DEPANEL   -    DOUBLE CHK L3, L4, U11 - *SPLIT SHIPMENTS*</t>
  </si>
  <si>
    <t>108838 (5/17)</t>
  </si>
  <si>
    <t>2845 Delta Dr</t>
  </si>
  <si>
    <t>6/8   5D</t>
  </si>
  <si>
    <t>LED BOARD - LED ALIGNMENT CRITICAL</t>
  </si>
  <si>
    <r>
      <rPr>
        <b/>
        <strike/>
        <sz val="16"/>
        <rFont val="Calibri"/>
        <family val="2"/>
        <scheme val="minor"/>
      </rPr>
      <t>NEED PROG</t>
    </r>
    <r>
      <rPr>
        <b/>
        <sz val="16"/>
        <rFont val="Calibri"/>
        <family val="2"/>
        <scheme val="minor"/>
      </rPr>
      <t xml:space="preserve">        </t>
    </r>
    <r>
      <rPr>
        <b/>
        <strike/>
        <sz val="16"/>
        <rFont val="Calibri"/>
        <family val="2"/>
        <scheme val="minor"/>
      </rPr>
      <t>5/18 - BOT SIDE</t>
    </r>
    <r>
      <rPr>
        <b/>
        <sz val="16"/>
        <rFont val="Calibri"/>
        <family val="2"/>
        <scheme val="minor"/>
      </rPr>
      <t xml:space="preserve">   5/19 - TOP SIDE   5/19 - AOI</t>
    </r>
  </si>
  <si>
    <t>SHORT 1PC U2 - KIT CLEAR 6/1</t>
  </si>
  <si>
    <t>Skyline Products, Inc</t>
  </si>
  <si>
    <t>80910-1010</t>
  </si>
  <si>
    <t>110177 (5/19)</t>
  </si>
  <si>
    <t>4975 E 41st Ave</t>
  </si>
  <si>
    <t>6/4   9D</t>
  </si>
  <si>
    <r>
      <t xml:space="preserve">RTR                   </t>
    </r>
    <r>
      <rPr>
        <b/>
        <strike/>
        <sz val="16"/>
        <rFont val="Calibri"/>
        <family val="2"/>
      </rPr>
      <t>5/24 - BOT/TOP</t>
    </r>
    <r>
      <rPr>
        <b/>
        <sz val="16"/>
        <rFont val="Calibri"/>
        <family val="2"/>
      </rPr>
      <t xml:space="preserve">   5/24 - AOI</t>
    </r>
  </si>
  <si>
    <t>SHOULD CLEAR 5/19 - 5/20 SMT CLEAR - KIT CLEAR 5/23</t>
  </si>
  <si>
    <t>Mount Sopris Instrument</t>
  </si>
  <si>
    <t>80216-4424</t>
  </si>
  <si>
    <t>Mount Sopris</t>
  </si>
  <si>
    <t>108701 (5/18)</t>
  </si>
  <si>
    <t>210 Executive Dr Ste 5</t>
  </si>
  <si>
    <t>6/1   10D</t>
  </si>
  <si>
    <r>
      <rPr>
        <b/>
        <strike/>
        <sz val="16"/>
        <rFont val="Calibri"/>
        <family val="2"/>
      </rPr>
      <t>NEED PROG</t>
    </r>
    <r>
      <rPr>
        <b/>
        <sz val="16"/>
        <rFont val="Calibri"/>
        <family val="2"/>
      </rPr>
      <t xml:space="preserve">       </t>
    </r>
    <r>
      <rPr>
        <b/>
        <strike/>
        <sz val="16"/>
        <rFont val="Calibri"/>
        <family val="2"/>
      </rPr>
      <t xml:space="preserve"> 5/24 - TOP SIDE</t>
    </r>
    <r>
      <rPr>
        <b/>
        <sz val="16"/>
        <rFont val="Calibri"/>
        <family val="2"/>
      </rPr>
      <t xml:space="preserve">   5/24 - AOI</t>
    </r>
  </si>
  <si>
    <t>KIT CLEAR 5/18</t>
  </si>
  <si>
    <t>Accudyne Systems, Inc.</t>
  </si>
  <si>
    <t>19702-3335</t>
  </si>
  <si>
    <t>108951 (5/18)</t>
  </si>
  <si>
    <r>
      <rPr>
        <b/>
        <strike/>
        <sz val="16"/>
        <color theme="4"/>
        <rFont val="Calibri"/>
        <family val="2"/>
        <scheme val="minor"/>
      </rPr>
      <t>NEED PROG</t>
    </r>
    <r>
      <rPr>
        <b/>
        <sz val="16"/>
        <color theme="4"/>
        <rFont val="Calibri"/>
        <family val="2"/>
        <scheme val="minor"/>
      </rPr>
      <t xml:space="preserve">       </t>
    </r>
    <r>
      <rPr>
        <b/>
        <sz val="16"/>
        <rFont val="Calibri"/>
        <family val="2"/>
        <scheme val="minor"/>
      </rPr>
      <t>5/19 - TOP SIDE</t>
    </r>
    <r>
      <rPr>
        <b/>
        <sz val="16"/>
        <color theme="4"/>
        <rFont val="Calibri"/>
        <family val="2"/>
        <scheme val="minor"/>
      </rPr>
      <t xml:space="preserve">   </t>
    </r>
    <r>
      <rPr>
        <b/>
        <sz val="16"/>
        <rFont val="Calibri"/>
        <family val="2"/>
        <scheme val="minor"/>
      </rPr>
      <t>5/20 - AOI</t>
    </r>
  </si>
  <si>
    <t>238V3</t>
  </si>
  <si>
    <t>110040 (5/16)</t>
  </si>
  <si>
    <t>140 3rd St PO BOX 707</t>
  </si>
  <si>
    <t>6/3   10D</t>
  </si>
  <si>
    <t>DEPANEL                 *DO NOT WASH*</t>
  </si>
  <si>
    <r>
      <rPr>
        <b/>
        <strike/>
        <sz val="16"/>
        <rFont val="Calibri"/>
        <family val="2"/>
        <scheme val="minor"/>
      </rPr>
      <t>NEED PROG</t>
    </r>
    <r>
      <rPr>
        <b/>
        <sz val="16"/>
        <rFont val="Calibri"/>
        <family val="2"/>
        <scheme val="minor"/>
      </rPr>
      <t xml:space="preserve">       5/17 - RAN QTY 50   5/20 - AOI</t>
    </r>
  </si>
  <si>
    <t>SHOULD CLEAR 5/18   5/19 ONLY SHORT 1 PC Q3 - 5/20 BTD</t>
  </si>
  <si>
    <t>55325-0707</t>
  </si>
  <si>
    <t>109558-1 (5/25)</t>
  </si>
  <si>
    <t>6/2   5D</t>
  </si>
  <si>
    <t>NEED POGO FIXTURES   DEPANEL                U1 KAPTON TAPE</t>
  </si>
  <si>
    <r>
      <rPr>
        <b/>
        <strike/>
        <sz val="16"/>
        <rFont val="Calibri"/>
        <family val="2"/>
        <scheme val="minor"/>
      </rPr>
      <t>5/31 - BOT/TOP</t>
    </r>
    <r>
      <rPr>
        <b/>
        <sz val="16"/>
        <rFont val="Calibri"/>
        <family val="2"/>
        <scheme val="minor"/>
      </rPr>
      <t xml:space="preserve">   5/31 - AOI</t>
    </r>
  </si>
  <si>
    <r>
      <rPr>
        <b/>
        <strike/>
        <sz val="16"/>
        <rFont val="Calibri"/>
        <family val="2"/>
        <scheme val="minor"/>
      </rPr>
      <t>FABS DUE 5/20</t>
    </r>
    <r>
      <rPr>
        <b/>
        <sz val="16"/>
        <rFont val="Calibri"/>
        <family val="2"/>
        <scheme val="minor"/>
      </rPr>
      <t xml:space="preserve">       KIT CLEAR 5/25</t>
    </r>
  </si>
  <si>
    <r>
      <t xml:space="preserve">104910-3 (4/1)              </t>
    </r>
    <r>
      <rPr>
        <b/>
        <sz val="18"/>
        <color rgb="FFFF0000"/>
        <rFont val="Calibri"/>
        <family val="2"/>
      </rPr>
      <t>*HOT*</t>
    </r>
  </si>
  <si>
    <t>180/200</t>
  </si>
  <si>
    <t>5/27       5D</t>
  </si>
  <si>
    <r>
      <t>*</t>
    </r>
    <r>
      <rPr>
        <b/>
        <sz val="16"/>
        <color theme="4"/>
        <rFont val="Calibri"/>
        <family val="2"/>
      </rPr>
      <t>FAB NOTE: NO VENDOR MARKING PERMITTED* *SEE ECO #3 BEFORE RUNNING **ALSO U2, U32, R63 &amp; R64 HAVE ALT PARTS</t>
    </r>
  </si>
  <si>
    <r>
      <t xml:space="preserve">4/4 - RTR         </t>
    </r>
    <r>
      <rPr>
        <b/>
        <strike/>
        <sz val="16"/>
        <color theme="4"/>
        <rFont val="Calibri"/>
        <family val="2"/>
        <scheme val="minor"/>
      </rPr>
      <t xml:space="preserve"> 5/20 - BOT SIDE</t>
    </r>
    <r>
      <rPr>
        <b/>
        <sz val="16"/>
        <color theme="4"/>
        <rFont val="Calibri"/>
        <family val="2"/>
        <scheme val="minor"/>
      </rPr>
      <t xml:space="preserve">   </t>
    </r>
    <r>
      <rPr>
        <b/>
        <strike/>
        <sz val="16"/>
        <color theme="4"/>
        <rFont val="Calibri"/>
        <family val="2"/>
        <scheme val="minor"/>
      </rPr>
      <t>5/23 - TOP SIDE</t>
    </r>
    <r>
      <rPr>
        <b/>
        <sz val="16"/>
        <color theme="4"/>
        <rFont val="Calibri"/>
        <family val="2"/>
        <scheme val="minor"/>
      </rPr>
      <t xml:space="preserve">   5/25 SMT DONE (3.5 DAYS)</t>
    </r>
  </si>
  <si>
    <r>
      <t>*</t>
    </r>
    <r>
      <rPr>
        <b/>
        <strike/>
        <sz val="16"/>
        <color theme="4"/>
        <rFont val="Calibri"/>
        <family val="2"/>
      </rPr>
      <t>SHOULD CLEAR 4/4</t>
    </r>
    <r>
      <rPr>
        <b/>
        <sz val="16"/>
        <color theme="4"/>
        <rFont val="Calibri"/>
        <family val="2"/>
      </rPr>
      <t xml:space="preserve"> 4/7 - FAB REMAKE   FAB DUE 4/21 - QTY 200 FABS CAME 4/28 - HOLD FOR FA RUN</t>
    </r>
    <r>
      <rPr>
        <b/>
        <sz val="16"/>
        <color theme="4"/>
        <rFont val="Calibri"/>
        <family val="2"/>
        <scheme val="minor"/>
      </rPr>
      <t xml:space="preserve"> 5/19 - Q1 RECV - STILL SHORT 20 FABS</t>
    </r>
  </si>
  <si>
    <t>109349-1 (5/9)</t>
  </si>
  <si>
    <t>128/180</t>
  </si>
  <si>
    <t>5/27      9D</t>
  </si>
  <si>
    <t>RUN PARTIAL QTY 128 SHIP 5/27</t>
  </si>
  <si>
    <t>5/17 - AOI</t>
  </si>
  <si>
    <t>5/9 - PARTIAL CLEAR QTY 128</t>
  </si>
  <si>
    <t>108945 (5/19)</t>
  </si>
  <si>
    <t>5/27   3D</t>
  </si>
  <si>
    <t>5/20 - BOT SIDE   5/23 - TOP SIDE     5/24 - BACK</t>
  </si>
  <si>
    <t>SHOULD CLEAR 5/19 - #86 BTD</t>
  </si>
  <si>
    <t>32904-2316</t>
  </si>
  <si>
    <t>110172-1FA (5/23)</t>
  </si>
  <si>
    <r>
      <rPr>
        <b/>
        <strike/>
        <sz val="16"/>
        <rFont val="Calibri"/>
        <family val="2"/>
        <scheme val="minor"/>
      </rPr>
      <t>5/27</t>
    </r>
    <r>
      <rPr>
        <b/>
        <sz val="16"/>
        <rFont val="Calibri"/>
        <family val="2"/>
        <scheme val="minor"/>
      </rPr>
      <t xml:space="preserve">  5/31    5D</t>
    </r>
  </si>
  <si>
    <t>*SHIP SOLDER SAMPLE/ECO # 10* DEPANEL - DNI J1/BTD J5</t>
  </si>
  <si>
    <r>
      <rPr>
        <b/>
        <strike/>
        <sz val="16"/>
        <color theme="4"/>
        <rFont val="Calibri"/>
        <family val="2"/>
        <scheme val="minor"/>
      </rPr>
      <t>NEED PROG</t>
    </r>
    <r>
      <rPr>
        <b/>
        <sz val="16"/>
        <rFont val="Calibri"/>
        <family val="2"/>
        <scheme val="minor"/>
      </rPr>
      <t xml:space="preserve">      5/24 - BOT SIDE</t>
    </r>
  </si>
  <si>
    <t>KIT CLEAR 5/23</t>
  </si>
  <si>
    <t>109970 (5/16)</t>
  </si>
  <si>
    <t>10008 N Harris Farm Rd</t>
  </si>
  <si>
    <t>5/27   5D</t>
  </si>
  <si>
    <t xml:space="preserve">*DO NOT DEPANEL* </t>
  </si>
  <si>
    <r>
      <rPr>
        <b/>
        <strike/>
        <sz val="16"/>
        <rFont val="Calibri"/>
        <family val="2"/>
      </rPr>
      <t>NEED PROG</t>
    </r>
    <r>
      <rPr>
        <b/>
        <sz val="16"/>
        <rFont val="Calibri"/>
        <family val="2"/>
      </rPr>
      <t xml:space="preserve">        </t>
    </r>
    <r>
      <rPr>
        <b/>
        <strike/>
        <sz val="16"/>
        <rFont val="Calibri"/>
        <family val="2"/>
      </rPr>
      <t>5/24 - BOT/TOP</t>
    </r>
    <r>
      <rPr>
        <b/>
        <sz val="16"/>
        <rFont val="Calibri"/>
        <family val="2"/>
        <scheme val="minor"/>
      </rPr>
      <t xml:space="preserve">   5/25 - BACK</t>
    </r>
  </si>
  <si>
    <t>DNI U17 - FABS DUE 5/17 ALSO 1 ITEM SHORT - KIT CLEAR 5/20</t>
  </si>
  <si>
    <t>The Ascendancy Group</t>
  </si>
  <si>
    <t>Spotsylvania</t>
  </si>
  <si>
    <t>22553-1975</t>
  </si>
  <si>
    <t>6808-3411-3</t>
  </si>
  <si>
    <t>5/26       5D</t>
  </si>
  <si>
    <r>
      <rPr>
        <b/>
        <strike/>
        <sz val="16"/>
        <color theme="4"/>
        <rFont val="Calibri"/>
        <family val="2"/>
        <scheme val="minor"/>
      </rPr>
      <t>NEED PROG</t>
    </r>
    <r>
      <rPr>
        <b/>
        <sz val="16"/>
        <color theme="4"/>
        <rFont val="Calibri"/>
        <family val="2"/>
        <scheme val="minor"/>
      </rPr>
      <t xml:space="preserve">         </t>
    </r>
    <r>
      <rPr>
        <b/>
        <sz val="16"/>
        <rFont val="Calibri"/>
        <family val="2"/>
        <scheme val="minor"/>
      </rPr>
      <t>FSU</t>
    </r>
  </si>
  <si>
    <t>5/9 - PARTIAL QTY 500 CLEAR</t>
  </si>
  <si>
    <t>110030 (5/10)</t>
  </si>
  <si>
    <t>DEPANEL - RUN TOP SIDE 1ST PER ECO #4</t>
  </si>
  <si>
    <r>
      <rPr>
        <b/>
        <strike/>
        <sz val="16"/>
        <rFont val="Calibri"/>
        <family val="2"/>
        <scheme val="minor"/>
      </rPr>
      <t>NEED PROG</t>
    </r>
    <r>
      <rPr>
        <b/>
        <sz val="16"/>
        <rFont val="Calibri"/>
        <family val="2"/>
        <scheme val="minor"/>
      </rPr>
      <t xml:space="preserve">           </t>
    </r>
    <r>
      <rPr>
        <b/>
        <strike/>
        <sz val="16"/>
        <rFont val="Calibri"/>
        <family val="2"/>
        <scheme val="minor"/>
      </rPr>
      <t>5/17 - BOT/TOP</t>
    </r>
    <r>
      <rPr>
        <b/>
        <sz val="16"/>
        <rFont val="Calibri"/>
        <family val="2"/>
        <scheme val="minor"/>
      </rPr>
      <t xml:space="preserve">   5/17 - AOI</t>
    </r>
  </si>
  <si>
    <r>
      <rPr>
        <b/>
        <strike/>
        <sz val="16"/>
        <rFont val="Calibri"/>
        <family val="2"/>
        <scheme val="minor"/>
      </rPr>
      <t>SHOULD CLEAR 5/13</t>
    </r>
    <r>
      <rPr>
        <b/>
        <sz val="16"/>
        <rFont val="Calibri"/>
        <family val="2"/>
        <scheme val="minor"/>
      </rPr>
      <t xml:space="preserve"> KIT CLEAR 5/16     5/17 - AOI</t>
    </r>
  </si>
  <si>
    <t>22980-4029</t>
  </si>
  <si>
    <t>109679 (5/6)</t>
  </si>
  <si>
    <t>5/26      5D</t>
  </si>
  <si>
    <t>DEPANEL - U1 &amp; LS2 PLACE AFTER WASH</t>
  </si>
  <si>
    <r>
      <rPr>
        <b/>
        <strike/>
        <sz val="16"/>
        <rFont val="Calibri"/>
        <family val="2"/>
      </rPr>
      <t>NEED PROG</t>
    </r>
    <r>
      <rPr>
        <b/>
        <sz val="16"/>
        <rFont val="Calibri"/>
        <family val="2"/>
      </rPr>
      <t xml:space="preserve">      5/23 - BOT/TOP   5/24 - BACK</t>
    </r>
  </si>
  <si>
    <r>
      <rPr>
        <b/>
        <strike/>
        <sz val="16"/>
        <rFont val="Calibri"/>
        <family val="2"/>
        <scheme val="minor"/>
      </rPr>
      <t>SHOULD CLEAR 5/17</t>
    </r>
    <r>
      <rPr>
        <b/>
        <sz val="16"/>
        <rFont val="Calibri"/>
        <family val="2"/>
        <scheme val="minor"/>
      </rPr>
      <t xml:space="preserve">   KIT CLEAR 5/19</t>
    </r>
  </si>
  <si>
    <t>110022 (5/5)</t>
  </si>
  <si>
    <t>5/26      15D</t>
  </si>
  <si>
    <t>PRE BAKE U6</t>
  </si>
  <si>
    <r>
      <rPr>
        <b/>
        <strike/>
        <sz val="16"/>
        <color theme="4"/>
        <rFont val="Calibri"/>
        <family val="2"/>
      </rPr>
      <t>NEED PROG</t>
    </r>
    <r>
      <rPr>
        <b/>
        <sz val="16"/>
        <color theme="4"/>
        <rFont val="Calibri"/>
        <family val="2"/>
      </rPr>
      <t xml:space="preserve">      </t>
    </r>
    <r>
      <rPr>
        <b/>
        <sz val="16"/>
        <rFont val="Calibri"/>
        <family val="2"/>
      </rPr>
      <t xml:space="preserve"> </t>
    </r>
    <r>
      <rPr>
        <b/>
        <strike/>
        <sz val="16"/>
        <rFont val="Calibri"/>
        <family val="2"/>
      </rPr>
      <t>5/10 - BOT/TOP</t>
    </r>
    <r>
      <rPr>
        <b/>
        <sz val="16"/>
        <rFont val="Calibri"/>
        <family val="2"/>
      </rPr>
      <t xml:space="preserve">  5/11 - AOI</t>
    </r>
  </si>
  <si>
    <t>KIT CLEAR 5/5</t>
  </si>
  <si>
    <t>20878-141</t>
  </si>
  <si>
    <t>110259  (5/18)</t>
  </si>
  <si>
    <t>732 E Utah Valley Dr Ste 12</t>
  </si>
  <si>
    <t>5/25   5D</t>
  </si>
  <si>
    <r>
      <rPr>
        <b/>
        <strike/>
        <sz val="16"/>
        <color theme="4"/>
        <rFont val="Calibri"/>
        <family val="2"/>
        <scheme val="minor"/>
      </rPr>
      <t>NEED PROG</t>
    </r>
    <r>
      <rPr>
        <b/>
        <sz val="16"/>
        <color theme="4"/>
        <rFont val="Calibri"/>
        <family val="2"/>
        <scheme val="minor"/>
      </rPr>
      <t xml:space="preserve">       </t>
    </r>
    <r>
      <rPr>
        <b/>
        <sz val="16"/>
        <rFont val="Calibri"/>
        <family val="2"/>
        <scheme val="minor"/>
      </rPr>
      <t>5/19 - TOP SIDE</t>
    </r>
    <r>
      <rPr>
        <b/>
        <sz val="16"/>
        <color theme="4"/>
        <rFont val="Calibri"/>
        <family val="2"/>
        <scheme val="minor"/>
      </rPr>
      <t xml:space="preserve">   5/19 - AOI</t>
    </r>
  </si>
  <si>
    <t>Perkinelmer - UT</t>
  </si>
  <si>
    <t>84003-9741</t>
  </si>
  <si>
    <t>110088 (5/10)</t>
  </si>
  <si>
    <t>295 Interlocken Blvd Suite 175</t>
  </si>
  <si>
    <t>5/26      9D</t>
  </si>
  <si>
    <t>STAKING REQ PER ECO #1</t>
  </si>
  <si>
    <r>
      <rPr>
        <b/>
        <strike/>
        <sz val="16"/>
        <color theme="4"/>
        <rFont val="Calibri"/>
        <family val="2"/>
        <scheme val="minor"/>
      </rPr>
      <t>NEED PROG</t>
    </r>
    <r>
      <rPr>
        <b/>
        <sz val="16"/>
        <rFont val="Calibri"/>
        <family val="2"/>
        <scheme val="minor"/>
      </rPr>
      <t xml:space="preserve">      5/18 - BACK</t>
    </r>
  </si>
  <si>
    <t>KIT CLEAR 5/13</t>
  </si>
  <si>
    <t>Vita Inclinita Technologies</t>
  </si>
  <si>
    <t>80021-8005</t>
  </si>
  <si>
    <t>110167 5/16)</t>
  </si>
  <si>
    <t xml:space="preserve">7002 S Revere Pkwy Ste 60 
</t>
  </si>
  <si>
    <t>5/25   3D</t>
  </si>
  <si>
    <t>* 3 DAY TURN * DEPANEL &amp; SAND</t>
  </si>
  <si>
    <r>
      <rPr>
        <b/>
        <strike/>
        <sz val="16"/>
        <rFont val="Calibri"/>
        <family val="2"/>
        <scheme val="minor"/>
      </rPr>
      <t>NEED PROG</t>
    </r>
    <r>
      <rPr>
        <b/>
        <sz val="16"/>
        <rFont val="Calibri"/>
        <family val="2"/>
        <scheme val="minor"/>
      </rPr>
      <t xml:space="preserve">        5/20 - BOT/TOP   5/23 - BACK</t>
    </r>
  </si>
  <si>
    <t>FABS DUE 5/18   FABS RECV 5/19 NEED BAKE</t>
  </si>
  <si>
    <t>109617-1FA   (5/16)</t>
  </si>
  <si>
    <t>5/60</t>
  </si>
  <si>
    <r>
      <rPr>
        <b/>
        <strike/>
        <sz val="16"/>
        <color theme="4"/>
        <rFont val="Calibri"/>
        <family val="2"/>
        <scheme val="minor"/>
      </rPr>
      <t>NEED PROG</t>
    </r>
    <r>
      <rPr>
        <b/>
        <sz val="16"/>
        <rFont val="Calibri"/>
        <family val="2"/>
        <scheme val="minor"/>
      </rPr>
      <t xml:space="preserve">         5/19 - BOT/TOP   5/20 - AOI</t>
    </r>
  </si>
  <si>
    <r>
      <rPr>
        <b/>
        <strike/>
        <sz val="16"/>
        <rFont val="Calibri"/>
        <family val="2"/>
        <scheme val="minor"/>
      </rPr>
      <t>FABS DUE 5/16</t>
    </r>
    <r>
      <rPr>
        <b/>
        <sz val="16"/>
        <rFont val="Calibri"/>
        <family val="2"/>
        <scheme val="minor"/>
      </rPr>
      <t xml:space="preserve">      KIT CLEAR 5/18</t>
    </r>
  </si>
  <si>
    <t>108947 (4/29)</t>
  </si>
  <si>
    <t>5/25      10D</t>
  </si>
  <si>
    <t>DEPANEL &amp; DEBURR</t>
  </si>
  <si>
    <r>
      <rPr>
        <b/>
        <strike/>
        <sz val="16"/>
        <rFont val="Calibri"/>
        <family val="2"/>
      </rPr>
      <t>NEED PROG</t>
    </r>
    <r>
      <rPr>
        <b/>
        <sz val="16"/>
        <rFont val="Calibri"/>
        <family val="2"/>
      </rPr>
      <t xml:space="preserve">         5/16 - BOT SIDE    5/17 - AOI</t>
    </r>
  </si>
  <si>
    <t>FABS DUE 5/4   *200 CUT TAPE 2 PER    KIT CLEAR 5/11</t>
  </si>
  <si>
    <t>35806-453</t>
  </si>
  <si>
    <t>106484 (5/10)</t>
  </si>
  <si>
    <t>5/25      5D</t>
  </si>
  <si>
    <r>
      <rPr>
        <b/>
        <strike/>
        <sz val="16"/>
        <rFont val="Calibri"/>
        <family val="2"/>
        <scheme val="minor"/>
      </rPr>
      <t>5/17 - TOP SIDE</t>
    </r>
    <r>
      <rPr>
        <b/>
        <sz val="16"/>
        <rFont val="Calibri"/>
        <family val="2"/>
        <scheme val="minor"/>
      </rPr>
      <t xml:space="preserve">   5/17 - AOI</t>
    </r>
  </si>
  <si>
    <t>5/11 - SHORT U9 - OK TO SKIP KIT CLEAR 5/18</t>
  </si>
  <si>
    <t>109942-1FA (5/18)</t>
  </si>
  <si>
    <t>10/190</t>
  </si>
  <si>
    <r>
      <rPr>
        <b/>
        <strike/>
        <sz val="16"/>
        <color theme="4"/>
        <rFont val="Calibri"/>
        <family val="2"/>
        <scheme val="minor"/>
      </rPr>
      <t>NEED PROG</t>
    </r>
    <r>
      <rPr>
        <b/>
        <sz val="16"/>
        <color theme="4"/>
        <rFont val="Calibri"/>
        <family val="2"/>
        <scheme val="minor"/>
      </rPr>
      <t xml:space="preserve">       </t>
    </r>
    <r>
      <rPr>
        <b/>
        <strike/>
        <sz val="16"/>
        <color theme="4"/>
        <rFont val="Calibri"/>
        <family val="2"/>
        <scheme val="minor"/>
      </rPr>
      <t>5/18 - BOT/TOP</t>
    </r>
    <r>
      <rPr>
        <b/>
        <sz val="16"/>
        <color theme="4"/>
        <rFont val="Calibri"/>
        <family val="2"/>
        <scheme val="minor"/>
      </rPr>
      <t xml:space="preserve">   5/18 - AOI</t>
    </r>
  </si>
  <si>
    <t>108252-2 (3/15)</t>
  </si>
  <si>
    <t>5100 Boyd Lake Ave</t>
  </si>
  <si>
    <t>103 BAL</t>
  </si>
  <si>
    <t>5/24   10D</t>
  </si>
  <si>
    <t>5/16 - AOI</t>
  </si>
  <si>
    <t>SHIP 147 3/29 - BAL KIT CLEAR 5/10</t>
  </si>
  <si>
    <t>Danhydra, Inc.</t>
  </si>
  <si>
    <t>80538-8944</t>
  </si>
  <si>
    <t>108735 (4/28)</t>
  </si>
  <si>
    <t>5/20    15D</t>
  </si>
  <si>
    <r>
      <rPr>
        <b/>
        <strike/>
        <sz val="16"/>
        <color theme="1"/>
        <rFont val="Calibri"/>
        <family val="2"/>
        <scheme val="minor"/>
      </rPr>
      <t>5/6 - BOT DONE      5/11 - TOP SIDE</t>
    </r>
    <r>
      <rPr>
        <b/>
        <sz val="16"/>
        <color theme="1"/>
        <rFont val="Calibri"/>
        <family val="2"/>
        <scheme val="minor"/>
      </rPr>
      <t xml:space="preserve">      5/17 - AOI</t>
    </r>
  </si>
  <si>
    <t>KIT CLEAR 4/27 (ALTA)</t>
  </si>
  <si>
    <t>108603-2 (5/18)</t>
  </si>
  <si>
    <t>1001 W Algonquin St Dock D/E</t>
  </si>
  <si>
    <t>10 BAL</t>
  </si>
  <si>
    <t>3/23   3D</t>
  </si>
  <si>
    <t xml:space="preserve">* 3 DAY TURN *   </t>
  </si>
  <si>
    <t>BAL KIT CLEAR 5/18</t>
  </si>
  <si>
    <t>57104-0319</t>
  </si>
  <si>
    <t>109695-1 (5/16)</t>
  </si>
  <si>
    <t>5/20   3D</t>
  </si>
  <si>
    <r>
      <rPr>
        <b/>
        <strike/>
        <sz val="16"/>
        <color theme="4"/>
        <rFont val="Calibri"/>
        <family val="2"/>
        <scheme val="minor"/>
      </rPr>
      <t>NEED PROG</t>
    </r>
    <r>
      <rPr>
        <b/>
        <sz val="16"/>
        <rFont val="Calibri"/>
        <family val="2"/>
        <scheme val="minor"/>
      </rPr>
      <t xml:space="preserve">        5/18 - BOT/TOP     5/18 - AOI</t>
    </r>
  </si>
  <si>
    <t>FABS DUE 5/16</t>
  </si>
  <si>
    <t>109696-1 (5/16)</t>
  </si>
  <si>
    <t>110176 (5/12)</t>
  </si>
  <si>
    <t>891 Feehanville Drive</t>
  </si>
  <si>
    <t>???      3D</t>
  </si>
  <si>
    <t>* 3 DAY TURN *   DEPANEL</t>
  </si>
  <si>
    <r>
      <rPr>
        <b/>
        <strike/>
        <sz val="16"/>
        <color theme="4"/>
        <rFont val="Calibri"/>
        <family val="2"/>
        <scheme val="minor"/>
      </rPr>
      <t>5/16 - BOT SIDE        5/16 - TOP SIDE</t>
    </r>
    <r>
      <rPr>
        <b/>
        <sz val="16"/>
        <color theme="4"/>
        <rFont val="Calibri"/>
        <family val="2"/>
        <scheme val="minor"/>
      </rPr>
      <t xml:space="preserve">      5/16 - AOI</t>
    </r>
  </si>
  <si>
    <t>SKIP ITEM 21 - DOES NOT FIT - PART CONF ITEM 75 (TOP)</t>
  </si>
  <si>
    <t>Cummins-Allison Corp.</t>
  </si>
  <si>
    <t>Mt. Prospect</t>
  </si>
  <si>
    <t>109536-2 (4/29)</t>
  </si>
  <si>
    <t>150 BAL</t>
  </si>
  <si>
    <t>5/19      5D</t>
  </si>
  <si>
    <t>QTY 114 BOT DONE, QTY 150 BARE</t>
  </si>
  <si>
    <r>
      <rPr>
        <b/>
        <strike/>
        <sz val="16"/>
        <rFont val="Calibri"/>
        <family val="2"/>
      </rPr>
      <t>NEED PROG</t>
    </r>
    <r>
      <rPr>
        <b/>
        <sz val="16"/>
        <rFont val="Calibri"/>
        <family val="2"/>
      </rPr>
      <t xml:space="preserve">         </t>
    </r>
    <r>
      <rPr>
        <b/>
        <strike/>
        <sz val="16"/>
        <rFont val="Calibri"/>
        <family val="2"/>
      </rPr>
      <t>SET UP HOLD</t>
    </r>
    <r>
      <rPr>
        <b/>
        <sz val="16"/>
        <rFont val="Calibri"/>
        <family val="2"/>
      </rPr>
      <t xml:space="preserve">   5/10 - BOT SIDE</t>
    </r>
    <r>
      <rPr>
        <b/>
        <sz val="16"/>
        <rFont val="Calibri"/>
        <family val="2"/>
        <scheme val="minor"/>
      </rPr>
      <t xml:space="preserve">   5/16 - AOI</t>
    </r>
  </si>
  <si>
    <t>5/4 BAL FABS RECV - STILL SHORT PARTS - KIT CLEAR 5/10</t>
  </si>
  <si>
    <t>49203-2986</t>
  </si>
  <si>
    <t>110095 (5/16)</t>
  </si>
  <si>
    <t>5/19      3D</t>
  </si>
  <si>
    <t>* 3 DAY TURN *   T/H ONLY</t>
  </si>
  <si>
    <t>80301-2596</t>
  </si>
  <si>
    <t>R8A959</t>
  </si>
  <si>
    <t>109847-4 (5/3)</t>
  </si>
  <si>
    <t>10525 Willows Rd Ne</t>
  </si>
  <si>
    <t>210 BAL</t>
  </si>
  <si>
    <t>5/18         10D</t>
  </si>
  <si>
    <r>
      <rPr>
        <b/>
        <strike/>
        <sz val="16"/>
        <color theme="4"/>
        <rFont val="Calibri"/>
        <family val="2"/>
      </rPr>
      <t xml:space="preserve">NEED PROG       </t>
    </r>
    <r>
      <rPr>
        <b/>
        <strike/>
        <sz val="16"/>
        <rFont val="Calibri"/>
        <family val="2"/>
      </rPr>
      <t xml:space="preserve"> </t>
    </r>
    <r>
      <rPr>
        <b/>
        <sz val="16"/>
        <rFont val="Calibri"/>
        <family val="2"/>
      </rPr>
      <t xml:space="preserve">     </t>
    </r>
    <r>
      <rPr>
        <b/>
        <strike/>
        <sz val="16"/>
        <rFont val="Calibri"/>
        <family val="2"/>
      </rPr>
      <t>5/3 - BOT SIDE</t>
    </r>
    <r>
      <rPr>
        <b/>
        <strike/>
        <sz val="16"/>
        <color theme="4"/>
        <rFont val="Calibri"/>
        <family val="2"/>
      </rPr>
      <t xml:space="preserve">     </t>
    </r>
    <r>
      <rPr>
        <b/>
        <strike/>
        <sz val="16"/>
        <rFont val="Calibri"/>
        <family val="2"/>
      </rPr>
      <t>5/4 - TOP SIDE</t>
    </r>
    <r>
      <rPr>
        <b/>
        <sz val="16"/>
        <color theme="4"/>
        <rFont val="Calibri"/>
        <family val="2"/>
      </rPr>
      <t xml:space="preserve">    </t>
    </r>
    <r>
      <rPr>
        <b/>
        <sz val="16"/>
        <rFont val="Calibri"/>
        <family val="2"/>
      </rPr>
      <t xml:space="preserve">  5/5 - AOI/BACK</t>
    </r>
  </si>
  <si>
    <t>*5/3 - SHORT R149 - OK TO SKIP ON QTY 30. QTY 30 CLEAR KIT CLEAR 5/4</t>
  </si>
  <si>
    <t>Facebook Technologies, LLC</t>
  </si>
  <si>
    <t>98052-2545</t>
  </si>
  <si>
    <t>Attn: Wei Sun (Protoline Materials)</t>
  </si>
  <si>
    <t>109847-3 (5/3)</t>
  </si>
  <si>
    <t>109054 (5/10)</t>
  </si>
  <si>
    <t>5/18      5D</t>
  </si>
  <si>
    <t>FEDEX INT P</t>
  </si>
  <si>
    <r>
      <rPr>
        <b/>
        <strike/>
        <sz val="16"/>
        <color theme="4"/>
        <rFont val="Calibri"/>
        <family val="2"/>
        <scheme val="minor"/>
      </rPr>
      <t>NEED PROG</t>
    </r>
    <r>
      <rPr>
        <b/>
        <sz val="16"/>
        <color theme="4"/>
        <rFont val="Calibri"/>
        <family val="2"/>
        <scheme val="minor"/>
      </rPr>
      <t xml:space="preserve">      </t>
    </r>
    <r>
      <rPr>
        <b/>
        <sz val="16"/>
        <rFont val="Calibri"/>
        <family val="2"/>
        <scheme val="minor"/>
      </rPr>
      <t xml:space="preserve">   5/16 - AOI</t>
    </r>
  </si>
  <si>
    <t>KIT CLEAR 5/11</t>
  </si>
  <si>
    <t>ICUMedical Costa Rica</t>
  </si>
  <si>
    <t>LA AURORA</t>
  </si>
  <si>
    <t>3369-9581-7</t>
  </si>
  <si>
    <t>109419-2 (5/2)</t>
  </si>
  <si>
    <t>11 BAL</t>
  </si>
  <si>
    <t>5/17      5D</t>
  </si>
  <si>
    <t>* 3 DAY TURN * SOLDER VOIDS &lt;20%</t>
  </si>
  <si>
    <r>
      <rPr>
        <b/>
        <strike/>
        <sz val="16"/>
        <rFont val="Calibri"/>
        <family val="2"/>
        <scheme val="minor"/>
      </rPr>
      <t>NEED PROG</t>
    </r>
    <r>
      <rPr>
        <b/>
        <sz val="16"/>
        <rFont val="Calibri"/>
        <family val="2"/>
        <scheme val="minor"/>
      </rPr>
      <t xml:space="preserve">        </t>
    </r>
    <r>
      <rPr>
        <b/>
        <strike/>
        <sz val="16"/>
        <rFont val="Calibri"/>
        <family val="2"/>
        <scheme val="minor"/>
      </rPr>
      <t>5/7 - BOT SIDE   5/9 - TOP SIDE</t>
    </r>
    <r>
      <rPr>
        <b/>
        <sz val="16"/>
        <rFont val="Calibri"/>
        <family val="2"/>
        <scheme val="minor"/>
      </rPr>
      <t xml:space="preserve">   5/11 - AOI</t>
    </r>
  </si>
  <si>
    <t>SHOULD CLEAR SOON - DNI ITEM 53 KIT CLEAR 5/10</t>
  </si>
  <si>
    <t>109536-1 (4/29)</t>
  </si>
  <si>
    <t>150/300</t>
  </si>
  <si>
    <t>*QTY 36 DONE,   114 BOT DONE</t>
  </si>
  <si>
    <r>
      <rPr>
        <b/>
        <strike/>
        <sz val="16"/>
        <rFont val="Calibri"/>
        <family val="2"/>
      </rPr>
      <t>NEED PROG</t>
    </r>
    <r>
      <rPr>
        <b/>
        <sz val="16"/>
        <rFont val="Calibri"/>
        <family val="2"/>
      </rPr>
      <t xml:space="preserve">         </t>
    </r>
    <r>
      <rPr>
        <b/>
        <strike/>
        <sz val="16"/>
        <rFont val="Calibri"/>
        <family val="2"/>
      </rPr>
      <t>5/3 - BOT SIDE</t>
    </r>
    <r>
      <rPr>
        <b/>
        <sz val="16"/>
        <rFont val="Calibri"/>
        <family val="2"/>
      </rPr>
      <t xml:space="preserve">      5/4 - AOI</t>
    </r>
  </si>
  <si>
    <r>
      <rPr>
        <b/>
        <strike/>
        <sz val="16"/>
        <rFont val="Calibri"/>
        <family val="2"/>
      </rPr>
      <t>KIT CLEAR 4/29</t>
    </r>
    <r>
      <rPr>
        <b/>
        <sz val="16"/>
        <rFont val="Calibri"/>
        <family val="2"/>
      </rPr>
      <t xml:space="preserve">         4/29 0NLY 150 FABS RECVD -</t>
    </r>
    <r>
      <rPr>
        <b/>
        <strike/>
        <sz val="16"/>
        <rFont val="Calibri"/>
        <family val="2"/>
      </rPr>
      <t xml:space="preserve"> KIT CLEAR 5/4</t>
    </r>
    <r>
      <rPr>
        <b/>
        <sz val="16"/>
        <rFont val="Calibri"/>
        <family val="2"/>
      </rPr>
      <t xml:space="preserve"> KIT CLEAR 5/10</t>
    </r>
  </si>
  <si>
    <t>109941 (5/10)</t>
  </si>
  <si>
    <t>5/16     5D</t>
  </si>
  <si>
    <r>
      <rPr>
        <b/>
        <strike/>
        <sz val="16"/>
        <color theme="4"/>
        <rFont val="Calibri"/>
        <family val="2"/>
        <scheme val="minor"/>
      </rPr>
      <t>NEED PROG</t>
    </r>
    <r>
      <rPr>
        <b/>
        <sz val="16"/>
        <color theme="4"/>
        <rFont val="Calibri"/>
        <family val="2"/>
        <scheme val="minor"/>
      </rPr>
      <t xml:space="preserve">         </t>
    </r>
    <r>
      <rPr>
        <b/>
        <sz val="16"/>
        <rFont val="Calibri"/>
        <family val="2"/>
        <scheme val="minor"/>
      </rPr>
      <t>5/16 - BACK</t>
    </r>
  </si>
  <si>
    <t>KIT CLEAR 5/10</t>
  </si>
  <si>
    <t>7194E3</t>
  </si>
  <si>
    <t>108218-1 (5/9)</t>
  </si>
  <si>
    <t>100/ 1000</t>
  </si>
  <si>
    <t>5/16       5D</t>
  </si>
  <si>
    <t>109527 (5/9)</t>
  </si>
  <si>
    <t>5/16*      3D</t>
  </si>
  <si>
    <t>* 3 DAY TURN *   DEPANEL            *DO NOT SHIP MATL BACK</t>
  </si>
  <si>
    <r>
      <rPr>
        <b/>
        <strike/>
        <sz val="16"/>
        <color theme="4"/>
        <rFont val="Calibri"/>
        <family val="2"/>
      </rPr>
      <t>NEED PROG</t>
    </r>
    <r>
      <rPr>
        <b/>
        <sz val="16"/>
        <rFont val="Calibri"/>
        <family val="2"/>
      </rPr>
      <t xml:space="preserve">        </t>
    </r>
    <r>
      <rPr>
        <b/>
        <strike/>
        <sz val="16"/>
        <rFont val="Calibri"/>
        <family val="2"/>
      </rPr>
      <t xml:space="preserve"> 5/11 - BOT SIDE     5/12 - TOP SIDE</t>
    </r>
    <r>
      <rPr>
        <b/>
        <sz val="16"/>
        <rFont val="Calibri"/>
        <family val="2"/>
      </rPr>
      <t xml:space="preserve">      5/16 - AOI</t>
    </r>
  </si>
  <si>
    <r>
      <rPr>
        <b/>
        <strike/>
        <sz val="16"/>
        <rFont val="Calibri"/>
        <family val="2"/>
        <scheme val="minor"/>
      </rPr>
      <t>FABS DUE 5/10</t>
    </r>
    <r>
      <rPr>
        <b/>
        <sz val="16"/>
        <rFont val="Calibri"/>
        <family val="2"/>
        <scheme val="minor"/>
      </rPr>
      <t xml:space="preserve">       KIT CLEAR 5/11</t>
    </r>
  </si>
  <si>
    <t>108737 (4/13)</t>
  </si>
  <si>
    <t>101 Billerica Ave Bldg #3</t>
  </si>
  <si>
    <r>
      <rPr>
        <b/>
        <strike/>
        <sz val="16"/>
        <rFont val="Calibri"/>
        <family val="2"/>
      </rPr>
      <t>4/26*</t>
    </r>
    <r>
      <rPr>
        <b/>
        <sz val="16"/>
        <rFont val="Calibri"/>
        <family val="2"/>
      </rPr>
      <t xml:space="preserve">   5/23     9D</t>
    </r>
  </si>
  <si>
    <t>ECO NOTE 1 - CHK U3/U5 PART #S BEFORE SMT</t>
  </si>
  <si>
    <r>
      <t xml:space="preserve">RTR (SHORT)    </t>
    </r>
    <r>
      <rPr>
        <b/>
        <strike/>
        <sz val="16"/>
        <rFont val="Calibri"/>
        <family val="2"/>
      </rPr>
      <t>4/28 - BOT SIDE</t>
    </r>
    <r>
      <rPr>
        <b/>
        <sz val="16"/>
        <rFont val="Calibri"/>
        <family val="2"/>
      </rPr>
      <t xml:space="preserve">        5/2 - BACK</t>
    </r>
  </si>
  <si>
    <r>
      <rPr>
        <b/>
        <strike/>
        <sz val="16"/>
        <rFont val="Calibri"/>
        <family val="2"/>
      </rPr>
      <t>SHOULD CLEAR 4/13   4/14 - NOW WTG FOR U3/5 NEW PARTS</t>
    </r>
    <r>
      <rPr>
        <b/>
        <sz val="16"/>
        <rFont val="Calibri"/>
        <family val="2"/>
      </rPr>
      <t xml:space="preserve"> KIT CLEAR 5/10</t>
    </r>
  </si>
  <si>
    <t>Segue Manufacturing Services, LLC</t>
  </si>
  <si>
    <t>North Billerica</t>
  </si>
  <si>
    <t>01862-1271</t>
  </si>
  <si>
    <t>108472-2 (4/21)</t>
  </si>
  <si>
    <t>138 BAL</t>
  </si>
  <si>
    <t>5/13      10D</t>
  </si>
  <si>
    <t>QTY 12 PAID EXPEDITE</t>
  </si>
  <si>
    <t>5/2 - AOI</t>
  </si>
  <si>
    <t>*SHORT U3, U14, L1</t>
  </si>
  <si>
    <t>109689   (4/29)</t>
  </si>
  <si>
    <t>5/13        5D</t>
  </si>
  <si>
    <r>
      <rPr>
        <b/>
        <strike/>
        <sz val="16"/>
        <rFont val="Calibri"/>
        <family val="2"/>
      </rPr>
      <t>NEED PROG</t>
    </r>
    <r>
      <rPr>
        <b/>
        <sz val="16"/>
        <rFont val="Calibri"/>
        <family val="2"/>
      </rPr>
      <t xml:space="preserve">         </t>
    </r>
    <r>
      <rPr>
        <b/>
        <strike/>
        <sz val="16"/>
        <rFont val="Calibri"/>
        <family val="2"/>
      </rPr>
      <t>5/9 - TOP SIDE</t>
    </r>
    <r>
      <rPr>
        <b/>
        <sz val="16"/>
        <rFont val="Calibri"/>
        <family val="2"/>
      </rPr>
      <t xml:space="preserve">   5/9 - AOI</t>
    </r>
  </si>
  <si>
    <r>
      <rPr>
        <b/>
        <strike/>
        <sz val="16"/>
        <rFont val="Calibri"/>
        <family val="2"/>
      </rPr>
      <t>FABS DUE 5/4</t>
    </r>
    <r>
      <rPr>
        <b/>
        <sz val="16"/>
        <rFont val="Calibri"/>
        <family val="2"/>
      </rPr>
      <t xml:space="preserve"> - KIT CLEAR 5/6</t>
    </r>
  </si>
  <si>
    <t>108907 - 3 (3/22)</t>
  </si>
  <si>
    <t>3881 Mcgowen St</t>
  </si>
  <si>
    <t>21 BAL</t>
  </si>
  <si>
    <t>T/H ONLY - QTY 23 SHIPPED 4/4, 21 SHIPPED 4/29</t>
  </si>
  <si>
    <t>3/23 - SHORT 1 ITEM AND PARTIAL SHORT 2 ITEMS - KIT CLEAR 5/10</t>
  </si>
  <si>
    <t>Royal Circuits</t>
  </si>
  <si>
    <t>Long Beach</t>
  </si>
  <si>
    <t>90808-1702</t>
  </si>
  <si>
    <t>109694 (5/3)</t>
  </si>
  <si>
    <t>5/12      5D</t>
  </si>
  <si>
    <r>
      <rPr>
        <b/>
        <strike/>
        <sz val="16"/>
        <color theme="4"/>
        <rFont val="Calibri"/>
        <family val="2"/>
      </rPr>
      <t>NEED PROG</t>
    </r>
    <r>
      <rPr>
        <b/>
        <sz val="16"/>
        <rFont val="Calibri"/>
        <family val="2"/>
      </rPr>
      <t xml:space="preserve">      5/9 - BOT SIDE   5/10 - AOI</t>
    </r>
  </si>
  <si>
    <r>
      <rPr>
        <b/>
        <strike/>
        <sz val="16"/>
        <rFont val="Calibri"/>
        <family val="2"/>
      </rPr>
      <t>*COULD CLEAR 5/3</t>
    </r>
    <r>
      <rPr>
        <b/>
        <sz val="16"/>
        <rFont val="Calibri"/>
        <family val="2"/>
      </rPr>
      <t xml:space="preserve">   KIT CLEAR 5/5</t>
    </r>
  </si>
  <si>
    <t>109774 (5/5)</t>
  </si>
  <si>
    <t>*IC1_A BTD - 15/PER - MAKE SURE TO LOAD 100%</t>
  </si>
  <si>
    <r>
      <rPr>
        <b/>
        <strike/>
        <sz val="16"/>
        <color theme="1"/>
        <rFont val="Calibri"/>
        <family val="2"/>
      </rPr>
      <t>5/6 - BOT SIDE      5/7 - TOP SIDE</t>
    </r>
    <r>
      <rPr>
        <b/>
        <sz val="16"/>
        <color theme="1"/>
        <rFont val="Calibri"/>
        <family val="2"/>
      </rPr>
      <t xml:space="preserve">      5/9 - AOI</t>
    </r>
  </si>
  <si>
    <t>Meta Platforms, Inc</t>
  </si>
  <si>
    <t>109493 (5/2)</t>
  </si>
  <si>
    <r>
      <rPr>
        <b/>
        <strike/>
        <sz val="16"/>
        <color theme="4"/>
        <rFont val="Calibri"/>
        <family val="2"/>
      </rPr>
      <t>NEED PROG</t>
    </r>
    <r>
      <rPr>
        <b/>
        <sz val="16"/>
        <rFont val="Calibri"/>
        <family val="2"/>
      </rPr>
      <t xml:space="preserve">         5/6 - BOT/TOP       5/9 - AOI</t>
    </r>
  </si>
  <si>
    <t>109419-1 (5/2)</t>
  </si>
  <si>
    <t>5/12      3D</t>
  </si>
  <si>
    <r>
      <rPr>
        <b/>
        <strike/>
        <sz val="16"/>
        <rFont val="Calibri"/>
        <family val="2"/>
      </rPr>
      <t>NEED PROG</t>
    </r>
    <r>
      <rPr>
        <b/>
        <sz val="16"/>
        <rFont val="Calibri"/>
        <family val="2"/>
      </rPr>
      <t xml:space="preserve">        </t>
    </r>
    <r>
      <rPr>
        <b/>
        <strike/>
        <sz val="16"/>
        <rFont val="Calibri"/>
        <family val="2"/>
      </rPr>
      <t>5/7 - BOT SIDE   5/9 - TOP SIDE</t>
    </r>
    <r>
      <rPr>
        <b/>
        <sz val="16"/>
        <rFont val="Calibri"/>
        <family val="2"/>
      </rPr>
      <t xml:space="preserve">   5/10 - AOI</t>
    </r>
  </si>
  <si>
    <t>SHOULD CLEAR SOON - DNI ITEM 53 KIT CLEAR 5/9</t>
  </si>
  <si>
    <t>109427 (4/26)</t>
  </si>
  <si>
    <t>6300 Wissahickon Ave</t>
  </si>
  <si>
    <t>5/11      5D</t>
  </si>
  <si>
    <t>ECO #6 - WIRES REQ</t>
  </si>
  <si>
    <r>
      <rPr>
        <b/>
        <strike/>
        <sz val="16"/>
        <rFont val="Calibri"/>
        <family val="2"/>
      </rPr>
      <t>5/5 - BOT/TOP</t>
    </r>
    <r>
      <rPr>
        <b/>
        <sz val="16"/>
        <rFont val="Calibri"/>
        <family val="2"/>
      </rPr>
      <t xml:space="preserve">   5/6 - AOI</t>
    </r>
  </si>
  <si>
    <r>
      <rPr>
        <b/>
        <strike/>
        <sz val="16"/>
        <rFont val="Calibri"/>
        <family val="2"/>
      </rPr>
      <t>FABS DUE 4/27</t>
    </r>
    <r>
      <rPr>
        <b/>
        <sz val="16"/>
        <rFont val="Calibri"/>
        <family val="2"/>
      </rPr>
      <t xml:space="preserve">          KIT CLEAR 5/4</t>
    </r>
  </si>
  <si>
    <t>19144-3722</t>
  </si>
  <si>
    <t>109578-4 (4/26)</t>
  </si>
  <si>
    <t>230 BAL</t>
  </si>
  <si>
    <t>5/4      5D</t>
  </si>
  <si>
    <t>*SEND PHOTOS OF 1ST T/H BOARD (BATT CLIP) ECO</t>
  </si>
  <si>
    <r>
      <rPr>
        <b/>
        <strike/>
        <sz val="16"/>
        <rFont val="Calibri"/>
        <family val="2"/>
      </rPr>
      <t>NEED PROG</t>
    </r>
    <r>
      <rPr>
        <b/>
        <sz val="16"/>
        <rFont val="Calibri"/>
        <family val="2"/>
      </rPr>
      <t xml:space="preserve">       </t>
    </r>
    <r>
      <rPr>
        <b/>
        <strike/>
        <sz val="16"/>
        <rFont val="Calibri"/>
        <family val="2"/>
      </rPr>
      <t xml:space="preserve">4/27 - TOP </t>
    </r>
    <r>
      <rPr>
        <b/>
        <sz val="16"/>
        <rFont val="Calibri"/>
        <family val="2"/>
      </rPr>
      <t xml:space="preserve">      4/29 AOI/BACK</t>
    </r>
  </si>
  <si>
    <t>4/26 SMT CLEAR   KIT CLEAR 4/27 *NEED TO REQUOTE</t>
  </si>
  <si>
    <t>78746-5220</t>
  </si>
  <si>
    <t>1Y4541</t>
  </si>
  <si>
    <t>108749 (4/12)</t>
  </si>
  <si>
    <t>510 Lansdowne Rd</t>
  </si>
  <si>
    <t>5/17   25D</t>
  </si>
  <si>
    <r>
      <t>*FABS MUST BE SERIAL # SILK SCREENED *</t>
    </r>
    <r>
      <rPr>
        <b/>
        <u/>
        <sz val="16"/>
        <color theme="4"/>
        <rFont val="Calibri"/>
        <family val="2"/>
      </rPr>
      <t>EXIT AUDIT REQ</t>
    </r>
    <r>
      <rPr>
        <b/>
        <sz val="16"/>
        <color theme="1"/>
        <rFont val="Calibri"/>
        <family val="2"/>
      </rPr>
      <t xml:space="preserve"> *SHIPPING SEE ECO #5 *CofC MUST LIST SER #S - FABS MUST BE DEBURRED</t>
    </r>
  </si>
  <si>
    <r>
      <rPr>
        <b/>
        <strike/>
        <sz val="16"/>
        <color theme="1"/>
        <rFont val="Calibri"/>
        <family val="2"/>
      </rPr>
      <t>4/13 - RUN TOP SIDE FIRST</t>
    </r>
    <r>
      <rPr>
        <b/>
        <sz val="16"/>
        <color theme="1"/>
        <rFont val="Calibri"/>
        <family val="2"/>
      </rPr>
      <t xml:space="preserve">       </t>
    </r>
    <r>
      <rPr>
        <b/>
        <strike/>
        <sz val="16"/>
        <color theme="1"/>
        <rFont val="Calibri"/>
        <family val="2"/>
      </rPr>
      <t>4/14 - TOP SIDE DONE QTY 350   4/26 - BOT SIDE</t>
    </r>
    <r>
      <rPr>
        <b/>
        <sz val="16"/>
        <color theme="1"/>
        <rFont val="Calibri"/>
        <family val="2"/>
      </rPr>
      <t xml:space="preserve">   4/26 - AOI</t>
    </r>
  </si>
  <si>
    <t>2T 1B</t>
  </si>
  <si>
    <t>4/12 - 90 FAB REJ WRONG SER # &amp; NO SER # - 4/15 RECV 40 MORE FABS W/ SER #S</t>
  </si>
  <si>
    <t>HDT Robotics</t>
  </si>
  <si>
    <t>22408-7302</t>
  </si>
  <si>
    <t>109720 (5/4)</t>
  </si>
  <si>
    <t>Phion Technologies</t>
  </si>
  <si>
    <t>5/11      3D</t>
  </si>
  <si>
    <t>* 3 DAY TURN * SHIPPING SEE ECO #2 &amp; 7 - CUST PICK UP</t>
  </si>
  <si>
    <r>
      <rPr>
        <b/>
        <strike/>
        <sz val="16"/>
        <color theme="1"/>
        <rFont val="Calibri"/>
        <family val="2"/>
      </rPr>
      <t>NEED PROG        5/5 - BOT SIDE</t>
    </r>
    <r>
      <rPr>
        <b/>
        <sz val="16"/>
        <color theme="1"/>
        <rFont val="Calibri"/>
        <family val="2"/>
      </rPr>
      <t xml:space="preserve">     5/9 - TOP SIDE   5/9 - AOI</t>
    </r>
  </si>
  <si>
    <r>
      <rPr>
        <b/>
        <strike/>
        <sz val="16"/>
        <color theme="1"/>
        <rFont val="Calibri"/>
        <family val="2"/>
      </rPr>
      <t>PARTIAL SHORT U30</t>
    </r>
    <r>
      <rPr>
        <b/>
        <sz val="16"/>
        <color theme="1"/>
        <rFont val="Calibri"/>
        <family val="2"/>
      </rPr>
      <t xml:space="preserve"> - KIT CLEAR 5/6</t>
    </r>
  </si>
  <si>
    <t>Oakland</t>
  </si>
  <si>
    <t>94621-2042</t>
  </si>
  <si>
    <t>109688 (5/3)</t>
  </si>
  <si>
    <t>5/10      5D</t>
  </si>
  <si>
    <r>
      <rPr>
        <b/>
        <strike/>
        <sz val="16"/>
        <rFont val="Calibri"/>
        <family val="2"/>
      </rPr>
      <t>NEED PROG</t>
    </r>
    <r>
      <rPr>
        <b/>
        <sz val="16"/>
        <rFont val="Calibri"/>
        <family val="2"/>
      </rPr>
      <t xml:space="preserve">           5/5 - BACK</t>
    </r>
  </si>
  <si>
    <t>KIT CLEAR 5/3</t>
  </si>
  <si>
    <t>109250 (5/4)</t>
  </si>
  <si>
    <r>
      <rPr>
        <b/>
        <strike/>
        <sz val="16"/>
        <color rgb="FF4472C4"/>
        <rFont val="Calibri"/>
      </rPr>
      <t>NEED PROG</t>
    </r>
    <r>
      <rPr>
        <b/>
        <sz val="16"/>
        <color rgb="FF000000"/>
        <rFont val="Calibri"/>
      </rPr>
      <t xml:space="preserve">       </t>
    </r>
    <r>
      <rPr>
        <b/>
        <strike/>
        <sz val="16"/>
        <color rgb="FF000000"/>
        <rFont val="Calibri"/>
      </rPr>
      <t xml:space="preserve"> 5/5 - BOT/TOP</t>
    </r>
    <r>
      <rPr>
        <b/>
        <sz val="16"/>
        <color rgb="FF000000"/>
        <rFont val="Calibri"/>
      </rPr>
      <t xml:space="preserve">    5/6 - AOI</t>
    </r>
  </si>
  <si>
    <t>*COULD CLEAR SOON</t>
  </si>
  <si>
    <t>109629-1 (4/29)</t>
  </si>
  <si>
    <t>2 FA</t>
  </si>
  <si>
    <t>5/12       5D</t>
  </si>
  <si>
    <r>
      <t>NEED PROG         5/6 - BOT/TOP</t>
    </r>
    <r>
      <rPr>
        <b/>
        <sz val="16"/>
        <rFont val="Calibri"/>
        <family val="2"/>
      </rPr>
      <t xml:space="preserve">   5/6 - AOI</t>
    </r>
  </si>
  <si>
    <t>4/29 - SHORT U9, U34, U35 OK TO SKIP</t>
  </si>
  <si>
    <t>04Y70W</t>
  </si>
  <si>
    <r>
      <t xml:space="preserve">104910-2 (4/1)              </t>
    </r>
    <r>
      <rPr>
        <b/>
        <sz val="18"/>
        <rFont val="Calibri"/>
        <family val="2"/>
      </rPr>
      <t>*HOT*</t>
    </r>
  </si>
  <si>
    <r>
      <rPr>
        <b/>
        <strike/>
        <sz val="16"/>
        <rFont val="Calibri"/>
        <family val="2"/>
      </rPr>
      <t>20</t>
    </r>
    <r>
      <rPr>
        <b/>
        <sz val="16"/>
        <rFont val="Calibri"/>
        <family val="2"/>
      </rPr>
      <t>/220   11 OK    9 BAL</t>
    </r>
  </si>
  <si>
    <r>
      <rPr>
        <b/>
        <strike/>
        <sz val="16"/>
        <rFont val="Calibri"/>
        <family val="2"/>
      </rPr>
      <t>5/3</t>
    </r>
    <r>
      <rPr>
        <b/>
        <sz val="16"/>
        <rFont val="Calibri"/>
        <family val="2"/>
      </rPr>
      <t xml:space="preserve">   </t>
    </r>
    <r>
      <rPr>
        <b/>
        <strike/>
        <sz val="16"/>
        <rFont val="Calibri"/>
        <family val="2"/>
      </rPr>
      <t>5/6</t>
    </r>
    <r>
      <rPr>
        <b/>
        <sz val="16"/>
        <rFont val="Calibri"/>
        <family val="2"/>
      </rPr>
      <t xml:space="preserve">      3D *DELAY DUE TO FAB RWK</t>
    </r>
  </si>
  <si>
    <t>*FAB NOTE: NO VENDOR MARKING PERMITTED* *SEE ECO #3 BEFORE RUNNING **ALSO U2, U32, R63 &amp; R64 HAVE ALT PARTS</t>
  </si>
  <si>
    <r>
      <rPr>
        <b/>
        <strike/>
        <sz val="16"/>
        <rFont val="Calibri"/>
        <family val="2"/>
      </rPr>
      <t>4/4 - RTR               4/28 - BOT SIDE</t>
    </r>
    <r>
      <rPr>
        <b/>
        <sz val="16"/>
        <rFont val="Calibri"/>
        <family val="2"/>
      </rPr>
      <t xml:space="preserve">   </t>
    </r>
    <r>
      <rPr>
        <b/>
        <strike/>
        <sz val="16"/>
        <rFont val="Calibri"/>
        <family val="2"/>
      </rPr>
      <t>4/29 - TOP SIDE</t>
    </r>
    <r>
      <rPr>
        <b/>
        <sz val="16"/>
        <rFont val="Calibri"/>
        <family val="2"/>
      </rPr>
      <t xml:space="preserve">    </t>
    </r>
    <r>
      <rPr>
        <b/>
        <strike/>
        <sz val="16"/>
        <rFont val="Calibri"/>
        <family val="2"/>
      </rPr>
      <t>5/2 - AOI</t>
    </r>
    <r>
      <rPr>
        <b/>
        <sz val="16"/>
        <rFont val="Calibri"/>
        <family val="2"/>
      </rPr>
      <t xml:space="preserve">   SHIPPED QTY 11 5/6</t>
    </r>
  </si>
  <si>
    <r>
      <t>*</t>
    </r>
    <r>
      <rPr>
        <b/>
        <strike/>
        <sz val="11"/>
        <color theme="1"/>
        <rFont val="Calibri"/>
        <family val="2"/>
        <scheme val="minor"/>
      </rPr>
      <t>SHOULD CLEAR 4/4</t>
    </r>
    <r>
      <rPr>
        <b/>
        <sz val="11"/>
        <color theme="1"/>
        <rFont val="Calibri"/>
        <family val="2"/>
        <scheme val="minor"/>
      </rPr>
      <t xml:space="preserve"> 4/7 - FAB REMAKE   FAB DUE 4/21 - FABS CAME 4/28</t>
    </r>
  </si>
  <si>
    <t>108909-3 (5/3)</t>
  </si>
  <si>
    <t>5511 Capital Center Dr</t>
  </si>
  <si>
    <t>5/10      2D</t>
  </si>
  <si>
    <r>
      <t xml:space="preserve">**2 DAY TURN**   </t>
    </r>
    <r>
      <rPr>
        <b/>
        <u/>
        <sz val="16"/>
        <color theme="1"/>
        <rFont val="Calibri"/>
        <family val="2"/>
      </rPr>
      <t>5/4 - DELAM BOT SIDE QTY 2/8</t>
    </r>
    <r>
      <rPr>
        <b/>
        <sz val="16"/>
        <color theme="1"/>
        <rFont val="Calibri"/>
        <family val="2"/>
      </rPr>
      <t xml:space="preserve"> - 5/5 RUN 1 TOP SIDE</t>
    </r>
  </si>
  <si>
    <r>
      <rPr>
        <b/>
        <strike/>
        <sz val="16"/>
        <color theme="1"/>
        <rFont val="Calibri"/>
        <family val="2"/>
      </rPr>
      <t>5/3 - BOT SIDE</t>
    </r>
    <r>
      <rPr>
        <b/>
        <sz val="16"/>
        <color theme="1"/>
        <rFont val="Calibri"/>
        <family val="2"/>
      </rPr>
      <t xml:space="preserve">   </t>
    </r>
    <r>
      <rPr>
        <b/>
        <strike/>
        <sz val="16"/>
        <color theme="1"/>
        <rFont val="Calibri"/>
        <family val="2"/>
      </rPr>
      <t>5/9 - TOP SIDE</t>
    </r>
    <r>
      <rPr>
        <b/>
        <sz val="16"/>
        <color theme="1"/>
        <rFont val="Calibri"/>
        <family val="2"/>
      </rPr>
      <t xml:space="preserve">     5/9 - AOI</t>
    </r>
  </si>
  <si>
    <t>Raleigh</t>
  </si>
  <si>
    <t>27606-3380</t>
  </si>
  <si>
    <t>Ste P125 PLXS-ENG RDC receiving</t>
  </si>
  <si>
    <t>108909-2 (5/3)</t>
  </si>
  <si>
    <t>5/9      2D</t>
  </si>
  <si>
    <r>
      <rPr>
        <b/>
        <strike/>
        <sz val="16"/>
        <color theme="1"/>
        <rFont val="Calibri"/>
        <family val="2"/>
      </rPr>
      <t>5/3 - BOT SIDE</t>
    </r>
    <r>
      <rPr>
        <b/>
        <sz val="16"/>
        <color theme="1"/>
        <rFont val="Calibri"/>
        <family val="2"/>
      </rPr>
      <t xml:space="preserve">   5/5 - TOP SIDE   5/6 - QTY 6 DONE</t>
    </r>
  </si>
  <si>
    <t>KIT CLEAR 5/5   SHIPPED QTY 3 5/6</t>
  </si>
  <si>
    <t>108909-1 (5/3)</t>
  </si>
  <si>
    <t>5/5      2D</t>
  </si>
  <si>
    <r>
      <t xml:space="preserve">104910-1 (4/1)              </t>
    </r>
    <r>
      <rPr>
        <b/>
        <sz val="18"/>
        <rFont val="Calibri"/>
        <family val="2"/>
      </rPr>
      <t>*HOT*</t>
    </r>
  </si>
  <si>
    <r>
      <rPr>
        <b/>
        <strike/>
        <sz val="16"/>
        <rFont val="Calibri"/>
        <family val="2"/>
      </rPr>
      <t>20</t>
    </r>
    <r>
      <rPr>
        <b/>
        <sz val="16"/>
        <rFont val="Calibri"/>
        <family val="2"/>
      </rPr>
      <t>/220   11 OK    9 BAD</t>
    </r>
  </si>
  <si>
    <r>
      <rPr>
        <b/>
        <strike/>
        <sz val="16"/>
        <rFont val="Calibri"/>
        <family val="2"/>
      </rPr>
      <t>5/3</t>
    </r>
    <r>
      <rPr>
        <b/>
        <sz val="16"/>
        <rFont val="Calibri"/>
        <family val="2"/>
      </rPr>
      <t xml:space="preserve">   5/6      3D *DELAY DUE TO FAB RWK</t>
    </r>
  </si>
  <si>
    <r>
      <rPr>
        <b/>
        <strike/>
        <sz val="16"/>
        <rFont val="Calibri"/>
        <family val="2"/>
      </rPr>
      <t>4/4 - RTR               4/28 - BOT SIDE</t>
    </r>
    <r>
      <rPr>
        <b/>
        <sz val="16"/>
        <rFont val="Calibri"/>
        <family val="2"/>
      </rPr>
      <t xml:space="preserve">   </t>
    </r>
    <r>
      <rPr>
        <b/>
        <strike/>
        <sz val="16"/>
        <rFont val="Calibri"/>
        <family val="2"/>
      </rPr>
      <t>4/29 - TOP SIDE</t>
    </r>
    <r>
      <rPr>
        <b/>
        <sz val="16"/>
        <rFont val="Calibri"/>
        <family val="2"/>
      </rPr>
      <t xml:space="preserve">    5/2 - AOI</t>
    </r>
  </si>
  <si>
    <r>
      <t>*</t>
    </r>
    <r>
      <rPr>
        <b/>
        <strike/>
        <sz val="16"/>
        <rFont val="Calibri"/>
        <family val="2"/>
      </rPr>
      <t>SHOULD CLEAR 4/4</t>
    </r>
    <r>
      <rPr>
        <b/>
        <sz val="16"/>
        <rFont val="Calibri"/>
        <family val="2"/>
      </rPr>
      <t xml:space="preserve"> 4/7 - FAB REMAKE</t>
    </r>
    <r>
      <rPr>
        <b/>
        <sz val="16"/>
        <rFont val="Calibri"/>
        <family val="2"/>
      </rPr>
      <t xml:space="preserve">   FAB DUE 4/21 - FABS CAME 4/28</t>
    </r>
  </si>
  <si>
    <t>109578-3 (4/26)</t>
  </si>
  <si>
    <t>300 BAL</t>
  </si>
  <si>
    <r>
      <rPr>
        <b/>
        <strike/>
        <sz val="11"/>
        <rFont val="Calibri"/>
        <family val="2"/>
        <scheme val="minor"/>
      </rPr>
      <t>NEED PROG</t>
    </r>
    <r>
      <rPr>
        <b/>
        <sz val="11"/>
        <rFont val="Calibri"/>
        <family val="2"/>
        <scheme val="minor"/>
      </rPr>
      <t xml:space="preserve">       </t>
    </r>
    <r>
      <rPr>
        <b/>
        <strike/>
        <sz val="11"/>
        <rFont val="Calibri"/>
        <family val="2"/>
        <scheme val="minor"/>
      </rPr>
      <t xml:space="preserve">4/27 - TOP </t>
    </r>
    <r>
      <rPr>
        <b/>
        <sz val="11"/>
        <rFont val="Calibri"/>
        <family val="2"/>
        <scheme val="minor"/>
      </rPr>
      <t xml:space="preserve">      4/29 AOI/BACK</t>
    </r>
  </si>
  <si>
    <t>109189 (4/29)</t>
  </si>
  <si>
    <t>5/6      5D</t>
  </si>
  <si>
    <t>C26A/B/C SOLDERED ON TOP OF R19/28/31 SEE ECO #1 - TEST POINTS MUST BE @ SPEC ANGLE</t>
  </si>
  <si>
    <r>
      <rPr>
        <b/>
        <strike/>
        <sz val="16"/>
        <color theme="1"/>
        <rFont val="Calibri"/>
        <family val="2"/>
      </rPr>
      <t>5/2 - BOT SIDE       5/3 - TOP SIDE</t>
    </r>
    <r>
      <rPr>
        <b/>
        <sz val="16"/>
        <color theme="1"/>
        <rFont val="Calibri"/>
        <family val="2"/>
      </rPr>
      <t xml:space="preserve">          5/3 - AOI</t>
    </r>
  </si>
  <si>
    <t>KIT CLEAR 4/29</t>
  </si>
  <si>
    <t>Mount Sopris Instruments</t>
  </si>
  <si>
    <t>109340 (4/28)</t>
  </si>
  <si>
    <t>104 Otis St</t>
  </si>
  <si>
    <t>SAVE XRAY IMAGES FINAL INSPECTION REPORT REQ</t>
  </si>
  <si>
    <r>
      <rPr>
        <b/>
        <strike/>
        <sz val="16"/>
        <rFont val="Calibri"/>
        <family val="2"/>
      </rPr>
      <t>5/2 - BOT SIDE</t>
    </r>
    <r>
      <rPr>
        <b/>
        <sz val="16"/>
        <rFont val="Calibri"/>
        <family val="2"/>
      </rPr>
      <t xml:space="preserve">     </t>
    </r>
    <r>
      <rPr>
        <b/>
        <strike/>
        <sz val="16"/>
        <rFont val="Calibri"/>
        <family val="2"/>
      </rPr>
      <t>5/2 - TOP SIDE</t>
    </r>
    <r>
      <rPr>
        <b/>
        <sz val="16"/>
        <rFont val="Calibri"/>
        <family val="2"/>
      </rPr>
      <t xml:space="preserve">    5/3 - AOI</t>
    </r>
  </si>
  <si>
    <r>
      <rPr>
        <b/>
        <strike/>
        <sz val="16"/>
        <rFont val="Calibri"/>
        <family val="2"/>
      </rPr>
      <t>4/28 - U13/14 PART CONF.</t>
    </r>
    <r>
      <rPr>
        <b/>
        <sz val="16"/>
        <rFont val="Calibri"/>
        <family val="2"/>
      </rPr>
      <t xml:space="preserve"> KIT CLEAR 4/28</t>
    </r>
  </si>
  <si>
    <t>ATSE, LLC</t>
  </si>
  <si>
    <t>Northborough</t>
  </si>
  <si>
    <t>01532-2440</t>
  </si>
  <si>
    <t>108725 (4/21)</t>
  </si>
  <si>
    <t>3451 E Harbour Dr</t>
  </si>
  <si>
    <t>5/9       5D</t>
  </si>
  <si>
    <r>
      <rPr>
        <b/>
        <strike/>
        <sz val="16"/>
        <rFont val="Calibri"/>
        <family val="2"/>
      </rPr>
      <t>5/2 - BOT/TOP</t>
    </r>
    <r>
      <rPr>
        <b/>
        <sz val="16"/>
        <rFont val="Calibri"/>
        <family val="2"/>
      </rPr>
      <t xml:space="preserve"> 5/3 - AOI</t>
    </r>
  </si>
  <si>
    <t>*SHORT FAB - DUE 5/2 - KIT CLEAR 5/2</t>
  </si>
  <si>
    <t>CollabraTech Solutions, LLC</t>
  </si>
  <si>
    <t>85034-7229</t>
  </si>
  <si>
    <t>Y85858</t>
  </si>
  <si>
    <t>109578-2 (4/26)</t>
  </si>
  <si>
    <t>109847-1 (5/3)</t>
  </si>
  <si>
    <t>10/400</t>
  </si>
  <si>
    <r>
      <rPr>
        <b/>
        <strike/>
        <sz val="16"/>
        <color theme="1"/>
        <rFont val="Calibri"/>
        <family val="2"/>
      </rPr>
      <t>5/9</t>
    </r>
    <r>
      <rPr>
        <b/>
        <sz val="16"/>
        <color theme="1"/>
        <rFont val="Calibri"/>
        <family val="2"/>
      </rPr>
      <t xml:space="preserve">     5/5       3D</t>
    </r>
  </si>
  <si>
    <t>QTY 10 PAID EXPEDITE</t>
  </si>
  <si>
    <r>
      <rPr>
        <b/>
        <strike/>
        <sz val="16"/>
        <color theme="4"/>
        <rFont val="Calibri"/>
        <family val="2"/>
      </rPr>
      <t xml:space="preserve">NEED PROG       </t>
    </r>
    <r>
      <rPr>
        <b/>
        <strike/>
        <sz val="16"/>
        <rFont val="Calibri"/>
        <family val="2"/>
      </rPr>
      <t xml:space="preserve"> 5/3 - BOT SIDE</t>
    </r>
    <r>
      <rPr>
        <b/>
        <sz val="16"/>
        <rFont val="Calibri"/>
        <family val="2"/>
      </rPr>
      <t xml:space="preserve">     </t>
    </r>
    <r>
      <rPr>
        <b/>
        <strike/>
        <sz val="16"/>
        <rFont val="Calibri"/>
        <family val="2"/>
      </rPr>
      <t>5/3 - TOP SIDE</t>
    </r>
    <r>
      <rPr>
        <b/>
        <sz val="16"/>
        <color theme="4"/>
        <rFont val="Calibri"/>
        <family val="2"/>
      </rPr>
      <t xml:space="preserve">  </t>
    </r>
    <r>
      <rPr>
        <b/>
        <sz val="16"/>
        <rFont val="Calibri"/>
        <family val="2"/>
      </rPr>
      <t xml:space="preserve"> 5/5 - BACK</t>
    </r>
  </si>
  <si>
    <t>*5/3 - SHORT R149 - OK TO SKIP ON QTY 30. QTY 30 CLEAR 5/3</t>
  </si>
  <si>
    <t>108974 (4/18)</t>
  </si>
  <si>
    <t>845 W Center St</t>
  </si>
  <si>
    <t>5/19    20D</t>
  </si>
  <si>
    <r>
      <rPr>
        <b/>
        <strike/>
        <sz val="16"/>
        <rFont val="Calibri"/>
        <family val="2"/>
      </rPr>
      <t>4/22 - TOP SIDE</t>
    </r>
    <r>
      <rPr>
        <b/>
        <sz val="16"/>
        <rFont val="Calibri"/>
        <family val="2"/>
      </rPr>
      <t xml:space="preserve">    4/22 - AOI</t>
    </r>
  </si>
  <si>
    <t>4/18 - PACKAGE W SHORTAGES/FABS LOST</t>
  </si>
  <si>
    <t>North Salt Lake</t>
  </si>
  <si>
    <t>84054-2916</t>
  </si>
  <si>
    <t>109578-1 (4/26)</t>
  </si>
  <si>
    <t>109529 (4/27)</t>
  </si>
  <si>
    <t>225 Suburban Rd</t>
  </si>
  <si>
    <r>
      <rPr>
        <b/>
        <strike/>
        <sz val="16"/>
        <color theme="1"/>
        <rFont val="Calibri"/>
        <family val="2"/>
      </rPr>
      <t>4/27 - BOT SIDE</t>
    </r>
    <r>
      <rPr>
        <b/>
        <sz val="16"/>
        <color theme="1"/>
        <rFont val="Calibri"/>
        <family val="2"/>
      </rPr>
      <t xml:space="preserve">   </t>
    </r>
    <r>
      <rPr>
        <b/>
        <strike/>
        <sz val="16"/>
        <color theme="1"/>
        <rFont val="Calibri"/>
        <family val="2"/>
      </rPr>
      <t>4/27  - TOP SIDE</t>
    </r>
    <r>
      <rPr>
        <b/>
        <sz val="16"/>
        <color theme="1"/>
        <rFont val="Calibri"/>
        <family val="2"/>
      </rPr>
      <t xml:space="preserve">     4/28 - AOI</t>
    </r>
  </si>
  <si>
    <t>KIT CLEAR 4/27 - ITEM 29 CUT TAPE (52 PCS)</t>
  </si>
  <si>
    <t>108734 (4/22)</t>
  </si>
  <si>
    <t>5/13      15D</t>
  </si>
  <si>
    <t>HAND LOAD U3, U4, U5 PER ECO #3</t>
  </si>
  <si>
    <r>
      <rPr>
        <b/>
        <strike/>
        <sz val="16"/>
        <color theme="1"/>
        <rFont val="Calibri"/>
        <family val="2"/>
      </rPr>
      <t>4/25 - TOP SIDE</t>
    </r>
    <r>
      <rPr>
        <b/>
        <sz val="16"/>
        <color theme="1"/>
        <rFont val="Calibri"/>
        <family val="2"/>
      </rPr>
      <t xml:space="preserve">    4/26 - AOI</t>
    </r>
  </si>
  <si>
    <t>KIT CLEAR 4/22</t>
  </si>
  <si>
    <t>108039 (4/20)</t>
  </si>
  <si>
    <t>1960 Old Cuthbert Rd Ste 100</t>
  </si>
  <si>
    <t>5/4     10D</t>
  </si>
  <si>
    <t>QR LABEL "NOT" REQ</t>
  </si>
  <si>
    <t>4/21 - AOI</t>
  </si>
  <si>
    <t>KIT CLEAR 4/20</t>
  </si>
  <si>
    <t>Cherry Hill</t>
  </si>
  <si>
    <t>08034-1456</t>
  </si>
  <si>
    <t>109262 (4/19)</t>
  </si>
  <si>
    <t>22   QTY 16 CLEAR</t>
  </si>
  <si>
    <t>MIXED POP @ U1 SEE ECO #1               *X-RAY REQ - SAVE IMAGES</t>
  </si>
  <si>
    <r>
      <rPr>
        <b/>
        <strike/>
        <sz val="16"/>
        <color theme="4"/>
        <rFont val="Calibri"/>
        <family val="2"/>
      </rPr>
      <t>4/20 - TOP SIDE</t>
    </r>
    <r>
      <rPr>
        <b/>
        <sz val="16"/>
        <color theme="4"/>
        <rFont val="Calibri"/>
        <family val="2"/>
      </rPr>
      <t xml:space="preserve">   4/20 - AOI</t>
    </r>
  </si>
  <si>
    <r>
      <rPr>
        <b/>
        <strike/>
        <sz val="16"/>
        <color theme="4"/>
        <rFont val="Calibri"/>
        <family val="2"/>
      </rPr>
      <t>FAB DUE 4/20</t>
    </r>
    <r>
      <rPr>
        <b/>
        <sz val="16"/>
        <color theme="4"/>
        <rFont val="Calibri"/>
        <family val="2"/>
      </rPr>
      <t xml:space="preserve"> &amp; SHORT PARTIAL 6 PCS U1</t>
    </r>
  </si>
  <si>
    <t>20166-6750</t>
  </si>
  <si>
    <t>Suite 440 Attn: Jennifer Miller</t>
  </si>
  <si>
    <t>108988 (4/20)</t>
  </si>
  <si>
    <t>91 Sandy Ridge Roa</t>
  </si>
  <si>
    <t>5/11     15D</t>
  </si>
  <si>
    <t>DWB Design Inc.</t>
  </si>
  <si>
    <t>107215-2ND (5/2)</t>
  </si>
  <si>
    <t>1510 Fm 3224</t>
  </si>
  <si>
    <t>4 BAL</t>
  </si>
  <si>
    <t>5/5      3D</t>
  </si>
  <si>
    <t>* 3 DAY TURN * T/H ONLY</t>
  </si>
  <si>
    <t>5/2 - BACK</t>
  </si>
  <si>
    <t>KIT CLEAR 5/2</t>
  </si>
  <si>
    <t>Peraton</t>
  </si>
  <si>
    <t>Palestine</t>
  </si>
  <si>
    <t>75803-2169</t>
  </si>
  <si>
    <t>109612 (4/28)</t>
  </si>
  <si>
    <t>3 Henry Drive</t>
  </si>
  <si>
    <t>5/3      3D</t>
  </si>
  <si>
    <t>** 3 DAY TURN **</t>
  </si>
  <si>
    <r>
      <rPr>
        <b/>
        <strike/>
        <sz val="16"/>
        <color theme="1"/>
        <rFont val="Calibri"/>
        <family val="2"/>
      </rPr>
      <t>KIT CLEAR 4/28   4/29 - TOP SIDE</t>
    </r>
    <r>
      <rPr>
        <b/>
        <sz val="16"/>
        <color theme="1"/>
        <rFont val="Calibri"/>
        <family val="2"/>
      </rPr>
      <t xml:space="preserve">    4/29 - BACK</t>
    </r>
  </si>
  <si>
    <t>02559-1415</t>
  </si>
  <si>
    <t>attn: VITO/ DUSTY</t>
  </si>
  <si>
    <t>109555 (4/25)</t>
  </si>
  <si>
    <t>248 Main Dunstable Rd</t>
  </si>
  <si>
    <t>5/4      3D</t>
  </si>
  <si>
    <t>** 3 DAY TURN ** WIRE RWK FOR U44 REQUIRED - SEE INSTRUCTIONS - DNI J9</t>
  </si>
  <si>
    <r>
      <rPr>
        <b/>
        <strike/>
        <sz val="16"/>
        <rFont val="Calibri"/>
        <family val="2"/>
      </rPr>
      <t>4/26 - BOT SIDE     4/27 - TOP SIDE</t>
    </r>
    <r>
      <rPr>
        <b/>
        <sz val="16"/>
        <rFont val="Calibri"/>
        <family val="2"/>
      </rPr>
      <t xml:space="preserve">     4/27 - AOI</t>
    </r>
  </si>
  <si>
    <r>
      <t>*</t>
    </r>
    <r>
      <rPr>
        <b/>
        <strike/>
        <sz val="16"/>
        <rFont val="Calibri"/>
        <family val="2"/>
      </rPr>
      <t>4/26 SHORT Y1 - DUE 5/2</t>
    </r>
    <r>
      <rPr>
        <b/>
        <sz val="16"/>
        <rFont val="Calibri"/>
        <family val="2"/>
      </rPr>
      <t xml:space="preserve"> - KIT CLEAR 4/29</t>
    </r>
  </si>
  <si>
    <t>Locus Robotics</t>
  </si>
  <si>
    <t>Nashua</t>
  </si>
  <si>
    <t>03062-1914</t>
  </si>
  <si>
    <t>Attn: William Twomey</t>
  </si>
  <si>
    <t>109879 (4/28)</t>
  </si>
  <si>
    <t>21 Alpha Rd Suite 202</t>
  </si>
  <si>
    <t>5/2       2D</t>
  </si>
  <si>
    <t>** 2 DAY TURN **</t>
  </si>
  <si>
    <t>4/29 - AOI</t>
  </si>
  <si>
    <r>
      <rPr>
        <b/>
        <strike/>
        <sz val="16"/>
        <color theme="1"/>
        <rFont val="Calibri"/>
        <family val="2"/>
      </rPr>
      <t>4/28 - U1 WTG CONF</t>
    </r>
    <r>
      <rPr>
        <b/>
        <sz val="16"/>
        <color theme="1"/>
        <rFont val="Calibri"/>
        <family val="2"/>
      </rPr>
      <t>.   KIT CLEAR 4/28</t>
    </r>
  </si>
  <si>
    <t>01824-4170</t>
  </si>
  <si>
    <t>P1 370758867</t>
  </si>
  <si>
    <t>108472-1 (4/21)</t>
  </si>
  <si>
    <t>12/150</t>
  </si>
  <si>
    <t>5/2      5D</t>
  </si>
  <si>
    <t>4/25 - AOI</t>
  </si>
  <si>
    <t>106389 (4/14)</t>
  </si>
  <si>
    <t>250 Apollo Rd</t>
  </si>
  <si>
    <t>5/6    15D</t>
  </si>
  <si>
    <r>
      <rPr>
        <b/>
        <strike/>
        <sz val="16"/>
        <rFont val="Calibri"/>
        <family val="2"/>
      </rPr>
      <t>*FABS DUE 4/15</t>
    </r>
    <r>
      <rPr>
        <b/>
        <sz val="16"/>
        <rFont val="Calibri"/>
        <family val="2"/>
      </rPr>
      <t xml:space="preserve">     KIT CLEAR 4/15</t>
    </r>
  </si>
  <si>
    <t>Crow Engineering</t>
  </si>
  <si>
    <t>Montrose</t>
  </si>
  <si>
    <t>108907 - 2 (3/22)</t>
  </si>
  <si>
    <t>4/29     5D</t>
  </si>
  <si>
    <t>T/H ONLY - QTY 23 SHIPPED 4/4</t>
  </si>
  <si>
    <t>3/23 - SHORT 1 ITEM AND PARTIAL SHORT 2 ITEMS</t>
  </si>
  <si>
    <t>109186 (4/5)</t>
  </si>
  <si>
    <t>4/29    5D</t>
  </si>
  <si>
    <t>4/22 - DNI Q3</t>
  </si>
  <si>
    <r>
      <rPr>
        <b/>
        <strike/>
        <sz val="16"/>
        <rFont val="Calibri"/>
        <family val="2"/>
      </rPr>
      <t>4/5 NEED PROG</t>
    </r>
    <r>
      <rPr>
        <b/>
        <sz val="16"/>
        <rFont val="Calibri"/>
        <family val="2"/>
      </rPr>
      <t xml:space="preserve">   4/7 - BOT SIDE DONE</t>
    </r>
    <r>
      <rPr>
        <b/>
        <sz val="16"/>
        <rFont val="Calibri"/>
        <family val="2"/>
      </rPr>
      <t xml:space="preserve"> 4/25 - AOI</t>
    </r>
  </si>
  <si>
    <t>4/5 - BOT SIDE CLEAR ONLY - 4/22 TOP CLEAR</t>
  </si>
  <si>
    <t>109154-3 (4/15)</t>
  </si>
  <si>
    <t>22       10D</t>
  </si>
  <si>
    <t>50-4/29</t>
  </si>
  <si>
    <t>ECO NOTE 3 - PREVIOUS ISSUES @ L3/L4/U11</t>
  </si>
  <si>
    <r>
      <rPr>
        <b/>
        <strike/>
        <sz val="16"/>
        <rFont val="Calibri"/>
        <family val="2"/>
      </rPr>
      <t>4/19 - BOT SIDE</t>
    </r>
    <r>
      <rPr>
        <b/>
        <sz val="16"/>
        <rFont val="Calibri"/>
        <family val="2"/>
      </rPr>
      <t xml:space="preserve">   </t>
    </r>
    <r>
      <rPr>
        <b/>
        <strike/>
        <sz val="16"/>
        <rFont val="Calibri"/>
        <family val="2"/>
      </rPr>
      <t>4/19 - TOP SIDE</t>
    </r>
    <r>
      <rPr>
        <b/>
        <sz val="16"/>
        <rFont val="Calibri"/>
        <family val="2"/>
      </rPr>
      <t xml:space="preserve">   4/19 - AOI</t>
    </r>
  </si>
  <si>
    <t>*KIT CLEAR FOR QTY 72 4/18 - STILL SHORT FOR BAL 28</t>
  </si>
  <si>
    <t>109154-4 (4/15)</t>
  </si>
  <si>
    <t>28 BAL</t>
  </si>
  <si>
    <t>5/11   10D</t>
  </si>
  <si>
    <t>4/28 - AOI</t>
  </si>
  <si>
    <t>*KIT CLEAR FOR QTY 72 4/18 - STILL SHORT FOR BAL 28 - KIT CLEAR 4/27</t>
  </si>
  <si>
    <t>109003 (4/14)</t>
  </si>
  <si>
    <r>
      <rPr>
        <b/>
        <strike/>
        <sz val="16"/>
        <rFont val="Calibri"/>
        <family val="2"/>
      </rPr>
      <t>4/27</t>
    </r>
    <r>
      <rPr>
        <b/>
        <sz val="16"/>
        <rFont val="Calibri"/>
        <family val="2"/>
      </rPr>
      <t xml:space="preserve"> 4/29      5D</t>
    </r>
  </si>
  <si>
    <r>
      <rPr>
        <b/>
        <strike/>
        <sz val="16"/>
        <rFont val="Calibri"/>
        <family val="2"/>
      </rPr>
      <t>(HOLD) DELAM</t>
    </r>
    <r>
      <rPr>
        <b/>
        <sz val="16"/>
        <rFont val="Calibri"/>
        <family val="2"/>
      </rPr>
      <t xml:space="preserve"> - 4/27 DELAM APPROVED</t>
    </r>
  </si>
  <si>
    <t>4/21 - TOP (HOLD) 4/27 - BACK</t>
  </si>
  <si>
    <r>
      <t xml:space="preserve">*FABS DUE </t>
    </r>
    <r>
      <rPr>
        <b/>
        <strike/>
        <sz val="16"/>
        <rFont val="Calibri"/>
        <family val="2"/>
      </rPr>
      <t>4/14</t>
    </r>
    <r>
      <rPr>
        <b/>
        <sz val="16"/>
        <rFont val="Calibri"/>
        <family val="2"/>
      </rPr>
      <t xml:space="preserve">   KIT CLEAR 4/20   - 4/21 DELAM - 4/27 - DELAM APPROVED</t>
    </r>
  </si>
  <si>
    <t>107236 (2/10)</t>
  </si>
  <si>
    <t>7000 East Ave LLNL FOR US DOE/NNSA Gen Rec Building 411 PO Number U2529495</t>
  </si>
  <si>
    <t>31 BAL</t>
  </si>
  <si>
    <t>4/29   20D</t>
  </si>
  <si>
    <t>QTY 69 SHIPPED</t>
  </si>
  <si>
    <r>
      <rPr>
        <b/>
        <strike/>
        <sz val="16"/>
        <rFont val="Calibri"/>
        <family val="2"/>
      </rPr>
      <t>4/13 - TOP SIDE</t>
    </r>
    <r>
      <rPr>
        <b/>
        <sz val="16"/>
        <rFont val="Calibri"/>
        <family val="2"/>
      </rPr>
      <t xml:space="preserve">   4/13 - AOI</t>
    </r>
  </si>
  <si>
    <t>BALANCE  KIT CLEAR 4/13</t>
  </si>
  <si>
    <t>Lawrence Livermore National Lab</t>
  </si>
  <si>
    <t>94550-9698</t>
  </si>
  <si>
    <t>108976 (4/21)</t>
  </si>
  <si>
    <t>9535 Waples St Suite 100</t>
  </si>
  <si>
    <t>4/28       5D</t>
  </si>
  <si>
    <t>SEE ECO #5 FOR CofC REQ</t>
  </si>
  <si>
    <r>
      <rPr>
        <b/>
        <strike/>
        <sz val="16"/>
        <rFont val="Calibri"/>
        <family val="2"/>
      </rPr>
      <t>4/25 - TOP SIDE</t>
    </r>
    <r>
      <rPr>
        <b/>
        <sz val="16"/>
        <rFont val="Calibri"/>
        <family val="2"/>
      </rPr>
      <t xml:space="preserve">     4/26 - AOI</t>
    </r>
  </si>
  <si>
    <t>KIT CLEAR 4/21</t>
  </si>
  <si>
    <t>92121-2993</t>
  </si>
  <si>
    <t>108946 (4/20)</t>
  </si>
  <si>
    <r>
      <rPr>
        <b/>
        <strike/>
        <sz val="16"/>
        <rFont val="Calibri"/>
        <family val="2"/>
      </rPr>
      <t>4/21 - TOP SIDE</t>
    </r>
    <r>
      <rPr>
        <b/>
        <sz val="16"/>
        <rFont val="Calibri"/>
        <family val="2"/>
      </rPr>
      <t xml:space="preserve">   4/22 - AOI</t>
    </r>
  </si>
  <si>
    <t>108875 (4/11)</t>
  </si>
  <si>
    <t>4/29*   10D</t>
  </si>
  <si>
    <t>SEE ECO #1 - EMAIL PHOTOS &amp; FAI BEFORE SHIPPING</t>
  </si>
  <si>
    <r>
      <rPr>
        <b/>
        <strike/>
        <sz val="16"/>
        <rFont val="Calibri"/>
        <family val="2"/>
      </rPr>
      <t>4/11 NEED PROG</t>
    </r>
    <r>
      <rPr>
        <b/>
        <sz val="16"/>
        <rFont val="Calibri"/>
        <family val="2"/>
      </rPr>
      <t xml:space="preserve"> </t>
    </r>
    <r>
      <rPr>
        <b/>
        <strike/>
        <sz val="16"/>
        <rFont val="Calibri"/>
        <family val="2"/>
      </rPr>
      <t>4/13 - RTR</t>
    </r>
    <r>
      <rPr>
        <b/>
        <sz val="16"/>
        <rFont val="Calibri"/>
        <family val="2"/>
      </rPr>
      <t xml:space="preserve">        </t>
    </r>
    <r>
      <rPr>
        <b/>
        <strike/>
        <sz val="16"/>
        <rFont val="Calibri"/>
        <family val="2"/>
      </rPr>
      <t>4/14 - TOP SIDE</t>
    </r>
    <r>
      <rPr>
        <b/>
        <sz val="16"/>
        <rFont val="Calibri"/>
        <family val="2"/>
      </rPr>
      <t xml:space="preserve">   4/15 - AOI</t>
    </r>
  </si>
  <si>
    <t>4/11 - SHORT ITEMS 34, 36, 69, 99   KIT CLEAR 4/20 (PENDING CR30 CONF)</t>
  </si>
  <si>
    <t>107329-2 (3/28)</t>
  </si>
  <si>
    <t>8 BAL</t>
  </si>
  <si>
    <t>5/6      9D</t>
  </si>
  <si>
    <r>
      <rPr>
        <b/>
        <strike/>
        <sz val="16"/>
        <rFont val="Calibri"/>
        <family val="2"/>
      </rPr>
      <t>4/25 - BOT/TOP</t>
    </r>
    <r>
      <rPr>
        <b/>
        <sz val="16"/>
        <rFont val="Calibri"/>
        <family val="2"/>
      </rPr>
      <t xml:space="preserve">   4/25 - AOI</t>
    </r>
  </si>
  <si>
    <r>
      <t xml:space="preserve">*SHORT FAB - DUE </t>
    </r>
    <r>
      <rPr>
        <b/>
        <strike/>
        <sz val="16"/>
        <rFont val="Calibri"/>
        <family val="2"/>
      </rPr>
      <t>2/28</t>
    </r>
    <r>
      <rPr>
        <b/>
        <sz val="16"/>
        <rFont val="Calibri"/>
        <family val="2"/>
      </rPr>
      <t xml:space="preserve"> - RECV 32 FABS 4/14</t>
    </r>
    <r>
      <rPr>
        <b/>
        <sz val="16"/>
        <rFont val="Calibri"/>
        <family val="2"/>
      </rPr>
      <t xml:space="preserve"> - KIT CLEAR 4/25 BAL QTY 8</t>
    </r>
  </si>
  <si>
    <t>Attn: Yramn Nquyen</t>
  </si>
  <si>
    <t>109007 (4/18)</t>
  </si>
  <si>
    <t>100 Four Points Way</t>
  </si>
  <si>
    <t>4/27    5D</t>
  </si>
  <si>
    <r>
      <rPr>
        <b/>
        <strike/>
        <sz val="16"/>
        <rFont val="Calibri"/>
        <family val="2"/>
      </rPr>
      <t>4/20 - TOP SIDE</t>
    </r>
    <r>
      <rPr>
        <b/>
        <sz val="16"/>
        <rFont val="Calibri"/>
        <family val="2"/>
      </rPr>
      <t xml:space="preserve">   4/20 - AOI</t>
    </r>
  </si>
  <si>
    <r>
      <t xml:space="preserve">FABS DUE </t>
    </r>
    <r>
      <rPr>
        <b/>
        <strike/>
        <sz val="16"/>
        <rFont val="Calibri"/>
        <family val="2"/>
      </rPr>
      <t>4/19</t>
    </r>
    <r>
      <rPr>
        <b/>
        <sz val="16"/>
        <rFont val="Calibri"/>
        <family val="2"/>
      </rPr>
      <t xml:space="preserve">   KIT CLEAR 4/20</t>
    </r>
  </si>
  <si>
    <t>SynTech Systems / Fuelmaster</t>
  </si>
  <si>
    <t>Tallahassee</t>
  </si>
  <si>
    <t>32305-7091</t>
  </si>
  <si>
    <t>Attn: Brian Piertrodangelo</t>
  </si>
  <si>
    <t>109524 (4/22)</t>
  </si>
  <si>
    <t>1 Cowles Rd</t>
  </si>
  <si>
    <t>4/27      3D</t>
  </si>
  <si>
    <r>
      <rPr>
        <b/>
        <strike/>
        <sz val="16"/>
        <color theme="1"/>
        <rFont val="Calibri"/>
        <family val="2"/>
      </rPr>
      <t>4/22 - BOT/TOP SIDE</t>
    </r>
    <r>
      <rPr>
        <b/>
        <sz val="16"/>
        <color theme="1"/>
        <rFont val="Calibri"/>
        <family val="2"/>
      </rPr>
      <t xml:space="preserve">                    4/22 - AOI</t>
    </r>
  </si>
  <si>
    <t>Gems Sensors</t>
  </si>
  <si>
    <t>Plainville</t>
  </si>
  <si>
    <t>06062-1107</t>
  </si>
  <si>
    <t>Attn: Mike Tetreault</t>
  </si>
  <si>
    <t>017710</t>
  </si>
  <si>
    <t>107257-2ND (4/19)</t>
  </si>
  <si>
    <t>29 BAL</t>
  </si>
  <si>
    <t>4/26     5D</t>
  </si>
  <si>
    <t>QTY 12 BOARDS NO U1 - BTD</t>
  </si>
  <si>
    <r>
      <rPr>
        <b/>
        <strike/>
        <sz val="16"/>
        <color theme="1"/>
        <rFont val="Calibri"/>
        <family val="2"/>
      </rPr>
      <t>4/20 - TOP SIDE</t>
    </r>
    <r>
      <rPr>
        <b/>
        <sz val="16"/>
        <color theme="1"/>
        <rFont val="Calibri"/>
        <family val="2"/>
      </rPr>
      <t xml:space="preserve">   4/20 - AOI</t>
    </r>
  </si>
  <si>
    <t>KIT CLEAR 4/19</t>
  </si>
  <si>
    <t>93010-8568</t>
  </si>
  <si>
    <t>103326-1 (12/22)</t>
  </si>
  <si>
    <t>3FA/30</t>
  </si>
  <si>
    <t>???   15D</t>
  </si>
  <si>
    <t>RUN 3 THEN HOLD UNTIL 1/3 WTG FOR CUST</t>
  </si>
  <si>
    <t>12/27 - TOP HOLD 12/28 - 3 AOI</t>
  </si>
  <si>
    <t>*SHORT 13 ALUM CAPS - SKIP - (ADDED FA)</t>
  </si>
  <si>
    <t>90265-4737</t>
  </si>
  <si>
    <t>103326-2 (12/22)</t>
  </si>
  <si>
    <t>27 BAL</t>
  </si>
  <si>
    <t>4/29 15D</t>
  </si>
  <si>
    <t>RAN 3 FA - IN SHIPPING</t>
  </si>
  <si>
    <r>
      <rPr>
        <b/>
        <strike/>
        <sz val="16"/>
        <rFont val="Calibri"/>
        <family val="2"/>
      </rPr>
      <t>12/27-BOT DONE   4/15 - TOP SIDE</t>
    </r>
    <r>
      <rPr>
        <b/>
        <sz val="16"/>
        <rFont val="Calibri"/>
        <family val="2"/>
      </rPr>
      <t xml:space="preserve">   4/18 - AOI</t>
    </r>
  </si>
  <si>
    <t>KIT CLEAR 4/14</t>
  </si>
  <si>
    <t>109227 (4/19)</t>
  </si>
  <si>
    <t>115 Castilian Dr</t>
  </si>
  <si>
    <t>5/4    10D</t>
  </si>
  <si>
    <t>ECO #2 - 6 LOTS OF QTY 90 REQ</t>
  </si>
  <si>
    <t>Goleta</t>
  </si>
  <si>
    <t>Attn: Marcia Moore</t>
  </si>
  <si>
    <t>109154-2 (4/15)</t>
  </si>
  <si>
    <t>20 5D + 50 10D</t>
  </si>
  <si>
    <t>20-4/25 50-4/29</t>
  </si>
  <si>
    <t>109425 (4/11)</t>
  </si>
  <si>
    <t>4/25     10D</t>
  </si>
  <si>
    <r>
      <rPr>
        <b/>
        <strike/>
        <sz val="16"/>
        <color theme="1"/>
        <rFont val="Calibri"/>
        <family val="2"/>
      </rPr>
      <t>4/12 - BOT/TOP</t>
    </r>
    <r>
      <rPr>
        <b/>
        <sz val="16"/>
        <color theme="1"/>
        <rFont val="Calibri"/>
        <family val="2"/>
      </rPr>
      <t xml:space="preserve">   4/12 - AOI</t>
    </r>
  </si>
  <si>
    <t>KIT CLEAR 4/11</t>
  </si>
  <si>
    <t>109385 (4/18)</t>
  </si>
  <si>
    <t>4/29    9D</t>
  </si>
  <si>
    <t>4/19 - BACK</t>
  </si>
  <si>
    <t>KIT CLEAR 4/18</t>
  </si>
  <si>
    <t>109631 (4/18)</t>
  </si>
  <si>
    <t>380 N Wickham Rd Ste G</t>
  </si>
  <si>
    <t>4/25    5D</t>
  </si>
  <si>
    <t>4/19 - AOI</t>
  </si>
  <si>
    <t>32935-8646</t>
  </si>
  <si>
    <t>108782 (4/7)</t>
  </si>
  <si>
    <t>4/22   10D</t>
  </si>
  <si>
    <r>
      <rPr>
        <b/>
        <strike/>
        <sz val="16"/>
        <rFont val="Calibri"/>
        <family val="2"/>
      </rPr>
      <t>4/7 - NEED PROG</t>
    </r>
    <r>
      <rPr>
        <b/>
        <sz val="16"/>
        <rFont val="Calibri"/>
        <family val="2"/>
      </rPr>
      <t xml:space="preserve">   </t>
    </r>
    <r>
      <rPr>
        <b/>
        <strike/>
        <sz val="16"/>
        <rFont val="Calibri"/>
        <family val="2"/>
      </rPr>
      <t>4/11 - TOP SIDE</t>
    </r>
    <r>
      <rPr>
        <b/>
        <sz val="16"/>
        <rFont val="Calibri"/>
        <family val="2"/>
      </rPr>
      <t xml:space="preserve">   4/12 - AOI</t>
    </r>
  </si>
  <si>
    <r>
      <t>*</t>
    </r>
    <r>
      <rPr>
        <b/>
        <strike/>
        <sz val="16"/>
        <rFont val="Calibri"/>
        <family val="2"/>
      </rPr>
      <t>4/7 SHORT 8 FABS - DUE 4/8</t>
    </r>
    <r>
      <rPr>
        <b/>
        <sz val="16"/>
        <rFont val="Calibri"/>
        <family val="2"/>
      </rPr>
      <t xml:space="preserve"> KIT CLEAR 4/8</t>
    </r>
  </si>
  <si>
    <t>100605-2B (3/11)</t>
  </si>
  <si>
    <t>80 BAL</t>
  </si>
  <si>
    <r>
      <rPr>
        <b/>
        <strike/>
        <sz val="11"/>
        <rFont val="Calibri"/>
        <family val="2"/>
        <scheme val="minor"/>
      </rPr>
      <t xml:space="preserve">3/17 - BOT SIDE 3/21 - BOT DONE </t>
    </r>
    <r>
      <rPr>
        <b/>
        <sz val="11"/>
        <rFont val="Calibri"/>
        <family val="2"/>
        <scheme val="minor"/>
      </rPr>
      <t xml:space="preserve">3/29 - </t>
    </r>
    <r>
      <rPr>
        <b/>
        <strike/>
        <sz val="11"/>
        <rFont val="Calibri"/>
        <family val="2"/>
        <scheme val="minor"/>
      </rPr>
      <t>TOP SIDE 3/31</t>
    </r>
    <r>
      <rPr>
        <b/>
        <sz val="11"/>
        <rFont val="Calibri"/>
        <family val="2"/>
        <scheme val="minor"/>
      </rPr>
      <t xml:space="preserve"> - AOI</t>
    </r>
  </si>
  <si>
    <t>KIT CLEAR 3/11</t>
  </si>
  <si>
    <t>109231 (4/12)</t>
  </si>
  <si>
    <t>NEED 48 HR PREBAKE U7 &amp; U63 - 3M DP420NS STAKING REQ</t>
  </si>
  <si>
    <r>
      <rPr>
        <b/>
        <strike/>
        <sz val="16"/>
        <rFont val="Calibri"/>
        <family val="2"/>
      </rPr>
      <t>4/14 - BOT SIDE   4/14 - TOP SIDE</t>
    </r>
    <r>
      <rPr>
        <b/>
        <sz val="16"/>
        <rFont val="Calibri"/>
        <family val="2"/>
      </rPr>
      <t xml:space="preserve">   4/15 - AOI</t>
    </r>
  </si>
  <si>
    <t>*SHORT U6/U23 - OK TO SKIP - NEED PRE-BAKE - KIT CLEAR 4/18 ALT U6 RECV</t>
  </si>
  <si>
    <t>15201-3023</t>
  </si>
  <si>
    <t>V3725X</t>
  </si>
  <si>
    <t>107546-2ND (4/14)</t>
  </si>
  <si>
    <t>4/22    5D</t>
  </si>
  <si>
    <r>
      <rPr>
        <b/>
        <strike/>
        <sz val="16"/>
        <rFont val="Calibri"/>
        <family val="2"/>
      </rPr>
      <t>4/14 - SHORT FABS</t>
    </r>
    <r>
      <rPr>
        <b/>
        <sz val="16"/>
        <rFont val="Calibri"/>
        <family val="2"/>
      </rPr>
      <t xml:space="preserve">   KIT CLEAR 4/15</t>
    </r>
  </si>
  <si>
    <t>108919 (3/30)</t>
  </si>
  <si>
    <t>4/20     9D</t>
  </si>
  <si>
    <r>
      <rPr>
        <b/>
        <strike/>
        <sz val="16"/>
        <rFont val="Calibri"/>
        <family val="2"/>
      </rPr>
      <t>4/1 - RTR           4/4 - BOT / TOP</t>
    </r>
    <r>
      <rPr>
        <b/>
        <sz val="16"/>
        <rFont val="Calibri"/>
        <family val="2"/>
      </rPr>
      <t xml:space="preserve">   4/4 - AOI</t>
    </r>
  </si>
  <si>
    <t>*USE CROSS FOR R20 - SHORT R8 (OK TO SKIP) KIT CLEAR 4/13</t>
  </si>
  <si>
    <t>109154 (4/15)</t>
  </si>
  <si>
    <t>30-4/20 20-4/26 50-4/29</t>
  </si>
  <si>
    <r>
      <rPr>
        <b/>
        <strike/>
        <sz val="16"/>
        <rFont val="Calibri"/>
        <family val="2"/>
      </rPr>
      <t>4/19 - BOT SIDE</t>
    </r>
    <r>
      <rPr>
        <b/>
        <sz val="16"/>
        <rFont val="Calibri"/>
        <family val="2"/>
      </rPr>
      <t xml:space="preserve">   4/19 - TOP SIDE   4/19 - AOI</t>
    </r>
  </si>
  <si>
    <t>109163 (4/11)</t>
  </si>
  <si>
    <t>11 Huron Drive Suite 202</t>
  </si>
  <si>
    <t>4/22   9D</t>
  </si>
  <si>
    <r>
      <rPr>
        <b/>
        <strike/>
        <sz val="16"/>
        <color theme="1"/>
        <rFont val="Calibri"/>
        <family val="2"/>
      </rPr>
      <t>4/12 - TOP SIDE</t>
    </r>
    <r>
      <rPr>
        <b/>
        <sz val="16"/>
        <color theme="1"/>
        <rFont val="Calibri"/>
        <family val="2"/>
      </rPr>
      <t xml:space="preserve">   4/12 - BACK</t>
    </r>
  </si>
  <si>
    <t>107329-1 (3/28)</t>
  </si>
  <si>
    <t>32/40</t>
  </si>
  <si>
    <t>4/27   9D</t>
  </si>
  <si>
    <t>RUN &amp; SHIP PARTIAL QTY 32</t>
  </si>
  <si>
    <r>
      <t xml:space="preserve">*SHORT FAB - DUE </t>
    </r>
    <r>
      <rPr>
        <b/>
        <strike/>
        <sz val="16"/>
        <rFont val="Calibri"/>
        <family val="2"/>
      </rPr>
      <t>2/28</t>
    </r>
    <r>
      <rPr>
        <b/>
        <sz val="16"/>
        <rFont val="Calibri"/>
        <family val="2"/>
      </rPr>
      <t xml:space="preserve"> - RECV 32 FABS 4/14</t>
    </r>
  </si>
  <si>
    <t>108556 (4/13)</t>
  </si>
  <si>
    <t>4/20   5D</t>
  </si>
  <si>
    <r>
      <rPr>
        <b/>
        <strike/>
        <sz val="16"/>
        <color theme="1"/>
        <rFont val="Calibri"/>
        <family val="2"/>
      </rPr>
      <t>4/13 - TOP SIDE</t>
    </r>
    <r>
      <rPr>
        <b/>
        <sz val="16"/>
        <color theme="1"/>
        <rFont val="Calibri"/>
        <family val="2"/>
      </rPr>
      <t xml:space="preserve">   4/13 - AOI</t>
    </r>
  </si>
  <si>
    <t>KIT CLEAR 4/13</t>
  </si>
  <si>
    <t>Automated Packaging Systems, Inc.</t>
  </si>
  <si>
    <t>44241-4706</t>
  </si>
  <si>
    <t>19E046</t>
  </si>
  <si>
    <t>108531 (3/29)</t>
  </si>
  <si>
    <t>4/19   9D</t>
  </si>
  <si>
    <t>*DEPANEL &amp; SAND</t>
  </si>
  <si>
    <r>
      <rPr>
        <b/>
        <strike/>
        <sz val="16"/>
        <rFont val="Calibri"/>
        <family val="2"/>
      </rPr>
      <t>4/7 - BOT SIDE</t>
    </r>
    <r>
      <rPr>
        <b/>
        <sz val="16"/>
        <rFont val="Calibri"/>
        <family val="2"/>
      </rPr>
      <t xml:space="preserve">   </t>
    </r>
    <r>
      <rPr>
        <b/>
        <strike/>
        <sz val="16"/>
        <rFont val="Calibri"/>
        <family val="2"/>
      </rPr>
      <t>4/7 - TOP SIDE</t>
    </r>
    <r>
      <rPr>
        <b/>
        <sz val="16"/>
        <rFont val="Calibri"/>
        <family val="2"/>
      </rPr>
      <t xml:space="preserve">   4/8 - AOI</t>
    </r>
  </si>
  <si>
    <r>
      <t>*</t>
    </r>
    <r>
      <rPr>
        <b/>
        <strike/>
        <sz val="16"/>
        <rFont val="Calibri"/>
        <family val="2"/>
      </rPr>
      <t>SHOULD CLEAR 3/30</t>
    </r>
    <r>
      <rPr>
        <b/>
        <sz val="16"/>
        <rFont val="Calibri"/>
        <family val="2"/>
      </rPr>
      <t xml:space="preserve"> - KIT CLEAR 4/6</t>
    </r>
  </si>
  <si>
    <t>109386-2 (4/5)</t>
  </si>
  <si>
    <t>96 Inverness Drive East</t>
  </si>
  <si>
    <t>4/18   2D</t>
  </si>
  <si>
    <t>** 2 DAY TURN ** MIN QTY 150 ON 2 DAY TURN - SEE SHIPPING INSTRUCTIONS FOR QTYS</t>
  </si>
  <si>
    <r>
      <rPr>
        <b/>
        <strike/>
        <sz val="16"/>
        <rFont val="Calibri"/>
        <family val="2"/>
      </rPr>
      <t>4/5 - NEED PROG</t>
    </r>
    <r>
      <rPr>
        <b/>
        <sz val="16"/>
        <rFont val="Calibri"/>
        <family val="2"/>
      </rPr>
      <t xml:space="preserve">   </t>
    </r>
    <r>
      <rPr>
        <b/>
        <strike/>
        <sz val="16"/>
        <rFont val="Calibri"/>
        <family val="2"/>
      </rPr>
      <t>4/11 - RTR</t>
    </r>
    <r>
      <rPr>
        <b/>
        <sz val="16"/>
        <rFont val="Calibri"/>
        <family val="2"/>
      </rPr>
      <t xml:space="preserve">             4/13 - RAN 1 FA WITHOUT U3       4/14 - TOP SIDE   4/15 - BACK</t>
    </r>
  </si>
  <si>
    <t>2T   38S</t>
  </si>
  <si>
    <r>
      <t xml:space="preserve">FABS DUE 4/7 SHORT U3 DUE </t>
    </r>
    <r>
      <rPr>
        <b/>
        <strike/>
        <sz val="16"/>
        <rFont val="Calibri"/>
        <family val="2"/>
      </rPr>
      <t>4/13</t>
    </r>
    <r>
      <rPr>
        <b/>
        <sz val="16"/>
        <rFont val="Calibri"/>
        <family val="2"/>
      </rPr>
      <t xml:space="preserve"> KIT CLEAR 4/14</t>
    </r>
  </si>
  <si>
    <t>Latch Systems, Inc.</t>
  </si>
  <si>
    <t>Englewood</t>
  </si>
  <si>
    <t>Unit I ATTN: Noah Allstot</t>
  </si>
  <si>
    <t>105892-2 (3/29)</t>
  </si>
  <si>
    <t>1830 Lefthand Cir Ste A</t>
  </si>
  <si>
    <t>4/21   3D</t>
  </si>
  <si>
    <t>* 3 DAY TURN *   ***HEAVY T/H*** 4/15 - BAKE FABS</t>
  </si>
  <si>
    <t>4/11 - RAN 1 BOARD - 4/14 SMT RAN 2 BOARDS 4/15</t>
  </si>
  <si>
    <r>
      <rPr>
        <b/>
        <strike/>
        <sz val="16"/>
        <rFont val="Calibri"/>
        <family val="2"/>
      </rPr>
      <t>SHORT FABS - REC 1 FAB 4/7</t>
    </r>
    <r>
      <rPr>
        <b/>
        <sz val="16"/>
        <rFont val="Calibri"/>
        <family val="2"/>
      </rPr>
      <t xml:space="preserve"> - 4/15 KIT CLEAR (BAKE ANSWERED)</t>
    </r>
  </si>
  <si>
    <t>Honeybee Robotics</t>
  </si>
  <si>
    <t>Longmont</t>
  </si>
  <si>
    <t>80501-6717</t>
  </si>
  <si>
    <t>109386-1 (4/5)</t>
  </si>
  <si>
    <t>4/15   1D</t>
  </si>
  <si>
    <t>** EXPEDITE QTY 48 - SEE SHIPPING INSTRUCTIONS FOR QTYS</t>
  </si>
  <si>
    <t>109244 (4/11)</t>
  </si>
  <si>
    <t>4/18   3D</t>
  </si>
  <si>
    <t>**3 DAY TURN**</t>
  </si>
  <si>
    <r>
      <rPr>
        <b/>
        <strike/>
        <sz val="16"/>
        <color theme="1"/>
        <rFont val="Calibri"/>
        <family val="2"/>
      </rPr>
      <t>4/12 - BOT /TOP</t>
    </r>
    <r>
      <rPr>
        <b/>
        <sz val="16"/>
        <color theme="1"/>
        <rFont val="Calibri"/>
        <family val="2"/>
      </rPr>
      <t xml:space="preserve">   4/12 - BACK</t>
    </r>
  </si>
  <si>
    <t>4/11 - SHORT TP1 18/BOARD - 4/13 TP1 IS DNI</t>
  </si>
  <si>
    <t>100605-2A (3/11)</t>
  </si>
  <si>
    <t>20/90</t>
  </si>
  <si>
    <t>*SHIP MIN QTY 10 ON 4/15</t>
  </si>
  <si>
    <r>
      <rPr>
        <b/>
        <strike/>
        <sz val="16"/>
        <rFont val="Calibri"/>
        <family val="2"/>
      </rPr>
      <t xml:space="preserve">3/17 - BOT SIDE 3/21 - BOT DONE </t>
    </r>
    <r>
      <rPr>
        <b/>
        <sz val="16"/>
        <rFont val="Calibri"/>
        <family val="2"/>
      </rPr>
      <t xml:space="preserve">3/29 - </t>
    </r>
    <r>
      <rPr>
        <b/>
        <strike/>
        <sz val="16"/>
        <rFont val="Calibri"/>
        <family val="2"/>
      </rPr>
      <t>TOP SIDE 3/31</t>
    </r>
    <r>
      <rPr>
        <b/>
        <sz val="16"/>
        <rFont val="Calibri"/>
        <family val="2"/>
      </rPr>
      <t xml:space="preserve"> - AOI</t>
    </r>
  </si>
  <si>
    <t>109309 (4/7)</t>
  </si>
  <si>
    <t>22 Eastman Ave Ste A</t>
  </si>
  <si>
    <t>4/15   5D</t>
  </si>
  <si>
    <r>
      <rPr>
        <b/>
        <strike/>
        <sz val="16"/>
        <rFont val="Calibri"/>
        <family val="2"/>
      </rPr>
      <t>4/11 - BOT/ TOP</t>
    </r>
    <r>
      <rPr>
        <b/>
        <sz val="16"/>
        <rFont val="Calibri"/>
        <family val="2"/>
      </rPr>
      <t xml:space="preserve">        4/11 - AOI</t>
    </r>
  </si>
  <si>
    <r>
      <rPr>
        <b/>
        <strike/>
        <sz val="16"/>
        <rFont val="Calibri"/>
        <family val="2"/>
      </rPr>
      <t xml:space="preserve">4/7 - ONLY WTG FOR PART CONF        </t>
    </r>
    <r>
      <rPr>
        <b/>
        <sz val="16"/>
        <rFont val="Calibri"/>
        <family val="2"/>
      </rPr>
      <t xml:space="preserve"> KIT CLEAR 4/8</t>
    </r>
  </si>
  <si>
    <t>RX Monitoring Service, Inc.</t>
  </si>
  <si>
    <t>03110-6702</t>
  </si>
  <si>
    <t>109183 (4/7)</t>
  </si>
  <si>
    <t>1101 KITCHAWAN ROAD</t>
  </si>
  <si>
    <t>4/14   5D</t>
  </si>
  <si>
    <r>
      <rPr>
        <b/>
        <strike/>
        <sz val="16"/>
        <color theme="1"/>
        <rFont val="Calibri"/>
        <family val="2"/>
      </rPr>
      <t>4/7 - NEED PROG</t>
    </r>
    <r>
      <rPr>
        <b/>
        <sz val="16"/>
        <color theme="1"/>
        <rFont val="Calibri"/>
        <family val="2"/>
      </rPr>
      <t xml:space="preserve"> 4/8 - BOT SIDE   4/11 - BACK</t>
    </r>
  </si>
  <si>
    <t>KIT CLEAR 4/7</t>
  </si>
  <si>
    <t xml:space="preserve">Government Contracting Specialists, Inc.    IBM CORPORATION </t>
  </si>
  <si>
    <t>YORKTOWN HEIGHTS</t>
  </si>
  <si>
    <t>ATTN: BRUCE COPELAND</t>
  </si>
  <si>
    <t>108941 (3/31)</t>
  </si>
  <si>
    <t>4/15   10D</t>
  </si>
  <si>
    <t>FEDEX EARLY</t>
  </si>
  <si>
    <r>
      <rPr>
        <b/>
        <strike/>
        <sz val="16"/>
        <rFont val="Calibri"/>
        <family val="2"/>
      </rPr>
      <t>4/7 - TOP SIDE</t>
    </r>
    <r>
      <rPr>
        <b/>
        <sz val="16"/>
        <rFont val="Calibri"/>
        <family val="2"/>
      </rPr>
      <t xml:space="preserve">   4/7 - BACK</t>
    </r>
  </si>
  <si>
    <t>KIT CLEAR 4/1</t>
  </si>
  <si>
    <t>108942 (3/31)</t>
  </si>
  <si>
    <t>109344 (4/11)</t>
  </si>
  <si>
    <t>4/14   2D</t>
  </si>
  <si>
    <t xml:space="preserve">**2 DAY TURN**   </t>
  </si>
  <si>
    <r>
      <rPr>
        <b/>
        <strike/>
        <sz val="16"/>
        <color theme="1"/>
        <rFont val="Calibri"/>
        <family val="2"/>
      </rPr>
      <t>4/12 - BOT SIDE</t>
    </r>
    <r>
      <rPr>
        <b/>
        <sz val="16"/>
        <color theme="1"/>
        <rFont val="Calibri"/>
        <family val="2"/>
      </rPr>
      <t xml:space="preserve">   </t>
    </r>
    <r>
      <rPr>
        <b/>
        <strike/>
        <sz val="16"/>
        <color theme="1"/>
        <rFont val="Calibri"/>
        <family val="2"/>
      </rPr>
      <t>4/12 - TOP SIDE</t>
    </r>
    <r>
      <rPr>
        <b/>
        <sz val="16"/>
        <color theme="1"/>
        <rFont val="Calibri"/>
        <family val="2"/>
      </rPr>
      <t xml:space="preserve">   4/12 - AOI/BACK</t>
    </r>
  </si>
  <si>
    <t>4/11 -U60 PART CONF-FABS NO DC-BAKE-KIT CLEAR 4/12</t>
  </si>
  <si>
    <t>107257 (4/7)</t>
  </si>
  <si>
    <r>
      <rPr>
        <b/>
        <strike/>
        <sz val="16"/>
        <color theme="1"/>
        <rFont val="Calibri"/>
        <family val="2"/>
      </rPr>
      <t>4/8 - RTR</t>
    </r>
    <r>
      <rPr>
        <b/>
        <sz val="16"/>
        <color theme="1"/>
        <rFont val="Calibri"/>
        <family val="2"/>
      </rPr>
      <t xml:space="preserve">         4/11 - AOI</t>
    </r>
  </si>
  <si>
    <t>KIT CLEAR 4/7 FOR 1 PC FA</t>
  </si>
  <si>
    <t>108585 (3/29)</t>
  </si>
  <si>
    <t>60 Alhambra Rd Ste 1</t>
  </si>
  <si>
    <t>4/14   9D</t>
  </si>
  <si>
    <r>
      <rPr>
        <b/>
        <strike/>
        <sz val="16"/>
        <rFont val="Calibri"/>
        <family val="2"/>
      </rPr>
      <t>4/1 - RTR</t>
    </r>
    <r>
      <rPr>
        <b/>
        <sz val="16"/>
        <rFont val="Calibri"/>
        <family val="2"/>
      </rPr>
      <t xml:space="preserve">              </t>
    </r>
    <r>
      <rPr>
        <b/>
        <strike/>
        <sz val="16"/>
        <rFont val="Calibri"/>
        <family val="2"/>
      </rPr>
      <t>4/4 - TOP SIDE</t>
    </r>
    <r>
      <rPr>
        <b/>
        <sz val="16"/>
        <rFont val="Calibri"/>
        <family val="2"/>
      </rPr>
      <t xml:space="preserve">   4/5 - BACK</t>
    </r>
  </si>
  <si>
    <r>
      <t>*</t>
    </r>
    <r>
      <rPr>
        <b/>
        <strike/>
        <sz val="16"/>
        <rFont val="Calibri"/>
        <family val="2"/>
      </rPr>
      <t>SHOULD CLEAR 3/30</t>
    </r>
    <r>
      <rPr>
        <b/>
        <sz val="16"/>
        <rFont val="Calibri"/>
        <family val="2"/>
      </rPr>
      <t xml:space="preserve"> - KIT CLEAR 4/1</t>
    </r>
  </si>
  <si>
    <t>TSRgrow</t>
  </si>
  <si>
    <t>02886-1446</t>
  </si>
  <si>
    <t>109249-1 (4/4)</t>
  </si>
  <si>
    <t>4 FA/10</t>
  </si>
  <si>
    <t>4/13   5D</t>
  </si>
  <si>
    <r>
      <rPr>
        <b/>
        <strike/>
        <sz val="16"/>
        <rFont val="Calibri"/>
        <family val="2"/>
      </rPr>
      <t>4/6 - RTR               4/7 - TOP SIDE</t>
    </r>
    <r>
      <rPr>
        <b/>
        <sz val="16"/>
        <rFont val="Calibri"/>
        <family val="2"/>
      </rPr>
      <t xml:space="preserve">   4/7 - AOI</t>
    </r>
  </si>
  <si>
    <t>*SHOULD CLEAR 4/5</t>
  </si>
  <si>
    <t>108910 (4/7)</t>
  </si>
  <si>
    <t>5511 CAPITOL CENTER DR, STE P125</t>
  </si>
  <si>
    <t>4/12   2D</t>
  </si>
  <si>
    <t>4/8 - BOT SIDE   4/8 - TOP SIDE   4/8 - AOI/BACK</t>
  </si>
  <si>
    <t>1B1T</t>
  </si>
  <si>
    <t>KIT CLEAR 4/8</t>
  </si>
  <si>
    <t>PLEXUS ENGINEERING SOLUTIONS</t>
  </si>
  <si>
    <t>RALEIGH</t>
  </si>
  <si>
    <t>27606-4884</t>
  </si>
  <si>
    <t>109307 (4/4)</t>
  </si>
  <si>
    <t>4/11   3D</t>
  </si>
  <si>
    <t>* 3 DAY TURN * T/H SW1 NEEDS RE TAPE FOR WASH - SEE ECO #2</t>
  </si>
  <si>
    <r>
      <rPr>
        <b/>
        <strike/>
        <sz val="16"/>
        <rFont val="Calibri"/>
        <family val="2"/>
      </rPr>
      <t>4/4 - NEED PROG</t>
    </r>
    <r>
      <rPr>
        <b/>
        <sz val="16"/>
        <rFont val="Calibri"/>
        <family val="2"/>
      </rPr>
      <t xml:space="preserve">   </t>
    </r>
    <r>
      <rPr>
        <b/>
        <strike/>
        <sz val="16"/>
        <rFont val="Calibri"/>
        <family val="2"/>
      </rPr>
      <t>4/6 - BOT/TOP</t>
    </r>
    <r>
      <rPr>
        <b/>
        <sz val="16"/>
        <rFont val="Calibri"/>
        <family val="2"/>
      </rPr>
      <t xml:space="preserve">   4/7 - BACK</t>
    </r>
  </si>
  <si>
    <t>KIT CLEAR 4/6</t>
  </si>
  <si>
    <t>Facebook, Inc.</t>
  </si>
  <si>
    <t>109306 (4/4)</t>
  </si>
  <si>
    <t>4 Sunset Ln</t>
  </si>
  <si>
    <t>4/11   5D</t>
  </si>
  <si>
    <t>P1 IS BTD</t>
  </si>
  <si>
    <r>
      <rPr>
        <b/>
        <strike/>
        <sz val="16"/>
        <rFont val="Calibri"/>
        <family val="2"/>
      </rPr>
      <t>4/5 - RTR              4/6 -TOP SIDE</t>
    </r>
    <r>
      <rPr>
        <b/>
        <sz val="16"/>
        <rFont val="Calibri"/>
        <family val="2"/>
      </rPr>
      <t xml:space="preserve">   4/6 - AOI</t>
    </r>
  </si>
  <si>
    <t>KIT CLEAR 4/4 - P1 BTD</t>
  </si>
  <si>
    <t>03110-6804</t>
  </si>
  <si>
    <t>108042 (3/30)</t>
  </si>
  <si>
    <t>4/11   7D</t>
  </si>
  <si>
    <t>SEE ECO - NEED SER #S ON CofC</t>
  </si>
  <si>
    <r>
      <rPr>
        <b/>
        <strike/>
        <sz val="16"/>
        <rFont val="Calibri"/>
        <family val="2"/>
      </rPr>
      <t>3/31 - RTR         4/1 - TOP SIDE</t>
    </r>
    <r>
      <rPr>
        <b/>
        <sz val="16"/>
        <rFont val="Calibri"/>
        <family val="2"/>
      </rPr>
      <t xml:space="preserve">    4/1 - AOI</t>
    </r>
  </si>
  <si>
    <t>KIT CLEAR 3/31</t>
  </si>
  <si>
    <t>104885-2 (3/28)</t>
  </si>
  <si>
    <t>4/11 10D</t>
  </si>
  <si>
    <r>
      <rPr>
        <b/>
        <strike/>
        <sz val="16"/>
        <rFont val="Calibri"/>
        <family val="2"/>
      </rPr>
      <t>3/30 - TOP SIDE</t>
    </r>
    <r>
      <rPr>
        <b/>
        <sz val="16"/>
        <rFont val="Calibri"/>
        <family val="2"/>
      </rPr>
      <t xml:space="preserve"> 3/30 - AOI</t>
    </r>
  </si>
  <si>
    <r>
      <rPr>
        <b/>
        <strike/>
        <sz val="16"/>
        <rFont val="Calibri"/>
        <family val="2"/>
      </rPr>
      <t>3/28 - SHORT U15 - OK TO SKIP</t>
    </r>
    <r>
      <rPr>
        <b/>
        <sz val="16"/>
        <rFont val="Calibri"/>
        <family val="2"/>
      </rPr>
      <t xml:space="preserve"> - KIT CLEAR 3/28</t>
    </r>
  </si>
  <si>
    <t>Att:Kenny Pruett</t>
  </si>
  <si>
    <t>107895 (3/11)</t>
  </si>
  <si>
    <t>3080 Lomita Blvd</t>
  </si>
  <si>
    <r>
      <rPr>
        <b/>
        <strike/>
        <sz val="16"/>
        <rFont val="Calibri"/>
        <family val="2"/>
      </rPr>
      <t>4/6</t>
    </r>
    <r>
      <rPr>
        <b/>
        <sz val="16"/>
        <rFont val="Calibri"/>
        <family val="2"/>
      </rPr>
      <t xml:space="preserve">   4/11   15D</t>
    </r>
  </si>
  <si>
    <r>
      <rPr>
        <b/>
        <strike/>
        <sz val="16"/>
        <rFont val="Calibri"/>
        <family val="2"/>
      </rPr>
      <t>4/1 - DNI J5</t>
    </r>
    <r>
      <rPr>
        <b/>
        <sz val="16"/>
        <rFont val="Calibri"/>
        <family val="2"/>
      </rPr>
      <t xml:space="preserve">              4/6 - CUST NOW ADDING J5</t>
    </r>
  </si>
  <si>
    <r>
      <rPr>
        <b/>
        <strike/>
        <sz val="16"/>
        <rFont val="Calibri"/>
        <family val="2"/>
      </rPr>
      <t>3/29 - RTR</t>
    </r>
    <r>
      <rPr>
        <b/>
        <sz val="16"/>
        <rFont val="Calibri"/>
        <family val="2"/>
      </rPr>
      <t xml:space="preserve">        </t>
    </r>
    <r>
      <rPr>
        <b/>
        <strike/>
        <sz val="16"/>
        <rFont val="Calibri"/>
        <family val="2"/>
      </rPr>
      <t>3/31 - TOP SIDE</t>
    </r>
    <r>
      <rPr>
        <b/>
        <sz val="16"/>
        <rFont val="Calibri"/>
        <family val="2"/>
      </rPr>
      <t xml:space="preserve">   3/31 - AOI</t>
    </r>
  </si>
  <si>
    <t>3/17 - POSS BAKE REQ FOR 1 PART - KIT CLEAR 3/17</t>
  </si>
  <si>
    <t>DMK Engineering, Inc.</t>
  </si>
  <si>
    <t>90505-5103</t>
  </si>
  <si>
    <t>315 COMMERCE PARK RD, UNIT 3</t>
  </si>
  <si>
    <t>16 RWK</t>
  </si>
  <si>
    <t>4/7 - BACK</t>
  </si>
  <si>
    <t>APPLIED RADAR</t>
  </si>
  <si>
    <t>NORTH KINGSTOWN</t>
  </si>
  <si>
    <t>02852-8422</t>
  </si>
  <si>
    <t>109173 (4/6)</t>
  </si>
  <si>
    <r>
      <rPr>
        <b/>
        <strike/>
        <sz val="16"/>
        <rFont val="Calibri"/>
        <family val="2"/>
      </rPr>
      <t>4/7 - BOT/TOP</t>
    </r>
    <r>
      <rPr>
        <b/>
        <sz val="16"/>
        <rFont val="Calibri"/>
        <family val="2"/>
      </rPr>
      <t xml:space="preserve">   4/7 - BACK</t>
    </r>
  </si>
  <si>
    <t>32901-7377</t>
  </si>
  <si>
    <t>Attn: 321-888-34-87</t>
  </si>
  <si>
    <t>109174 (4/6)</t>
  </si>
  <si>
    <t>attn: 321-888-34-87</t>
  </si>
  <si>
    <t>108335 (3/31)</t>
  </si>
  <si>
    <t>450 Church St</t>
  </si>
  <si>
    <r>
      <rPr>
        <b/>
        <strike/>
        <sz val="16"/>
        <color theme="4"/>
        <rFont val="Calibri"/>
        <family val="2"/>
      </rPr>
      <t>4/1 - RTR           4/4 - BOT / TOP</t>
    </r>
    <r>
      <rPr>
        <b/>
        <sz val="16"/>
        <color theme="4"/>
        <rFont val="Calibri"/>
        <family val="2"/>
      </rPr>
      <t xml:space="preserve">   4/4 - AOI</t>
    </r>
  </si>
  <si>
    <t>3/31 - SMT CLEAR</t>
  </si>
  <si>
    <t>University of Michigan</t>
  </si>
  <si>
    <t>48109-1040</t>
  </si>
  <si>
    <t>2281 Ameel 237749 Randall Harrison M Laboratory</t>
  </si>
  <si>
    <t>107546-1FA (4/1)</t>
  </si>
  <si>
    <t>18/35</t>
  </si>
  <si>
    <t>4/8   5D</t>
  </si>
  <si>
    <r>
      <rPr>
        <b/>
        <strike/>
        <sz val="16"/>
        <rFont val="Calibri"/>
        <family val="2"/>
      </rPr>
      <t>4/1 - BOT SIDE</t>
    </r>
    <r>
      <rPr>
        <b/>
        <sz val="16"/>
        <rFont val="Calibri"/>
        <family val="2"/>
      </rPr>
      <t xml:space="preserve">   4/4 - TOP SIDE   4/5 - AOI</t>
    </r>
  </si>
  <si>
    <t>109021 (4/4)</t>
  </si>
  <si>
    <r>
      <rPr>
        <b/>
        <strike/>
        <sz val="16"/>
        <rFont val="Calibri"/>
        <family val="2"/>
      </rPr>
      <t>4/1 - RTR              4/5 - BOT/TOP</t>
    </r>
    <r>
      <rPr>
        <b/>
        <sz val="16"/>
        <rFont val="Calibri"/>
        <family val="2"/>
      </rPr>
      <t xml:space="preserve">     4/5 - BACK</t>
    </r>
  </si>
  <si>
    <t>KIT CLEAR 4/4</t>
  </si>
  <si>
    <t>01887-4441</t>
  </si>
  <si>
    <t>109020 (4/4)</t>
  </si>
  <si>
    <t>108514 (3/30)</t>
  </si>
  <si>
    <t>4/7   5D</t>
  </si>
  <si>
    <r>
      <rPr>
        <b/>
        <strike/>
        <sz val="16"/>
        <rFont val="Calibri"/>
        <family val="2"/>
      </rPr>
      <t>4/1 - BOT SIDE   4/4 TOP SIDE</t>
    </r>
    <r>
      <rPr>
        <b/>
        <sz val="16"/>
        <rFont val="Calibri"/>
        <family val="2"/>
      </rPr>
      <t xml:space="preserve">    4/4 AOI</t>
    </r>
  </si>
  <si>
    <t>KIT CLEAR 3/30</t>
  </si>
  <si>
    <t>108859 (3/29)</t>
  </si>
  <si>
    <t>19578 Laroda Ln</t>
  </si>
  <si>
    <t>NOTE ATTRITION &amp; BTD</t>
  </si>
  <si>
    <r>
      <rPr>
        <b/>
        <strike/>
        <sz val="16"/>
        <rFont val="Calibri"/>
        <family val="2"/>
      </rPr>
      <t>3/30 - RTR</t>
    </r>
    <r>
      <rPr>
        <b/>
        <sz val="16"/>
        <rFont val="Calibri"/>
        <family val="2"/>
      </rPr>
      <t xml:space="preserve">          4/1 - BOT/TOP   4/4 - AOI</t>
    </r>
  </si>
  <si>
    <t>Essential Consulting Solutions</t>
  </si>
  <si>
    <t>Saugus</t>
  </si>
  <si>
    <t>100606-2 (3/7)</t>
  </si>
  <si>
    <r>
      <rPr>
        <b/>
        <strike/>
        <sz val="16"/>
        <rFont val="Calibri"/>
        <family val="2"/>
      </rPr>
      <t>3/15 - BOT DONE</t>
    </r>
    <r>
      <rPr>
        <b/>
        <sz val="16"/>
        <rFont val="Calibri"/>
        <family val="2"/>
      </rPr>
      <t xml:space="preserve"> </t>
    </r>
    <r>
      <rPr>
        <b/>
        <strike/>
        <sz val="16"/>
        <rFont val="Calibri"/>
        <family val="2"/>
      </rPr>
      <t>3/25 - TOP SIDE</t>
    </r>
    <r>
      <rPr>
        <b/>
        <sz val="16"/>
        <rFont val="Calibri"/>
        <family val="2"/>
      </rPr>
      <t xml:space="preserve"> 3/28 - AOI</t>
    </r>
  </si>
  <si>
    <t>KIT CLEAR 3/7</t>
  </si>
  <si>
    <t>108145 (3/10)</t>
  </si>
  <si>
    <t>9535 Waples S Suite 100</t>
  </si>
  <si>
    <t>3/30   3D</t>
  </si>
  <si>
    <t>* 3 DAY TURN * ECO NOTE 4-C OF C INFO *REMOVE SOLDER MASK</t>
  </si>
  <si>
    <r>
      <rPr>
        <b/>
        <strike/>
        <sz val="16"/>
        <color theme="1"/>
        <rFont val="Calibri"/>
        <family val="2"/>
      </rPr>
      <t>3/25 - BOT SIDE</t>
    </r>
    <r>
      <rPr>
        <b/>
        <sz val="16"/>
        <color theme="1"/>
        <rFont val="Calibri"/>
        <family val="2"/>
      </rPr>
      <t xml:space="preserve"> </t>
    </r>
    <r>
      <rPr>
        <b/>
        <strike/>
        <sz val="16"/>
        <color theme="1"/>
        <rFont val="Calibri"/>
        <family val="2"/>
      </rPr>
      <t>3/25 TOP SIDE</t>
    </r>
    <r>
      <rPr>
        <b/>
        <sz val="16"/>
        <color theme="1"/>
        <rFont val="Calibri"/>
        <family val="2"/>
      </rPr>
      <t xml:space="preserve"> 3/25 - AOI</t>
    </r>
  </si>
  <si>
    <t>KIT CLEAR 3/24</t>
  </si>
  <si>
    <t>108937 (4/1)</t>
  </si>
  <si>
    <r>
      <rPr>
        <b/>
        <strike/>
        <sz val="16"/>
        <rFont val="Calibri"/>
        <family val="2"/>
      </rPr>
      <t>4/1 - BOT SIDE</t>
    </r>
    <r>
      <rPr>
        <b/>
        <sz val="16"/>
        <rFont val="Calibri"/>
        <family val="2"/>
      </rPr>
      <t xml:space="preserve">        4/5 - BACK</t>
    </r>
  </si>
  <si>
    <t>108938 (4/1)</t>
  </si>
  <si>
    <r>
      <rPr>
        <b/>
        <strike/>
        <sz val="16"/>
        <rFont val="Calibri"/>
        <family val="2"/>
      </rPr>
      <t>4/5 - BOT SIDE   4/5 - TOP SIDE</t>
    </r>
    <r>
      <rPr>
        <b/>
        <sz val="16"/>
        <rFont val="Calibri"/>
        <family val="2"/>
      </rPr>
      <t xml:space="preserve">   4/5 - BACK</t>
    </r>
  </si>
  <si>
    <t>109226 (4/1)</t>
  </si>
  <si>
    <t>11100 Johns Hopkins Road</t>
  </si>
  <si>
    <t>4/1 - RTR              4/5 - TOP SIDE   4/5 - BACK</t>
  </si>
  <si>
    <t>John Hopkins University Applied Physics</t>
  </si>
  <si>
    <t xml:space="preserve">Laurel </t>
  </si>
  <si>
    <t>MS 17-N660V attn: peter kim</t>
  </si>
  <si>
    <t>108380-2 (3/21)</t>
  </si>
  <si>
    <t>43 BAL</t>
  </si>
  <si>
    <r>
      <rPr>
        <b/>
        <strike/>
        <sz val="16"/>
        <rFont val="Calibri"/>
        <family val="2"/>
      </rPr>
      <t>4/5</t>
    </r>
    <r>
      <rPr>
        <b/>
        <sz val="16"/>
        <rFont val="Calibri"/>
        <family val="2"/>
      </rPr>
      <t xml:space="preserve">   4/6   10D</t>
    </r>
  </si>
  <si>
    <r>
      <rPr>
        <b/>
        <strike/>
        <sz val="16"/>
        <rFont val="Calibri"/>
        <family val="2"/>
      </rPr>
      <t>3/29 - BOT SIDE</t>
    </r>
    <r>
      <rPr>
        <b/>
        <sz val="16"/>
        <rFont val="Calibri"/>
        <family val="2"/>
      </rPr>
      <t xml:space="preserve"> 3/30 - </t>
    </r>
    <r>
      <rPr>
        <b/>
        <strike/>
        <sz val="16"/>
        <rFont val="Calibri"/>
        <family val="2"/>
      </rPr>
      <t>TOP SIDE 3/30</t>
    </r>
    <r>
      <rPr>
        <b/>
        <sz val="16"/>
        <rFont val="Calibri"/>
        <family val="2"/>
      </rPr>
      <t xml:space="preserve"> - BACK</t>
    </r>
  </si>
  <si>
    <t>60045-4835</t>
  </si>
  <si>
    <t>05x8e7</t>
  </si>
  <si>
    <t>107215-1 (3/30)</t>
  </si>
  <si>
    <t>1 FA /5</t>
  </si>
  <si>
    <t>4/4   3D</t>
  </si>
  <si>
    <t>3/30 - BACK</t>
  </si>
  <si>
    <t>108639-FA (3/28)</t>
  </si>
  <si>
    <t>2 Executive Dr</t>
  </si>
  <si>
    <t>24FA/40</t>
  </si>
  <si>
    <t>4/4   5D</t>
  </si>
  <si>
    <t>DO NOT DEPANEL</t>
  </si>
  <si>
    <r>
      <rPr>
        <b/>
        <strike/>
        <sz val="16"/>
        <rFont val="Calibri"/>
        <family val="2"/>
      </rPr>
      <t>3/28 - FSU          3/29 - RTR          3/30 - BOT SIDE</t>
    </r>
    <r>
      <rPr>
        <b/>
        <sz val="16"/>
        <rFont val="Calibri"/>
        <family val="2"/>
      </rPr>
      <t xml:space="preserve">   </t>
    </r>
    <r>
      <rPr>
        <b/>
        <strike/>
        <sz val="16"/>
        <rFont val="Calibri"/>
        <family val="2"/>
      </rPr>
      <t>3/30 - TOP SIDE</t>
    </r>
    <r>
      <rPr>
        <b/>
        <sz val="16"/>
        <rFont val="Calibri"/>
        <family val="2"/>
      </rPr>
      <t xml:space="preserve"> 3/30 - AOI</t>
    </r>
  </si>
  <si>
    <r>
      <rPr>
        <b/>
        <strike/>
        <sz val="16"/>
        <color theme="1"/>
        <rFont val="Calibri"/>
        <family val="2"/>
      </rPr>
      <t>KIT CLEAR 3/28</t>
    </r>
    <r>
      <rPr>
        <b/>
        <sz val="16"/>
        <color theme="1"/>
        <rFont val="Calibri"/>
        <family val="2"/>
      </rPr>
      <t xml:space="preserve"> FABS REJ NO MOUSE BITES - 3/29 NO DEPANEL REQ - KIT CLEAR</t>
    </r>
  </si>
  <si>
    <t>Rockwell Automation</t>
  </si>
  <si>
    <t>01824-2565</t>
  </si>
  <si>
    <t>Requestor: Boeun Uy Paul Mullins</t>
  </si>
  <si>
    <t>89W837</t>
  </si>
  <si>
    <t>109213 (4/1)</t>
  </si>
  <si>
    <t>225 W 36th St Ste 706</t>
  </si>
  <si>
    <r>
      <t xml:space="preserve">4/4   </t>
    </r>
    <r>
      <rPr>
        <b/>
        <strike/>
        <sz val="16"/>
        <color theme="1"/>
        <rFont val="Calibri"/>
        <family val="2"/>
      </rPr>
      <t>3D</t>
    </r>
    <r>
      <rPr>
        <b/>
        <sz val="16"/>
        <color theme="1"/>
        <rFont val="Calibri"/>
        <family val="2"/>
      </rPr>
      <t xml:space="preserve">   1D</t>
    </r>
  </si>
  <si>
    <t>***1 DAY TURN*** NOTE J17 DNF - EMAIL SENT 4/4</t>
  </si>
  <si>
    <t>*SHOULD CLEAR 4/1</t>
  </si>
  <si>
    <t>Bowery Engineering</t>
  </si>
  <si>
    <t>New York</t>
  </si>
  <si>
    <t>10018-752</t>
  </si>
  <si>
    <t>108907 - 1 (3/22)</t>
  </si>
  <si>
    <t>23P/65</t>
  </si>
  <si>
    <t>T/H ONLY - START QTY 23 PARTIAL 3/24</t>
  </si>
  <si>
    <t>3/24 - START PARTIAL QTY</t>
  </si>
  <si>
    <t>106595 (2/23)</t>
  </si>
  <si>
    <t>Parque Industrial FlexiPark Parque Industrial FlexiPark
Calle Potrerillos</t>
  </si>
  <si>
    <t>4/4   10D</t>
  </si>
  <si>
    <t>UPS INTL BLU</t>
  </si>
  <si>
    <r>
      <rPr>
        <b/>
        <strike/>
        <sz val="16"/>
        <color theme="1"/>
        <rFont val="Calibri"/>
        <family val="2"/>
      </rPr>
      <t>3/25 - RTR</t>
    </r>
    <r>
      <rPr>
        <b/>
        <sz val="16"/>
        <color theme="1"/>
        <rFont val="Calibri"/>
        <family val="2"/>
      </rPr>
      <t xml:space="preserve">        </t>
    </r>
    <r>
      <rPr>
        <b/>
        <strike/>
        <sz val="16"/>
        <color theme="1"/>
        <rFont val="Calibri"/>
        <family val="2"/>
      </rPr>
      <t>3/28 - TOP SIDE</t>
    </r>
    <r>
      <rPr>
        <b/>
        <sz val="16"/>
        <color theme="1"/>
        <rFont val="Calibri"/>
        <family val="2"/>
      </rPr>
      <t xml:space="preserve">   3/28 - BACK</t>
    </r>
  </si>
  <si>
    <r>
      <t>*</t>
    </r>
    <r>
      <rPr>
        <b/>
        <strike/>
        <sz val="16"/>
        <rFont val="Calibri"/>
        <family val="2"/>
      </rPr>
      <t>SHOULD CLEAR 2/24 - 2/24 FABS NO GOOD</t>
    </r>
    <r>
      <rPr>
        <b/>
        <sz val="16"/>
        <rFont val="Calibri"/>
        <family val="2"/>
      </rPr>
      <t xml:space="preserve"> 3/21 - KIT CLEAR</t>
    </r>
  </si>
  <si>
    <t>San Rafael de Alajuela</t>
  </si>
  <si>
    <t>Costa Rica</t>
  </si>
  <si>
    <t>108392 (3/23)</t>
  </si>
  <si>
    <t>4/1   5D</t>
  </si>
  <si>
    <t>SMT RUN TOP 1ST</t>
  </si>
  <si>
    <r>
      <rPr>
        <b/>
        <strike/>
        <sz val="16"/>
        <rFont val="Calibri"/>
        <family val="2"/>
      </rPr>
      <t>3/28 - TOP SIDE 3/29 - BOT SIDE</t>
    </r>
    <r>
      <rPr>
        <b/>
        <sz val="16"/>
        <rFont val="Calibri"/>
        <family val="2"/>
      </rPr>
      <t xml:space="preserve"> 3/29 - AOI</t>
    </r>
  </si>
  <si>
    <t>KIT CLEAR 3/25</t>
  </si>
  <si>
    <t>107937-2 (3/25)</t>
  </si>
  <si>
    <t>Vision Dr</t>
  </si>
  <si>
    <t>130 BAL</t>
  </si>
  <si>
    <r>
      <rPr>
        <b/>
        <strike/>
        <sz val="16"/>
        <color theme="1"/>
        <rFont val="Calibri"/>
        <family val="2"/>
      </rPr>
      <t>3/25 - RTR</t>
    </r>
    <r>
      <rPr>
        <b/>
        <sz val="16"/>
        <color theme="1"/>
        <rFont val="Calibri"/>
        <family val="2"/>
      </rPr>
      <t xml:space="preserve">       </t>
    </r>
    <r>
      <rPr>
        <b/>
        <strike/>
        <sz val="16"/>
        <color theme="1"/>
        <rFont val="Calibri"/>
        <family val="2"/>
      </rPr>
      <t>3/28 - BOT SIDE</t>
    </r>
    <r>
      <rPr>
        <b/>
        <sz val="16"/>
        <color theme="1"/>
        <rFont val="Calibri"/>
        <family val="2"/>
      </rPr>
      <t xml:space="preserve"> 3/28 - BACK</t>
    </r>
  </si>
  <si>
    <t>01760-2083</t>
  </si>
  <si>
    <t>Attn: John Alberta</t>
  </si>
  <si>
    <t>108603-1 (3/18)</t>
  </si>
  <si>
    <t>25/35</t>
  </si>
  <si>
    <t>3/31   3D</t>
  </si>
  <si>
    <t>* 3 DAY TURN *   SHIP QTY 25 PARTIAL</t>
  </si>
  <si>
    <r>
      <rPr>
        <b/>
        <strike/>
        <sz val="16"/>
        <rFont val="Calibri"/>
        <family val="2"/>
      </rPr>
      <t>3/23 - RTR</t>
    </r>
    <r>
      <rPr>
        <b/>
        <sz val="16"/>
        <rFont val="Calibri"/>
        <family val="2"/>
      </rPr>
      <t xml:space="preserve">        3/29 - AOI</t>
    </r>
  </si>
  <si>
    <r>
      <rPr>
        <b/>
        <strike/>
        <sz val="16"/>
        <rFont val="Calibri"/>
        <family val="2"/>
      </rPr>
      <t>3/18 STILL SHORT R20</t>
    </r>
    <r>
      <rPr>
        <b/>
        <sz val="16"/>
        <rFont val="Calibri"/>
        <family val="2"/>
      </rPr>
      <t xml:space="preserve"> 3/28 - SMT CLEAR &amp; QTY 25 100% CLEAR</t>
    </r>
  </si>
  <si>
    <t>108877 (3/23)</t>
  </si>
  <si>
    <t>1515 EUBANK SE BLDG 957</t>
  </si>
  <si>
    <t>3/24 NEED U2111 REMOVED FROM DAUGHTER BOARDS</t>
  </si>
  <si>
    <r>
      <rPr>
        <b/>
        <strike/>
        <sz val="16"/>
        <rFont val="Calibri"/>
        <family val="2"/>
      </rPr>
      <t>3/24 - RTR       3/29 TOP SIDE</t>
    </r>
    <r>
      <rPr>
        <b/>
        <sz val="16"/>
        <rFont val="Calibri"/>
        <family val="2"/>
      </rPr>
      <t xml:space="preserve"> 3/29 - AOI</t>
    </r>
  </si>
  <si>
    <r>
      <t xml:space="preserve">FABS DUE BY </t>
    </r>
    <r>
      <rPr>
        <b/>
        <strike/>
        <sz val="16"/>
        <rFont val="Calibri"/>
        <family val="2"/>
      </rPr>
      <t>3/24</t>
    </r>
    <r>
      <rPr>
        <b/>
        <sz val="16"/>
        <rFont val="Calibri"/>
        <family val="2"/>
      </rPr>
      <t xml:space="preserve"> 3/25 - DAY 1 MON 3/28</t>
    </r>
  </si>
  <si>
    <t>Sandia National Laboratories</t>
  </si>
  <si>
    <t>ALBUQUERQUE</t>
  </si>
  <si>
    <t>SANDIA NATIONAL LABS U.S. NNSA ATTN: PO# 2357765</t>
  </si>
  <si>
    <t>1516-4690-5</t>
  </si>
  <si>
    <t>108784 (3/18)</t>
  </si>
  <si>
    <t>1807 Santa Rita Rd Unit H-361</t>
  </si>
  <si>
    <t>3/31   9D</t>
  </si>
  <si>
    <t>*DO NOT DEPANEL</t>
  </si>
  <si>
    <t>3/24 - AOI</t>
  </si>
  <si>
    <t>KIT CLEAR 3/18</t>
  </si>
  <si>
    <t>94566-4779</t>
  </si>
  <si>
    <t>108786 (3/21)</t>
  </si>
  <si>
    <t>3/30   5D</t>
  </si>
  <si>
    <r>
      <rPr>
        <b/>
        <strike/>
        <sz val="16"/>
        <color theme="1"/>
        <rFont val="Calibri"/>
        <family val="2"/>
      </rPr>
      <t>3/28 - BOT SIDE   3/28 - TOP SIDE</t>
    </r>
    <r>
      <rPr>
        <b/>
        <sz val="16"/>
        <color theme="1"/>
        <rFont val="Calibri"/>
        <family val="2"/>
      </rPr>
      <t xml:space="preserve"> 3/29 - AOI</t>
    </r>
  </si>
  <si>
    <t>KIT CLEAR 3/23</t>
  </si>
  <si>
    <t>109058 (3/22)</t>
  </si>
  <si>
    <t>3/30  5D</t>
  </si>
  <si>
    <r>
      <rPr>
        <b/>
        <strike/>
        <sz val="16"/>
        <color theme="1"/>
        <rFont val="Calibri"/>
        <family val="2"/>
      </rPr>
      <t>3/25 - RTR</t>
    </r>
    <r>
      <rPr>
        <b/>
        <sz val="16"/>
        <color theme="1"/>
        <rFont val="Calibri"/>
        <family val="2"/>
      </rPr>
      <t xml:space="preserve">       </t>
    </r>
    <r>
      <rPr>
        <b/>
        <strike/>
        <sz val="16"/>
        <color theme="1"/>
        <rFont val="Calibri"/>
        <family val="2"/>
      </rPr>
      <t>3/28 - TOP SIDE</t>
    </r>
    <r>
      <rPr>
        <b/>
        <sz val="16"/>
        <color theme="1"/>
        <rFont val="Calibri"/>
        <family val="2"/>
      </rPr>
      <t xml:space="preserve"> 3/28 - AOI</t>
    </r>
  </si>
  <si>
    <t>KIT CLEAR 3/23 - DNI U1_1</t>
  </si>
  <si>
    <t>108380-1 (3/21)</t>
  </si>
  <si>
    <t>32/75</t>
  </si>
  <si>
    <t>RUN QTY 32 PARTIAL - SEND PICS</t>
  </si>
  <si>
    <r>
      <rPr>
        <b/>
        <strike/>
        <sz val="16"/>
        <rFont val="Calibri"/>
        <family val="2"/>
      </rPr>
      <t>3/24 - BOT SIDE 3/25 - TOP SIDE</t>
    </r>
    <r>
      <rPr>
        <b/>
        <sz val="16"/>
        <rFont val="Calibri"/>
        <family val="2"/>
      </rPr>
      <t xml:space="preserve">   3/25 - AOI</t>
    </r>
  </si>
  <si>
    <t>*SHORT 1 PART DUE 3/22 (DAY 1 IS WED)</t>
  </si>
  <si>
    <t>108252-1 (3/15)</t>
  </si>
  <si>
    <r>
      <rPr>
        <b/>
        <strike/>
        <sz val="16"/>
        <rFont val="Calibri"/>
        <family val="2"/>
      </rPr>
      <t>3/29</t>
    </r>
    <r>
      <rPr>
        <b/>
        <sz val="16"/>
        <rFont val="Calibri"/>
        <family val="2"/>
      </rPr>
      <t xml:space="preserve">   ???   10D</t>
    </r>
  </si>
  <si>
    <t>*WGT FOR CUST * SHIP PARTIAL QTY 147</t>
  </si>
  <si>
    <t>3/17 - AOI</t>
  </si>
  <si>
    <t>PARTIAL CLEAR 3/15 FOR QTY 147</t>
  </si>
  <si>
    <t>109118 (3/22)</t>
  </si>
  <si>
    <t>1601 Marys Ave Suite 3G</t>
  </si>
  <si>
    <t>3/29   5D</t>
  </si>
  <si>
    <t>KIT CLEAR 3/22</t>
  </si>
  <si>
    <t>106450 (3/21)</t>
  </si>
  <si>
    <t>3/23 - AOI</t>
  </si>
  <si>
    <t>College Park,</t>
  </si>
  <si>
    <t>Attn: Stephan Enzone</t>
  </si>
  <si>
    <t>104894-RMA (3/23)</t>
  </si>
  <si>
    <t>R&amp;R X1</t>
  </si>
  <si>
    <t>3/23 - BACK</t>
  </si>
  <si>
    <t>107891 (3/15)</t>
  </si>
  <si>
    <t>2095 Biltmore Pt</t>
  </si>
  <si>
    <r>
      <rPr>
        <b/>
        <strike/>
        <sz val="16"/>
        <color theme="1"/>
        <rFont val="Calibri"/>
        <family val="2"/>
      </rPr>
      <t>4/6</t>
    </r>
    <r>
      <rPr>
        <b/>
        <sz val="16"/>
        <color theme="1"/>
        <rFont val="Calibri"/>
        <family val="2"/>
      </rPr>
      <t xml:space="preserve"> 3/31  10D</t>
    </r>
  </si>
  <si>
    <t>3/23 - EXPEDITE FROM 4/6 TO 3/31</t>
  </si>
  <si>
    <t>Saturn PCB Design, Inc.</t>
  </si>
  <si>
    <t>Longwood</t>
  </si>
  <si>
    <t>32779-2856</t>
  </si>
  <si>
    <t>108317 (3/7)</t>
  </si>
  <si>
    <r>
      <t>*</t>
    </r>
    <r>
      <rPr>
        <b/>
        <strike/>
        <sz val="16"/>
        <rFont val="Calibri"/>
        <family val="2"/>
      </rPr>
      <t>FABS DUE 3/11</t>
    </r>
    <r>
      <rPr>
        <b/>
        <sz val="16"/>
        <rFont val="Calibri"/>
        <family val="2"/>
      </rPr>
      <t xml:space="preserve"> - </t>
    </r>
    <r>
      <rPr>
        <b/>
        <strike/>
        <sz val="16"/>
        <rFont val="Calibri"/>
        <family val="2"/>
      </rPr>
      <t>SMT CEAR 3/15</t>
    </r>
    <r>
      <rPr>
        <b/>
        <sz val="16"/>
        <rFont val="Calibri"/>
        <family val="2"/>
      </rPr>
      <t xml:space="preserve"> KIT CLEAR 3/28</t>
    </r>
  </si>
  <si>
    <t>107972-2 (3/24)</t>
  </si>
  <si>
    <t>3/28   1D</t>
  </si>
  <si>
    <t>*1 DAY TURN* 48 HR PRE BAKE FABS</t>
  </si>
  <si>
    <r>
      <rPr>
        <b/>
        <strike/>
        <sz val="16"/>
        <rFont val="Calibri"/>
        <family val="2"/>
      </rPr>
      <t>3/28 - BOT SIDE   3/28 - TOP SIDE</t>
    </r>
    <r>
      <rPr>
        <b/>
        <sz val="16"/>
        <rFont val="Calibri"/>
        <family val="2"/>
      </rPr>
      <t xml:space="preserve"> 3/28 - BACK</t>
    </r>
  </si>
  <si>
    <t xml:space="preserve">3/24 - FABS RECV &amp; IN OVEN </t>
  </si>
  <si>
    <t>108874 (3/23)</t>
  </si>
  <si>
    <t>1170 Howell Mill Rd Nw Ste 210</t>
  </si>
  <si>
    <t>3/28  3D</t>
  </si>
  <si>
    <r>
      <rPr>
        <b/>
        <strike/>
        <sz val="16"/>
        <rFont val="Calibri"/>
        <family val="2"/>
      </rPr>
      <t>3/24 - TOP SIDE</t>
    </r>
    <r>
      <rPr>
        <b/>
        <sz val="16"/>
        <rFont val="Calibri"/>
        <family val="2"/>
      </rPr>
      <t xml:space="preserve"> 3/25 - AOI</t>
    </r>
  </si>
  <si>
    <t>KIT CLEAR 3/23 - DNI U302 &amp; 901</t>
  </si>
  <si>
    <t>Flock Safety</t>
  </si>
  <si>
    <t>30318-8637</t>
  </si>
  <si>
    <t>80739E</t>
  </si>
  <si>
    <t>108420-2 (2/25)</t>
  </si>
  <si>
    <t>133 BAL</t>
  </si>
  <si>
    <t>3/28   5D</t>
  </si>
  <si>
    <t>SHIPPED  PARTIAL QTY 117 ON 3/15</t>
  </si>
  <si>
    <t>2/25 - KIT CLEAR FOR QTY 117</t>
  </si>
  <si>
    <t>104008 (3/15)</t>
  </si>
  <si>
    <t>3/29   10D</t>
  </si>
  <si>
    <t>3/21 - BOT DONE</t>
  </si>
  <si>
    <t>3/22 - AOI</t>
  </si>
  <si>
    <t>KIT CLEAR 3/15</t>
  </si>
  <si>
    <t>107274 (3/18)</t>
  </si>
  <si>
    <t>3/25*   5D</t>
  </si>
  <si>
    <r>
      <t xml:space="preserve">NATION CHECKING PROGRAM </t>
    </r>
    <r>
      <rPr>
        <b/>
        <sz val="16"/>
        <color theme="4"/>
        <rFont val="Calibri"/>
        <family val="2"/>
      </rPr>
      <t xml:space="preserve">  3/21 </t>
    </r>
    <r>
      <rPr>
        <b/>
        <strike/>
        <sz val="16"/>
        <color theme="4"/>
        <rFont val="Calibri"/>
        <family val="2"/>
      </rPr>
      <t xml:space="preserve">- </t>
    </r>
    <r>
      <rPr>
        <b/>
        <sz val="16"/>
        <color theme="4"/>
        <rFont val="Calibri"/>
        <family val="2"/>
      </rPr>
      <t>U13/45 DOES NOT FIT</t>
    </r>
  </si>
  <si>
    <t>3 ITEMS DUE 3/18   U13 PARTIAL SHORT FOR 20 BOARDS - OK TO SKIP</t>
  </si>
  <si>
    <t>120-189-263</t>
  </si>
  <si>
    <t>108348 (3/21)</t>
  </si>
  <si>
    <t>3/25   3D</t>
  </si>
  <si>
    <t>Churchill Navigation dba Shotover Systems Inc.</t>
  </si>
  <si>
    <t>107347 (3/16)</t>
  </si>
  <si>
    <t>3/22 - BACK</t>
  </si>
  <si>
    <r>
      <rPr>
        <b/>
        <strike/>
        <sz val="16"/>
        <rFont val="Calibri"/>
        <family val="2"/>
      </rPr>
      <t>3/16 - ONLY SHORT 1 T/H BATT 1</t>
    </r>
    <r>
      <rPr>
        <b/>
        <sz val="16"/>
        <rFont val="Calibri"/>
        <family val="2"/>
      </rPr>
      <t xml:space="preserve"> - KIT CLEAR 3/18</t>
    </r>
  </si>
  <si>
    <t>AVID Technologies, Inc.</t>
  </si>
  <si>
    <t>104009 (3/14)</t>
  </si>
  <si>
    <t>3/28   10D</t>
  </si>
  <si>
    <t>3/16 - AOI</t>
  </si>
  <si>
    <t>KIT CLEAR 3/14</t>
  </si>
  <si>
    <t>108358 (3/18)</t>
  </si>
  <si>
    <t>6035 Stoneridge Dr</t>
  </si>
  <si>
    <t>3/24   3D</t>
  </si>
  <si>
    <r>
      <t xml:space="preserve">* 3 DAY TURN * </t>
    </r>
    <r>
      <rPr>
        <b/>
        <strike/>
        <sz val="16"/>
        <rFont val="Calibri"/>
        <family val="2"/>
      </rPr>
      <t>NATION CHECKING PROG</t>
    </r>
  </si>
  <si>
    <r>
      <rPr>
        <b/>
        <strike/>
        <sz val="16"/>
        <rFont val="Calibri"/>
        <family val="2"/>
      </rPr>
      <t>3/18 - SHORT FAB</t>
    </r>
    <r>
      <rPr>
        <b/>
        <sz val="16"/>
        <rFont val="Calibri"/>
        <family val="2"/>
      </rPr>
      <t xml:space="preserve"> </t>
    </r>
    <r>
      <rPr>
        <b/>
        <strike/>
        <sz val="16"/>
        <rFont val="Calibri"/>
        <family val="2"/>
      </rPr>
      <t>AND U1/U2</t>
    </r>
    <r>
      <rPr>
        <b/>
        <sz val="16"/>
        <rFont val="Calibri"/>
        <family val="2"/>
      </rPr>
      <t xml:space="preserve"> - 3/21 - DNI U1/2 - 3/21 KIT CLEAR</t>
    </r>
  </si>
  <si>
    <t>Abbott Point of Care</t>
  </si>
  <si>
    <t>109041 (3/21)</t>
  </si>
  <si>
    <t>480 Springpark Pl Ste 900</t>
  </si>
  <si>
    <t>* 3 DAY TURN *   PRESS FIT</t>
  </si>
  <si>
    <t>3/21 - PRESS FIT</t>
  </si>
  <si>
    <t>KIT CLEAR 3/21</t>
  </si>
  <si>
    <t>20170-5297</t>
  </si>
  <si>
    <t>Attn: Cody Sewell</t>
  </si>
  <si>
    <t>108876 (3/21)</t>
  </si>
  <si>
    <t>3/24   2D</t>
  </si>
  <si>
    <t>**2 DAY TURN**</t>
  </si>
  <si>
    <t>108038 (3/17)</t>
  </si>
  <si>
    <t>3/24   5D</t>
  </si>
  <si>
    <t>KIT CLEAR 3/17</t>
  </si>
  <si>
    <t>Amplifier Research Corp</t>
  </si>
  <si>
    <t>108689 (3/16)</t>
  </si>
  <si>
    <t>11100 Endeavor Ct Ste 300</t>
  </si>
  <si>
    <t>3/21 - BACK</t>
  </si>
  <si>
    <t>106596 (3/16)</t>
  </si>
  <si>
    <t>Parque Industrial FlexiPark Calle Potrerillos</t>
  </si>
  <si>
    <t>3/31   10D</t>
  </si>
  <si>
    <t>KIT CLEAR 3/16</t>
  </si>
  <si>
    <t>106994 (3/15)</t>
  </si>
  <si>
    <t>1150 University Ave</t>
  </si>
  <si>
    <t>3/18 - AOI</t>
  </si>
  <si>
    <t>University of Wisconsin</t>
  </si>
  <si>
    <t>Madison</t>
  </si>
  <si>
    <t>53706-1302</t>
  </si>
  <si>
    <t>106531 (3/7)</t>
  </si>
  <si>
    <t>3/23   5D</t>
  </si>
  <si>
    <r>
      <rPr>
        <b/>
        <strike/>
        <sz val="16"/>
        <rFont val="Calibri"/>
        <family val="2"/>
      </rPr>
      <t xml:space="preserve">*ITEM 17 PARTIAL SHORT </t>
    </r>
    <r>
      <rPr>
        <b/>
        <sz val="16"/>
        <rFont val="Calibri"/>
        <family val="2"/>
      </rPr>
      <t>- KIT CLEAR 3/15</t>
    </r>
  </si>
  <si>
    <t>107565 (3/15)</t>
  </si>
  <si>
    <t>3/22   5D</t>
  </si>
  <si>
    <t>KIT CLEAR 3/15 - ITEMS 41, 45 &amp; 61 REMOVED FROM ANOTHER BOARD</t>
  </si>
  <si>
    <t>108758 (3/15)</t>
  </si>
  <si>
    <t>1773 219th Ln</t>
  </si>
  <si>
    <r>
      <rPr>
        <b/>
        <strike/>
        <sz val="16"/>
        <rFont val="Calibri"/>
        <family val="2"/>
      </rPr>
      <t>3/15 - SMT CLEAR ONLY</t>
    </r>
    <r>
      <rPr>
        <b/>
        <sz val="16"/>
        <rFont val="Calibri"/>
        <family val="2"/>
      </rPr>
      <t xml:space="preserve"> - KIT CLEAR 3/16</t>
    </r>
  </si>
  <si>
    <t>Boone Cable Works &amp; Electronics, Inc.</t>
  </si>
  <si>
    <t>Boone</t>
  </si>
  <si>
    <t>IA</t>
  </si>
  <si>
    <t>50036-7443</t>
  </si>
  <si>
    <t>E60690</t>
  </si>
  <si>
    <t>108347-2 (3/11)</t>
  </si>
  <si>
    <t>53 BAL</t>
  </si>
  <si>
    <t>4/1   10D</t>
  </si>
  <si>
    <t>ALL T/H</t>
  </si>
  <si>
    <t>BALANCE KIT CLEAR 3/18</t>
  </si>
  <si>
    <t>108347-1 (3/11)</t>
  </si>
  <si>
    <t>22/75</t>
  </si>
  <si>
    <t>3/25   10D</t>
  </si>
  <si>
    <t>ALL T/H   SHIP QTY 22 PARTIAL</t>
  </si>
  <si>
    <t>3/11 - KIT CLEAR FOR QTY 22</t>
  </si>
  <si>
    <t>108471 (3/11)</t>
  </si>
  <si>
    <t>3/22   6D</t>
  </si>
  <si>
    <t>*FABS PRE-BAKED BY ADVANCED</t>
  </si>
  <si>
    <r>
      <t>*</t>
    </r>
    <r>
      <rPr>
        <b/>
        <strike/>
        <sz val="16"/>
        <rFont val="Calibri"/>
        <family val="2"/>
      </rPr>
      <t>3/8 - SHORT FAB ONLY</t>
    </r>
    <r>
      <rPr>
        <b/>
        <sz val="16"/>
        <rFont val="Calibri"/>
        <family val="2"/>
      </rPr>
      <t xml:space="preserve"> KIT CLEAR 3/14</t>
    </r>
  </si>
  <si>
    <t>106693 (2/11)</t>
  </si>
  <si>
    <r>
      <rPr>
        <b/>
        <strike/>
        <sz val="16"/>
        <rFont val="Calibri"/>
        <family val="2"/>
      </rPr>
      <t>2/18</t>
    </r>
    <r>
      <rPr>
        <b/>
        <sz val="16"/>
        <rFont val="Calibri"/>
        <family val="2"/>
      </rPr>
      <t xml:space="preserve">   3/25   5D</t>
    </r>
  </si>
  <si>
    <r>
      <t>T/H ONLY  *</t>
    </r>
    <r>
      <rPr>
        <b/>
        <strike/>
        <sz val="16"/>
        <rFont val="Calibri"/>
        <family val="2"/>
      </rPr>
      <t>HOLD-WRONG FAB* SHIPPED QTY 4 3/3</t>
    </r>
  </si>
  <si>
    <r>
      <t xml:space="preserve">KIT CLEAR </t>
    </r>
    <r>
      <rPr>
        <b/>
        <strike/>
        <sz val="16"/>
        <rFont val="Calibri"/>
        <family val="2"/>
      </rPr>
      <t>2/11</t>
    </r>
    <r>
      <rPr>
        <b/>
        <sz val="16"/>
        <rFont val="Calibri"/>
        <family val="2"/>
      </rPr>
      <t xml:space="preserve"> - WRONG FAB</t>
    </r>
    <r>
      <rPr>
        <b/>
        <sz val="16"/>
        <rFont val="Calibri"/>
        <family val="2"/>
      </rPr>
      <t xml:space="preserve"> - KIT CLEAR 3/18</t>
    </r>
  </si>
  <si>
    <t>Churchill Navigation dba Shotover Systems, Inc.</t>
  </si>
  <si>
    <t>107719 (2/18)</t>
  </si>
  <si>
    <t>3/7 - AOI</t>
  </si>
  <si>
    <t>*2/25 - SHORT ITEM 5 - OK TO SKIP</t>
  </si>
  <si>
    <t>Piezo Systems - Div of Mide Technology</t>
  </si>
  <si>
    <t>107972-1 (2/8)</t>
  </si>
  <si>
    <t>9/15</t>
  </si>
  <si>
    <t>3/18   5D</t>
  </si>
  <si>
    <t>48 HR PRE BAKE FABS - DONE 3/11</t>
  </si>
  <si>
    <t>3/15 - AOI</t>
  </si>
  <si>
    <t>*RUN PARTIAL QTY 9 - KIT PARTIAL CLEAR 3/10</t>
  </si>
  <si>
    <t>108332-2ND (3/14)</t>
  </si>
  <si>
    <t>1678 S Pioneer Rd</t>
  </si>
  <si>
    <t>3/21   5D</t>
  </si>
  <si>
    <t>1ST ARTICLE APPROVED</t>
  </si>
  <si>
    <t>3/14 - BACK</t>
  </si>
  <si>
    <t>Varex Imaging Corporation</t>
  </si>
  <si>
    <t>84104-4298</t>
  </si>
  <si>
    <t>107894 (3/8)</t>
  </si>
  <si>
    <t>3/29   15D</t>
  </si>
  <si>
    <t>KIT CLEAR 3/8</t>
  </si>
  <si>
    <t>PAID RWK OF 107538</t>
  </si>
  <si>
    <t>107457 (2/7)</t>
  </si>
  <si>
    <t>*OK TO SHIP BAL BY 3/21</t>
  </si>
  <si>
    <t>3/5 - BACK</t>
  </si>
  <si>
    <r>
      <t xml:space="preserve">*SHOULD CLEAR BY 3/9 - LAST PART DUE </t>
    </r>
    <r>
      <rPr>
        <b/>
        <strike/>
        <sz val="16"/>
        <rFont val="Calibri"/>
        <family val="2"/>
        <scheme val="minor"/>
      </rPr>
      <t>3/11</t>
    </r>
    <r>
      <rPr>
        <b/>
        <sz val="16"/>
        <rFont val="Calibri"/>
        <family val="2"/>
        <scheme val="minor"/>
      </rPr>
      <t xml:space="preserve"> KIT CLEAR 3/14</t>
    </r>
  </si>
  <si>
    <t>108553 (3/9)</t>
  </si>
  <si>
    <t>3/11 - AOI</t>
  </si>
  <si>
    <t>3/9 - SHORT ITEM 9 - OK TO SKIP - KIT CLEAR 3/11</t>
  </si>
  <si>
    <t>104573-2ND (3/3)</t>
  </si>
  <si>
    <t>3/10 - AOI</t>
  </si>
  <si>
    <t>KIT CLEAR 3/3</t>
  </si>
  <si>
    <t>104576-2ND (3/7)</t>
  </si>
  <si>
    <t>106324 (12/16)</t>
  </si>
  <si>
    <t>3/18  10D</t>
  </si>
  <si>
    <t>3/9 - BOT SIDE DONE</t>
  </si>
  <si>
    <t xml:space="preserve">3/14 - BACK </t>
  </si>
  <si>
    <t>PARTIAL CLEAR QTY 2496 SHIPPED 1/14 KIT CLEAR 3/4</t>
  </si>
  <si>
    <t>Facebook Technologies LLC</t>
  </si>
  <si>
    <t>Attn: Wei Sun</t>
  </si>
  <si>
    <t>108681 (3/9)</t>
  </si>
  <si>
    <t>3/16   5D</t>
  </si>
  <si>
    <t>KIT CLEAR 3/9</t>
  </si>
  <si>
    <t>108771 (3/9)</t>
  </si>
  <si>
    <t>6250 JOYCE DRIVE</t>
  </si>
  <si>
    <t>3/9 - BACK</t>
  </si>
  <si>
    <t>INDUSTRILEX</t>
  </si>
  <si>
    <t>ARVADA</t>
  </si>
  <si>
    <t>108526 (3/4)</t>
  </si>
  <si>
    <t>12455 Research Blvd</t>
  </si>
  <si>
    <t>15FA/80</t>
  </si>
  <si>
    <t>3/17   3D</t>
  </si>
  <si>
    <t>SHIPPED QTY 5 ON 3/11</t>
  </si>
  <si>
    <t>3/10 - AOI/BACK</t>
  </si>
  <si>
    <t>SHORT D20 - DUE 3/17</t>
  </si>
  <si>
    <t>FGS Austin 45T</t>
  </si>
  <si>
    <t>3/14 - BOT SIDE</t>
  </si>
  <si>
    <r>
      <t xml:space="preserve">*SHOULD CLEAR BY 3/9 - LAST PART DUE </t>
    </r>
    <r>
      <rPr>
        <b/>
        <strike/>
        <sz val="11"/>
        <rFont val="Calibri"/>
        <family val="2"/>
        <scheme val="minor"/>
      </rPr>
      <t>3/11</t>
    </r>
    <r>
      <rPr>
        <b/>
        <sz val="11"/>
        <rFont val="Calibri"/>
        <family val="2"/>
        <scheme val="minor"/>
      </rPr>
      <t xml:space="preserve"> KIT CLEAR 3/14</t>
    </r>
  </si>
  <si>
    <t>107730-1 (3/1)</t>
  </si>
  <si>
    <t>50/650</t>
  </si>
  <si>
    <t>SEE ECO NOTE 5 - C OF C INFO                 FABS NO VSCORE - FABS DUE 3/10</t>
  </si>
  <si>
    <t>3/1 - RTR (HOLD)   3/10 - AOI</t>
  </si>
  <si>
    <t>*SHOULD CLEAR 3/2 - SHORT FAB - KIT CLEAR QTY 50 3/3 (NO VSCORE) 3/7 PICK UP FABS - KIT CLEAR 3/9</t>
  </si>
  <si>
    <t>Attn: Sullivan Jon</t>
  </si>
  <si>
    <t>108420 (2/25)</t>
  </si>
  <si>
    <t>117/   250</t>
  </si>
  <si>
    <t>RUN PARTIAL QTY 117</t>
  </si>
  <si>
    <t>108655 (3/7)</t>
  </si>
  <si>
    <t>205 Apollo Rd</t>
  </si>
  <si>
    <t>3/8 - ITEM 20 WRONG SIZE</t>
  </si>
  <si>
    <t>3/11 - BACK</t>
  </si>
  <si>
    <t>*3/4 - COULD CLEAR 3/7 - OK TO SKIP ITEMS 4, 5 &amp; 44 KIT CLEAR 3/11</t>
  </si>
  <si>
    <t>Automation Industries, LLC</t>
  </si>
  <si>
    <t>81401-4854</t>
  </si>
  <si>
    <t>108481 (3/4)</t>
  </si>
  <si>
    <t>3/18   10D</t>
  </si>
  <si>
    <t>KIT CLEAR 3/4</t>
  </si>
  <si>
    <t>02453-3501</t>
  </si>
  <si>
    <t>107438 (2/11)</t>
  </si>
  <si>
    <t>2 + 5</t>
  </si>
  <si>
    <t>2/28 SHIPPING HOLD QTY 2 SHP /QTY 5 REWORK</t>
  </si>
  <si>
    <t>2/14 - AOI</t>
  </si>
  <si>
    <t xml:space="preserve">2/11 - OK TO SKIP U33 &amp; U34 - 2/24 - STILL PARTIAL SHORT - </t>
  </si>
  <si>
    <t>61832-3367</t>
  </si>
  <si>
    <t>107346-2 (2/7)</t>
  </si>
  <si>
    <t>SHIP EARLY TO ADVANCED</t>
  </si>
  <si>
    <t>KIT CLEAR 2/7</t>
  </si>
  <si>
    <t>104014 (2/22)</t>
  </si>
  <si>
    <t>3/14   10D</t>
  </si>
  <si>
    <t xml:space="preserve">*DO NOT DEPANEL - For X1, use 5pcs of P/N ASTX-H11-24.000MHZ-T. Then use the ALT. P/N ASTMHTE-24.000MHZ-AJ-E-T. </t>
  </si>
  <si>
    <t>2/28 - AOI</t>
  </si>
  <si>
    <t>*PRE BAKE 16 ITEMS &amp; PCB - SEE ECO - 2/22 - SHORT ITEM 52</t>
  </si>
  <si>
    <t>106008-2ND (2/16)</t>
  </si>
  <si>
    <t>1938 University Ln Unit # C</t>
  </si>
  <si>
    <t>3/25   20D</t>
  </si>
  <si>
    <t>3/4 - AOI</t>
  </si>
  <si>
    <t>KIT CLEAR 2/25</t>
  </si>
  <si>
    <t>CPI - Satcom</t>
  </si>
  <si>
    <t>Lisle</t>
  </si>
  <si>
    <t>60532-2178</t>
  </si>
  <si>
    <t>0604-1760-1</t>
  </si>
  <si>
    <t>108641 (3/9)</t>
  </si>
  <si>
    <t>3/14   3D</t>
  </si>
  <si>
    <t>3/10 - BACK</t>
  </si>
  <si>
    <t>61109-2932</t>
  </si>
  <si>
    <t>108466 (3/7)</t>
  </si>
  <si>
    <t>3/14   5D</t>
  </si>
  <si>
    <t>106828 (2/22)</t>
  </si>
  <si>
    <r>
      <rPr>
        <b/>
        <strike/>
        <sz val="16"/>
        <rFont val="Calibri"/>
        <family val="2"/>
      </rPr>
      <t xml:space="preserve">3/4 </t>
    </r>
    <r>
      <rPr>
        <b/>
        <sz val="16"/>
        <rFont val="Calibri"/>
        <family val="2"/>
      </rPr>
      <t xml:space="preserve">  5D</t>
    </r>
  </si>
  <si>
    <t>3/4 - SCREW ISSUE 3/7 - PLATES RTV FOR REPAIR</t>
  </si>
  <si>
    <t>3/4 - SCREW ISSUE - HOLD</t>
  </si>
  <si>
    <t>5FA/ 15FA</t>
  </si>
  <si>
    <t>3/11   3D</t>
  </si>
  <si>
    <t>* 2 DAY TURN * SHIP QTY 5 ON 3/11</t>
  </si>
  <si>
    <r>
      <t xml:space="preserve">COULD CLEAR </t>
    </r>
    <r>
      <rPr>
        <b/>
        <strike/>
        <sz val="16"/>
        <rFont val="Calibri"/>
        <family val="2"/>
        <scheme val="minor"/>
      </rPr>
      <t>3/7</t>
    </r>
    <r>
      <rPr>
        <b/>
        <sz val="16"/>
        <rFont val="Calibri"/>
        <family val="2"/>
        <scheme val="minor"/>
      </rPr>
      <t xml:space="preserve"> - 3/9 SHORT 7 ITEMS</t>
    </r>
  </si>
  <si>
    <t>108412 (2/23)</t>
  </si>
  <si>
    <t>3/17*  15D</t>
  </si>
  <si>
    <t>* TP22 MAX HEIGHT 3.3MM SEE ECO NOTE 5</t>
  </si>
  <si>
    <r>
      <t>*SHOULD CLEAR</t>
    </r>
    <r>
      <rPr>
        <b/>
        <strike/>
        <sz val="16"/>
        <rFont val="Calibri"/>
        <family val="2"/>
        <scheme val="minor"/>
      </rPr>
      <t xml:space="preserve"> 2/24</t>
    </r>
    <r>
      <rPr>
        <b/>
        <sz val="16"/>
        <rFont val="Calibri"/>
        <family val="2"/>
        <scheme val="minor"/>
      </rPr>
      <t xml:space="preserve"> - KIT CLEAR 2/28</t>
    </r>
  </si>
  <si>
    <t>106596 (2/25)</t>
  </si>
  <si>
    <t>20/200</t>
  </si>
  <si>
    <r>
      <t>3/11</t>
    </r>
    <r>
      <rPr>
        <b/>
        <sz val="16"/>
        <color theme="4"/>
        <rFont val="Calibri"/>
        <family val="2"/>
      </rPr>
      <t>*</t>
    </r>
    <r>
      <rPr>
        <b/>
        <sz val="16"/>
        <color theme="1"/>
        <rFont val="Calibri"/>
        <family val="2"/>
      </rPr>
      <t xml:space="preserve">   10D</t>
    </r>
  </si>
  <si>
    <r>
      <t>RUN PARTIAL QTY 20 - *</t>
    </r>
    <r>
      <rPr>
        <b/>
        <sz val="16"/>
        <color theme="4"/>
        <rFont val="Calibri"/>
        <family val="2"/>
      </rPr>
      <t>SHIP EARLY*</t>
    </r>
  </si>
  <si>
    <t>3/4 - BACK</t>
  </si>
  <si>
    <t>108049 (2/28)</t>
  </si>
  <si>
    <t>6411 Ivy Ln Ste 510</t>
  </si>
  <si>
    <t>3/10   5D</t>
  </si>
  <si>
    <t>PRE BAKE SW1???</t>
  </si>
  <si>
    <t>3/7 - TOP SIDE</t>
  </si>
  <si>
    <t>*SHOULD CLEAR 3/2 - KIT CLEAR 3/3</t>
  </si>
  <si>
    <t>TRX Systems</t>
  </si>
  <si>
    <t>Greenbelt</t>
  </si>
  <si>
    <t>20770-1405</t>
  </si>
  <si>
    <t>Attn: Benjamin Funk</t>
  </si>
  <si>
    <t>107937-1 (3/2)</t>
  </si>
  <si>
    <t>320/400</t>
  </si>
  <si>
    <t>3/11   5D</t>
  </si>
  <si>
    <t>OK TO RUN PARTIAL QTY 381</t>
  </si>
  <si>
    <t>*3/4 - PARTIAL CLEAR</t>
  </si>
  <si>
    <t>108332-1ST (3/4)</t>
  </si>
  <si>
    <t>3/9   3D</t>
  </si>
  <si>
    <t>T/H ONLY - 1ST ARTICLE</t>
  </si>
  <si>
    <t>105219 (2/16)</t>
  </si>
  <si>
    <t>110 Parkland Plz Ste B</t>
  </si>
  <si>
    <t>3/11  15D</t>
  </si>
  <si>
    <t>SHORT 1 T/H ITEM</t>
  </si>
  <si>
    <t>3/1 - AOI</t>
  </si>
  <si>
    <r>
      <t>*</t>
    </r>
    <r>
      <rPr>
        <b/>
        <strike/>
        <sz val="16"/>
        <rFont val="Calibri"/>
        <family val="2"/>
        <scheme val="minor"/>
      </rPr>
      <t>SHOULD CLEAR 2/17</t>
    </r>
    <r>
      <rPr>
        <b/>
        <sz val="16"/>
        <rFont val="Calibri"/>
        <family val="2"/>
        <scheme val="minor"/>
      </rPr>
      <t xml:space="preserve"> - KIT CLEAR 3/3</t>
    </r>
  </si>
  <si>
    <t>48103-6201</t>
  </si>
  <si>
    <t>104574 (2/22)</t>
  </si>
  <si>
    <t>2/23 - FAB BAKE 48 HRS</t>
  </si>
  <si>
    <t>2/25 - AOI</t>
  </si>
  <si>
    <t>KIT CLEAR 9/22</t>
  </si>
  <si>
    <t>108048 (2/28)</t>
  </si>
  <si>
    <t>108046 (3/1)</t>
  </si>
  <si>
    <t>3/9   5D</t>
  </si>
  <si>
    <t>3/3 - AOI</t>
  </si>
  <si>
    <t>KIT CLEAR 3/2</t>
  </si>
  <si>
    <t>69/100</t>
  </si>
  <si>
    <t>???   20D</t>
  </si>
  <si>
    <t>QTY 87 CLEAR - QTY 13 SHORT</t>
  </si>
  <si>
    <t>*2/10 - CLEAR TO RUN QTY 87</t>
  </si>
  <si>
    <t>107345 (2/28)</t>
  </si>
  <si>
    <t>3/8   3D</t>
  </si>
  <si>
    <t>SHORT U2 - OK TO SKIP - KIT CLEAR 3/3</t>
  </si>
  <si>
    <t>108558 (2/23)</t>
  </si>
  <si>
    <t>218 Myles Drive</t>
  </si>
  <si>
    <t>3/9   10D</t>
  </si>
  <si>
    <t>KIT CLEAR 2/23</t>
  </si>
  <si>
    <t>15068-7046</t>
  </si>
  <si>
    <t>107174-2 (2/25)</t>
  </si>
  <si>
    <t>3/4   5D</t>
  </si>
  <si>
    <t>3/2 - AOI</t>
  </si>
  <si>
    <t>108212 (2/28)</t>
  </si>
  <si>
    <t>3/4   3D</t>
  </si>
  <si>
    <t>SHORT U69 - OK TO SKIP</t>
  </si>
  <si>
    <t>4/50</t>
  </si>
  <si>
    <r>
      <rPr>
        <b/>
        <strike/>
        <sz val="16"/>
        <color theme="4"/>
        <rFont val="Calibri"/>
        <family val="2"/>
      </rPr>
      <t>2/18</t>
    </r>
    <r>
      <rPr>
        <b/>
        <sz val="16"/>
        <color theme="4"/>
        <rFont val="Calibri"/>
        <family val="2"/>
      </rPr>
      <t xml:space="preserve">   5D</t>
    </r>
  </si>
  <si>
    <t>T/H ONLY  *HOLD-WRONG FAB*</t>
  </si>
  <si>
    <r>
      <t xml:space="preserve">KIT CLEAR </t>
    </r>
    <r>
      <rPr>
        <b/>
        <strike/>
        <sz val="16"/>
        <color theme="4"/>
        <rFont val="Calibri"/>
        <family val="2"/>
      </rPr>
      <t>2/11</t>
    </r>
    <r>
      <rPr>
        <b/>
        <sz val="16"/>
        <color theme="4"/>
        <rFont val="Calibri"/>
        <family val="2"/>
      </rPr>
      <t xml:space="preserve"> - WRONG FAB</t>
    </r>
  </si>
  <si>
    <t>107492 (2/24)</t>
  </si>
  <si>
    <t>1 Moonwalker Rd</t>
  </si>
  <si>
    <t>3/3   5D</t>
  </si>
  <si>
    <t>3/1 - BACK</t>
  </si>
  <si>
    <t>KIT CLEAR 2/24</t>
  </si>
  <si>
    <t>ILC Dover</t>
  </si>
  <si>
    <t>Frederica</t>
  </si>
  <si>
    <t>19946-2080</t>
  </si>
  <si>
    <t>108225 (2/28)</t>
  </si>
  <si>
    <t>3/3   3D</t>
  </si>
  <si>
    <t>KIT CLEAR 2/28</t>
  </si>
  <si>
    <t>108063 (2/25)</t>
  </si>
  <si>
    <t>* 3 DAY TURN *    DEPANEL &amp; SAND - RUN PARTIAL QTY 30</t>
  </si>
  <si>
    <t>107346-1 (2/7)</t>
  </si>
  <si>
    <t>*DO NOT SHIP EARLY</t>
  </si>
  <si>
    <t>100616 (2/23)</t>
  </si>
  <si>
    <t>2/25 - BACK</t>
  </si>
  <si>
    <t>106037 (2/2)</t>
  </si>
  <si>
    <t>3535 Technology Dr Nw</t>
  </si>
  <si>
    <t>2/24   10D</t>
  </si>
  <si>
    <t>DO NOT DEPANEL - SHIP QTY 192 ONLY</t>
  </si>
  <si>
    <t>2/22 - DELAM - WAITING FOR CUSTOMER</t>
  </si>
  <si>
    <t>KIT CLEAR 2/17</t>
  </si>
  <si>
    <t>55901-7965</t>
  </si>
  <si>
    <t>80E07E</t>
  </si>
  <si>
    <t>106336-1   (2/17)</t>
  </si>
  <si>
    <t>NEED TO HAND SOLDER SEVERAL ITEMS</t>
  </si>
  <si>
    <t>2/24 - AOI</t>
  </si>
  <si>
    <t>*RUN QTY 2 SHORT 12 ITEMS (PAID HAND SOLDER)</t>
  </si>
  <si>
    <t>107898-2ND (2/21)</t>
  </si>
  <si>
    <t>2/28   2D</t>
  </si>
  <si>
    <t>* 2 DAY TURN * MARK BAGS OF NON DEPANELED BOARDS</t>
  </si>
  <si>
    <t>2/24 - BACK</t>
  </si>
  <si>
    <t>Insight /Vision</t>
  </si>
  <si>
    <t>107705 (2/23)</t>
  </si>
  <si>
    <t>1019 S Heatherwilde BLVD</t>
  </si>
  <si>
    <t>3/5   9D</t>
  </si>
  <si>
    <t>Silicon Audio</t>
  </si>
  <si>
    <t>Pfugerville</t>
  </si>
  <si>
    <t>2/24 - STILL PARTIAL SHORT</t>
  </si>
  <si>
    <t>2/11 - OK TO SKIP U33 &amp; U34</t>
  </si>
  <si>
    <t>104911-2ND (2/9)</t>
  </si>
  <si>
    <t>3/17   20D</t>
  </si>
  <si>
    <t>RUN BOT SIDE ONLY</t>
  </si>
  <si>
    <t>*2/9 BOT CLEAR - TOP SHORT U3</t>
  </si>
  <si>
    <t>97331-8676</t>
  </si>
  <si>
    <t>Attn: Roger Traylor/ Kelley Engineering CTR.</t>
  </si>
  <si>
    <t>106009 (2/3)</t>
  </si>
  <si>
    <t>3/3   20D</t>
  </si>
  <si>
    <t>SPLIT SHIPMENT   QTY 51 TO CPI/55 TO ADV</t>
  </si>
  <si>
    <t>2/3 - 2ND ARTICLE APPVD</t>
  </si>
  <si>
    <t>107918 (2/22)</t>
  </si>
  <si>
    <t>2/23  1D</t>
  </si>
  <si>
    <t>***HOT*** SHIP 2/23</t>
  </si>
  <si>
    <t>*SHOULD CLEAR 2/23</t>
  </si>
  <si>
    <t>Analog Devices, Inc.</t>
  </si>
  <si>
    <t>01887-2356</t>
  </si>
  <si>
    <t>108295 (2/17)</t>
  </si>
  <si>
    <t>Open Source Instruments In</t>
  </si>
  <si>
    <t>Attention: Kevan Hashem</t>
  </si>
  <si>
    <t>105709 (11/16)</t>
  </si>
  <si>
    <t>2940 Perrowville Rd</t>
  </si>
  <si>
    <t>2/24  5D</t>
  </si>
  <si>
    <t>RAN PARTIAL - QTY 8/20</t>
  </si>
  <si>
    <t>2/17 - AOI</t>
  </si>
  <si>
    <r>
      <t xml:space="preserve">SHOULD CLEAR </t>
    </r>
    <r>
      <rPr>
        <b/>
        <strike/>
        <sz val="16"/>
        <rFont val="Calibri"/>
        <family val="2"/>
      </rPr>
      <t>11/16</t>
    </r>
    <r>
      <rPr>
        <b/>
        <sz val="16"/>
        <rFont val="Calibri"/>
        <family val="2"/>
      </rPr>
      <t xml:space="preserve"> - KIT CLEAR 2/16</t>
    </r>
  </si>
  <si>
    <t>Innerspec Technologies, Inc</t>
  </si>
  <si>
    <t>Forest</t>
  </si>
  <si>
    <t>24551-2225</t>
  </si>
  <si>
    <t>55FE18</t>
  </si>
  <si>
    <t>107616 (1/31)</t>
  </si>
  <si>
    <t>3/3   10D</t>
  </si>
  <si>
    <t>*ECO PRE BAKE D1, U1 U2</t>
  </si>
  <si>
    <t>1/31 - SMT CLEAR ONLY - 2/10 RECV 1000 J3 - STILL SHORT 650 PCS</t>
  </si>
  <si>
    <t>Ste E / attn: HanH S</t>
  </si>
  <si>
    <t>519AW1</t>
  </si>
  <si>
    <t>108093 (2/10)</t>
  </si>
  <si>
    <t>7815 Silverton Ave Ste 2</t>
  </si>
  <si>
    <t>2/18   3D</t>
  </si>
  <si>
    <t>*2/10 - SMT CLEAR - SHORT T/H</t>
  </si>
  <si>
    <t>Rasirc</t>
  </si>
  <si>
    <t>92126-7301</t>
  </si>
  <si>
    <t>100606 (1/26)</t>
  </si>
  <si>
    <t>10/100</t>
  </si>
  <si>
    <t>2/9 - AOI</t>
  </si>
  <si>
    <r>
      <t>*FABS DUE</t>
    </r>
    <r>
      <rPr>
        <b/>
        <strike/>
        <sz val="16"/>
        <rFont val="Calibri"/>
        <family val="2"/>
      </rPr>
      <t xml:space="preserve"> 1/28</t>
    </r>
    <r>
      <rPr>
        <b/>
        <sz val="16"/>
        <rFont val="Calibri"/>
        <family val="2"/>
      </rPr>
      <t xml:space="preserve">, </t>
    </r>
    <r>
      <rPr>
        <b/>
        <strike/>
        <sz val="16"/>
        <rFont val="Calibri"/>
        <family val="2"/>
      </rPr>
      <t>2/1</t>
    </r>
    <r>
      <rPr>
        <b/>
        <sz val="16"/>
        <rFont val="Calibri"/>
        <family val="2"/>
      </rPr>
      <t xml:space="preserve">, </t>
    </r>
    <r>
      <rPr>
        <b/>
        <strike/>
        <sz val="16"/>
        <rFont val="Calibri"/>
        <family val="2"/>
      </rPr>
      <t>2/4</t>
    </r>
    <r>
      <rPr>
        <b/>
        <sz val="16"/>
        <rFont val="Calibri"/>
        <family val="2"/>
      </rPr>
      <t>, 2/7</t>
    </r>
  </si>
  <si>
    <t>106667 (2/10)</t>
  </si>
  <si>
    <t>358 2nd Ave Bldg 2</t>
  </si>
  <si>
    <t>2/28   10D</t>
  </si>
  <si>
    <t>*DNI U4, U5 &amp; U6</t>
  </si>
  <si>
    <t>2/11 - TOP SIDE</t>
  </si>
  <si>
    <t>*2/10 - SMT CLEAR - KIT CLEAR 2/16</t>
  </si>
  <si>
    <t>QinetiQ NA TSG</t>
  </si>
  <si>
    <t>02451-1104</t>
  </si>
  <si>
    <t>X12456</t>
  </si>
  <si>
    <t>107898-1ST (2/8)</t>
  </si>
  <si>
    <t>5/95</t>
  </si>
  <si>
    <t>2/16*   2D</t>
  </si>
  <si>
    <t>* 2 DAY TURN *</t>
  </si>
  <si>
    <t>2/11 - SKIP ITEM 65 BOT &amp; 59 TOP</t>
  </si>
  <si>
    <t>107726 (2/9)</t>
  </si>
  <si>
    <t>2/17   5D</t>
  </si>
  <si>
    <t>2/9 - BACK</t>
  </si>
  <si>
    <t>*2/9 CLEAR FOR QTY 150 - KIT CLEAR 2/10</t>
  </si>
  <si>
    <t>94304-1317</t>
  </si>
  <si>
    <t>106090 (2/2)</t>
  </si>
  <si>
    <t>2/17  5D</t>
  </si>
  <si>
    <t>*SHOULD CLEAR 2/3 - 2/10 KIT CLEAR - FAB BAKED 48HRS</t>
  </si>
  <si>
    <t>FLEX FABS ONLY</t>
  </si>
  <si>
    <t>ANLOG DEVICES - CHRIS LUCCI</t>
  </si>
  <si>
    <t>107451 (2/2)</t>
  </si>
  <si>
    <t>2/10 - AOI</t>
  </si>
  <si>
    <t>*SHOULD CLEAR 2/3 KIT CLEAR 2/10</t>
  </si>
  <si>
    <t>2E6E38</t>
  </si>
  <si>
    <t>107799 (2/9)</t>
  </si>
  <si>
    <t>3881 McGowen St</t>
  </si>
  <si>
    <t>2/23   10D</t>
  </si>
  <si>
    <t>KIT CLEAR 2/9</t>
  </si>
  <si>
    <t>Rocket Labs USA</t>
  </si>
  <si>
    <t>106708 (1/18)</t>
  </si>
  <si>
    <t>200 Wisman Ln</t>
  </si>
  <si>
    <t>2/18  10D</t>
  </si>
  <si>
    <t>1/21 - AOI</t>
  </si>
  <si>
    <t>*SHORT U3 - OK TO SKIP</t>
  </si>
  <si>
    <t>Service Department</t>
  </si>
  <si>
    <t>107714 (1/31)</t>
  </si>
  <si>
    <t>1101 Market St</t>
  </si>
  <si>
    <t>1/31 - AOI</t>
  </si>
  <si>
    <t>KIT CLEAR 1/31</t>
  </si>
  <si>
    <t>Chattanooga</t>
  </si>
  <si>
    <t>37402-2881</t>
  </si>
  <si>
    <t>Att: Fletcher Gibbs (MP5G-C)</t>
  </si>
  <si>
    <t>100605 (1/28)</t>
  </si>
  <si>
    <t>20/140</t>
  </si>
  <si>
    <t>2/8 - BACK</t>
  </si>
  <si>
    <t>KIT CLEAR 2/2 - PRE BAKE REQD</t>
  </si>
  <si>
    <t>107538 (2/7)</t>
  </si>
  <si>
    <t>104636-2 (1/31)</t>
  </si>
  <si>
    <t>200/  1000</t>
  </si>
  <si>
    <t>2/1 - TOP SIDE</t>
  </si>
  <si>
    <t>106017 (1/24)</t>
  </si>
  <si>
    <t>46 CPI / 50 ADV</t>
  </si>
  <si>
    <t>2/4   10D</t>
  </si>
  <si>
    <t>*DO NOT SHIP EARLY - SPLIT SHIPMENT QTY 46/QTY 50</t>
  </si>
  <si>
    <t>1/26 - BACK</t>
  </si>
  <si>
    <t>KIT CLEAR 1/24</t>
  </si>
  <si>
    <t>106421 (1/26)</t>
  </si>
  <si>
    <t>3365 Tree Court Industrial Blvd</t>
  </si>
  <si>
    <t>2/4   5D</t>
  </si>
  <si>
    <t>1/28 - BACK</t>
  </si>
  <si>
    <t>*SHORT DIODE - OK TO SKIP - KIT CLEAR 1/31</t>
  </si>
  <si>
    <t>Bausch &amp; Lomb</t>
  </si>
  <si>
    <t>Saint Louis</t>
  </si>
  <si>
    <t>63122-6615</t>
  </si>
  <si>
    <t>106701 (1/19)</t>
  </si>
  <si>
    <t>2/10   10D</t>
  </si>
  <si>
    <t>DO NOT SHIP BEFORE 1/3/22</t>
  </si>
  <si>
    <t>1/25 - AOI</t>
  </si>
  <si>
    <t>KIT CLEAR 2/3</t>
  </si>
  <si>
    <t>Po Box 828</t>
  </si>
  <si>
    <t>104911 (1/18)</t>
  </si>
  <si>
    <t>5FA/20</t>
  </si>
  <si>
    <t>2/9   5D</t>
  </si>
  <si>
    <t>1/19 - AOI</t>
  </si>
  <si>
    <t>KIT CLEAR 2/2</t>
  </si>
  <si>
    <t>107590 (1/28)</t>
  </si>
  <si>
    <t>2/1 - AOI</t>
  </si>
  <si>
    <t>107413 (1/20)</t>
  </si>
  <si>
    <t>2/3   10D</t>
  </si>
  <si>
    <t>*1/20 WTG CF FOR U2 - OK TO SKIP</t>
  </si>
  <si>
    <t>107452 (1/26)</t>
  </si>
  <si>
    <t>1/28 - AOI</t>
  </si>
  <si>
    <t>*WILL CLEAR 1/27</t>
  </si>
  <si>
    <t>107630 (1/25)</t>
  </si>
  <si>
    <t>KIT CLEAR 1/25</t>
  </si>
  <si>
    <t>107486 (1/17)</t>
  </si>
  <si>
    <t>4FA/10</t>
  </si>
  <si>
    <t>1/24 - AOI</t>
  </si>
  <si>
    <t>*SHOULD CLEAR 1/18</t>
  </si>
  <si>
    <t>106891 (1/24)</t>
  </si>
  <si>
    <t>2/1   3D</t>
  </si>
  <si>
    <t>*3 DAY TURN *</t>
  </si>
  <si>
    <t>RTR - C39,40,41 WRONG SIZE - USE ALTA STOCK</t>
  </si>
  <si>
    <t>KIT CLEAR 1/27</t>
  </si>
  <si>
    <t>107912-2 (1/25)</t>
  </si>
  <si>
    <t>*NEED QTY 40 1 DAY TURN</t>
  </si>
  <si>
    <t>*1/26 - STILL SHORT 1 PART</t>
  </si>
  <si>
    <t>107516 (1/18)</t>
  </si>
  <si>
    <t>1/31   4D</t>
  </si>
  <si>
    <t>FABS DUE 1/26</t>
  </si>
  <si>
    <t>1/26 - AOI</t>
  </si>
  <si>
    <r>
      <t xml:space="preserve">SHOULD CLEAR </t>
    </r>
    <r>
      <rPr>
        <b/>
        <strike/>
        <sz val="16"/>
        <rFont val="Calibri"/>
        <family val="2"/>
      </rPr>
      <t>1/21</t>
    </r>
    <r>
      <rPr>
        <b/>
        <sz val="16"/>
        <rFont val="Calibri"/>
        <family val="2"/>
      </rPr>
      <t>, 1/26</t>
    </r>
  </si>
  <si>
    <t>Point Blank Enterprises, Inc.</t>
  </si>
  <si>
    <t>7842A7</t>
  </si>
  <si>
    <t>107608 (1/19)</t>
  </si>
  <si>
    <t>2/1   9D</t>
  </si>
  <si>
    <t>KIT CLEAR 1/19</t>
  </si>
  <si>
    <t>107456 (1/25)</t>
  </si>
  <si>
    <t>106826 (1/24)</t>
  </si>
  <si>
    <t>107912-1 (1/25)</t>
  </si>
  <si>
    <t>60/160</t>
  </si>
  <si>
    <t>107607 (1/21)</t>
  </si>
  <si>
    <t>1/31   5D</t>
  </si>
  <si>
    <t>107383 (1/12)</t>
  </si>
  <si>
    <t>1/31   10D</t>
  </si>
  <si>
    <t>1/18 - BACK</t>
  </si>
  <si>
    <t>KIT CLEAR 1/17</t>
  </si>
  <si>
    <t>70817-6907</t>
  </si>
  <si>
    <t>attn: Craig Moates</t>
  </si>
  <si>
    <t>107519 (1/18)</t>
  </si>
  <si>
    <t>1/31  5D</t>
  </si>
  <si>
    <t>LAST SHORTAGES CAME IN 1/25</t>
  </si>
  <si>
    <t>*SMT CLEAR 1/21 - DNI U4 - KIT CLEAR 1/25</t>
  </si>
  <si>
    <t>Attn: bthurmond</t>
  </si>
  <si>
    <t>107104 (1/18)</t>
  </si>
  <si>
    <t>10060 Brecksville Rd</t>
  </si>
  <si>
    <t>*1/18 BOT CLEAR - TOP SHORT - KIT CLEAR 1/21</t>
  </si>
  <si>
    <t>USA Firmware LLC.</t>
  </si>
  <si>
    <t>Brecksville</t>
  </si>
  <si>
    <t>44141-3293</t>
  </si>
  <si>
    <t>USA Firmware Paul Scaccia Embedeed Systems</t>
  </si>
  <si>
    <t>107454 (1/19)</t>
  </si>
  <si>
    <t>2/2   10D</t>
  </si>
  <si>
    <t>1/20 - BACK</t>
  </si>
  <si>
    <t>107450 (1/19)</t>
  </si>
  <si>
    <t>107449 (1/19)</t>
  </si>
  <si>
    <t>107470 (1/17)</t>
  </si>
  <si>
    <t>7610 S Alkire Pl Ste B</t>
  </si>
  <si>
    <t>1/26   5D</t>
  </si>
  <si>
    <t>KIT CLEAR 1/18</t>
  </si>
  <si>
    <t>Design Solutions Inc.</t>
  </si>
  <si>
    <t>80127-3223</t>
  </si>
  <si>
    <t>ATTN: JON ANDERSON</t>
  </si>
  <si>
    <t>107786 (1/25)</t>
  </si>
  <si>
    <t>23 STRATHMORE RD</t>
  </si>
  <si>
    <t>* 1 DAY TURN *</t>
  </si>
  <si>
    <t>DELSYS INC</t>
  </si>
  <si>
    <t>NATICK</t>
  </si>
  <si>
    <t>01760-2444</t>
  </si>
  <si>
    <t>107348 (1/20)</t>
  </si>
  <si>
    <t>*HANDLE WITH GLOVES</t>
  </si>
  <si>
    <t>1/24 - BACK</t>
  </si>
  <si>
    <t>KIT CLEAR 1/21 - DNI U2</t>
  </si>
  <si>
    <t>York Space Systems</t>
  </si>
  <si>
    <t>107482 (1/18)</t>
  </si>
  <si>
    <t>1/27   5D</t>
  </si>
  <si>
    <t>KIT CLEAR 1/20</t>
  </si>
  <si>
    <t>107174-1 (1/18)</t>
  </si>
  <si>
    <t>1/25   5D</t>
  </si>
  <si>
    <t>1/20 - AOI</t>
  </si>
  <si>
    <t>107081 (1/18)</t>
  </si>
  <si>
    <t>1/19 - BACK</t>
  </si>
  <si>
    <t>Attn: Jackson Law</t>
  </si>
  <si>
    <t>107455 (1/19)</t>
  </si>
  <si>
    <t>103611 (1/17)</t>
  </si>
  <si>
    <t>1218 E Broadway</t>
  </si>
  <si>
    <r>
      <rPr>
        <b/>
        <strike/>
        <sz val="16"/>
        <rFont val="Calibri"/>
        <family val="2"/>
      </rPr>
      <t>50</t>
    </r>
    <r>
      <rPr>
        <b/>
        <sz val="16"/>
        <rFont val="Calibri"/>
        <family val="2"/>
      </rPr>
      <t xml:space="preserve">      38</t>
    </r>
  </si>
  <si>
    <t>1/28   5D</t>
  </si>
  <si>
    <t>*SHORT U33 - OK TO SKIP - KIT CLEAR 1/21</t>
  </si>
  <si>
    <t>90802-3532</t>
  </si>
  <si>
    <t>Attn Bryan Sydnor</t>
  </si>
  <si>
    <t>107127 (1/13)</t>
  </si>
  <si>
    <t>1/27   9D</t>
  </si>
  <si>
    <t>1/17 - BACK</t>
  </si>
  <si>
    <t>*SHORT ITEM 11 - OK TO SKIP KIT CLEAR 1/14</t>
  </si>
  <si>
    <t>24073-7384</t>
  </si>
  <si>
    <t>75V830</t>
  </si>
  <si>
    <t>107491 (1/17)</t>
  </si>
  <si>
    <t>1/24   5D</t>
  </si>
  <si>
    <t>1/18 - AOI</t>
  </si>
  <si>
    <t>*1/17 SHORT ONLY 1 PC T/H</t>
  </si>
  <si>
    <t>107445 (1/17)</t>
  </si>
  <si>
    <t>3800 E Centre Ave</t>
  </si>
  <si>
    <t>Stryker Medical</t>
  </si>
  <si>
    <t>Portage</t>
  </si>
  <si>
    <t>49002-5826</t>
  </si>
  <si>
    <t>AttnAnne Boomer /0885825501518</t>
  </si>
  <si>
    <t>106658 (1/11)</t>
  </si>
  <si>
    <t>2/1   15D</t>
  </si>
  <si>
    <t>KIT CLEAR 1/11</t>
  </si>
  <si>
    <t>106403 (1/14)</t>
  </si>
  <si>
    <t>100 SANDUNE DR</t>
  </si>
  <si>
    <t>LETD TECHNOLOGY</t>
  </si>
  <si>
    <t>PITTSBURGH</t>
  </si>
  <si>
    <t>15239-2716</t>
  </si>
  <si>
    <t>ATTN: TOM SCHNIEDER</t>
  </si>
  <si>
    <t>106479 (1/13)</t>
  </si>
  <si>
    <t>1414 Harbour Way S Ste 1901</t>
  </si>
  <si>
    <t>1/20   5D</t>
  </si>
  <si>
    <t>1/17 - AOI</t>
  </si>
  <si>
    <t>*DNI 10 LINE ITEMS KIT CLEAT 1/13</t>
  </si>
  <si>
    <t>SunPower Corporation</t>
  </si>
  <si>
    <t>Richmond</t>
  </si>
  <si>
    <t>94804-3606</t>
  </si>
  <si>
    <t>Kevin Fischer</t>
  </si>
  <si>
    <t>107412 (1/14)</t>
  </si>
  <si>
    <t>1/20   3D</t>
  </si>
  <si>
    <t>*SHORT U22 - OK TO SKIP</t>
  </si>
  <si>
    <t>Sparks</t>
  </si>
  <si>
    <t>21152-9212</t>
  </si>
  <si>
    <t>Attn: Sandly Clark</t>
  </si>
  <si>
    <t>106839 (1/10)</t>
  </si>
  <si>
    <t>3 Oak Park Dr</t>
  </si>
  <si>
    <t>RUN BOT SIDE ONLY - DNI U51 ONLY</t>
  </si>
  <si>
    <t>*BOT SIDE SHORT ITEM - OK TO SKIP KIT CLEAR 1/14</t>
  </si>
  <si>
    <t>Medica Corporation</t>
  </si>
  <si>
    <t>01730-1413</t>
  </si>
  <si>
    <t>106012 (12/27)</t>
  </si>
  <si>
    <t>1/15 DO NOT SHIP EARLY</t>
  </si>
  <si>
    <t>SPLIT SHIPMENT QTY 45 TO CUST QTY 45 TO ADV</t>
  </si>
  <si>
    <t>12/29 - AOI</t>
  </si>
  <si>
    <t>*SHORT C53 - OK TO SKIP - KIT CLEAR 1/20</t>
  </si>
  <si>
    <t>100617 (1/14)</t>
  </si>
  <si>
    <t>32 FA</t>
  </si>
  <si>
    <t>1/28   15D</t>
  </si>
  <si>
    <t>KIT CLEAR 1/13</t>
  </si>
  <si>
    <t>100613 (1/14)</t>
  </si>
  <si>
    <t>8 FA</t>
  </si>
  <si>
    <t>KIT CLEAR 1/14</t>
  </si>
  <si>
    <t>104885 (12/17)</t>
  </si>
  <si>
    <t>3FA/14</t>
  </si>
  <si>
    <t>1/19 10D</t>
  </si>
  <si>
    <t>OK TO SHIP 1/18</t>
  </si>
  <si>
    <t>1/7 - AOI</t>
  </si>
  <si>
    <t>*BOT SIDE CLEAR 12/17 - TOP CLEAR 1/5 (ADDED FA)</t>
  </si>
  <si>
    <t>107332 (1/17)</t>
  </si>
  <si>
    <t>1 Vision Dr</t>
  </si>
  <si>
    <t>1/28   10D</t>
  </si>
  <si>
    <t>Attn: ben Evans</t>
  </si>
  <si>
    <t>1/18  5D</t>
  </si>
  <si>
    <t>RUN PARTIAL - QTY 8</t>
  </si>
  <si>
    <r>
      <rPr>
        <b/>
        <strike/>
        <sz val="16"/>
        <rFont val="Calibri"/>
        <family val="2"/>
      </rPr>
      <t>11/23 - TOP SIDE</t>
    </r>
    <r>
      <rPr>
        <b/>
        <sz val="16"/>
        <rFont val="Calibri"/>
        <family val="2"/>
      </rPr>
      <t xml:space="preserve"> 1/12 - TOP SIDE</t>
    </r>
  </si>
  <si>
    <t>SHOULD CLEAR 11/16 - SHIP SHORT DC10</t>
  </si>
  <si>
    <t>107232 (1/7)</t>
  </si>
  <si>
    <t>*D3,D4,U1 &amp; U4 SEAL BAGS PRIOR TO SHIPPING</t>
  </si>
  <si>
    <t>KIT CLEAR 1/7</t>
  </si>
  <si>
    <t>106023 (12/23)</t>
  </si>
  <si>
    <t>1/24  5D</t>
  </si>
  <si>
    <t>PCB PRE BAKE   DO NOT DEPANEL XRAY REQ</t>
  </si>
  <si>
    <t>*SHORT D2 - OK TO SKIP ON BOT SIDE - TOP SIDE SHORT ETA 1/10 KIT CLEAR 1/17</t>
  </si>
  <si>
    <t>106016 (12/27)</t>
  </si>
  <si>
    <t>1/3 - IN SHIPPING</t>
  </si>
  <si>
    <t>KIT CLEAR 12/27</t>
  </si>
  <si>
    <t>106011 (12/27)</t>
  </si>
  <si>
    <t>SPLIT SHIPMENT QTY 150 TO CUST QTY 150 TO ADV</t>
  </si>
  <si>
    <t>1/4 - IN SHIPPING</t>
  </si>
  <si>
    <t>104636 (12/10)</t>
  </si>
  <si>
    <t>100/  1100</t>
  </si>
  <si>
    <t>QTY 100 SHIPPED</t>
  </si>
  <si>
    <t>12/11 - TOP SIDE</t>
  </si>
  <si>
    <t>2496/ 6000</t>
  </si>
  <si>
    <t>???  10D</t>
  </si>
  <si>
    <t>RUN 2496 BOT SIDE ONLY</t>
  </si>
  <si>
    <t>12/22 - QTY 2496 BOT DONE</t>
  </si>
  <si>
    <t>PARTIAL CLEAR QTY 2496 BOT SIDE</t>
  </si>
  <si>
    <t>106808 (1/5)</t>
  </si>
  <si>
    <t>1/10 - AOI</t>
  </si>
  <si>
    <t>*SMT CLEAR 1/7</t>
  </si>
  <si>
    <t>105892 (12/29)</t>
  </si>
  <si>
    <t>1FA/4</t>
  </si>
  <si>
    <t>1/11 - AOI</t>
  </si>
  <si>
    <r>
      <t xml:space="preserve">*SHORT ITEMS AND FAB - FAB DUE </t>
    </r>
    <r>
      <rPr>
        <b/>
        <strike/>
        <sz val="16"/>
        <color rgb="FFFF0000"/>
        <rFont val="Calibri"/>
        <family val="2"/>
      </rPr>
      <t>1/3</t>
    </r>
    <r>
      <rPr>
        <b/>
        <sz val="16"/>
        <color rgb="FFFF0000"/>
        <rFont val="Calibri"/>
        <family val="2"/>
      </rPr>
      <t>, 1/10</t>
    </r>
    <r>
      <rPr>
        <b/>
        <sz val="16"/>
        <color rgb="FFFF0000"/>
        <rFont val="Calibri"/>
        <family val="2"/>
      </rPr>
      <t xml:space="preserve"> - KIT CLEAR 1/10</t>
    </r>
  </si>
  <si>
    <t>106008 (12/30)</t>
  </si>
  <si>
    <t>4FA/90</t>
  </si>
  <si>
    <t>SHIP QTY 4 FA   BAL WILL BE SPLIT SHIPMENT</t>
  </si>
  <si>
    <t>1/4 - AOI</t>
  </si>
  <si>
    <t>KIT CLEAR 1/12</t>
  </si>
  <si>
    <t>106872 (1/10)</t>
  </si>
  <si>
    <t>1/11 - BACK</t>
  </si>
  <si>
    <t>KIT CLEAR 1/10</t>
  </si>
  <si>
    <t>Contract# 605118 /Battelle for US DOE</t>
  </si>
  <si>
    <t>1317-4028-0</t>
  </si>
  <si>
    <t>107108 (12/29)</t>
  </si>
  <si>
    <t>1/14   3D</t>
  </si>
  <si>
    <t xml:space="preserve">* 3 DAY TURN * </t>
  </si>
  <si>
    <t>1/3 - AOI</t>
  </si>
  <si>
    <t>106900 (12/29)</t>
  </si>
  <si>
    <t>1/20   10D</t>
  </si>
  <si>
    <t>FEDEX 2 Day</t>
  </si>
  <si>
    <t>KIT CLEAR 1/6</t>
  </si>
  <si>
    <t>107260 (1/6)</t>
  </si>
  <si>
    <t>1/10 - BACK</t>
  </si>
  <si>
    <t>107259 (1/5)</t>
  </si>
  <si>
    <t>106756 (12/23)</t>
  </si>
  <si>
    <t>8825 Stanford Blvd. #308</t>
  </si>
  <si>
    <t>1/14   9D</t>
  </si>
  <si>
    <t>1/5 - AOI</t>
  </si>
  <si>
    <r>
      <t xml:space="preserve">*SHORT FAB - DUE </t>
    </r>
    <r>
      <rPr>
        <b/>
        <strike/>
        <sz val="16"/>
        <rFont val="Calibri"/>
        <family val="2"/>
      </rPr>
      <t>12/28</t>
    </r>
    <r>
      <rPr>
        <b/>
        <sz val="16"/>
        <rFont val="Calibri"/>
        <family val="2"/>
      </rPr>
      <t>,KIT CLEAR 1/3</t>
    </r>
  </si>
  <si>
    <t>Tactical Network Solutions</t>
  </si>
  <si>
    <t>107261 (1/5)</t>
  </si>
  <si>
    <t>63 Great Rd Ste 204</t>
  </si>
  <si>
    <t>1/7 - BACK</t>
  </si>
  <si>
    <t>107226 (1/4)</t>
  </si>
  <si>
    <t>1/15   5D</t>
  </si>
  <si>
    <t>SHIP 1/7 IF POSSIBLE</t>
  </si>
  <si>
    <t>1/5 - BOT SIDE</t>
  </si>
  <si>
    <t>*KIT CLEAR 1/5 - DNI TP22</t>
  </si>
  <si>
    <t>107265 (12/30)</t>
  </si>
  <si>
    <t>3561 Nw 97th Ter</t>
  </si>
  <si>
    <t>1/17*   10D</t>
  </si>
  <si>
    <t>*ALTA BUY R10 - DUE 1/4</t>
  </si>
  <si>
    <t>Ocean Sensor Systems, Inc</t>
  </si>
  <si>
    <t>Coral Springs</t>
  </si>
  <si>
    <t>33065-2811</t>
  </si>
  <si>
    <t>Attn: Thomas Pantelakis</t>
  </si>
  <si>
    <t>106797 (12/30)</t>
  </si>
  <si>
    <t>11800 Sw 147th Ave</t>
  </si>
  <si>
    <t>1/14   10D</t>
  </si>
  <si>
    <t>*J1-J6 PLACE TOP NOT BOT (ECO)</t>
  </si>
  <si>
    <t>1/5 - TOP SIDE</t>
  </si>
  <si>
    <t>KIT CLEAR 12/30</t>
  </si>
  <si>
    <t xml:space="preserve">Miami </t>
  </si>
  <si>
    <t>33196-2500</t>
  </si>
  <si>
    <t>F59725</t>
  </si>
  <si>
    <t>107027 (12/14)</t>
  </si>
  <si>
    <t>28 Park St</t>
  </si>
  <si>
    <t>* 3 DAY TURN * SHIPPING HOLD 12/17</t>
  </si>
  <si>
    <t>12/16 - BACK</t>
  </si>
  <si>
    <t>02143-3214</t>
  </si>
  <si>
    <t>Ship to Code: A232</t>
  </si>
  <si>
    <t>105929 (11/9)</t>
  </si>
  <si>
    <t>11/18 - AOI</t>
  </si>
  <si>
    <t>KIT CLEAR 1/5</t>
  </si>
  <si>
    <t>107399 (1/3)</t>
  </si>
  <si>
    <t>1/10   5D</t>
  </si>
  <si>
    <t>FEDEX 2 day</t>
  </si>
  <si>
    <t>KIT CLEAR 1/3</t>
  </si>
  <si>
    <t>104894 (10/29)</t>
  </si>
  <si>
    <t>1/7*</t>
  </si>
  <si>
    <t>BAL QTY 42 SHORT T/H</t>
  </si>
  <si>
    <t>11/16 - BACK</t>
  </si>
  <si>
    <t>* SHORT J3 42 PCS SHIP PARTIAL QTY 53 11/19 - KIT CLEAR 1/4</t>
  </si>
  <si>
    <t>106009 (12/27)</t>
  </si>
  <si>
    <t>4FA/110</t>
  </si>
  <si>
    <t>1/11   10D</t>
  </si>
  <si>
    <t>106969 (12/20)</t>
  </si>
  <si>
    <t>1/10 10D</t>
  </si>
  <si>
    <t>12/28 - AOI</t>
  </si>
  <si>
    <t>KIT CLEAR 12/23</t>
  </si>
  <si>
    <t>attn: Jeff Smith</t>
  </si>
  <si>
    <t>106940 (12/28)</t>
  </si>
  <si>
    <t>6060 Spine Rd</t>
  </si>
  <si>
    <t>1/5   5D</t>
  </si>
  <si>
    <t>1/3 - BACK</t>
  </si>
  <si>
    <t>KIT CLEAR 12/28</t>
  </si>
  <si>
    <t>Suez WTS Analytical Instruments, Inc.</t>
  </si>
  <si>
    <t>80301-3323</t>
  </si>
  <si>
    <t>100607 RMA</t>
  </si>
  <si>
    <t>106017 (12/27)</t>
  </si>
  <si>
    <t>4FA/100</t>
  </si>
  <si>
    <t>KIT CLEAR FOR QTY FA 12/27</t>
  </si>
  <si>
    <t>106972 (12/20)</t>
  </si>
  <si>
    <t>12/22 - AOI</t>
  </si>
  <si>
    <t>KIT CLEAR 12/22</t>
  </si>
  <si>
    <t>107247 (12/28)</t>
  </si>
  <si>
    <t>8560 State Route 47</t>
  </si>
  <si>
    <t>1/3   3D</t>
  </si>
  <si>
    <t>* 3 DAY TURN * NEED TO HAND SOLDER Y1</t>
  </si>
  <si>
    <t>12/29 - TOP SIDE</t>
  </si>
  <si>
    <t>KIT CLEAR 12/28 DNI 19 ITEMS/BTD BAL</t>
  </si>
  <si>
    <t>Midmark Corporation</t>
  </si>
  <si>
    <t>Versailles</t>
  </si>
  <si>
    <t>Attn: Todd Dues Plant B-North Docks #1, 4-6</t>
  </si>
  <si>
    <t>106794 (12/21)</t>
  </si>
  <si>
    <t>12/30  5D</t>
  </si>
  <si>
    <t>106126 (12/22)</t>
  </si>
  <si>
    <t>12/23 - AOI</t>
  </si>
  <si>
    <t>oxtek</t>
  </si>
  <si>
    <t>84057-2941</t>
  </si>
  <si>
    <t>84W253</t>
  </si>
  <si>
    <t>106882 (12/20)</t>
  </si>
  <si>
    <t>12/23 - BACK</t>
  </si>
  <si>
    <t>*SHORT 4 ITEMS - OK TO SKIP</t>
  </si>
  <si>
    <t>106200 (12/20)</t>
  </si>
  <si>
    <t>DNI SHORT T/H</t>
  </si>
  <si>
    <t>12/27*</t>
  </si>
  <si>
    <t>12/21 - SHORT T/H ONLY</t>
  </si>
  <si>
    <t>106964 (12/23)</t>
  </si>
  <si>
    <t>1/3  3D</t>
  </si>
  <si>
    <t>12/27 - AOI</t>
  </si>
  <si>
    <t>KIT CLEAR 12/28 DNI SHORTAGES</t>
  </si>
  <si>
    <t>107054 (12/17)</t>
  </si>
  <si>
    <t>*SHORT 2 LINE ITEMS - OK SKIP   KIT CLEAR 12/28</t>
  </si>
  <si>
    <t>Attn: Shea Metzgar</t>
  </si>
  <si>
    <t>106772 (12/21)</t>
  </si>
  <si>
    <t>1607 Grand Ave Unit 23</t>
  </si>
  <si>
    <t>T&amp;R BAKE 12/6 2ND ARTICLE</t>
  </si>
  <si>
    <t>Engineering Design Group, LLC</t>
  </si>
  <si>
    <t>Glenwood Springs</t>
  </si>
  <si>
    <t>81601-3873</t>
  </si>
  <si>
    <t>106580 (12/14)</t>
  </si>
  <si>
    <t>QTY 12 DONE 12/16</t>
  </si>
  <si>
    <r>
      <t>*SHORT FAB ONLY - DUE</t>
    </r>
    <r>
      <rPr>
        <b/>
        <strike/>
        <sz val="16"/>
        <rFont val="Calibri"/>
        <family val="2"/>
      </rPr>
      <t xml:space="preserve"> 12/21</t>
    </r>
    <r>
      <rPr>
        <b/>
        <sz val="16"/>
        <rFont val="Calibri"/>
        <family val="2"/>
      </rPr>
      <t xml:space="preserve"> - CLEAR 12/22</t>
    </r>
  </si>
  <si>
    <t>Attn: Changyi Li</t>
  </si>
  <si>
    <t>106776 (12/21)</t>
  </si>
  <si>
    <t>107024 (12/20)</t>
  </si>
  <si>
    <t>2118 Washington Avenue Suite 1000</t>
  </si>
  <si>
    <t>ECO NOTE FOR U12</t>
  </si>
  <si>
    <t>KIT CLEAR 12/21 - SKIP ITEM 8 (BUY)</t>
  </si>
  <si>
    <t>Exyn Technologies</t>
  </si>
  <si>
    <t>100/1200</t>
  </si>
  <si>
    <t>QTY 100 CLEAR ONLY</t>
  </si>
  <si>
    <t>12/20 - AOI</t>
  </si>
  <si>
    <t>106839 (12/9)</t>
  </si>
  <si>
    <t>SHIP 2 BARE FABS WITH JOB</t>
  </si>
  <si>
    <t>12/21 - AOI</t>
  </si>
  <si>
    <t>KIT CLEAR 12/20</t>
  </si>
  <si>
    <t>106785 (12/13)</t>
  </si>
  <si>
    <t>202 Burlington Rd</t>
  </si>
  <si>
    <t>SHIELDS BUILD TO DEPLETION</t>
  </si>
  <si>
    <t>KIT CLEAR 12/17</t>
  </si>
  <si>
    <t>Mitre</t>
  </si>
  <si>
    <t>01730-1407</t>
  </si>
  <si>
    <t>106784 (12/7)</t>
  </si>
  <si>
    <t>XRAY REQ</t>
  </si>
  <si>
    <t>12/14 - AOI</t>
  </si>
  <si>
    <t>*PARTIAL CLEAR BY 12/10 - SKIP U2 - KIT CLEAR 12/27</t>
  </si>
  <si>
    <t>37129-4912</t>
  </si>
  <si>
    <t>105483 (12/8)</t>
  </si>
  <si>
    <t>7975 N Central Dr</t>
  </si>
  <si>
    <t>ALL T/H - 15 DAY TURN</t>
  </si>
  <si>
    <t>*12/8 - ONLY SHORT 2 ITEMS - KIT CLEAR 12/27</t>
  </si>
  <si>
    <t>Gilson Company, Inc.</t>
  </si>
  <si>
    <t>43035-9409</t>
  </si>
  <si>
    <t>RWK B97453</t>
  </si>
  <si>
    <t>KIT CLEAR 12/13</t>
  </si>
  <si>
    <t>106039 (12/8)</t>
  </si>
  <si>
    <t>*** DO NOT SHIP EARLY ***</t>
  </si>
  <si>
    <t>12/17 - AOI</t>
  </si>
  <si>
    <r>
      <t xml:space="preserve">*SHOULD CLEAR </t>
    </r>
    <r>
      <rPr>
        <b/>
        <strike/>
        <sz val="16"/>
        <rFont val="Calibri"/>
        <family val="2"/>
      </rPr>
      <t>12/8, 12/15</t>
    </r>
    <r>
      <rPr>
        <b/>
        <sz val="16"/>
        <rFont val="Calibri"/>
        <family val="2"/>
      </rPr>
      <t xml:space="preserve"> - CLEAR 12/16</t>
    </r>
  </si>
  <si>
    <t>107159 (12/17)</t>
  </si>
  <si>
    <t>104378 (12/17)</t>
  </si>
  <si>
    <t>4291 W 96th St</t>
  </si>
  <si>
    <t>46268-1113</t>
  </si>
  <si>
    <t>150/250</t>
  </si>
  <si>
    <t>QTY 150 CONN RECEIVED</t>
  </si>
  <si>
    <t>*SMT CLEAR 11/8</t>
  </si>
  <si>
    <t>106622 (12/14)</t>
  </si>
  <si>
    <t>106584 (12/14)</t>
  </si>
  <si>
    <t>5391 Three Notched Rd</t>
  </si>
  <si>
    <r>
      <rPr>
        <b/>
        <strike/>
        <sz val="16"/>
        <color rgb="FFFF0000"/>
        <rFont val="Calibri"/>
        <family val="2"/>
      </rPr>
      <t>12/21</t>
    </r>
    <r>
      <rPr>
        <b/>
        <sz val="16"/>
        <color rgb="FFFF0000"/>
        <rFont val="Calibri"/>
        <family val="2"/>
      </rPr>
      <t>, 12/27</t>
    </r>
  </si>
  <si>
    <r>
      <t xml:space="preserve">KIT CLEAR </t>
    </r>
    <r>
      <rPr>
        <b/>
        <strike/>
        <sz val="16"/>
        <color rgb="FFFF0000"/>
        <rFont val="Calibri"/>
        <family val="2"/>
      </rPr>
      <t>12/14</t>
    </r>
    <r>
      <rPr>
        <b/>
        <sz val="16"/>
        <color rgb="FFFF0000"/>
        <rFont val="Calibri"/>
        <family val="2"/>
      </rPr>
      <t>, 12/17</t>
    </r>
  </si>
  <si>
    <t>Crozet</t>
  </si>
  <si>
    <t>22932-3181</t>
  </si>
  <si>
    <t>Front Lobby</t>
  </si>
  <si>
    <t>107206 (12/17)</t>
  </si>
  <si>
    <t>12/20 - BACK</t>
  </si>
  <si>
    <t>106913 (12/9)</t>
  </si>
  <si>
    <t>RUN BOT ONLY TOP SHORT</t>
  </si>
  <si>
    <t>Open Source Instruments, Inc</t>
  </si>
  <si>
    <t>Unit 4 Attn: Kevan Hashemi</t>
  </si>
  <si>
    <t>106325 (12/9)</t>
  </si>
  <si>
    <t>QTY 1000 SHIPPED 12/17</t>
  </si>
  <si>
    <t>12/10 - AOI/BACK</t>
  </si>
  <si>
    <t>Attn: Wei SUn</t>
  </si>
  <si>
    <t>1000/2000</t>
  </si>
  <si>
    <t>106836 (12/10)</t>
  </si>
  <si>
    <t>226 E Main St Ste 1</t>
  </si>
  <si>
    <t>KIT CLEAR 12/13 - SHORT ATTRITION</t>
  </si>
  <si>
    <t>Smithtown</t>
  </si>
  <si>
    <t>11787-2918</t>
  </si>
  <si>
    <t>Attn; Chris Montalbano</t>
  </si>
  <si>
    <t>106614 (12/8)</t>
  </si>
  <si>
    <t>5511 Capital Center Dr Ste P125</t>
  </si>
  <si>
    <t>12/10 - AOI</t>
  </si>
  <si>
    <t>*12/8 - SHORT ATTRITION ONLY</t>
  </si>
  <si>
    <t>PLXS-ENG RDC receiving</t>
  </si>
  <si>
    <t>105008 (11/22)</t>
  </si>
  <si>
    <t>WTG CUST PART</t>
  </si>
  <si>
    <t>11/30 - AOI</t>
  </si>
  <si>
    <t>KIT CLEAR 11/24</t>
  </si>
  <si>
    <t>105640 (11/16)</t>
  </si>
  <si>
    <t>9500 Spallation Dr</t>
  </si>
  <si>
    <t>*SHIP HOLD - RE QUOTING</t>
  </si>
  <si>
    <t>11/18 - BACK</t>
  </si>
  <si>
    <t>KIT CLEAR 11/17</t>
  </si>
  <si>
    <t>Oak Ridge National Labs</t>
  </si>
  <si>
    <t>Oak Ridge,</t>
  </si>
  <si>
    <t>Attn: 4000172979 U.S. DOE C/O UT-Battle, LLC</t>
  </si>
  <si>
    <t>104302 (12/1)</t>
  </si>
  <si>
    <t>1025 W 1700 N</t>
  </si>
  <si>
    <t>12/6 - AOI</t>
  </si>
  <si>
    <t>2ND ARTICLE CLEAR 12/2</t>
  </si>
  <si>
    <t>Automation Products</t>
  </si>
  <si>
    <t>Logan</t>
  </si>
  <si>
    <t>84321-1713</t>
  </si>
  <si>
    <t>X92925</t>
  </si>
  <si>
    <t>103015 (11/22)</t>
  </si>
  <si>
    <t>650 W Cherry St</t>
  </si>
  <si>
    <t>12/9 - AOI</t>
  </si>
  <si>
    <t>KIT CLEAR 11/23</t>
  </si>
  <si>
    <t>Kinze Manufacturing</t>
  </si>
  <si>
    <t>North Liberty</t>
  </si>
  <si>
    <t>52317-9024</t>
  </si>
  <si>
    <t>107141 (12/13)</t>
  </si>
  <si>
    <t>106367 (12/1)</t>
  </si>
  <si>
    <t>150 Congress St.</t>
  </si>
  <si>
    <t>12/1 - AOI</t>
  </si>
  <si>
    <t>KIT CLEAR 12/1</t>
  </si>
  <si>
    <t>Markem-Imaje Corporation (Keene) Dock 1</t>
  </si>
  <si>
    <t>105082 (12/1)</t>
  </si>
  <si>
    <t>3110 N Oakland Ste 101</t>
  </si>
  <si>
    <t>KIT CLEAR 12/8</t>
  </si>
  <si>
    <t>H&amp;S Technical Services, Inc.</t>
  </si>
  <si>
    <t>Mesa</t>
  </si>
  <si>
    <t>85215-1167</t>
  </si>
  <si>
    <t>106717 (12/2)</t>
  </si>
  <si>
    <t>218 Myles Dr</t>
  </si>
  <si>
    <t>12/2 - BACK</t>
  </si>
  <si>
    <t>KIT CLEAR 12/2</t>
  </si>
  <si>
    <t>106764 (12/3)</t>
  </si>
  <si>
    <t>12/8 - AOI</t>
  </si>
  <si>
    <t>106616 (12/6)</t>
  </si>
  <si>
    <t>1 SMT / 20 T/H</t>
  </si>
  <si>
    <t>12/7 - BACK</t>
  </si>
  <si>
    <t>KIT CLEAR 12/6</t>
  </si>
  <si>
    <t>648-26E</t>
  </si>
  <si>
    <t>105088 (10/1)</t>
  </si>
  <si>
    <t>SPLIT SHIPMENT LAST 100 PCS</t>
  </si>
  <si>
    <t>10/8 - AOI</t>
  </si>
  <si>
    <t>KIT CLEAR 10/1</t>
  </si>
  <si>
    <t>106095 (11/19)</t>
  </si>
  <si>
    <r>
      <rPr>
        <b/>
        <strike/>
        <sz val="16"/>
        <rFont val="Calibri"/>
        <family val="2"/>
      </rPr>
      <t>12/8*</t>
    </r>
    <r>
      <rPr>
        <b/>
        <sz val="16"/>
        <rFont val="Calibri"/>
        <family val="2"/>
      </rPr>
      <t xml:space="preserve"> 12/16</t>
    </r>
  </si>
  <si>
    <t>REMOVE LOCATING PINS - SEE ECO</t>
  </si>
  <si>
    <t>11/22 - AOI</t>
  </si>
  <si>
    <t>105880 (12/7)</t>
  </si>
  <si>
    <t>5355 W 76th St</t>
  </si>
  <si>
    <t>12/7 - PARTIAL SHORT 4 FABS</t>
  </si>
  <si>
    <t>Building 87 Dock 39,</t>
  </si>
  <si>
    <t>106710 (12/3)</t>
  </si>
  <si>
    <t>KIT CLEAR 12/7</t>
  </si>
  <si>
    <t>106403 (11/16)</t>
  </si>
  <si>
    <t>5FA /20</t>
  </si>
  <si>
    <t>SHORT T/H</t>
  </si>
  <si>
    <t>104586 (9/28)</t>
  </si>
  <si>
    <t>3260 Industry Dr Ste 5</t>
  </si>
  <si>
    <t>LAST PARTIAL SHIPMENT</t>
  </si>
  <si>
    <t>11/13 - BACK</t>
  </si>
  <si>
    <t>Ace Electronics, Inc.</t>
  </si>
  <si>
    <t>North Charleston</t>
  </si>
  <si>
    <t>29418-8478</t>
  </si>
  <si>
    <t>106805 (12/8)</t>
  </si>
  <si>
    <t>25101 Rye Canyon Loop</t>
  </si>
  <si>
    <t>SetPoint Medical Corporation</t>
  </si>
  <si>
    <t>Valencia</t>
  </si>
  <si>
    <t>91355-5004</t>
  </si>
  <si>
    <t>37YF94</t>
  </si>
  <si>
    <t>106458 (12/6)</t>
  </si>
  <si>
    <t>12/7 - AOI</t>
  </si>
  <si>
    <t>106772 (12/2)</t>
  </si>
  <si>
    <t>1FA/30</t>
  </si>
  <si>
    <t>T&amp;R BAKE 12/6</t>
  </si>
  <si>
    <t>FA CLEAR 12/6 - ITEM 6 SHARED</t>
  </si>
  <si>
    <t>106776 (12/2)</t>
  </si>
  <si>
    <t>105166 (11/29)</t>
  </si>
  <si>
    <t>KIT CLEAR 11/29</t>
  </si>
  <si>
    <t>105783 (12/7)</t>
  </si>
  <si>
    <t>15711 Waynita Way Ne Apt H101</t>
  </si>
  <si>
    <t>12/9 - BACK</t>
  </si>
  <si>
    <t>Bothell</t>
  </si>
  <si>
    <t>98011-7424</t>
  </si>
  <si>
    <t>Attn Kevin Rhodes</t>
  </si>
  <si>
    <t>WIRE SAMPLES</t>
  </si>
  <si>
    <t>104539 (8/31)</t>
  </si>
  <si>
    <t>RECV U8 11/24</t>
  </si>
  <si>
    <t>11/24 - BACK</t>
  </si>
  <si>
    <t>Life Technologies Holding PTE Ltd</t>
  </si>
  <si>
    <t>106140 (11/30)</t>
  </si>
  <si>
    <t>50 Alberigi Drive, Ste 103</t>
  </si>
  <si>
    <t>QTY 10 DAMAGED PART</t>
  </si>
  <si>
    <t>SHIPPED QTY 35 12/9</t>
  </si>
  <si>
    <t>Assetlink Global</t>
  </si>
  <si>
    <t>Jessup</t>
  </si>
  <si>
    <t>105881 (11/4)</t>
  </si>
  <si>
    <t>4483 Parkway Dr</t>
  </si>
  <si>
    <t>*SHORT U37,38,39 40 (SKIP) BOT SIDE</t>
  </si>
  <si>
    <t>ES Controls, LLC</t>
  </si>
  <si>
    <t>32934-7767</t>
  </si>
  <si>
    <t>Attn; Jeff Stephens</t>
  </si>
  <si>
    <t>106410 (12/2)</t>
  </si>
  <si>
    <t>145 Pine Haven Shores Rd Ste 2095</t>
  </si>
  <si>
    <t>St Jude Medical</t>
  </si>
  <si>
    <t>Shelburne</t>
  </si>
  <si>
    <t>VT</t>
  </si>
  <si>
    <t>05482-7815</t>
  </si>
  <si>
    <t>Att: Aaron Stein</t>
  </si>
  <si>
    <t>106544 (11/30)</t>
  </si>
  <si>
    <t>595 Anglum Rd</t>
  </si>
  <si>
    <t>12/2 - AOI</t>
  </si>
  <si>
    <t>BioMerieux</t>
  </si>
  <si>
    <t>Hazelwood</t>
  </si>
  <si>
    <t>63042-2320</t>
  </si>
  <si>
    <t>Attn: Jim VanGordon</t>
  </si>
  <si>
    <t>106219 (12/1)</t>
  </si>
  <si>
    <t>12/3 - AOI</t>
  </si>
  <si>
    <t>ABB Inc Bartles Totalflow ATTN: Brian Smith</t>
  </si>
  <si>
    <t>KIT CLEAR 12/2 - BUILD TO DEPLETION</t>
  </si>
  <si>
    <t>106532 (12/3)</t>
  </si>
  <si>
    <t>303 S Technology Ct</t>
  </si>
  <si>
    <t>* 3 DAY TURN * SHIELD DNF</t>
  </si>
  <si>
    <t>KIT CLEAR 12/3</t>
  </si>
  <si>
    <t>80021-3489</t>
  </si>
  <si>
    <t>Attn Leonardo Ascarrunz</t>
  </si>
  <si>
    <t>2022-3188-8</t>
  </si>
  <si>
    <t>105305 (12/3)</t>
  </si>
  <si>
    <t>12/6 - BACK</t>
  </si>
  <si>
    <t>104509 (11/5)</t>
  </si>
  <si>
    <t>11/12 - AOI</t>
  </si>
  <si>
    <t>KIT CLEAR - 11/8</t>
  </si>
  <si>
    <t>106777 (12/6)</t>
  </si>
  <si>
    <t>6030 W Harold Gatty Dr</t>
  </si>
  <si>
    <t>REWORK ONLY</t>
  </si>
  <si>
    <t>Biosonix</t>
  </si>
  <si>
    <t>84116-3928</t>
  </si>
  <si>
    <t>59TT20</t>
  </si>
  <si>
    <t>105972 (11/9)</t>
  </si>
  <si>
    <t>6250 Joyce Dr.</t>
  </si>
  <si>
    <r>
      <rPr>
        <b/>
        <strike/>
        <sz val="16"/>
        <rFont val="Calibri"/>
        <family val="2"/>
      </rPr>
      <t>11/26*</t>
    </r>
    <r>
      <rPr>
        <b/>
        <sz val="16"/>
        <rFont val="Calibri"/>
        <family val="2"/>
      </rPr>
      <t xml:space="preserve"> 12/6</t>
    </r>
  </si>
  <si>
    <t>11/9 - BACK</t>
  </si>
  <si>
    <t>KIT CLEAR 11/18</t>
  </si>
  <si>
    <t>106782 (11/30)</t>
  </si>
  <si>
    <t>22A Eastman Ave Ste A</t>
  </si>
  <si>
    <t>Fedex  2 day</t>
  </si>
  <si>
    <t>KIT CLEAR 11/30</t>
  </si>
  <si>
    <t>106711 (11/29)</t>
  </si>
  <si>
    <t>104662 (11/30)</t>
  </si>
  <si>
    <t>2ND ARTICLE RELEASED 11/30</t>
  </si>
  <si>
    <t>106584 (11/24)</t>
  </si>
  <si>
    <t>105944 (11/12)</t>
  </si>
  <si>
    <t>1901 10th St #300</t>
  </si>
  <si>
    <t>11/19 - BACK</t>
  </si>
  <si>
    <t>KIT CLEAR 11/12</t>
  </si>
  <si>
    <t>75074-8036</t>
  </si>
  <si>
    <t>V90E84</t>
  </si>
  <si>
    <t>106145 (11/18)</t>
  </si>
  <si>
    <t>253 Fuller Rd</t>
  </si>
  <si>
    <t>11/19 - AOI</t>
  </si>
  <si>
    <t>KIT CLEAR 11/19</t>
  </si>
  <si>
    <t>SUNY Polytechnic Institute</t>
  </si>
  <si>
    <t>Albany</t>
  </si>
  <si>
    <t>12203-3640</t>
  </si>
  <si>
    <t>106121 (11/23)</t>
  </si>
  <si>
    <t>42 Old Ridgebury Rd</t>
  </si>
  <si>
    <t>*3 DAY TURN* *SHORT*</t>
  </si>
  <si>
    <t>Owl Cyber Defense Solutions, LLC</t>
  </si>
  <si>
    <t>Danbury</t>
  </si>
  <si>
    <t>06810-5246</t>
  </si>
  <si>
    <t>106502 (11/24)</t>
  </si>
  <si>
    <t>104421 (11/10)</t>
  </si>
  <si>
    <t>535 Indigo Dr</t>
  </si>
  <si>
    <t>11/15 - AOI</t>
  </si>
  <si>
    <t>KIT CLEAR 11/10</t>
  </si>
  <si>
    <t>Barminder</t>
  </si>
  <si>
    <t>Roswell</t>
  </si>
  <si>
    <t>30075-2859</t>
  </si>
  <si>
    <t>104931 (10/1)</t>
  </si>
  <si>
    <t>2ND ARTICLE ROWC</t>
  </si>
  <si>
    <t>KIT CLEAR 11/22</t>
  </si>
  <si>
    <t>17057-2966</t>
  </si>
  <si>
    <t>Attn: Receiving-350</t>
  </si>
  <si>
    <t>106455 (11/22)</t>
  </si>
  <si>
    <t>11/24 - AOI</t>
  </si>
  <si>
    <t>attn receiving department</t>
  </si>
  <si>
    <t>106260 (11/17)</t>
  </si>
  <si>
    <t>11734 S Election Rd</t>
  </si>
  <si>
    <t>FEDEX S</t>
  </si>
  <si>
    <t>LONG ECO</t>
  </si>
  <si>
    <t>Snap One</t>
  </si>
  <si>
    <t>Draper</t>
  </si>
  <si>
    <t>84020-6877</t>
  </si>
  <si>
    <t>106524 (11/23)</t>
  </si>
  <si>
    <t>75 Castilian Dr</t>
  </si>
  <si>
    <t>SEE EMAIL FOR ITEM #3</t>
  </si>
  <si>
    <t>93117-3090</t>
  </si>
  <si>
    <t>101761 (11/11)</t>
  </si>
  <si>
    <t>BIOSONIX</t>
  </si>
  <si>
    <t>8V5459</t>
  </si>
  <si>
    <t>106598 (11/19)</t>
  </si>
  <si>
    <t>HOLD PER CUST 11/30</t>
  </si>
  <si>
    <t>11/23 - AOI</t>
  </si>
  <si>
    <t>BD Life Sciences</t>
  </si>
  <si>
    <t>Attn: Kevin Wenger</t>
  </si>
  <si>
    <t>106384 (11/22)</t>
  </si>
  <si>
    <t>9538 E Old Vail Rd</t>
  </si>
  <si>
    <t>TuSimple, Inc.</t>
  </si>
  <si>
    <t>85747-9330</t>
  </si>
  <si>
    <t>106343 (11/15)</t>
  </si>
  <si>
    <t>KIT CLEAR 11/15</t>
  </si>
  <si>
    <t xml:space="preserve">Redmond </t>
  </si>
  <si>
    <t>98052-8593</t>
  </si>
  <si>
    <t>106689 (11/22)</t>
  </si>
  <si>
    <t>105187 (9/28)</t>
  </si>
  <si>
    <t>315 Commerce Park Rd Unit 3</t>
  </si>
  <si>
    <t>*SHIPPING HOLD BY CUST</t>
  </si>
  <si>
    <t>10/1 - AOI</t>
  </si>
  <si>
    <t>106534 (11/22)</t>
  </si>
  <si>
    <t>16706 13th Ave W</t>
  </si>
  <si>
    <t>Crane Aerospace</t>
  </si>
  <si>
    <t>Lynnwood</t>
  </si>
  <si>
    <t>98037-8503</t>
  </si>
  <si>
    <t>106341 (11/15)</t>
  </si>
  <si>
    <t>106093 (11/18)</t>
  </si>
  <si>
    <t>100607 (9/29)</t>
  </si>
  <si>
    <t>10/13 - AOI</t>
  </si>
  <si>
    <t>*RECV U1 11/29</t>
  </si>
  <si>
    <t>106663 (11/23)</t>
  </si>
  <si>
    <t>*2 DAY TURN*</t>
  </si>
  <si>
    <t>105090 (11/9)</t>
  </si>
  <si>
    <t>91 Sandy Ridge Road</t>
  </si>
  <si>
    <t>KIT CLEAR 11/9</t>
  </si>
  <si>
    <t>106662(11/22)</t>
  </si>
  <si>
    <t>11/23 - BACK</t>
  </si>
  <si>
    <t>105917 (11/18)</t>
  </si>
  <si>
    <t>*SHORT ITEMS 11 &amp; 22</t>
  </si>
  <si>
    <t>99731 (11/11)</t>
  </si>
  <si>
    <t>11/16 - AOI</t>
  </si>
  <si>
    <t>KIT CLEAR 11/11</t>
  </si>
  <si>
    <t>104794 (11/12)</t>
  </si>
  <si>
    <r>
      <rPr>
        <b/>
        <strike/>
        <sz val="16"/>
        <color theme="1"/>
        <rFont val="Calibri"/>
        <family val="2"/>
      </rPr>
      <t>11/23</t>
    </r>
    <r>
      <rPr>
        <b/>
        <sz val="16"/>
        <color theme="1"/>
        <rFont val="Calibri"/>
        <family val="2"/>
      </rPr>
      <t>, ???</t>
    </r>
  </si>
  <si>
    <t>WTG FOR J14 (RECV W/P)</t>
  </si>
  <si>
    <r>
      <t xml:space="preserve">KIT CLEAR </t>
    </r>
    <r>
      <rPr>
        <b/>
        <strike/>
        <sz val="16"/>
        <rFont val="Calibri"/>
        <family val="2"/>
      </rPr>
      <t>11/15</t>
    </r>
    <r>
      <rPr>
        <b/>
        <sz val="16"/>
        <rFont val="Calibri"/>
        <family val="2"/>
      </rPr>
      <t>, 11/17</t>
    </r>
  </si>
  <si>
    <t>St. Jude Medical, Inc. Thoratec</t>
  </si>
  <si>
    <t>105951 (11/4)</t>
  </si>
  <si>
    <r>
      <rPr>
        <b/>
        <strike/>
        <sz val="16"/>
        <rFont val="Calibri"/>
        <family val="2"/>
      </rPr>
      <t>11/22</t>
    </r>
    <r>
      <rPr>
        <b/>
        <sz val="16"/>
        <rFont val="Calibri"/>
        <family val="2"/>
      </rPr>
      <t xml:space="preserve"> 11/24</t>
    </r>
  </si>
  <si>
    <t>CORRECT U1 RECV 11/22</t>
  </si>
  <si>
    <t>11/10 - AOI</t>
  </si>
  <si>
    <t>2500 ALMEDA AVE</t>
  </si>
  <si>
    <t>XXX</t>
  </si>
  <si>
    <t>WR SYSTEMS, LTD</t>
  </si>
  <si>
    <t>NORFOLK</t>
  </si>
  <si>
    <t>23513- 2403</t>
  </si>
  <si>
    <t>SUITE 104 - DELIVERY ENTRANCE IN REAR</t>
  </si>
  <si>
    <t>106219 (11/15)</t>
  </si>
  <si>
    <t>5FA/25</t>
  </si>
  <si>
    <t>KIT CLEAR 11/16</t>
  </si>
  <si>
    <t>106087 (11/9)</t>
  </si>
  <si>
    <t>1180 John St</t>
  </si>
  <si>
    <t>SMT TRIM J1 - PAID REWORK</t>
  </si>
  <si>
    <t>IDEX Health and Science</t>
  </si>
  <si>
    <t>West Henrietta</t>
  </si>
  <si>
    <t>14586-9757</t>
  </si>
  <si>
    <t>104974 (10/26)</t>
  </si>
  <si>
    <t>11/5 - AOI</t>
  </si>
  <si>
    <t>KIT CLEAR 10/26</t>
  </si>
  <si>
    <t>106440 (11/12)</t>
  </si>
  <si>
    <t>104737 (11/9)</t>
  </si>
  <si>
    <t>438 Shotwell St</t>
  </si>
  <si>
    <t>TOP SHORT 4 ITEMS (SKIP)</t>
  </si>
  <si>
    <t>*11/9 BOT SIDE CLEAR</t>
  </si>
  <si>
    <t>Capella Space</t>
  </si>
  <si>
    <t>94110-1914</t>
  </si>
  <si>
    <t>106233 (11/15)</t>
  </si>
  <si>
    <t>105947 (11/12)</t>
  </si>
  <si>
    <t>3500 Scarlet Oak Blvd</t>
  </si>
  <si>
    <t>63122-6604</t>
  </si>
  <si>
    <t>105575 (11/15)</t>
  </si>
  <si>
    <t>USA Firmware Paul Scaccia Embedeed Systems Engineer</t>
  </si>
  <si>
    <t>105914 (11/10)</t>
  </si>
  <si>
    <t>*HOT* PLEASE EXPEDITE EARLY</t>
  </si>
  <si>
    <t>105915 (11/4)</t>
  </si>
  <si>
    <t>11/9 - AOI</t>
  </si>
  <si>
    <t>105291 (11/3)</t>
  </si>
  <si>
    <t>15720 Main St Suite 100</t>
  </si>
  <si>
    <t>11/4 - AOI</t>
  </si>
  <si>
    <t>KIT CLEAR 11/3</t>
  </si>
  <si>
    <t>Huntron, Inc.</t>
  </si>
  <si>
    <t>Mill Creek</t>
  </si>
  <si>
    <t>98012-1555</t>
  </si>
  <si>
    <t>53/95</t>
  </si>
  <si>
    <t>SMT CLEAR ONLY *SHIP PARTIAL 11/19</t>
  </si>
  <si>
    <t>11/3 - AOI</t>
  </si>
  <si>
    <t>* SHORT J3 42 PCS SHIP PARTIAL 11/19</t>
  </si>
  <si>
    <t>PARTIAL SHIPMENT</t>
  </si>
  <si>
    <t>106057 (10/25)</t>
  </si>
  <si>
    <t>2ND ARTICLE RELEASED</t>
  </si>
  <si>
    <t>11/4 - BACK</t>
  </si>
  <si>
    <t>103558 (11/9)</t>
  </si>
  <si>
    <t>PARTIAL QTY 85 (SHIP EARLY)</t>
  </si>
  <si>
    <t>KIT CLEAR 11/9 FOR QTY 85 PARTIAL</t>
  </si>
  <si>
    <t>105807 (11/9)</t>
  </si>
  <si>
    <t>BAL QTY 58        *EXPEDITE*</t>
  </si>
  <si>
    <t>11/12 - BOT SIDE 11/12 - TOP SIDE</t>
  </si>
  <si>
    <t>BAL QTY 58 CLEAR 11/12</t>
  </si>
  <si>
    <t>106208 (11/5)</t>
  </si>
  <si>
    <t>*SHORT U5 - OK TO SKIP</t>
  </si>
  <si>
    <t>105652 (11/4)</t>
  </si>
  <si>
    <t>*NEED 25 PCS IN 2 DAYS*</t>
  </si>
  <si>
    <t>11/4 - SHORT T/H ONLY</t>
  </si>
  <si>
    <t>104419 (10/26)</t>
  </si>
  <si>
    <t>11/1 - AOI</t>
  </si>
  <si>
    <t>KIT CLEAR 10/27</t>
  </si>
  <si>
    <t>BarMinder, Inc.</t>
  </si>
  <si>
    <t>105234 (11/5)</t>
  </si>
  <si>
    <t>9775 Ford Rd</t>
  </si>
  <si>
    <t>*SHORT U48 - OK TO SKIP</t>
  </si>
  <si>
    <t>Delton</t>
  </si>
  <si>
    <t>49046-9444</t>
  </si>
  <si>
    <t>85/143</t>
  </si>
  <si>
    <t>RUN PARTIAL   QTY 85 *PAID EXPEDITE*</t>
  </si>
  <si>
    <t>QTY 85 CLEAR 11/9</t>
  </si>
  <si>
    <t>106084 (11/9)</t>
  </si>
  <si>
    <t xml:space="preserve">* 2 DAY TURN * </t>
  </si>
  <si>
    <t>NO CHARGE REWORK</t>
  </si>
  <si>
    <t>KIT CLEAR 10/29</t>
  </si>
  <si>
    <t>9567 Arrow Rte Ste E</t>
  </si>
  <si>
    <t>Finna Sensors</t>
  </si>
  <si>
    <t>105822 (10/29)</t>
  </si>
  <si>
    <t>106111 (11/2)</t>
  </si>
  <si>
    <t>106241 (11/3)</t>
  </si>
  <si>
    <t>11/3 RECV BOARDS KIT CLEAR 11/3</t>
  </si>
  <si>
    <t>105937 (10/19)</t>
  </si>
  <si>
    <t>153 Washington St 4th Floor</t>
  </si>
  <si>
    <r>
      <t xml:space="preserve">*CLEAR </t>
    </r>
    <r>
      <rPr>
        <b/>
        <strike/>
        <sz val="16"/>
        <color theme="1"/>
        <rFont val="Calibri"/>
        <family val="2"/>
      </rPr>
      <t>10/19</t>
    </r>
    <r>
      <rPr>
        <b/>
        <sz val="16"/>
        <color theme="1"/>
        <rFont val="Calibri"/>
        <family val="2"/>
      </rPr>
      <t xml:space="preserve">, </t>
    </r>
    <r>
      <rPr>
        <b/>
        <strike/>
        <sz val="16"/>
        <color theme="1"/>
        <rFont val="Calibri"/>
        <family val="2"/>
      </rPr>
      <t>10/20</t>
    </r>
    <r>
      <rPr>
        <b/>
        <sz val="16"/>
        <color theme="1"/>
        <rFont val="Calibri"/>
        <family val="2"/>
      </rPr>
      <t>, 11/4</t>
    </r>
  </si>
  <si>
    <t>East Walpole,</t>
  </si>
  <si>
    <t>Attn: Phillip Johns</t>
  </si>
  <si>
    <t>X407W3</t>
  </si>
  <si>
    <t>106112 (11/2)</t>
  </si>
  <si>
    <t>567 Arrow Rte Ste E</t>
  </si>
  <si>
    <t>105928 (11/1)</t>
  </si>
  <si>
    <t>105669 (10/25)</t>
  </si>
  <si>
    <t>2021 Industrial Dr</t>
  </si>
  <si>
    <t>UPS Blue</t>
  </si>
  <si>
    <t>*EXPEDITE* SHIP 11/8</t>
  </si>
  <si>
    <t>Tamarack Aerospace Group</t>
  </si>
  <si>
    <t>Sandpoint</t>
  </si>
  <si>
    <t>83864-5248</t>
  </si>
  <si>
    <t>37E210</t>
  </si>
  <si>
    <t>105905 (10/27)</t>
  </si>
  <si>
    <t>45150 Business Ct Suite 440</t>
  </si>
  <si>
    <t>Attn: Jennifer Miller BB#17359</t>
  </si>
  <si>
    <t>105716 (11/1)</t>
  </si>
  <si>
    <t>48108-9649</t>
  </si>
  <si>
    <t>Attn: Michael Streicher</t>
  </si>
  <si>
    <t>105244 (11/3)</t>
  </si>
  <si>
    <t>2300 Windy Ridge Pkwy</t>
  </si>
  <si>
    <t>Justin Vuong/Robert McDonald/ Bill Blackwell Ste 400 S</t>
  </si>
  <si>
    <t>105264 (10/29)</t>
  </si>
  <si>
    <t>11/2 - AOI</t>
  </si>
  <si>
    <t>Amplifier Research Corp.</t>
  </si>
  <si>
    <t>105552 (10/25)</t>
  </si>
  <si>
    <t>10/28 - AOI</t>
  </si>
  <si>
    <t>KIT CLEAR 10/22</t>
  </si>
  <si>
    <t>103877 (10/27)</t>
  </si>
  <si>
    <t>9319 Robert D Snyder Rd. STE 340E</t>
  </si>
  <si>
    <t>KIT CLEAR 10/27  QTY REDUCED TO 6</t>
  </si>
  <si>
    <t>BluEyeQ LLC</t>
  </si>
  <si>
    <t>Charlotte</t>
  </si>
  <si>
    <t>28223-0001</t>
  </si>
  <si>
    <t>105111 (10/25)</t>
  </si>
  <si>
    <t>4840 63rd St</t>
  </si>
  <si>
    <t>*MIXED POP*</t>
  </si>
  <si>
    <t>10/28 - BACK</t>
  </si>
  <si>
    <t>Rocky Mountain Circuits</t>
  </si>
  <si>
    <t>105655 (10/25)</t>
  </si>
  <si>
    <t>104432 (10/27)</t>
  </si>
  <si>
    <t>1015 Chestnut St Ste 801</t>
  </si>
  <si>
    <t>KIT CLEAR 10/27 SHIPPED 59 + 44</t>
  </si>
  <si>
    <t>19107-4331</t>
  </si>
  <si>
    <t>Attn: PO 10000641</t>
  </si>
  <si>
    <t>103558 (10/27)</t>
  </si>
  <si>
    <t>PARTIAL QTY</t>
  </si>
  <si>
    <t>10/27 - AOI</t>
  </si>
  <si>
    <t>KIT CLEAR FOR QTY 34 10/19 PARTIAL</t>
  </si>
  <si>
    <t>106107 (11/1)</t>
  </si>
  <si>
    <t>Flextronics America, LLC</t>
  </si>
  <si>
    <t>FGS Austin 45T - Attn: Just Pack</t>
  </si>
  <si>
    <t>105795 (11/1)</t>
  </si>
  <si>
    <t>11294 Sunrise Park Dr</t>
  </si>
  <si>
    <t>Polarity, Inc.</t>
  </si>
  <si>
    <t>Rancho Cordova</t>
  </si>
  <si>
    <t>95742-6599</t>
  </si>
  <si>
    <t>105080 (10/13)</t>
  </si>
  <si>
    <t>2051 Palomar Airport Rd Ste 110</t>
  </si>
  <si>
    <t>Carlsbad</t>
  </si>
  <si>
    <t>92011-1461</t>
  </si>
  <si>
    <t>105208 (10/25)</t>
  </si>
  <si>
    <t>3090 Center Green Dr</t>
  </si>
  <si>
    <t>80301-2252</t>
  </si>
  <si>
    <t>Attn: Clayton Arendt</t>
  </si>
  <si>
    <t>105016 (10/27)</t>
  </si>
  <si>
    <t>10/29 BOT DONE NEED BAKE</t>
  </si>
  <si>
    <t>10/29 - QA / TOUCH UP / BAKE</t>
  </si>
  <si>
    <t>ATTN: Alejandra Albarran</t>
  </si>
  <si>
    <t>105535 (10/25)</t>
  </si>
  <si>
    <t>*SHORT FAB - DUE 10/26</t>
  </si>
  <si>
    <t>ABB Inc Bartles Totalflow</t>
  </si>
  <si>
    <t>104515 (10/12)</t>
  </si>
  <si>
    <t>10/25 - AOI</t>
  </si>
  <si>
    <t>105653 (10/14)</t>
  </si>
  <si>
    <t>105883 (10/19)</t>
  </si>
  <si>
    <t>2 Professional Dr Suite 224</t>
  </si>
  <si>
    <t>105079 (10/18)</t>
  </si>
  <si>
    <t>104923 (10/11)</t>
  </si>
  <si>
    <t>47650 Westinghouse Dr</t>
  </si>
  <si>
    <t>10/14 - BACK</t>
  </si>
  <si>
    <t>KIT CLEAR 10/18</t>
  </si>
  <si>
    <t>Alta Manufacturing</t>
  </si>
  <si>
    <t>105618 (10/27)</t>
  </si>
  <si>
    <t>6FA/20</t>
  </si>
  <si>
    <t>10/29 - BACK</t>
  </si>
  <si>
    <t>104952 (10/11)</t>
  </si>
  <si>
    <t>* 1 DAY TURN * FAB ISSUE 10/27 *HOLD*</t>
  </si>
  <si>
    <r>
      <t xml:space="preserve">*SHORT FABS - DUE </t>
    </r>
    <r>
      <rPr>
        <b/>
        <strike/>
        <sz val="16"/>
        <color theme="1"/>
        <rFont val="Calibri"/>
        <family val="2"/>
        <scheme val="minor"/>
      </rPr>
      <t>10/19</t>
    </r>
    <r>
      <rPr>
        <b/>
        <sz val="16"/>
        <color theme="1"/>
        <rFont val="Calibri"/>
        <family val="2"/>
        <scheme val="minor"/>
      </rPr>
      <t xml:space="preserve">, </t>
    </r>
    <r>
      <rPr>
        <b/>
        <strike/>
        <sz val="16"/>
        <color theme="1"/>
        <rFont val="Calibri"/>
        <family val="2"/>
        <scheme val="minor"/>
      </rPr>
      <t>10/22 RECV 10/27</t>
    </r>
  </si>
  <si>
    <t>10FA/200</t>
  </si>
  <si>
    <t>* 3 DAY TURN * RECV U2 10/28</t>
  </si>
  <si>
    <t>KIT CLEAR 10/26 *CUST SENDING U2</t>
  </si>
  <si>
    <t>105477 (10/5)</t>
  </si>
  <si>
    <t>XRAY REQUIRED</t>
  </si>
  <si>
    <t>10/7 - TOP SIDE</t>
  </si>
  <si>
    <t>*SEND XRAY TO DATEST (NXT DOOR)</t>
  </si>
  <si>
    <t>105584 (10/12)</t>
  </si>
  <si>
    <t>832 E Utah Valley Dr</t>
  </si>
  <si>
    <t>Attn: Christian Mills</t>
  </si>
  <si>
    <t>104957 (9/23)</t>
  </si>
  <si>
    <t>14230 Lochridge Blvd Ste D</t>
  </si>
  <si>
    <t>BAKE &amp; DRY REFLOW</t>
  </si>
  <si>
    <t>Agrify Corporation</t>
  </si>
  <si>
    <t>Covington</t>
  </si>
  <si>
    <t>30014-4953</t>
  </si>
  <si>
    <t>100606 (10/15)</t>
  </si>
  <si>
    <t>7FA</t>
  </si>
  <si>
    <t>KIT CLEAR 10/15</t>
  </si>
  <si>
    <t>105145 (10/15)</t>
  </si>
  <si>
    <t>10/20 - AOI</t>
  </si>
  <si>
    <t>105404 (10/18)</t>
  </si>
  <si>
    <t>Attn Corey Barnes</t>
  </si>
  <si>
    <t>105241 (10/25)</t>
  </si>
  <si>
    <t>*PAID EXPEDITE*</t>
  </si>
  <si>
    <t>*U1&amp;Q1 BTD *SHORT 6PCS U12</t>
  </si>
  <si>
    <t>21010-9999</t>
  </si>
  <si>
    <t>General Delivery</t>
  </si>
  <si>
    <t>104420 (10/8)</t>
  </si>
  <si>
    <t>10/12 - BACK</t>
  </si>
  <si>
    <t>105376 (10/14)</t>
  </si>
  <si>
    <t>1177 Quarry Ln</t>
  </si>
  <si>
    <t>Hitachi Particle Engineering and Services, Inc</t>
  </si>
  <si>
    <t>94566-4787</t>
  </si>
  <si>
    <t>F7632R</t>
  </si>
  <si>
    <t>105554 (10/15)</t>
  </si>
  <si>
    <t>10/26 - BACK</t>
  </si>
  <si>
    <t>105555 (10/15)</t>
  </si>
  <si>
    <t>erson Connectivity</t>
  </si>
  <si>
    <t>105738 (10/15)</t>
  </si>
  <si>
    <t>10/18 - AOI</t>
  </si>
  <si>
    <t>43528-8210</t>
  </si>
  <si>
    <t>Hamilton Manufactoring Corp</t>
  </si>
  <si>
    <t>105388 (10/20)</t>
  </si>
  <si>
    <t>attn ; Sandy W Clark</t>
  </si>
  <si>
    <t>103335 (10/13)</t>
  </si>
  <si>
    <t>10/19 - AOI</t>
  </si>
  <si>
    <t>KIT CLEAR 10/13</t>
  </si>
  <si>
    <t>105661 (10/19)</t>
  </si>
  <si>
    <t>4616 W Howard Ln Ste 150</t>
  </si>
  <si>
    <r>
      <rPr>
        <b/>
        <strike/>
        <sz val="16"/>
        <color theme="1"/>
        <rFont val="Calibri"/>
        <family val="2"/>
        <scheme val="minor"/>
      </rPr>
      <t>10/22</t>
    </r>
    <r>
      <rPr>
        <b/>
        <sz val="16"/>
        <color theme="1"/>
        <rFont val="Calibri"/>
        <family val="2"/>
        <scheme val="minor"/>
      </rPr>
      <t xml:space="preserve"> 10/26</t>
    </r>
  </si>
  <si>
    <t>* 3 DAY TURN * 10/26 CUST DNI</t>
  </si>
  <si>
    <t>KIT CLEAR 10/19 *SHORT J5 &amp; J2</t>
  </si>
  <si>
    <t>78728-6300</t>
  </si>
  <si>
    <t>Y226R4</t>
  </si>
  <si>
    <t>103255 (10/8)</t>
  </si>
  <si>
    <t>KIT CLEAR 10/8 FAB ISSUE OK 10/14</t>
  </si>
  <si>
    <t>60504-8122</t>
  </si>
  <si>
    <t>105648 (10/20)</t>
  </si>
  <si>
    <t>*EXPEDITE*</t>
  </si>
  <si>
    <t>10/25 - BACK</t>
  </si>
  <si>
    <t>105799 (10/13)</t>
  </si>
  <si>
    <t>550 Tressler Dr</t>
  </si>
  <si>
    <t>43082-7587</t>
  </si>
  <si>
    <t>Attn: Receiving Dock</t>
  </si>
  <si>
    <t>104372 (9/29)</t>
  </si>
  <si>
    <t>105283(10/15)</t>
  </si>
  <si>
    <t>*CUST PICK UP 10/22</t>
  </si>
  <si>
    <t>105593 (10/19)</t>
  </si>
  <si>
    <t>5355 W 76th st</t>
  </si>
  <si>
    <t>* 3 DAY TURN * REWORK</t>
  </si>
  <si>
    <t>10/19 - BACK</t>
  </si>
  <si>
    <t>Bldg 87, Dock 39</t>
  </si>
  <si>
    <t>105787 (10/15)</t>
  </si>
  <si>
    <t>104615 (10/14)</t>
  </si>
  <si>
    <t>2674 Piedmont Dr</t>
  </si>
  <si>
    <t>10/15 - AOI</t>
  </si>
  <si>
    <t>Nanotok LLC</t>
  </si>
  <si>
    <t>Merced</t>
  </si>
  <si>
    <t>95340-9364</t>
  </si>
  <si>
    <t>104618 (10/13)</t>
  </si>
  <si>
    <t>2674 Piedmont Dr.</t>
  </si>
  <si>
    <t>104266 (10/12)</t>
  </si>
  <si>
    <t>10224 Knoll Cir</t>
  </si>
  <si>
    <t>Embedded Power Labs, LLC</t>
  </si>
  <si>
    <t>Highlands Ranch,</t>
  </si>
  <si>
    <t>105546 (10/14)</t>
  </si>
  <si>
    <t>Inificon Inc.</t>
  </si>
  <si>
    <t>104925 (9/30)</t>
  </si>
  <si>
    <t>50 Dartmouth Dr</t>
  </si>
  <si>
    <t>10/6 - AOI</t>
  </si>
  <si>
    <t>Auburn</t>
  </si>
  <si>
    <t>03032-3981</t>
  </si>
  <si>
    <t>105332 (10/11)</t>
  </si>
  <si>
    <t>10/25*</t>
  </si>
  <si>
    <t>*SHORT CONN - DUE 10/12</t>
  </si>
  <si>
    <t>105331 (10/11)</t>
  </si>
  <si>
    <t>105641 (10/13)</t>
  </si>
  <si>
    <t>10/14 - AOI</t>
  </si>
  <si>
    <t>Hoisington Design Group</t>
  </si>
  <si>
    <t>105377 (10/6)</t>
  </si>
  <si>
    <t>105242 (10/7)</t>
  </si>
  <si>
    <t>13020 Middletown Industrial Blvd</t>
  </si>
  <si>
    <t>Justice AV Solutions</t>
  </si>
  <si>
    <t>40223-4761</t>
  </si>
  <si>
    <t>100616 (10/8)</t>
  </si>
  <si>
    <t>4FA /210</t>
  </si>
  <si>
    <t>QTY 4 FA</t>
  </si>
  <si>
    <t>105375 (9/30)</t>
  </si>
  <si>
    <t>105374 (10/6)</t>
  </si>
  <si>
    <t>105769 (10/13)</t>
  </si>
  <si>
    <t>35 Hartwell Ave</t>
  </si>
  <si>
    <t>10/15 - BACK</t>
  </si>
  <si>
    <t>CamX Power LLC</t>
  </si>
  <si>
    <t>Lexington</t>
  </si>
  <si>
    <t>02421-3102</t>
  </si>
  <si>
    <t>5R1268</t>
  </si>
  <si>
    <t>105373 (9/30)</t>
  </si>
  <si>
    <t>achi Particle Engineering and Services, Inc</t>
  </si>
  <si>
    <t>105599 (10/8)</t>
  </si>
  <si>
    <t>2335 Broadway Ste 100</t>
  </si>
  <si>
    <t>10/12 - AOI</t>
  </si>
  <si>
    <t>KIT CLEAR 10/8</t>
  </si>
  <si>
    <t>Credence ID, LLC.</t>
  </si>
  <si>
    <t>94612-2495</t>
  </si>
  <si>
    <t>Att: Kai Aiello</t>
  </si>
  <si>
    <t>102813 (10/8)</t>
  </si>
  <si>
    <t>6250 Joyce Drive</t>
  </si>
  <si>
    <t>100610 (10/7)</t>
  </si>
  <si>
    <t>4FA</t>
  </si>
  <si>
    <t>QTY 10 FA</t>
  </si>
  <si>
    <t>10/11 - AOI</t>
  </si>
  <si>
    <t>58 /173</t>
  </si>
  <si>
    <t>* SHIP QTY 58 ONLY</t>
  </si>
  <si>
    <t>10/11 - BACK</t>
  </si>
  <si>
    <t>104859 (9/30)</t>
  </si>
  <si>
    <t>104573 (10/4)</t>
  </si>
  <si>
    <t>2FA /4FA /16</t>
  </si>
  <si>
    <t>QTY 2 FA</t>
  </si>
  <si>
    <t>*SHIPPED QTY 50 10/4</t>
  </si>
  <si>
    <t>9/24 - BACK</t>
  </si>
  <si>
    <t>CLEAR 9/23</t>
  </si>
  <si>
    <t>104302 (10/7)</t>
  </si>
  <si>
    <t>10 /240</t>
  </si>
  <si>
    <t>KIT CLEAR 10/7 FA 10</t>
  </si>
  <si>
    <t>105662 (10/8)</t>
  </si>
  <si>
    <t>105062 (10/1)</t>
  </si>
  <si>
    <t>105178 (10/5)</t>
  </si>
  <si>
    <t>2137 N Main St</t>
  </si>
  <si>
    <t>Scientific Data Systems, LLC</t>
  </si>
  <si>
    <t>88001-1128</t>
  </si>
  <si>
    <t>2392-5794-</t>
  </si>
  <si>
    <t>105434 (10/6)</t>
  </si>
  <si>
    <t>105816 (10/11)</t>
  </si>
  <si>
    <t>10/12 - TOP SIDE</t>
  </si>
  <si>
    <t>21666-3447</t>
  </si>
  <si>
    <t>105496 (10/6)</t>
  </si>
  <si>
    <t>7000 East Ave</t>
  </si>
  <si>
    <t>104907 (9/27)</t>
  </si>
  <si>
    <t>9/30 - AOI</t>
  </si>
  <si>
    <t>104922 (9/30)</t>
  </si>
  <si>
    <t>100605 (9/21)</t>
  </si>
  <si>
    <t>8FA/16FA/800</t>
  </si>
  <si>
    <t>9/22 RAN QTY 4 9/29 RAN QTY BOT SIDE</t>
  </si>
  <si>
    <t>9/24 - WTG FOR FABS. 9/28 ONLY RECV 3 FABS</t>
  </si>
  <si>
    <t>105318 (9/24)</t>
  </si>
  <si>
    <t>1941 Stryker Way</t>
  </si>
  <si>
    <t>42/60</t>
  </si>
  <si>
    <t>REWORK HARVEST</t>
  </si>
  <si>
    <t>Stryker Instruments</t>
  </si>
  <si>
    <t>49002-9711</t>
  </si>
  <si>
    <t>Attn: Bryan Burkhart</t>
  </si>
  <si>
    <t>105042 (9/24)</t>
  </si>
  <si>
    <t>100481 (9/15)</t>
  </si>
  <si>
    <t>430 10th St Nw</t>
  </si>
  <si>
    <t>9/17 - BACK</t>
  </si>
  <si>
    <t>*SHORT U712 / OK TO SKIP</t>
  </si>
  <si>
    <t>GTRI-Ga Tech</t>
  </si>
  <si>
    <t>30318-5701</t>
  </si>
  <si>
    <t>Attn: John Paul Halliwell Room: GTRI HQ - 450 - Non Academic Offic Department: GTRI Research Bui</t>
  </si>
  <si>
    <t>104521 (9/28)</t>
  </si>
  <si>
    <t>105319 (9/24)</t>
  </si>
  <si>
    <t>103180 (9/15)</t>
  </si>
  <si>
    <t>245 E Gay St</t>
  </si>
  <si>
    <t>*RELEASED 9/29</t>
  </si>
  <si>
    <t>Analytic Designs</t>
  </si>
  <si>
    <t>43215-3210</t>
  </si>
  <si>
    <t>20/250</t>
  </si>
  <si>
    <t>*** HOT *** EXPEDITE</t>
  </si>
  <si>
    <t>10/4 - AOI</t>
  </si>
  <si>
    <t>*3RD ARTICLE * QTY 5 SHIPPED 10/4</t>
  </si>
  <si>
    <t>104722 (9/23)</t>
  </si>
  <si>
    <t>6381 Chittenden Rd Ste E7</t>
  </si>
  <si>
    <t>*NEED ZIP CODE</t>
  </si>
  <si>
    <t>KIT CLEAR 9/24</t>
  </si>
  <si>
    <t>ALD Systems</t>
  </si>
  <si>
    <t>Hudson</t>
  </si>
  <si>
    <t>44236-2032</t>
  </si>
  <si>
    <t>Y35429</t>
  </si>
  <si>
    <t>35/250</t>
  </si>
  <si>
    <t>105270 (9/28)</t>
  </si>
  <si>
    <t>41743 Enterprise Cir N 105-B</t>
  </si>
  <si>
    <t>9/29 - AOI</t>
  </si>
  <si>
    <t>*BTD K1 - KIT CLEAR 9/29</t>
  </si>
  <si>
    <t>92590-5645</t>
  </si>
  <si>
    <t>104419 (10/1)</t>
  </si>
  <si>
    <t>20FA /450</t>
  </si>
  <si>
    <t>***2 DAY TURN***</t>
  </si>
  <si>
    <t>10/5 - TOP SIDE</t>
  </si>
  <si>
    <t>KIT CLEAR 10/1   10/4 RECV ARRAY FILE</t>
  </si>
  <si>
    <t>105303 (9/27)</t>
  </si>
  <si>
    <t>***3 DAY TURN***</t>
  </si>
  <si>
    <t>10/4 - BACK</t>
  </si>
  <si>
    <t>ATTN: Pirie, Gabe</t>
  </si>
  <si>
    <t>HOLD - DELAM</t>
  </si>
  <si>
    <t>9/23 - TOP SIDE</t>
  </si>
  <si>
    <t>5/250</t>
  </si>
  <si>
    <t>105250 (9/24)</t>
  </si>
  <si>
    <t>915 Murphy Ranch Rd</t>
  </si>
  <si>
    <t>9/27 - BACK</t>
  </si>
  <si>
    <t>*SHORT CONN</t>
  </si>
  <si>
    <t>Renesas Electronics America, Inc.</t>
  </si>
  <si>
    <t>Milpitas</t>
  </si>
  <si>
    <t>95035-7912</t>
  </si>
  <si>
    <t>Attn: Brad Rex</t>
  </si>
  <si>
    <t>105029 (9/30)</t>
  </si>
  <si>
    <t>*** 3 DAY  TURN ***</t>
  </si>
  <si>
    <t>104522 (9/23)</t>
  </si>
  <si>
    <t>N50w28321 Maes Walke</t>
  </si>
  <si>
    <t>CLEAR 9/22</t>
  </si>
  <si>
    <t>T&amp;M Automation</t>
  </si>
  <si>
    <t>Pewaukee</t>
  </si>
  <si>
    <t>53072-1738</t>
  </si>
  <si>
    <t>104575 (9/27)</t>
  </si>
  <si>
    <t>4FA/20</t>
  </si>
  <si>
    <t>9/28 - AOI</t>
  </si>
  <si>
    <t>*SHORT Y2</t>
  </si>
  <si>
    <t>104574 (9/24)</t>
  </si>
  <si>
    <t>2FA/10</t>
  </si>
  <si>
    <t>CLEAR 9/24</t>
  </si>
  <si>
    <t>103695 (9/14)</t>
  </si>
  <si>
    <t>9/16 - BACK</t>
  </si>
  <si>
    <t>Adagio Medical, Inc.</t>
  </si>
  <si>
    <t>Laguna Hills,</t>
  </si>
  <si>
    <t>105201 (9/24)</t>
  </si>
  <si>
    <t>145 Graham Ave.</t>
  </si>
  <si>
    <t>Signal Solutions, LLC</t>
  </si>
  <si>
    <t>40506-0001</t>
  </si>
  <si>
    <t>104576 (9/23)</t>
  </si>
  <si>
    <t>2FA/16</t>
  </si>
  <si>
    <t>9/27 - AOI</t>
  </si>
  <si>
    <t>104221 (9/27)</t>
  </si>
  <si>
    <t>9535 Waples St Ste 100</t>
  </si>
  <si>
    <t>Codex DNA</t>
  </si>
  <si>
    <t>San Diego,</t>
  </si>
  <si>
    <t>103895 (9/21)</t>
  </si>
  <si>
    <t>95 Billerica Ave</t>
  </si>
  <si>
    <t>9/29*</t>
  </si>
  <si>
    <t>*U901 WRONG PART - DUE 9/29</t>
  </si>
  <si>
    <t>Aved Electronics, LLC</t>
  </si>
  <si>
    <t>North Billerica,</t>
  </si>
  <si>
    <t>01862-1231</t>
  </si>
  <si>
    <t>104308 (9/22)</t>
  </si>
  <si>
    <t>13131 W Little York Rd</t>
  </si>
  <si>
    <t>9/24 - AOI</t>
  </si>
  <si>
    <t>Toshiba International Corp.</t>
  </si>
  <si>
    <t>PEP PLT Dock C28 attn: Kathleen Stanley</t>
  </si>
  <si>
    <t>104930 (9/16)</t>
  </si>
  <si>
    <t>9/22 - AOI</t>
  </si>
  <si>
    <t>105253 (9/21)</t>
  </si>
  <si>
    <t>11 Mark Ter</t>
  </si>
  <si>
    <t>*CLEAR/FAB RECV 9/22</t>
  </si>
  <si>
    <t>Randolph</t>
  </si>
  <si>
    <t>02368-4817</t>
  </si>
  <si>
    <t>BAL 35</t>
  </si>
  <si>
    <t>*DNI U27</t>
  </si>
  <si>
    <t>BAL QTY 84</t>
  </si>
  <si>
    <t>*RWK BOARDS</t>
  </si>
  <si>
    <t>*SHIPPED QTY 58 9/10</t>
  </si>
  <si>
    <t>1211 Flynn Rd Unit 104</t>
  </si>
  <si>
    <t>Signum Systems</t>
  </si>
  <si>
    <t>104605 (9/16)</t>
  </si>
  <si>
    <t>220 E Ludington Dr</t>
  </si>
  <si>
    <t>9/17 - AOI</t>
  </si>
  <si>
    <t>The Swain Meter Company</t>
  </si>
  <si>
    <t>Farwell</t>
  </si>
  <si>
    <t>322FV0</t>
  </si>
  <si>
    <t>104475 (9/16)</t>
  </si>
  <si>
    <t>9/21 - AOI</t>
  </si>
  <si>
    <t>5/40</t>
  </si>
  <si>
    <t>9/22 - BACK - QTY 5 SHIP ONLY</t>
  </si>
  <si>
    <t>*PARTIAL SHORT U27/CAN RUN 5 BOARDS ONLY</t>
  </si>
  <si>
    <t>104121 (8/17)</t>
  </si>
  <si>
    <t>9/10 - BACK</t>
  </si>
  <si>
    <t>*LAST SHORTS RECV 9/22</t>
  </si>
  <si>
    <t>8/20*</t>
  </si>
  <si>
    <t>8/17 - BACK</t>
  </si>
  <si>
    <t>*SHORT BAT - T/H</t>
  </si>
  <si>
    <t>3FA /42</t>
  </si>
  <si>
    <t>9/15 - AOI</t>
  </si>
  <si>
    <t>104618 (6/16)</t>
  </si>
  <si>
    <t>*SHORT FEW PCS T/H ONLY</t>
  </si>
  <si>
    <t>105117 (9/20)</t>
  </si>
  <si>
    <t xml:space="preserve">550 Tressler Dr </t>
  </si>
  <si>
    <t>Receiving Dock</t>
  </si>
  <si>
    <t>104919 (9/16)</t>
  </si>
  <si>
    <t>QTY CHANGED FROM 6  TO 3</t>
  </si>
  <si>
    <t>9/21 - BACK</t>
  </si>
  <si>
    <t>*SHORT PARTS / DUE 9/17</t>
  </si>
  <si>
    <t>Honeywell International, Inc.</t>
  </si>
  <si>
    <t>Attn: Jeremy Parks</t>
  </si>
  <si>
    <t>104372 (9/20)</t>
  </si>
  <si>
    <t>2/250</t>
  </si>
  <si>
    <t>9/20 - AOI</t>
  </si>
  <si>
    <t>102530 (9/16)</t>
  </si>
  <si>
    <t>FEDEX SUP SVR</t>
  </si>
  <si>
    <t>104766 (9/15)</t>
  </si>
  <si>
    <t>SynTech Systems - Fuelmaster</t>
  </si>
  <si>
    <t>104432 (9/2)</t>
  </si>
  <si>
    <t>103/125</t>
  </si>
  <si>
    <t>9/20*</t>
  </si>
  <si>
    <t>*RAN QTY 59 PARTIAL</t>
  </si>
  <si>
    <t>*SHORT FAB QTY 66/ DUE 9/16</t>
  </si>
  <si>
    <t>QTY 500 SHIP 8/24</t>
  </si>
  <si>
    <t>8/13 - HOLD IN SHIPPING</t>
  </si>
  <si>
    <t>*NEED TO SOLDER TO B99600 QTY 500</t>
  </si>
  <si>
    <t>Attn: Craig Moates</t>
  </si>
  <si>
    <t>99600 (8/10)</t>
  </si>
  <si>
    <t>QTY FA SHIP 8/24</t>
  </si>
  <si>
    <t>*MARK BOARDS W/ ALT PART T491D157K016AT</t>
  </si>
  <si>
    <t>1/20</t>
  </si>
  <si>
    <t>*SHORT 1 ITEM / DUE 9/16</t>
  </si>
  <si>
    <t>100617 (9/14)</t>
  </si>
  <si>
    <t>8FA/202</t>
  </si>
  <si>
    <t>9/14 - BACK</t>
  </si>
  <si>
    <t>*QTY 120 PARTIAL/ SHORT BAL FABS</t>
  </si>
  <si>
    <t>West Henrietta,</t>
  </si>
  <si>
    <t>100613 (9/14)</t>
  </si>
  <si>
    <t>4FA/50</t>
  </si>
  <si>
    <t>2100 CENTRAL AVE</t>
  </si>
  <si>
    <t>7/15 - BACK</t>
  </si>
  <si>
    <t>* SHORT T/H - QTY 46 SHIPPED 7/16</t>
  </si>
  <si>
    <t>LONGPATH TECHNOLOGIES</t>
  </si>
  <si>
    <t>BOULDER</t>
  </si>
  <si>
    <t>80301-2838</t>
  </si>
  <si>
    <t>100619 (9/2)</t>
  </si>
  <si>
    <t>* 3  DAY TURN *</t>
  </si>
  <si>
    <t>9/14 - AOI</t>
  </si>
  <si>
    <t>Enovate Medical - Stinger Medical</t>
  </si>
  <si>
    <t>10 Water St Ste 425</t>
  </si>
  <si>
    <t>SignalQuest, LLC</t>
  </si>
  <si>
    <t>Lebanon</t>
  </si>
  <si>
    <t>03766-4200</t>
  </si>
  <si>
    <t>Attn: Chelsea Hadlock</t>
  </si>
  <si>
    <t>3333 Coyote Hill Rd</t>
  </si>
  <si>
    <t>*HOT* *EXPEDITE*</t>
  </si>
  <si>
    <t>Palo Alto Research Center Incorporated</t>
  </si>
  <si>
    <t>Palo Alto,</t>
  </si>
  <si>
    <t>94304-1314</t>
  </si>
  <si>
    <t>Attn: P316651</t>
  </si>
  <si>
    <t>9/15*</t>
  </si>
  <si>
    <t>9/13 - AOI</t>
  </si>
  <si>
    <t>Attn: Frank Calabresi</t>
  </si>
  <si>
    <t>250 Moonachie Rd Ste 400</t>
  </si>
  <si>
    <t>9/10 - AOI</t>
  </si>
  <si>
    <t>*SHORT R107 - OK TO SKIP</t>
  </si>
  <si>
    <t>103377 (9/2)</t>
  </si>
  <si>
    <t>1ST ARTICLE</t>
  </si>
  <si>
    <t>104704 (8/31)</t>
  </si>
  <si>
    <t>309 N Pastoria Ave</t>
  </si>
  <si>
    <t>*SHORT FABS/ DUE 9/3</t>
  </si>
  <si>
    <t>Daimler North America</t>
  </si>
  <si>
    <t>Sunnyvale</t>
  </si>
  <si>
    <t>94085-4109</t>
  </si>
  <si>
    <t>104781 (9/2)</t>
  </si>
  <si>
    <t>7011 E Ave</t>
  </si>
  <si>
    <t>*SHORT FAB - DUE 9/3</t>
  </si>
  <si>
    <t>94550-9610</t>
  </si>
  <si>
    <t>Attn: Keith Penney - Mail Stop 9053</t>
  </si>
  <si>
    <t>8/16 - AOI</t>
  </si>
  <si>
    <t>104648 (9/1)</t>
  </si>
  <si>
    <t>102356 (8/25)</t>
  </si>
  <si>
    <t>9/2 - AOI</t>
  </si>
  <si>
    <t>*SHORT FABS/ DUE 8/31</t>
  </si>
  <si>
    <t>Royal Circuits Solutions</t>
  </si>
  <si>
    <t>104504 (8/26)</t>
  </si>
  <si>
    <t>8/31 - BACK</t>
  </si>
  <si>
    <t>39204-2316</t>
  </si>
  <si>
    <t>8/25 - AOI</t>
  </si>
  <si>
    <t>Lake Zurich Rd</t>
  </si>
  <si>
    <t>104189 (8/30)</t>
  </si>
  <si>
    <t>2102 Miller Dr, STE A</t>
  </si>
  <si>
    <t>8/31 - AOI</t>
  </si>
  <si>
    <t>104582 (8/30)</t>
  </si>
  <si>
    <t>803 W Broad St Ste 520</t>
  </si>
  <si>
    <t>Falls Church</t>
  </si>
  <si>
    <t>22046-3130</t>
  </si>
  <si>
    <t>104254 (8/24)</t>
  </si>
  <si>
    <t>*SHORT - MAY CLEAR 8/25</t>
  </si>
  <si>
    <t>103435 (8/17)</t>
  </si>
  <si>
    <t>9/1 - BACK</t>
  </si>
  <si>
    <t>*RECV 1 FAB W SCRATCH</t>
  </si>
  <si>
    <t>Attn Dylan Gorman Court bldg B</t>
  </si>
  <si>
    <t>104703 (8/27)</t>
  </si>
  <si>
    <t>2906 33 St</t>
  </si>
  <si>
    <t>VO2</t>
  </si>
  <si>
    <t>Vernon</t>
  </si>
  <si>
    <t>V1T 5S7</t>
  </si>
  <si>
    <t>Canada</t>
  </si>
  <si>
    <t>2940 Perroville Rd</t>
  </si>
  <si>
    <t>7/30 - BACK</t>
  </si>
  <si>
    <t>*DNI SHORT PART - OK TO SHIP</t>
  </si>
  <si>
    <t>Innerspec Technologies</t>
  </si>
  <si>
    <t>Forrest</t>
  </si>
  <si>
    <t>104371 (8/25)</t>
  </si>
  <si>
    <t>8/26 - AOI</t>
  </si>
  <si>
    <t>104649 (8/30)</t>
  </si>
  <si>
    <t>103416 (8/26)</t>
  </si>
  <si>
    <t>2420 Park Central Blvd</t>
  </si>
  <si>
    <t>8/27 - AOI</t>
  </si>
  <si>
    <t>JSL, Inc.</t>
  </si>
  <si>
    <t>Decatur</t>
  </si>
  <si>
    <t>30035-3901</t>
  </si>
  <si>
    <t>104272 (8/20)</t>
  </si>
  <si>
    <t>8/24 - AOI</t>
  </si>
  <si>
    <t>104253 (8/24)</t>
  </si>
  <si>
    <t>2 LOTS 150 &amp; 50</t>
  </si>
  <si>
    <t>*SHORT PARTIAL U5 (QTY 10)</t>
  </si>
  <si>
    <t>9Y6648</t>
  </si>
  <si>
    <t>101525 (8/11)</t>
  </si>
  <si>
    <t>8/17 - AOI</t>
  </si>
  <si>
    <t>104778 (8/26)</t>
  </si>
  <si>
    <t>104211 (8/23)</t>
  </si>
  <si>
    <t>*SHIPPED 1 PC FA 8/18</t>
  </si>
  <si>
    <t>1350 JEFFERSON RD F DOCK</t>
  </si>
  <si>
    <t>*WRONG CAP SIZE/ WTG FOR PART</t>
  </si>
  <si>
    <t>L3 OPEN WATER POWER</t>
  </si>
  <si>
    <t>ROCHESTER</t>
  </si>
  <si>
    <t>14623-3106</t>
  </si>
  <si>
    <t>103489 (8/26)</t>
  </si>
  <si>
    <t>*SHIP MON 8/20*</t>
  </si>
  <si>
    <t>8/27 - BACK</t>
  </si>
  <si>
    <t>*QTY 10 SHIPPED 8/25</t>
  </si>
  <si>
    <t>104705 (8/24)</t>
  </si>
  <si>
    <t>710 Bridgeport Ave</t>
  </si>
  <si>
    <t>SEAL BAGS</t>
  </si>
  <si>
    <t>8/24 - BACK</t>
  </si>
  <si>
    <t>PerkinElmer, Inc.</t>
  </si>
  <si>
    <t>Shelton</t>
  </si>
  <si>
    <t>06484-4750</t>
  </si>
  <si>
    <t>8W1F33</t>
  </si>
  <si>
    <t>104341 (8/17)</t>
  </si>
  <si>
    <t>8/23 - AOI</t>
  </si>
  <si>
    <t>101523 (8/11)</t>
  </si>
  <si>
    <t>SHIP 8/27</t>
  </si>
  <si>
    <t>103819 (8/20)</t>
  </si>
  <si>
    <t>*SHORT 1 ITEM - DUE 8/23</t>
  </si>
  <si>
    <t>Attn: Jose Guerrero</t>
  </si>
  <si>
    <t>103877 (8/23)</t>
  </si>
  <si>
    <t>2FA/15</t>
  </si>
  <si>
    <t>8/26*</t>
  </si>
  <si>
    <t>*** 3 DAY TURN***</t>
  </si>
  <si>
    <t>*SHORT FAB/ DUE 8/23</t>
  </si>
  <si>
    <t>10/40</t>
  </si>
  <si>
    <t>*SAME DAY TURN*</t>
  </si>
  <si>
    <t>*FABS DUE 8/25 12:00 PM</t>
  </si>
  <si>
    <t>*RUN QTY 10 ONLY</t>
  </si>
  <si>
    <t>SHIP 8/25</t>
  </si>
  <si>
    <t>8/19 - RUN QTY 3 THEN HOLD</t>
  </si>
  <si>
    <t>*SHORT 1 FAB</t>
  </si>
  <si>
    <t>104444 (8/18)</t>
  </si>
  <si>
    <t>103697 (8/19)</t>
  </si>
  <si>
    <t>221 Armstrong Blvd</t>
  </si>
  <si>
    <t>Armstrong Hot Water, Inc</t>
  </si>
  <si>
    <t>Three Rivers</t>
  </si>
  <si>
    <t>49093-2374</t>
  </si>
  <si>
    <t>102940 (8/23)</t>
  </si>
  <si>
    <t>1101 Kitchawan Rd Rte 134</t>
  </si>
  <si>
    <t>9/8*</t>
  </si>
  <si>
    <t>*SHORT ITEM 39/ OK TO SKIP</t>
  </si>
  <si>
    <t>Compro Business Services</t>
  </si>
  <si>
    <t>Yorktown Heights</t>
  </si>
  <si>
    <t>10598-0000</t>
  </si>
  <si>
    <t>Bruce Copeland V.A.</t>
  </si>
  <si>
    <t>9268V0</t>
  </si>
  <si>
    <t>104412 (8/24)</t>
  </si>
  <si>
    <t>8/24 -BACK</t>
  </si>
  <si>
    <t>104372 (8/18)</t>
  </si>
  <si>
    <t>*SHORT 1 PART/ SKIP</t>
  </si>
  <si>
    <t>8/18 - AOI</t>
  </si>
  <si>
    <t>103605 (8/17)</t>
  </si>
  <si>
    <t>P200 CONN ISSUE</t>
  </si>
  <si>
    <t>*SHORTAGE ARRIVED 8/24</t>
  </si>
  <si>
    <t>103012 (8/12)</t>
  </si>
  <si>
    <t>*FAB ROUTING ISSUE - RTV 8/17</t>
  </si>
  <si>
    <t>QTY 500 SHIPPED QTY 500 NEED ASSY TO B99600</t>
  </si>
  <si>
    <t>102526 (8/5)</t>
  </si>
  <si>
    <t>SHIP 8/20</t>
  </si>
  <si>
    <t>104100 (8/16)</t>
  </si>
  <si>
    <t>*NEED 8/19 5:00 PM SHIP FRI/NOT THURS</t>
  </si>
  <si>
    <t>Enphase Energy-</t>
  </si>
  <si>
    <t>APPLE</t>
  </si>
  <si>
    <t>W/C</t>
  </si>
  <si>
    <t>7/26 - BACK</t>
  </si>
  <si>
    <t>SHIP 8/19</t>
  </si>
  <si>
    <t>8/18 - BACK ***CLASS 3***</t>
  </si>
  <si>
    <t>*SHIP 8/19!!!</t>
  </si>
  <si>
    <t>104211 (8/12)</t>
  </si>
  <si>
    <t>1FA/100</t>
  </si>
  <si>
    <t>SHIP 8/18</t>
  </si>
  <si>
    <t>103558 (8/16)</t>
  </si>
  <si>
    <t>30/ 175</t>
  </si>
  <si>
    <t>*SHIP 30 SOONER IF POSSIBLE</t>
  </si>
  <si>
    <t>103742 (8/11)</t>
  </si>
  <si>
    <t>2FA/ 15</t>
  </si>
  <si>
    <t>ABB Inc Bartles Totalflow ATTN: TONY MOORE</t>
  </si>
  <si>
    <t>104337 (8/13)</t>
  </si>
  <si>
    <t>3510 Breakwater Ct</t>
  </si>
  <si>
    <t>8/13 - BACK</t>
  </si>
  <si>
    <t>Motiv Power Systems</t>
  </si>
  <si>
    <t>Hayward</t>
  </si>
  <si>
    <t>94545-3611</t>
  </si>
  <si>
    <t>104378 (8/10)</t>
  </si>
  <si>
    <t>1/6</t>
  </si>
  <si>
    <t>103984 (8/10)</t>
  </si>
  <si>
    <t>*SHORT 3 FABS - 8/10 RECV 47/50 FABS</t>
  </si>
  <si>
    <t>LLNL FOR US DOE/NNSA Gen Rec Bldg 411 PO # B641295</t>
  </si>
  <si>
    <t>104335 (8/12)</t>
  </si>
  <si>
    <t>SHIP 8/17</t>
  </si>
  <si>
    <t>8/12 - BACK</t>
  </si>
  <si>
    <t>103554 (8/9)</t>
  </si>
  <si>
    <t>170 Granada Dr Ste A</t>
  </si>
  <si>
    <t>8/13 - AOI</t>
  </si>
  <si>
    <t>Rosen - San Luis Obispo</t>
  </si>
  <si>
    <t>93401-7360</t>
  </si>
  <si>
    <t>103780 (8/11)</t>
  </si>
  <si>
    <t>104181 (8/9)</t>
  </si>
  <si>
    <t>FEDEX SS</t>
  </si>
  <si>
    <t>SHIP 8/16</t>
  </si>
  <si>
    <t>8/12 - AOI</t>
  </si>
  <si>
    <t>*NO ATTRITION- DNI IF SHORT</t>
  </si>
  <si>
    <t>ATTN: Receiving-350</t>
  </si>
  <si>
    <t>LLNL FOR US DOE/NNSA Gen Rec Building 411 PO Number B641295</t>
  </si>
  <si>
    <t>103309 (7/30)</t>
  </si>
  <si>
    <t>*SHORT FAB DUE 8/2</t>
  </si>
  <si>
    <t>*SHORT 1 ITEM - 1206 PART</t>
  </si>
  <si>
    <t>103754 (7/30)</t>
  </si>
  <si>
    <t>2007 Gandy Blvd N # 100</t>
  </si>
  <si>
    <t>SHIP 8/13</t>
  </si>
  <si>
    <t>Saint Petersburg</t>
  </si>
  <si>
    <t>33702-2169</t>
  </si>
  <si>
    <t>ATTN: Bill Gregory</t>
  </si>
  <si>
    <t>6W7Y62</t>
  </si>
  <si>
    <t>103908 (7/30)</t>
  </si>
  <si>
    <t>8/4 - AOI</t>
  </si>
  <si>
    <t>*SHORT ITEM 9 "U2" - SKIP</t>
  </si>
  <si>
    <t>28734-7920</t>
  </si>
  <si>
    <t>103760 (8/9)</t>
  </si>
  <si>
    <t>8/13- 8/18</t>
  </si>
  <si>
    <t>8/11 - AOI</t>
  </si>
  <si>
    <t>*DO NOT REMOVE KAPTON TAPE U1</t>
  </si>
  <si>
    <t>103557 (7/30)</t>
  </si>
  <si>
    <t>10300 Energy Dr</t>
  </si>
  <si>
    <t>SHIP 8/12</t>
  </si>
  <si>
    <t>8/6 - AOI</t>
  </si>
  <si>
    <t>HP, Inc.</t>
  </si>
  <si>
    <t>Spring</t>
  </si>
  <si>
    <t>77389-1864</t>
  </si>
  <si>
    <t>103546 (7/26)</t>
  </si>
  <si>
    <t xml:space="preserve">7000 E Ave </t>
  </si>
  <si>
    <t>103822 (7/30)</t>
  </si>
  <si>
    <t>49 Willow Peak Dr PO Box 8100 Quantel USA</t>
  </si>
  <si>
    <t>8/10 - BACK</t>
  </si>
  <si>
    <t>103581 (8/4)</t>
  </si>
  <si>
    <t>1900 Mckinley Ave</t>
  </si>
  <si>
    <t>SHIP 8/11</t>
  </si>
  <si>
    <t>8/9 - BACK</t>
  </si>
  <si>
    <t>Cummins Inc.</t>
  </si>
  <si>
    <t>47201-6414</t>
  </si>
  <si>
    <t>Attn Chris Dale Peveler</t>
  </si>
  <si>
    <t>103962 (7/28)</t>
  </si>
  <si>
    <t>410 Sakett Point Rd</t>
  </si>
  <si>
    <t>Precision Combustion</t>
  </si>
  <si>
    <t>North Haven</t>
  </si>
  <si>
    <t>06473-3168</t>
  </si>
  <si>
    <t>2305 Presidential Dr</t>
  </si>
  <si>
    <t>*SHORT U46</t>
  </si>
  <si>
    <t>Nuvotronics</t>
  </si>
  <si>
    <t>Durham</t>
  </si>
  <si>
    <t>27703-8039</t>
  </si>
  <si>
    <t>A9W605</t>
  </si>
  <si>
    <t>103690 (8/3)</t>
  </si>
  <si>
    <t>8/5 - AOI</t>
  </si>
  <si>
    <t>103365 (7/27)</t>
  </si>
  <si>
    <t>SHIP 8/10</t>
  </si>
  <si>
    <t>7/30 - AOI</t>
  </si>
  <si>
    <t>*SHORT PARTIAL ON 2 ITEMS</t>
  </si>
  <si>
    <t>104145 (8/4)</t>
  </si>
  <si>
    <t>253 E Rincon Ave</t>
  </si>
  <si>
    <t>8/9 - AOI</t>
  </si>
  <si>
    <t>*DNI ANY SHORT ITEMS</t>
  </si>
  <si>
    <t>Campbell</t>
  </si>
  <si>
    <t>95008-2920</t>
  </si>
  <si>
    <t>ATTN: PERTER NYSEN</t>
  </si>
  <si>
    <t>SHIP 8/9</t>
  </si>
  <si>
    <t>8/3 - AOI</t>
  </si>
  <si>
    <t>103728 (8/4)</t>
  </si>
  <si>
    <t>Loto Labs</t>
  </si>
  <si>
    <t>Attn: Peter Nysen</t>
  </si>
  <si>
    <t>103310 (7/30)</t>
  </si>
  <si>
    <t>103338 (7/29)</t>
  </si>
  <si>
    <t>103843 (8/3)</t>
  </si>
  <si>
    <t>103542 (7/26)</t>
  </si>
  <si>
    <t>SHIP 8/6</t>
  </si>
  <si>
    <t>104116 (8/3)</t>
  </si>
  <si>
    <t>17/50</t>
  </si>
  <si>
    <t>*QTY 33 HAVE PLATING ISSSUE</t>
  </si>
  <si>
    <t>103603 (7/23)</t>
  </si>
  <si>
    <t>SHIP 8/5</t>
  </si>
  <si>
    <t>8/3 - BACK</t>
  </si>
  <si>
    <t>SHORT ITEM 17/ OK TO SKIP/ 1 PER</t>
  </si>
  <si>
    <t>104156 (8/2)</t>
  </si>
  <si>
    <t>*SHORT FAB AND 1 ITEM- DUE 8/2</t>
  </si>
  <si>
    <t>103909 (7/30)</t>
  </si>
  <si>
    <t>SHIP 8/4</t>
  </si>
  <si>
    <t>110 Parkland PLaza</t>
  </si>
  <si>
    <t>ThorLabs- UFO</t>
  </si>
  <si>
    <t>R4X430</t>
  </si>
  <si>
    <t>103512 (7/28)</t>
  </si>
  <si>
    <t>1015 Chestnut St Suite 1401</t>
  </si>
  <si>
    <t>PO10000571</t>
  </si>
  <si>
    <t>102284 (7/21)</t>
  </si>
  <si>
    <t>7/23 - BACK</t>
  </si>
  <si>
    <t>*TRIM LEADS/ DO NOT LOSE ITEM 4</t>
  </si>
  <si>
    <t>103559 (7/20)</t>
  </si>
  <si>
    <t>ROWC B100172</t>
  </si>
  <si>
    <t>7/28 - AOI</t>
  </si>
  <si>
    <t>16848 JEFFFERSON HWY</t>
  </si>
  <si>
    <t>7/20 - BACK</t>
  </si>
  <si>
    <t>MOATES.NET</t>
  </si>
  <si>
    <t>BATON ROUGE</t>
  </si>
  <si>
    <t>1650 Robert J Conlan Blvd Ne</t>
  </si>
  <si>
    <t>*3 DAY TURN</t>
  </si>
  <si>
    <t>Palm Bay</t>
  </si>
  <si>
    <t>32905-3406</t>
  </si>
  <si>
    <t>103509 (7/27)</t>
  </si>
  <si>
    <t>1015 Chestnut St Ste 1401</t>
  </si>
  <si>
    <t>103726 (7/26)</t>
  </si>
  <si>
    <t>3003 E 37th St N Ste 100</t>
  </si>
  <si>
    <t>7/27 - BACK</t>
  </si>
  <si>
    <t>67219-3503</t>
  </si>
  <si>
    <t>103727 (7/23)</t>
  </si>
  <si>
    <t>SHIP 7/30</t>
  </si>
  <si>
    <t>7/27 - AOI</t>
  </si>
  <si>
    <t>30097-1511</t>
  </si>
  <si>
    <t>Attn Jeff Owen</t>
  </si>
  <si>
    <t>101909 (7/22)</t>
  </si>
  <si>
    <t>*7/23 PHOTOS SENT/ APPVD BY CUST 7/26</t>
  </si>
  <si>
    <t>Phoenix Contact</t>
  </si>
  <si>
    <t>Attn: Receiving - 350</t>
  </si>
  <si>
    <t>102914 (7/23)</t>
  </si>
  <si>
    <t>SHIP 7/29</t>
  </si>
  <si>
    <t>Frencken America INC</t>
  </si>
  <si>
    <t>103345 (7/20)</t>
  </si>
  <si>
    <t>2300 Windy Ridge Pkwy Se STE 400</t>
  </si>
  <si>
    <t>attn: JSorenson</t>
  </si>
  <si>
    <t>185 ALEWIFE BROOK PWKY STE 401</t>
  </si>
  <si>
    <t>SHIP 7/28 - 7/29</t>
  </si>
  <si>
    <t>7/21 - BACK</t>
  </si>
  <si>
    <t>*2ND ARTICLE RELEASED 7/15</t>
  </si>
  <si>
    <t>ELEMENTAL MACHINES</t>
  </si>
  <si>
    <t>CAMBRIDGE</t>
  </si>
  <si>
    <t>02138-1100</t>
  </si>
  <si>
    <t>7911 Zionsville Rd</t>
  </si>
  <si>
    <t>7/23 - AOI</t>
  </si>
  <si>
    <t>*SHORT ATTRITION FOR R16 (402)</t>
  </si>
  <si>
    <t>3M</t>
  </si>
  <si>
    <t>Indianappolis</t>
  </si>
  <si>
    <t>46268-1650</t>
  </si>
  <si>
    <t>Attn: David Albean - 3M Personal Safety</t>
  </si>
  <si>
    <t>411 WASHINGTON ST</t>
  </si>
  <si>
    <t>SHIP 7/26</t>
  </si>
  <si>
    <t>SAFARI CIRCUITS</t>
  </si>
  <si>
    <t>OTSEGO</t>
  </si>
  <si>
    <t>49078-1241</t>
  </si>
  <si>
    <t>8108 CLEBURNE CT</t>
  </si>
  <si>
    <t>*SHORT 1 ITEM U24/U25 - SKIP</t>
  </si>
  <si>
    <t>LMA TECHNOLIGIES. LLC</t>
  </si>
  <si>
    <t>WILLOW SPRING</t>
  </si>
  <si>
    <t>27592-7590</t>
  </si>
  <si>
    <t>103276 (7/20)</t>
  </si>
  <si>
    <t>3200 N KINGS HWY</t>
  </si>
  <si>
    <t>7/21 - AOI</t>
  </si>
  <si>
    <t>GRAPH-TECH USA, LLC</t>
  </si>
  <si>
    <t>FORT PIERCE</t>
  </si>
  <si>
    <t>245 INDUSTRIAL PARK RD</t>
  </si>
  <si>
    <t>FEDEX 2 D</t>
  </si>
  <si>
    <t>SHIP 7/21</t>
  </si>
  <si>
    <t>7/16 - BACK</t>
  </si>
  <si>
    <t>DUOTECH SERVICES INC</t>
  </si>
  <si>
    <t>FRANKLIN</t>
  </si>
  <si>
    <t>4975 E 41ST AVE</t>
  </si>
  <si>
    <t>SHIP 7/20</t>
  </si>
  <si>
    <t>*SHORT 1 ITEM DIODE/OK SKIP</t>
  </si>
  <si>
    <t>MOUNT SOPRIS INSTRUMENTS</t>
  </si>
  <si>
    <t>DENVER</t>
  </si>
  <si>
    <t>1915 MARATHON AVE</t>
  </si>
  <si>
    <t>GEORGIA PACIFIC CONSUMER</t>
  </si>
  <si>
    <t>NEENAH</t>
  </si>
  <si>
    <t>54956-4067</t>
  </si>
  <si>
    <t>R&amp;D NEENAH TEHNICAL CENTER (1108)</t>
  </si>
  <si>
    <t>7000 E AVE GEN REC BLDG 411 - PO # B641295</t>
  </si>
  <si>
    <t>***SHIP EARLY</t>
  </si>
  <si>
    <t>LLNL DOE/NNSA</t>
  </si>
  <si>
    <t>LIVERMORE</t>
  </si>
  <si>
    <t>LAWRENCE LIVERMORE NATIONAL LAB</t>
  </si>
  <si>
    <t>5700 STONERIDGE DR STE 102</t>
  </si>
  <si>
    <t>7/15 - AOI</t>
  </si>
  <si>
    <t>VECTOR ATOMIC</t>
  </si>
  <si>
    <t>PLEASANTON</t>
  </si>
  <si>
    <t>94588-2897</t>
  </si>
  <si>
    <t>106 E WARREN ST</t>
  </si>
  <si>
    <t>7/16 - AOI</t>
  </si>
  <si>
    <t>*BUILD TO DEPLETION</t>
  </si>
  <si>
    <t>NON-CONTACT TECHNOLOGIES</t>
  </si>
  <si>
    <t>TULLAHOMA</t>
  </si>
  <si>
    <t>37388-4519</t>
  </si>
  <si>
    <t>ATTN: TERRY HAYES</t>
  </si>
  <si>
    <t>110 PARKLAND PLAZA, SUITE B</t>
  </si>
  <si>
    <t>ANN ARBOR</t>
  </si>
  <si>
    <t>499 BOEING BLVD SW BLDG 48-18</t>
  </si>
  <si>
    <t>7/12 - BACK</t>
  </si>
  <si>
    <t>THE BOEING COMPANY</t>
  </si>
  <si>
    <t>HUNTSVILLE</t>
  </si>
  <si>
    <t>35824-3001</t>
  </si>
  <si>
    <t>ATTN: JOANN VANSANDT</t>
  </si>
  <si>
    <t>048201407</t>
  </si>
  <si>
    <t>B</t>
  </si>
  <si>
    <t>PDD</t>
  </si>
  <si>
    <t>L/T</t>
  </si>
  <si>
    <t>CLEAR DATE</t>
  </si>
  <si>
    <t>NEW DATE</t>
  </si>
  <si>
    <t>PLCMNT</t>
  </si>
  <si>
    <t>BOT</t>
  </si>
  <si>
    <t>TOP</t>
  </si>
  <si>
    <t># MACH</t>
  </si>
  <si>
    <t>BELOW THIS LINE - RELEASED &amp; IN-PROCESS JOBS</t>
  </si>
  <si>
    <t>N/C</t>
  </si>
  <si>
    <t>NEED</t>
  </si>
  <si>
    <t>Tad REL 10/9</t>
  </si>
  <si>
    <t>ON HOLD 10/6</t>
  </si>
  <si>
    <t>DOC REL 9/28</t>
  </si>
  <si>
    <t>ROWC B114869</t>
  </si>
  <si>
    <t>DOC REL 9/25</t>
  </si>
  <si>
    <t>119432-1st</t>
  </si>
  <si>
    <t>DOC REL 9/21</t>
  </si>
  <si>
    <t>XR</t>
  </si>
  <si>
    <t>JOB HOLD/FREEZE 9/14</t>
  </si>
  <si>
    <t>DOC REL 9/19</t>
  </si>
  <si>
    <t>1B/1T</t>
  </si>
  <si>
    <r>
      <t xml:space="preserve">5 </t>
    </r>
    <r>
      <rPr>
        <strike/>
        <sz val="11"/>
        <color theme="9"/>
        <rFont val="Calibri"/>
        <scheme val="minor"/>
      </rPr>
      <t>10</t>
    </r>
  </si>
  <si>
    <t>ROWC B111470</t>
  </si>
  <si>
    <t>RONC B113661</t>
  </si>
  <si>
    <t>ROWC 115231</t>
  </si>
  <si>
    <t>2B/2T</t>
  </si>
  <si>
    <t>With change B103336</t>
  </si>
  <si>
    <t>ROWC B118253</t>
  </si>
  <si>
    <t>104636-6</t>
  </si>
  <si>
    <t>200/200</t>
  </si>
  <si>
    <t>ROWC B104272</t>
  </si>
  <si>
    <t>SHORT PCB + 62 ITEMS</t>
  </si>
  <si>
    <t>104636-5</t>
  </si>
  <si>
    <t>200/400</t>
  </si>
  <si>
    <t>ROWC B95933</t>
  </si>
  <si>
    <t>DOC REL 2/15</t>
  </si>
  <si>
    <t>114618-2BAL</t>
  </si>
  <si>
    <t>SMT CLEAR 7/26</t>
  </si>
  <si>
    <t>117371-4BAL</t>
  </si>
  <si>
    <t>KIT CLEAR 5/9</t>
  </si>
  <si>
    <t>117369-3BAL</t>
  </si>
  <si>
    <t>KIT CLEAR 7/27</t>
  </si>
  <si>
    <t>SHIPPED 8/17/2023</t>
  </si>
  <si>
    <t>120284-3BAL</t>
  </si>
  <si>
    <t>ROWC B118087</t>
  </si>
  <si>
    <t>THT Only</t>
  </si>
  <si>
    <t>119436-RMAbal</t>
  </si>
  <si>
    <t>UNPAID RMA</t>
  </si>
  <si>
    <t>KIT CLEAR 9/5</t>
  </si>
  <si>
    <t>120284-2PAR</t>
  </si>
  <si>
    <t>118067-2ndBAL</t>
  </si>
  <si>
    <t>Treat as new/gerber changed and need new stencil/program.</t>
  </si>
  <si>
    <t>RONC B120123</t>
  </si>
  <si>
    <t>118628-2PAR</t>
  </si>
  <si>
    <r>
      <rPr>
        <sz val="11"/>
        <color rgb="FF70AD47"/>
        <rFont val="Calibri"/>
        <scheme val="minor"/>
      </rPr>
      <t xml:space="preserve">10/10 </t>
    </r>
    <r>
      <rPr>
        <strike/>
        <sz val="11"/>
        <color rgb="FF70AD47"/>
        <rFont val="Calibri"/>
        <scheme val="minor"/>
      </rPr>
      <t>10/4</t>
    </r>
  </si>
  <si>
    <t>ROWC B114946</t>
  </si>
  <si>
    <t>120284-1PAR</t>
  </si>
  <si>
    <r>
      <rPr>
        <sz val="11"/>
        <color theme="9"/>
        <rFont val="Calibri"/>
        <scheme val="minor"/>
      </rPr>
      <t xml:space="preserve">5 </t>
    </r>
    <r>
      <rPr>
        <strike/>
        <sz val="11"/>
        <color theme="9"/>
        <rFont val="Calibri"/>
        <scheme val="minor"/>
      </rPr>
      <t>10</t>
    </r>
  </si>
  <si>
    <t>118067-2ndPAR</t>
  </si>
  <si>
    <t>SHIPPED 10/6/2023</t>
  </si>
  <si>
    <t>119129-2BAL</t>
  </si>
  <si>
    <t>RONC B106266</t>
  </si>
  <si>
    <t>KIT CLEAR 7/31</t>
  </si>
  <si>
    <t>SHIPPED 8/14/2023</t>
  </si>
  <si>
    <r>
      <rPr>
        <b/>
        <sz val="11"/>
        <color rgb="FFFF0000"/>
        <rFont val="Calibri"/>
        <family val="2"/>
      </rPr>
      <t xml:space="preserve">2/28 </t>
    </r>
    <r>
      <rPr>
        <b/>
        <strike/>
        <sz val="11"/>
        <color rgb="FFFF0000"/>
        <rFont val="Calibri"/>
        <family val="2"/>
      </rPr>
      <t>2/22 *1/9H</t>
    </r>
  </si>
  <si>
    <t>BOT DONE</t>
  </si>
  <si>
    <t>1B/2T</t>
  </si>
  <si>
    <t>QTY 50 expedited.  Can build all 195 at once.</t>
  </si>
  <si>
    <t>SHIPPING HOLD</t>
  </si>
  <si>
    <t>104636-4</t>
  </si>
  <si>
    <t>200/600</t>
  </si>
  <si>
    <t>108218-3</t>
  </si>
  <si>
    <t>2B/1T</t>
  </si>
  <si>
    <t>BELOW THIS LINE - SHIPPED JOBS</t>
  </si>
  <si>
    <t>119436-RMApar</t>
  </si>
  <si>
    <t>117371-3PAR</t>
  </si>
  <si>
    <t>117369-2PAR</t>
  </si>
  <si>
    <t>117094-3BAL</t>
  </si>
  <si>
    <r>
      <rPr>
        <sz val="11"/>
        <color rgb="FF70AD47"/>
        <rFont val="Calibri"/>
        <scheme val="minor"/>
      </rPr>
      <t xml:space="preserve">10/6 </t>
    </r>
    <r>
      <rPr>
        <strike/>
        <sz val="11"/>
        <color rgb="FF70AD47"/>
        <rFont val="Calibri"/>
        <scheme val="minor"/>
      </rPr>
      <t>10/2</t>
    </r>
  </si>
  <si>
    <t>2nd batch 1500 - only change is new reflow profile</t>
  </si>
  <si>
    <t>RONC B110522</t>
  </si>
  <si>
    <t>SHIPPED 10/5/2023</t>
  </si>
  <si>
    <t>RONC B103224</t>
  </si>
  <si>
    <t>SHIPPED 10/4/2023</t>
  </si>
  <si>
    <t>119346-3rd</t>
  </si>
  <si>
    <t>RONC 2nd Article</t>
  </si>
  <si>
    <t>KIT CLEAR 9/27</t>
  </si>
  <si>
    <t>SHIPPED 10/3/2023</t>
  </si>
  <si>
    <t>119431-2nd</t>
  </si>
  <si>
    <r>
      <rPr>
        <sz val="11"/>
        <color rgb="FF70AD47"/>
        <rFont val="Calibri"/>
        <scheme val="minor"/>
      </rPr>
      <t xml:space="preserve">10/3 </t>
    </r>
    <r>
      <rPr>
        <strike/>
        <sz val="11"/>
        <color rgb="FF70AD47"/>
        <rFont val="Calibri"/>
        <scheme val="minor"/>
      </rPr>
      <t>9/28</t>
    </r>
  </si>
  <si>
    <t>RONC B116783</t>
  </si>
  <si>
    <t>ROWC B117047</t>
  </si>
  <si>
    <t>SHIPPED 10/2/2023</t>
  </si>
  <si>
    <t>ROWC B119543</t>
  </si>
  <si>
    <t>SHIPPED 9/29/2023</t>
  </si>
  <si>
    <t>SHIPPED 9/27/2023</t>
  </si>
  <si>
    <t>ROWC B107608</t>
  </si>
  <si>
    <t>SHORT THRU-HOLE 9/5</t>
  </si>
  <si>
    <t>SHIPPED 9/26/2023</t>
  </si>
  <si>
    <t>9/18 - KIT CLEAR (REPORTED 9/20)</t>
  </si>
  <si>
    <t>119343-2nd</t>
  </si>
  <si>
    <r>
      <rPr>
        <sz val="11"/>
        <color rgb="FF70AD47"/>
        <rFont val="Calibri"/>
        <scheme val="minor"/>
      </rPr>
      <t xml:space="preserve">9/25 </t>
    </r>
    <r>
      <rPr>
        <strike/>
        <sz val="11"/>
        <color rgb="FF70AD47"/>
        <rFont val="Calibri"/>
        <scheme val="minor"/>
      </rPr>
      <t>9/22</t>
    </r>
  </si>
  <si>
    <t>SHIPPED 9/25/2023</t>
  </si>
  <si>
    <t>KIT CLEAR 9/18 (ALTA REPORTED)</t>
  </si>
  <si>
    <t>DOC REL 9/20 (Phuong)</t>
  </si>
  <si>
    <r>
      <t xml:space="preserve">9/25 </t>
    </r>
    <r>
      <rPr>
        <strike/>
        <sz val="11"/>
        <color theme="9"/>
        <rFont val="Calibri"/>
        <scheme val="minor"/>
      </rPr>
      <t>9/19H</t>
    </r>
  </si>
  <si>
    <t>RE-RELEASE / AWT NEW PCBS 9/13</t>
  </si>
  <si>
    <t>SHIPPED 9/22/2023</t>
  </si>
  <si>
    <t>KIT CLEAR 9/12 - FOOTPRINT ISSUES - 9/18 RESOLVED</t>
  </si>
  <si>
    <t>9/22H</t>
  </si>
  <si>
    <t>ROWC B115651</t>
  </si>
  <si>
    <t>RONC B119038</t>
  </si>
  <si>
    <t>SHIPPED 9/21/2023</t>
  </si>
  <si>
    <t>KIT CLEAR 9/7</t>
  </si>
  <si>
    <t>SHIPPED 9/20/2023</t>
  </si>
  <si>
    <t>9/20H</t>
  </si>
  <si>
    <t>KIT CLEAR 8/27</t>
  </si>
  <si>
    <t>117094-2PAR</t>
  </si>
  <si>
    <t>KIT CLEAR 8/21</t>
  </si>
  <si>
    <t>SHIPPED 9/19/2023</t>
  </si>
  <si>
    <t>RONC B117447</t>
  </si>
  <si>
    <t>KIT CLEAR 9/11</t>
  </si>
  <si>
    <t>SHIPPED 9/18/2023</t>
  </si>
  <si>
    <t>118628-1PAR</t>
  </si>
  <si>
    <t>119275-2nd</t>
  </si>
  <si>
    <t>9/18H</t>
  </si>
  <si>
    <t>9/15H</t>
  </si>
  <si>
    <t>SHIPPED 9/15/2023</t>
  </si>
  <si>
    <t>119482-1st</t>
  </si>
  <si>
    <r>
      <rPr>
        <sz val="11"/>
        <color rgb="FF70AD47"/>
        <rFont val="Calibri"/>
        <scheme val="minor"/>
      </rPr>
      <t xml:space="preserve">9/15 </t>
    </r>
    <r>
      <rPr>
        <strike/>
        <sz val="11"/>
        <color rgb="FF70AD47"/>
        <rFont val="Calibri"/>
        <scheme val="minor"/>
      </rPr>
      <t>9/13</t>
    </r>
  </si>
  <si>
    <t>SHIPPED 9/14/2023</t>
  </si>
  <si>
    <t>SHIPPED 9/13/2023</t>
  </si>
  <si>
    <t>9/13H</t>
  </si>
  <si>
    <t>KIT CLEAR 8/28</t>
  </si>
  <si>
    <t>SHIPPED 9/12/2023</t>
  </si>
  <si>
    <t>9/12H</t>
  </si>
  <si>
    <t>SHIPPED 9/11/2023</t>
  </si>
  <si>
    <t>9/11H</t>
  </si>
  <si>
    <r>
      <rPr>
        <sz val="11"/>
        <color rgb="FF70AD47"/>
        <rFont val="Calibri"/>
        <scheme val="minor"/>
      </rPr>
      <t xml:space="preserve">9/8 </t>
    </r>
    <r>
      <rPr>
        <strike/>
        <sz val="11"/>
        <color rgb="FF70AD47"/>
        <rFont val="Calibri"/>
        <scheme val="minor"/>
      </rPr>
      <t>9/6H</t>
    </r>
  </si>
  <si>
    <t>SHIPPED 9/8/2023</t>
  </si>
  <si>
    <t>RONC B115113</t>
  </si>
  <si>
    <t>KIT CLEAR 9/8</t>
  </si>
  <si>
    <t>THT only/ROWC 1st Article (gerber change only, same BOM)</t>
  </si>
  <si>
    <t>9/7H</t>
  </si>
  <si>
    <t>RONC B117173</t>
  </si>
  <si>
    <t>KIT CLEAR 8/22</t>
  </si>
  <si>
    <t>SHIPPED 9/7/2023</t>
  </si>
  <si>
    <t>ROWC B119043</t>
  </si>
  <si>
    <t>RONC B114955</t>
  </si>
  <si>
    <r>
      <rPr>
        <sz val="11"/>
        <color rgb="FF70AD47"/>
        <rFont val="Calibri"/>
        <scheme val="minor"/>
      </rPr>
      <t xml:space="preserve">9/7 </t>
    </r>
    <r>
      <rPr>
        <strike/>
        <sz val="11"/>
        <color rgb="FF70AD47"/>
        <rFont val="Calibri"/>
        <scheme val="minor"/>
      </rPr>
      <t>9/6H</t>
    </r>
  </si>
  <si>
    <t>9/6H</t>
  </si>
  <si>
    <t>SHIPPED 9/6/2023</t>
  </si>
  <si>
    <t>ROWC B112877</t>
  </si>
  <si>
    <t>9/5H</t>
  </si>
  <si>
    <t>SHIPPED 9/5/2023</t>
  </si>
  <si>
    <t>SHIPPED 8/31/2023</t>
  </si>
  <si>
    <t>KIT CLEAR  8/24</t>
  </si>
  <si>
    <t>ROWC B117703</t>
  </si>
  <si>
    <t>KIT CLEAR 8/23</t>
  </si>
  <si>
    <t>SHIPPED 8/30/2023</t>
  </si>
  <si>
    <t>SHIPPED 8/29/2023</t>
  </si>
  <si>
    <t>KIT CLEAR 8/15</t>
  </si>
  <si>
    <t>119922-1PAR</t>
  </si>
  <si>
    <r>
      <rPr>
        <b/>
        <sz val="11"/>
        <color rgb="FF000000"/>
        <rFont val="Calibri"/>
        <scheme val="minor"/>
      </rPr>
      <t xml:space="preserve">8/28 </t>
    </r>
    <r>
      <rPr>
        <b/>
        <strike/>
        <sz val="11"/>
        <color rgb="FF000000"/>
        <rFont val="Calibri"/>
        <scheme val="minor"/>
      </rPr>
      <t>8/25</t>
    </r>
  </si>
  <si>
    <t>SHIPPED 8/28/2023</t>
  </si>
  <si>
    <t>119747-2BAL</t>
  </si>
  <si>
    <t>ROWC B108974</t>
  </si>
  <si>
    <t>KIT CLEAR 8/14</t>
  </si>
  <si>
    <r>
      <rPr>
        <sz val="11"/>
        <color theme="9"/>
        <rFont val="Calibri"/>
        <scheme val="minor"/>
      </rPr>
      <t xml:space="preserve">8/28 </t>
    </r>
    <r>
      <rPr>
        <strike/>
        <sz val="11"/>
        <color theme="9"/>
        <rFont val="Calibri"/>
        <scheme val="minor"/>
      </rPr>
      <t>7/28</t>
    </r>
  </si>
  <si>
    <t>Do not De-panel</t>
  </si>
  <si>
    <t>ROWC B111037</t>
  </si>
  <si>
    <t>118109-2BAL</t>
  </si>
  <si>
    <r>
      <rPr>
        <sz val="11"/>
        <color rgb="FF70AD47"/>
        <rFont val="Calibri"/>
        <scheme val="minor"/>
      </rPr>
      <t xml:space="preserve">8/25 </t>
    </r>
    <r>
      <rPr>
        <strike/>
        <sz val="11"/>
        <color rgb="FF70AD47"/>
        <rFont val="Calibri"/>
        <scheme val="minor"/>
      </rPr>
      <t>8/24</t>
    </r>
  </si>
  <si>
    <t>KIT CLEAR 8/17</t>
  </si>
  <si>
    <t>SHIPPED 8/25/2023</t>
  </si>
  <si>
    <t>119431-1st</t>
  </si>
  <si>
    <t>3B/3T</t>
  </si>
  <si>
    <t>3B/2T</t>
  </si>
  <si>
    <t>KIT CLEAR 8/11</t>
  </si>
  <si>
    <t>118109-1PAR</t>
  </si>
  <si>
    <t>SHIPPED 8/24/2023</t>
  </si>
  <si>
    <t>119747-1PAR</t>
  </si>
  <si>
    <r>
      <rPr>
        <sz val="11"/>
        <color rgb="FF70AD47"/>
        <rFont val="Calibri"/>
        <scheme val="minor"/>
      </rPr>
      <t xml:space="preserve">8/24 </t>
    </r>
    <r>
      <rPr>
        <strike/>
        <sz val="11"/>
        <color rgb="FF70AD47"/>
        <rFont val="Calibri"/>
        <scheme val="minor"/>
      </rPr>
      <t>8/28</t>
    </r>
  </si>
  <si>
    <t>SHIPPED 8/23/2023</t>
  </si>
  <si>
    <t>KIT CLEEAR 8/16</t>
  </si>
  <si>
    <t>2B/3T</t>
  </si>
  <si>
    <t>117522-1BAL</t>
  </si>
  <si>
    <t>SHIPPED 8/22/2023</t>
  </si>
  <si>
    <t>SHIPPED 8/21/2023</t>
  </si>
  <si>
    <t>120057-2BAL</t>
  </si>
  <si>
    <t>119437-1ST</t>
  </si>
  <si>
    <t>SHIPPED 8/18/2023</t>
  </si>
  <si>
    <r>
      <rPr>
        <sz val="11"/>
        <color rgb="FF70AD47"/>
        <rFont val="Calibri"/>
      </rPr>
      <t xml:space="preserve">8/18 </t>
    </r>
    <r>
      <rPr>
        <strike/>
        <sz val="11"/>
        <color rgb="FF70AD47"/>
        <rFont val="Calibri"/>
      </rPr>
      <t>8/15</t>
    </r>
    <r>
      <rPr>
        <sz val="11"/>
        <color rgb="FF70AD47"/>
        <rFont val="Calibri"/>
      </rPr>
      <t xml:space="preserve"> </t>
    </r>
    <r>
      <rPr>
        <strike/>
        <sz val="11"/>
        <color rgb="FF70AD47"/>
        <rFont val="Calibri"/>
      </rPr>
      <t>8/10</t>
    </r>
  </si>
  <si>
    <r>
      <rPr>
        <sz val="11"/>
        <color rgb="FF70AD47"/>
        <rFont val="Calibri"/>
      </rPr>
      <t xml:space="preserve">8/18 </t>
    </r>
    <r>
      <rPr>
        <strike/>
        <sz val="11"/>
        <color rgb="FF70AD47"/>
        <rFont val="Calibri"/>
      </rPr>
      <t>8/15</t>
    </r>
  </si>
  <si>
    <t>KIT CLEAR 8/4</t>
  </si>
  <si>
    <t>120057-1PAR</t>
  </si>
  <si>
    <r>
      <rPr>
        <sz val="11"/>
        <color rgb="FF70AD47"/>
        <rFont val="Calibri"/>
        <scheme val="minor"/>
      </rPr>
      <t xml:space="preserve">8/17 </t>
    </r>
    <r>
      <rPr>
        <strike/>
        <sz val="11"/>
        <color rgb="FF70AD47"/>
        <rFont val="Calibri"/>
        <scheme val="minor"/>
      </rPr>
      <t>8/21</t>
    </r>
  </si>
  <si>
    <t>117369-1PAR</t>
  </si>
  <si>
    <t>118087-1BAL</t>
  </si>
  <si>
    <r>
      <rPr>
        <sz val="11"/>
        <color rgb="FF70AD47"/>
        <rFont val="Calibri"/>
      </rPr>
      <t xml:space="preserve">8/17 </t>
    </r>
    <r>
      <rPr>
        <strike/>
        <sz val="11"/>
        <color rgb="FF70AD47"/>
        <rFont val="Calibri"/>
      </rPr>
      <t>8/22</t>
    </r>
  </si>
  <si>
    <t>RONC B116713</t>
  </si>
  <si>
    <r>
      <rPr>
        <sz val="11"/>
        <color rgb="FF70AD47"/>
        <rFont val="Calibri"/>
        <scheme val="minor"/>
      </rPr>
      <t xml:space="preserve">8/16 </t>
    </r>
    <r>
      <rPr>
        <strike/>
        <sz val="11"/>
        <color rgb="FF70AD47"/>
        <rFont val="Calibri"/>
        <scheme val="minor"/>
      </rPr>
      <t>8/15</t>
    </r>
  </si>
  <si>
    <t>SHIPPED 8/16/2023</t>
  </si>
  <si>
    <t>SHIPPED 8/15/2023</t>
  </si>
  <si>
    <t>KIT CLEAR 8/7</t>
  </si>
  <si>
    <t>114618-1PAR</t>
  </si>
  <si>
    <t>KIT PARTIAL CLEAR 8/8</t>
  </si>
  <si>
    <t>THT Only/RONC B115497</t>
  </si>
  <si>
    <t>119129-1PAR</t>
  </si>
  <si>
    <t>SHIPPED 8/11/2023</t>
  </si>
  <si>
    <t>119067-2BAL</t>
  </si>
  <si>
    <t>No changes B115362</t>
  </si>
  <si>
    <t>KIT CLEAR 7/28</t>
  </si>
  <si>
    <t>SHIPPED 8/10/2023</t>
  </si>
  <si>
    <t>8/10 8/11</t>
  </si>
  <si>
    <t>RONC B115735</t>
  </si>
  <si>
    <t>SHIPPED 8/9/2023</t>
  </si>
  <si>
    <t>FREE</t>
  </si>
  <si>
    <t>UNPAID REWORK</t>
  </si>
  <si>
    <t>CLEAR 8/2</t>
  </si>
  <si>
    <t>SHIPPED 8/8/2023</t>
  </si>
  <si>
    <t>KIT CLEAR 7/25</t>
  </si>
  <si>
    <t>ROWC B117697</t>
  </si>
  <si>
    <t>SHIPPED 8/7/2023</t>
  </si>
  <si>
    <t>118222-2nd</t>
  </si>
  <si>
    <r>
      <rPr>
        <sz val="11"/>
        <color rgb="FF70AD47"/>
        <rFont val="Calibri"/>
      </rPr>
      <t xml:space="preserve">8/7 </t>
    </r>
    <r>
      <rPr>
        <strike/>
        <sz val="11"/>
        <color rgb="FF70AD47"/>
        <rFont val="Calibri"/>
      </rPr>
      <t>8/4</t>
    </r>
  </si>
  <si>
    <t>117371-2PAR</t>
  </si>
  <si>
    <t>SHIPPED 8/4/2023</t>
  </si>
  <si>
    <t>RONC B108951</t>
  </si>
  <si>
    <t>SHIPPED 8/3/2023</t>
  </si>
  <si>
    <t>SHIPPED 8/2/2023</t>
  </si>
  <si>
    <t>1/4 12/28H</t>
  </si>
  <si>
    <t>SHIPPED 8/1/2023</t>
  </si>
  <si>
    <t>119436-1st</t>
  </si>
  <si>
    <t>119067-1PAR</t>
  </si>
  <si>
    <r>
      <rPr>
        <sz val="11"/>
        <color rgb="FF70AD47"/>
        <rFont val="Calibri"/>
      </rPr>
      <t xml:space="preserve">8/1 </t>
    </r>
    <r>
      <rPr>
        <strike/>
        <sz val="11"/>
        <color rgb="FF70AD47"/>
        <rFont val="Calibri"/>
      </rPr>
      <t>7/28</t>
    </r>
  </si>
  <si>
    <t>THT Only/RONC B112309</t>
  </si>
  <si>
    <r>
      <rPr>
        <b/>
        <sz val="11"/>
        <color rgb="FF000000"/>
        <rFont val="Calibri"/>
      </rPr>
      <t xml:space="preserve">7/31 </t>
    </r>
    <r>
      <rPr>
        <b/>
        <strike/>
        <sz val="11"/>
        <color rgb="FF000000"/>
        <rFont val="Calibri"/>
      </rPr>
      <t>7/28</t>
    </r>
  </si>
  <si>
    <t>SHIPPED 7/31/2023</t>
  </si>
  <si>
    <t>SHIPPED 7/28/2023</t>
  </si>
  <si>
    <t>KIT CLEAR 7/20</t>
  </si>
  <si>
    <t>SHIPPED 7/27/2023</t>
  </si>
  <si>
    <t>KIT CLEAR 7/24</t>
  </si>
  <si>
    <r>
      <rPr>
        <sz val="11"/>
        <color rgb="FF70AD47"/>
        <rFont val="Calibri"/>
      </rPr>
      <t xml:space="preserve">7/27 </t>
    </r>
    <r>
      <rPr>
        <strike/>
        <sz val="11"/>
        <color rgb="FF70AD47"/>
        <rFont val="Calibri"/>
      </rPr>
      <t>7/25</t>
    </r>
  </si>
  <si>
    <r>
      <t xml:space="preserve">7/27 </t>
    </r>
    <r>
      <rPr>
        <strike/>
        <sz val="11"/>
        <color theme="9"/>
        <rFont val="Calibri"/>
        <family val="2"/>
      </rPr>
      <t>7/26</t>
    </r>
  </si>
  <si>
    <r>
      <rPr>
        <b/>
        <sz val="11"/>
        <color rgb="FF000000"/>
        <rFont val="Calibri"/>
      </rPr>
      <t xml:space="preserve">7/26 </t>
    </r>
    <r>
      <rPr>
        <b/>
        <strike/>
        <sz val="11"/>
        <color rgb="FF000000"/>
        <rFont val="Calibri"/>
      </rPr>
      <t>7/25</t>
    </r>
  </si>
  <si>
    <t>KIT CLEAR 7/10</t>
  </si>
  <si>
    <t>SHIPPED 7/26/2023</t>
  </si>
  <si>
    <t>ROWC B115888</t>
  </si>
  <si>
    <t>SHIPPED 7/25/2023</t>
  </si>
  <si>
    <t>KIT CLEAR 7/11</t>
  </si>
  <si>
    <t>118087-1PAR2</t>
  </si>
  <si>
    <r>
      <rPr>
        <sz val="11"/>
        <color rgb="FF70AD47"/>
        <rFont val="Calibri"/>
      </rPr>
      <t xml:space="preserve">7/25 </t>
    </r>
    <r>
      <rPr>
        <strike/>
        <sz val="11"/>
        <color rgb="FF70AD47"/>
        <rFont val="Calibri"/>
      </rPr>
      <t>7/24</t>
    </r>
  </si>
  <si>
    <t>KIT CLEAR 7/17</t>
  </si>
  <si>
    <t>Do not de-panel</t>
  </si>
  <si>
    <t>With changes B112216</t>
  </si>
  <si>
    <t>SHIPPED 7/24/2023</t>
  </si>
  <si>
    <r>
      <rPr>
        <b/>
        <sz val="11"/>
        <color rgb="FF000000"/>
        <rFont val="Calibri"/>
      </rPr>
      <t xml:space="preserve">7/24 </t>
    </r>
    <r>
      <rPr>
        <b/>
        <strike/>
        <sz val="11"/>
        <color rgb="FF000000"/>
        <rFont val="Calibri"/>
      </rPr>
      <t>7/20</t>
    </r>
  </si>
  <si>
    <t>SHIPPED 7/21/2023</t>
  </si>
  <si>
    <t>118986-1st</t>
  </si>
  <si>
    <t>117522-1PAR</t>
  </si>
  <si>
    <t>KIT CLEAR 7/7 (TAD)</t>
  </si>
  <si>
    <t>ROWC B118836</t>
  </si>
  <si>
    <t>SHIPPED 7/20/2023</t>
  </si>
  <si>
    <t>118847-1BAL</t>
  </si>
  <si>
    <r>
      <t xml:space="preserve">424 </t>
    </r>
    <r>
      <rPr>
        <strike/>
        <sz val="11"/>
        <color theme="9"/>
        <rFont val="Calibri"/>
      </rPr>
      <t>500</t>
    </r>
  </si>
  <si>
    <t>118847-1PAR</t>
  </si>
  <si>
    <t>SHIPPED 7/19/2023</t>
  </si>
  <si>
    <t>117479-RWK2</t>
  </si>
  <si>
    <t>CLEAR 7/5</t>
  </si>
  <si>
    <t>SHIPPED 7/18/2023</t>
  </si>
  <si>
    <t>No changes B118402</t>
  </si>
  <si>
    <r>
      <t xml:space="preserve">7/20 </t>
    </r>
    <r>
      <rPr>
        <strike/>
        <sz val="11"/>
        <color theme="9"/>
        <rFont val="Calibri"/>
        <family val="2"/>
        <scheme val="minor"/>
      </rPr>
      <t>7/12H</t>
    </r>
  </si>
  <si>
    <t>SHIPPED 7/17/2023</t>
  </si>
  <si>
    <t>117479-RWK</t>
  </si>
  <si>
    <t>SHIPPED 7/14/2023</t>
  </si>
  <si>
    <t>SHIPPED 7/13/2023</t>
  </si>
  <si>
    <t>118993-1ST</t>
  </si>
  <si>
    <t>118253-2nd</t>
  </si>
  <si>
    <t>With changes 1st Article</t>
  </si>
  <si>
    <t>7/12H</t>
  </si>
  <si>
    <t>SHIPPED 7/12/2023</t>
  </si>
  <si>
    <t>KIT CLEAR 7/7</t>
  </si>
  <si>
    <t>SHIPPED 7/11/2023</t>
  </si>
  <si>
    <r>
      <t xml:space="preserve">7/12H </t>
    </r>
    <r>
      <rPr>
        <strike/>
        <sz val="11"/>
        <color theme="9"/>
        <rFont val="Calibri"/>
        <family val="2"/>
        <scheme val="minor"/>
      </rPr>
      <t>6/26</t>
    </r>
  </si>
  <si>
    <t>KIT CLEAR 6/12 (ERIC)</t>
  </si>
  <si>
    <t>7/11H</t>
  </si>
  <si>
    <t>No changes B114417</t>
  </si>
  <si>
    <t>KIT CLEAR 6/26</t>
  </si>
  <si>
    <t>7/10H</t>
  </si>
  <si>
    <t>KIT CLEAR 6/30</t>
  </si>
  <si>
    <t>SHIPPED 7/10/2023</t>
  </si>
  <si>
    <r>
      <t xml:space="preserve">7/10 </t>
    </r>
    <r>
      <rPr>
        <strike/>
        <sz val="11"/>
        <color theme="9"/>
        <rFont val="Calibri"/>
        <family val="2"/>
      </rPr>
      <t>7/7H</t>
    </r>
  </si>
  <si>
    <t>No changes 1st Article</t>
  </si>
  <si>
    <t>7/7H</t>
  </si>
  <si>
    <t>RONC B107990</t>
  </si>
  <si>
    <t>SHIPPED 7/7/2023</t>
  </si>
  <si>
    <t>SMT CLEAR 6/29</t>
  </si>
  <si>
    <t>No changes B104894</t>
  </si>
  <si>
    <t>7/6H</t>
  </si>
  <si>
    <t>114721-2nd</t>
  </si>
  <si>
    <r>
      <t xml:space="preserve">7/5 </t>
    </r>
    <r>
      <rPr>
        <strike/>
        <sz val="11"/>
        <color theme="9"/>
        <rFont val="Calibri"/>
        <family val="2"/>
      </rPr>
      <t>6/30H</t>
    </r>
  </si>
  <si>
    <t>With change 1st Article</t>
  </si>
  <si>
    <t>KIT CLEAR 6/13</t>
  </si>
  <si>
    <t>SHIPPED 7/6/2023</t>
  </si>
  <si>
    <t>113842-1BAL</t>
  </si>
  <si>
    <t>Feeder dated 1/23 okay.  Already includes the rework parts from the extra parts list.</t>
  </si>
  <si>
    <t>No changes B118079</t>
  </si>
  <si>
    <r>
      <t xml:space="preserve">7/6 </t>
    </r>
    <r>
      <rPr>
        <strike/>
        <sz val="11"/>
        <color theme="9"/>
        <rFont val="Calibri Light"/>
        <family val="2"/>
      </rPr>
      <t>6/30H</t>
    </r>
  </si>
  <si>
    <t>recv from industrialex for rework</t>
  </si>
  <si>
    <t>7/5H</t>
  </si>
  <si>
    <t>SHIPPED 7/5/2023</t>
  </si>
  <si>
    <t>SHIPPED 6/30/2023</t>
  </si>
  <si>
    <t>KIT CLEAR 6/19</t>
  </si>
  <si>
    <t>RONC B100471</t>
  </si>
  <si>
    <t>KIT CLEAR 6/7 (ERIC)</t>
  </si>
  <si>
    <t>With changes B118518</t>
  </si>
  <si>
    <t>SHIPPED 6/29/2023</t>
  </si>
  <si>
    <t>118087-1PAR1</t>
  </si>
  <si>
    <t>SHIPPED 6/28/2023</t>
  </si>
  <si>
    <t>SHIPPED 6/27/2023</t>
  </si>
  <si>
    <t>116288-1BAL</t>
  </si>
  <si>
    <r>
      <t xml:space="preserve">??? </t>
    </r>
    <r>
      <rPr>
        <strike/>
        <sz val="11"/>
        <color theme="9"/>
        <rFont val="Calibri"/>
        <family val="2"/>
        <scheme val="minor"/>
      </rPr>
      <t>5/31H</t>
    </r>
  </si>
  <si>
    <t>117094-1ST</t>
  </si>
  <si>
    <t>6/26H</t>
  </si>
  <si>
    <t>With change B115838 - 1st batch 1200 - can run all 2700 at once if cleared</t>
  </si>
  <si>
    <t>KIT CLEAR 5/26</t>
  </si>
  <si>
    <t>SHIPPED 6/26/2023</t>
  </si>
  <si>
    <t>117780-2ND</t>
  </si>
  <si>
    <t>SHIPPED 6/23/2023</t>
  </si>
  <si>
    <t>113842-1PAR</t>
  </si>
  <si>
    <t>SHIPPED 6/22/2023</t>
  </si>
  <si>
    <t>117557-2nd</t>
  </si>
  <si>
    <t>ROWC B111418</t>
  </si>
  <si>
    <t>RONC B104649</t>
  </si>
  <si>
    <t>SHIPPED 6/21/2023</t>
  </si>
  <si>
    <t>118253-1st</t>
  </si>
  <si>
    <t>6/21H</t>
  </si>
  <si>
    <t>RONC B116837</t>
  </si>
  <si>
    <t>KIT CLEAR 5/23 (PHUONG)</t>
  </si>
  <si>
    <t>RONC B109427</t>
  </si>
  <si>
    <t>KIT CLEAR 6/15 (HOLD)</t>
  </si>
  <si>
    <t>JOB CANX 6/21/2023</t>
  </si>
  <si>
    <t>SHIPPED 6/20/2023</t>
  </si>
  <si>
    <t>ROWC B110684</t>
  </si>
  <si>
    <t>KIT CLEAR 6/1 (PHUONG)</t>
  </si>
  <si>
    <t>RONC B114233</t>
  </si>
  <si>
    <t>KIT CLEAR 6/12</t>
  </si>
  <si>
    <t>SHIPPED 6/19/2023</t>
  </si>
  <si>
    <t>KIT CLEAR 6/2</t>
  </si>
  <si>
    <t>SHIPPED 6/16/2023</t>
  </si>
  <si>
    <t>118473-1</t>
  </si>
  <si>
    <r>
      <t xml:space="preserve">6/16 </t>
    </r>
    <r>
      <rPr>
        <strike/>
        <sz val="11"/>
        <color theme="9"/>
        <rFont val="Calibri"/>
        <family val="2"/>
      </rPr>
      <t>6/19</t>
    </r>
  </si>
  <si>
    <t>SHIPPED 6/15/2023</t>
  </si>
  <si>
    <t>6/15H</t>
  </si>
  <si>
    <t>RONC B117102</t>
  </si>
  <si>
    <t>KIT CLEAR 5/17</t>
  </si>
  <si>
    <r>
      <t xml:space="preserve">6/14 </t>
    </r>
    <r>
      <rPr>
        <strike/>
        <sz val="11"/>
        <color theme="9"/>
        <rFont val="Calibri"/>
        <family val="2"/>
      </rPr>
      <t>6/8H</t>
    </r>
  </si>
  <si>
    <t>ROWC B114054</t>
  </si>
  <si>
    <t>KIT CLEAR 5/24 (PHUONG)</t>
  </si>
  <si>
    <t>SHIPPED 6/14/2023</t>
  </si>
  <si>
    <t>114946-2BAL</t>
  </si>
  <si>
    <t>6/14H</t>
  </si>
  <si>
    <t>KIT CLEAR 5/16</t>
  </si>
  <si>
    <t>SHIPPED 6/13/2023</t>
  </si>
  <si>
    <t>ROWC B113057</t>
  </si>
  <si>
    <t>KIT CLEAR 6/5</t>
  </si>
  <si>
    <t>SHIPPED 6/12/2023</t>
  </si>
  <si>
    <t>6/8H</t>
  </si>
  <si>
    <t>SHIPPED 6/9/2023</t>
  </si>
  <si>
    <t>KIT CLEAR 6/14 (ERIC)</t>
  </si>
  <si>
    <t>118107-1</t>
  </si>
  <si>
    <t>6/23H</t>
  </si>
  <si>
    <t>SHIPPED to industrialex 6/9/2023</t>
  </si>
  <si>
    <r>
      <t xml:space="preserve">??? </t>
    </r>
    <r>
      <rPr>
        <strike/>
        <sz val="11"/>
        <color theme="9"/>
        <rFont val="Calibri"/>
        <family val="2"/>
        <scheme val="minor"/>
      </rPr>
      <t>6/8</t>
    </r>
  </si>
  <si>
    <t>KIT CLEAR 6/1 (TAD)</t>
  </si>
  <si>
    <t>SHIPPED 6/8/2023</t>
  </si>
  <si>
    <t>ROWC B117874</t>
  </si>
  <si>
    <t>SHIPPED 6/7/2023</t>
  </si>
  <si>
    <t>117557-1ST</t>
  </si>
  <si>
    <t>KIT CLEAR 6/5 (ERIC)</t>
  </si>
  <si>
    <t>6/7H</t>
  </si>
  <si>
    <t>SHIPPED 6/6/2023</t>
  </si>
  <si>
    <t>117371-1</t>
  </si>
  <si>
    <t>6/6H</t>
  </si>
  <si>
    <t>5/23 KIT CLEAR (TAD)</t>
  </si>
  <si>
    <t>114721-1</t>
  </si>
  <si>
    <t>SHIPPED 6/5/2023</t>
  </si>
  <si>
    <t>6/5H</t>
  </si>
  <si>
    <t>KIT CLEAR 5/19</t>
  </si>
  <si>
    <t>117867-1ST</t>
  </si>
  <si>
    <t>CANCELLED 6/5/2023</t>
  </si>
  <si>
    <t>KIT CLEAR 5/30 (ERIC)</t>
  </si>
  <si>
    <t>SHIPPED 6/2/2023</t>
  </si>
  <si>
    <r>
      <t xml:space="preserve">??? </t>
    </r>
    <r>
      <rPr>
        <strike/>
        <sz val="11"/>
        <color theme="9"/>
        <rFont val="Calibri"/>
        <family val="2"/>
        <scheme val="minor"/>
      </rPr>
      <t>5/30H</t>
    </r>
  </si>
  <si>
    <t>KIT CLEAR 5/22 (ERIC)</t>
  </si>
  <si>
    <r>
      <t xml:space="preserve">??? </t>
    </r>
    <r>
      <rPr>
        <strike/>
        <sz val="11"/>
        <color theme="9"/>
        <rFont val="Calibri"/>
        <family val="2"/>
      </rPr>
      <t>5/3</t>
    </r>
  </si>
  <si>
    <t>KIT CLEAR 4/5</t>
  </si>
  <si>
    <r>
      <t xml:space="preserve">??? </t>
    </r>
    <r>
      <rPr>
        <strike/>
        <sz val="11"/>
        <color theme="0" tint="-0.499984740745262"/>
        <rFont val="Calibri"/>
        <family val="2"/>
      </rPr>
      <t>5/3</t>
    </r>
  </si>
  <si>
    <t>SHIPPED IN PLACE 6/1</t>
  </si>
  <si>
    <t>116688-1ST</t>
  </si>
  <si>
    <t>6/1H</t>
  </si>
  <si>
    <t>1b 2t</t>
  </si>
  <si>
    <t>KIT CLEAR 5/24 (ERIC)</t>
  </si>
  <si>
    <t>SHIPPED 6/1/2023</t>
  </si>
  <si>
    <t>KIT CLEAR 5/17 (PHUONG)</t>
  </si>
  <si>
    <t>KIT CLEAR 5/26 (ERIC)</t>
  </si>
  <si>
    <t>5/31H</t>
  </si>
  <si>
    <t>SHIPPED 5/31/2023</t>
  </si>
  <si>
    <t>2t</t>
  </si>
  <si>
    <t>KIT CLEAR 5/23 (TAD)</t>
  </si>
  <si>
    <t>KIT CLEAR 5/25 (TAD)</t>
  </si>
  <si>
    <t>115838-1BAL</t>
  </si>
  <si>
    <r>
      <t xml:space="preserve">??? </t>
    </r>
    <r>
      <rPr>
        <strike/>
        <sz val="11"/>
        <color theme="9"/>
        <rFont val="Calibri"/>
        <family val="2"/>
      </rPr>
      <t>5/9</t>
    </r>
  </si>
  <si>
    <t>With change B113565</t>
  </si>
  <si>
    <t>SHIPPED 5/30/2023</t>
  </si>
  <si>
    <t>6/2H</t>
  </si>
  <si>
    <t>KIT CLEAR 5/18 (ERIC)</t>
  </si>
  <si>
    <t>5/30H</t>
  </si>
  <si>
    <t>RONC B109226</t>
  </si>
  <si>
    <t>KIT CLEAR 5/22</t>
  </si>
  <si>
    <t>117984-1BAL</t>
  </si>
  <si>
    <t>KIT CLEAR 5/25 (PHUONG)</t>
  </si>
  <si>
    <t>SHIPPED 5/26/2023</t>
  </si>
  <si>
    <t>KIT CLEAR 5/16 (ERIC)</t>
  </si>
  <si>
    <t>117780-1ST</t>
  </si>
  <si>
    <t>KIT CLEAR 5/23 (ERIC)</t>
  </si>
  <si>
    <t>KIT CLEAR 5/12</t>
  </si>
  <si>
    <t>118067-1ST</t>
  </si>
  <si>
    <t>KIT CLEAR 5/19 (ERIC)</t>
  </si>
  <si>
    <t>With change B109746</t>
  </si>
  <si>
    <t>SHIPPED 5/25/2023</t>
  </si>
  <si>
    <t>KIT CLEAR 5/12 (ERIC)</t>
  </si>
  <si>
    <t>SHIPPED 5/24/2023</t>
  </si>
  <si>
    <r>
      <t xml:space="preserve">3 </t>
    </r>
    <r>
      <rPr>
        <b/>
        <strike/>
        <sz val="11"/>
        <rFont val="Calibri"/>
        <family val="2"/>
      </rPr>
      <t>10</t>
    </r>
  </si>
  <si>
    <t>KIT CLEAR 5/18 (TAD)</t>
  </si>
  <si>
    <t>SHIPPED 5/23/2023</t>
  </si>
  <si>
    <t>RONC B106341</t>
  </si>
  <si>
    <t>116350-2ND</t>
  </si>
  <si>
    <t>KIT CLEAR 5/17 (TAD)</t>
  </si>
  <si>
    <t>SHIPPED 5/22/2023</t>
  </si>
  <si>
    <t>117984-1PAR</t>
  </si>
  <si>
    <t>KIT CLEAR 5/15 (PHUONG)</t>
  </si>
  <si>
    <t>SHIPPED 5/19/2023</t>
  </si>
  <si>
    <t>1t</t>
  </si>
  <si>
    <t>KIT CLEAR 5/17 (ERIC)</t>
  </si>
  <si>
    <t>116458-2BAL</t>
  </si>
  <si>
    <r>
      <t xml:space="preserve">??? </t>
    </r>
    <r>
      <rPr>
        <strike/>
        <sz val="11"/>
        <color theme="9"/>
        <rFont val="Calibri"/>
        <family val="2"/>
      </rPr>
      <t>4/28</t>
    </r>
  </si>
  <si>
    <t>With change B107934</t>
  </si>
  <si>
    <t>KIT CLEAR 4/17</t>
  </si>
  <si>
    <t>KIT CLEAR 4/27</t>
  </si>
  <si>
    <t>SHIPPED 5/18/2023</t>
  </si>
  <si>
    <t>117354-1BAL</t>
  </si>
  <si>
    <t>KIT CLEAR 5/8</t>
  </si>
  <si>
    <t>SHIPPED 5/17/2023</t>
  </si>
  <si>
    <t>KIT CLEAR 5/4</t>
  </si>
  <si>
    <t>SHIPPED 5/16/2023</t>
  </si>
  <si>
    <t>No changes B109227</t>
  </si>
  <si>
    <t>SHIPPED 5/15/2023</t>
  </si>
  <si>
    <t>113840-1BAL</t>
  </si>
  <si>
    <t>RONC B115673</t>
  </si>
  <si>
    <r>
      <t xml:space="preserve">??? </t>
    </r>
    <r>
      <rPr>
        <strike/>
        <sz val="11"/>
        <color theme="9"/>
        <rFont val="Calibri"/>
        <family val="2"/>
      </rPr>
      <t>5/12</t>
    </r>
  </si>
  <si>
    <t>KIT CLEAR 4/28</t>
  </si>
  <si>
    <t>No changes B111571</t>
  </si>
  <si>
    <t>SHIPPED 5/12</t>
  </si>
  <si>
    <t>With change B113048</t>
  </si>
  <si>
    <t>116048-2BAL</t>
  </si>
  <si>
    <t xml:space="preserve"> -</t>
  </si>
  <si>
    <t>Rework B103326</t>
  </si>
  <si>
    <t>SHIPPED 5/11</t>
  </si>
  <si>
    <t>KIT CLEAR 5/1</t>
  </si>
  <si>
    <t>No changes B106348</t>
  </si>
  <si>
    <t>116091-2BAL</t>
  </si>
  <si>
    <t>No changes B109493</t>
  </si>
  <si>
    <t>SHIPPED 5/10</t>
  </si>
  <si>
    <t>117479-1PAR</t>
  </si>
  <si>
    <t>117354-1PAR</t>
  </si>
  <si>
    <t>115838-1PAR</t>
  </si>
  <si>
    <t>SHIPPED 5/9/2023</t>
  </si>
  <si>
    <t>With change B114390</t>
  </si>
  <si>
    <t>116107-2</t>
  </si>
  <si>
    <t>No changes from 1st Article</t>
  </si>
  <si>
    <t>KIT CLEAR 4/24</t>
  </si>
  <si>
    <t>SHIPPED 5/8/2023</t>
  </si>
  <si>
    <t>SHIPPED 5/5/2023</t>
  </si>
  <si>
    <t>114123-3RD</t>
  </si>
  <si>
    <t>With change 2nd Article</t>
  </si>
  <si>
    <r>
      <t xml:space="preserve">5/5 </t>
    </r>
    <r>
      <rPr>
        <strike/>
        <sz val="11"/>
        <color theme="9"/>
        <rFont val="Calibri"/>
        <family val="2"/>
        <scheme val="minor"/>
      </rPr>
      <t>5/8</t>
    </r>
  </si>
  <si>
    <t>With changes B107054</t>
  </si>
  <si>
    <t>SHIPPED 5/4/2023</t>
  </si>
  <si>
    <r>
      <t xml:space="preserve">5/4 </t>
    </r>
    <r>
      <rPr>
        <strike/>
        <sz val="11"/>
        <color theme="9"/>
        <rFont val="Calibri"/>
        <family val="2"/>
        <scheme val="minor"/>
      </rPr>
      <t>5/2</t>
    </r>
  </si>
  <si>
    <t>KIT CLEAR 4/25</t>
  </si>
  <si>
    <t>117663-1BAL</t>
  </si>
  <si>
    <t>With change B116340</t>
  </si>
  <si>
    <t>No changes B108946</t>
  </si>
  <si>
    <t>SHIPPED 5/3/2023</t>
  </si>
  <si>
    <r>
      <t xml:space="preserve">96 </t>
    </r>
    <r>
      <rPr>
        <strike/>
        <sz val="11"/>
        <color theme="9"/>
        <rFont val="Calibri"/>
        <family val="2"/>
      </rPr>
      <t>97</t>
    </r>
  </si>
  <si>
    <t>No changes B112316</t>
  </si>
  <si>
    <t>SHIPPED 5/2/2023</t>
  </si>
  <si>
    <t>SHIPPED 5/1/2023</t>
  </si>
  <si>
    <t>116493-2</t>
  </si>
  <si>
    <t>Hand place - Connector with guide pin only</t>
  </si>
  <si>
    <t>KIT CLEAR 4/26</t>
  </si>
  <si>
    <t>117663-1PAR</t>
  </si>
  <si>
    <t>4/25 - SMT CLEAR</t>
  </si>
  <si>
    <t>SHIPPED 4/28/2023</t>
  </si>
  <si>
    <t>116458-2PAR</t>
  </si>
  <si>
    <t>100610-5</t>
  </si>
  <si>
    <t>Oklahoma/No changes (final build)</t>
  </si>
  <si>
    <t>116432-2BAL</t>
  </si>
  <si>
    <r>
      <t xml:space="preserve">4/28 </t>
    </r>
    <r>
      <rPr>
        <b/>
        <strike/>
        <sz val="11"/>
        <rFont val="Calibri"/>
        <family val="2"/>
      </rPr>
      <t>4/26</t>
    </r>
  </si>
  <si>
    <t>With change</t>
  </si>
  <si>
    <t>SHIPPED 4/27/2023</t>
  </si>
  <si>
    <t>No changes B108947</t>
  </si>
  <si>
    <t>SHIPPED 4/26/2023</t>
  </si>
  <si>
    <t>114233-2BAL</t>
  </si>
  <si>
    <t>SHIPPED 4/25/2023</t>
  </si>
  <si>
    <t>KIT CLEAR 4/12</t>
  </si>
  <si>
    <t>No changes B104338</t>
  </si>
  <si>
    <t>SHIPPED 4/24/2023</t>
  </si>
  <si>
    <t>No changes B109262</t>
  </si>
  <si>
    <t>SHIPPED 4/21/2023</t>
  </si>
  <si>
    <t>113840-1PAR</t>
  </si>
  <si>
    <t>SHIPPED 4/20/2023</t>
  </si>
  <si>
    <t>SHIPPED 4/19/2023</t>
  </si>
  <si>
    <t>117199-2</t>
  </si>
  <si>
    <r>
      <t xml:space="preserve">4/19 </t>
    </r>
    <r>
      <rPr>
        <b/>
        <strike/>
        <sz val="11"/>
        <rFont val="Calibri"/>
        <family val="2"/>
        <scheme val="minor"/>
      </rPr>
      <t>4/18</t>
    </r>
  </si>
  <si>
    <t>No changes B110751</t>
  </si>
  <si>
    <t>117199-1</t>
  </si>
  <si>
    <t>SHIPPED 4/18/2023</t>
  </si>
  <si>
    <t>SHIPPED 4/17/2023</t>
  </si>
  <si>
    <t>With change B109867</t>
  </si>
  <si>
    <t>KIT CLEAR 4/3</t>
  </si>
  <si>
    <t>KIT CLEAR 3/27</t>
  </si>
  <si>
    <t>SHIPPED 4/14/2023</t>
  </si>
  <si>
    <t>116863-2BAL</t>
  </si>
  <si>
    <t>No changes B113064</t>
  </si>
  <si>
    <t>SHIPPED 4/13/2023</t>
  </si>
  <si>
    <t>116863-1PAR</t>
  </si>
  <si>
    <t>SHIPPED 4/12/2023</t>
  </si>
  <si>
    <t>100605-7</t>
  </si>
  <si>
    <r>
      <t xml:space="preserve">4/12 </t>
    </r>
    <r>
      <rPr>
        <strike/>
        <sz val="11"/>
        <color theme="9"/>
        <rFont val="Calibri"/>
        <family val="2"/>
        <scheme val="minor"/>
      </rPr>
      <t>4/5</t>
    </r>
  </si>
  <si>
    <t>SHIPPED 4/11/2023</t>
  </si>
  <si>
    <t>SHIPPED 4/10/2023</t>
  </si>
  <si>
    <r>
      <t xml:space="preserve">4/10 </t>
    </r>
    <r>
      <rPr>
        <strike/>
        <sz val="11"/>
        <color theme="9"/>
        <rFont val="Calibri"/>
        <family val="2"/>
        <scheme val="minor"/>
      </rPr>
      <t>4/7</t>
    </r>
    <r>
      <rPr>
        <sz val="11"/>
        <color theme="9"/>
        <rFont val="Calibri"/>
        <family val="2"/>
        <scheme val="minor"/>
      </rPr>
      <t xml:space="preserve"> </t>
    </r>
    <r>
      <rPr>
        <strike/>
        <sz val="11"/>
        <color theme="9"/>
        <rFont val="Calibri"/>
        <family val="2"/>
      </rPr>
      <t>4/4</t>
    </r>
  </si>
  <si>
    <t>No changes B109868</t>
  </si>
  <si>
    <t>SHIPPED 4/7/2023</t>
  </si>
  <si>
    <t>116350-1</t>
  </si>
  <si>
    <t>114233-1PAR</t>
  </si>
  <si>
    <t>SHIPPED 4/6/2023</t>
  </si>
  <si>
    <t>116493-1</t>
  </si>
  <si>
    <t>SHIPPED 4/5/2023</t>
  </si>
  <si>
    <t>KIT CLEAR 3/29</t>
  </si>
  <si>
    <t>116458-1</t>
  </si>
  <si>
    <t>114946-1PAR2</t>
  </si>
  <si>
    <t>SHIPPED 4/4/2023</t>
  </si>
  <si>
    <t>With change B108135</t>
  </si>
  <si>
    <t>SHIPPED 4/3/2023</t>
  </si>
  <si>
    <t>KIT CLEAR 3/20</t>
  </si>
  <si>
    <t>116048-2PAR</t>
  </si>
  <si>
    <t>SHIPPED 3/31/2023</t>
  </si>
  <si>
    <t>Pre-bake boards min 48 hours</t>
  </si>
  <si>
    <t>SHIPPED 3/30/2023</t>
  </si>
  <si>
    <t>REWORK B101206</t>
  </si>
  <si>
    <t>116107-1</t>
  </si>
  <si>
    <t>No changes B116464</t>
  </si>
  <si>
    <t>116432-1</t>
  </si>
  <si>
    <t>115913-2</t>
  </si>
  <si>
    <t>116091-1PAR</t>
  </si>
  <si>
    <t>SHIPPED 3/29/2023</t>
  </si>
  <si>
    <t>115937-RWK</t>
  </si>
  <si>
    <t>SHIPPED 3/28/2023</t>
  </si>
  <si>
    <t>KIT CLEARED 3/21</t>
  </si>
  <si>
    <t>No changes B108919</t>
  </si>
  <si>
    <t>SHIPPED 3/27/2023</t>
  </si>
  <si>
    <t>KIT CLEARED 3/17</t>
  </si>
  <si>
    <t>114820-2</t>
  </si>
  <si>
    <t>SHIPPED 3/24/2023</t>
  </si>
  <si>
    <t>SHIPPED 3/23/2023</t>
  </si>
  <si>
    <t>KIT CLEAR 3/13</t>
  </si>
  <si>
    <t>No changes B114452</t>
  </si>
  <si>
    <t>SHIPPED 3/22/2023</t>
  </si>
  <si>
    <t>With changes B103335</t>
  </si>
  <si>
    <t>116086-1</t>
  </si>
  <si>
    <r>
      <rPr>
        <sz val="11"/>
        <color theme="9"/>
        <rFont val="Calibri"/>
        <family val="2"/>
      </rPr>
      <t xml:space="preserve">3/23 </t>
    </r>
    <r>
      <rPr>
        <strike/>
        <sz val="11"/>
        <color theme="9"/>
        <rFont val="Calibri"/>
        <family val="2"/>
      </rPr>
      <t>11/9/2023</t>
    </r>
  </si>
  <si>
    <t>With change B112992</t>
  </si>
  <si>
    <r>
      <rPr>
        <sz val="11"/>
        <color theme="9"/>
        <rFont val="Calibri"/>
        <family val="2"/>
        <scheme val="minor"/>
      </rPr>
      <t xml:space="preserve">3/21 </t>
    </r>
    <r>
      <rPr>
        <strike/>
        <sz val="11"/>
        <color theme="9"/>
        <rFont val="Calibri"/>
        <family val="2"/>
        <scheme val="minor"/>
      </rPr>
      <t>3/6</t>
    </r>
  </si>
  <si>
    <t>Hold for new files</t>
  </si>
  <si>
    <t>SHIPPED 3/20/2023</t>
  </si>
  <si>
    <t>KIT CLEAR 2/27</t>
  </si>
  <si>
    <t>SHIPPED 3/17/2023</t>
  </si>
  <si>
    <t>115476-2</t>
  </si>
  <si>
    <t>SHIPPED 3/16/2023</t>
  </si>
  <si>
    <t>114946-1PAR</t>
  </si>
  <si>
    <t>PAID EXPEDITE</t>
  </si>
  <si>
    <t>SHIPPED 3/15/2023</t>
  </si>
  <si>
    <t>KIT CLEAR 3/6</t>
  </si>
  <si>
    <t>With change B114404</t>
  </si>
  <si>
    <t>116084-2</t>
  </si>
  <si>
    <t>SHIPPED 3/14/2023</t>
  </si>
  <si>
    <t>109882-2BAL</t>
  </si>
  <si>
    <t>2/17 2/3*</t>
  </si>
  <si>
    <t>New gerber/BOM/XY from 1st Article - New program/feeder setup</t>
  </si>
  <si>
    <t>KIT CLEAR 2/10</t>
  </si>
  <si>
    <t>113565-2</t>
  </si>
  <si>
    <t>116048-1</t>
  </si>
  <si>
    <t>SHIPPED 3/13/2023</t>
  </si>
  <si>
    <t>113565-1</t>
  </si>
  <si>
    <t>3/13H</t>
  </si>
  <si>
    <t>SHIPPED 3/10/2023</t>
  </si>
  <si>
    <t>116158-2BAL</t>
  </si>
  <si>
    <t>100610-4-2</t>
  </si>
  <si>
    <r>
      <t xml:space="preserve">3/10 </t>
    </r>
    <r>
      <rPr>
        <strike/>
        <sz val="11"/>
        <color theme="9"/>
        <rFont val="Calibri"/>
        <family val="2"/>
      </rPr>
      <t>3/8 3/3</t>
    </r>
    <r>
      <rPr>
        <sz val="11"/>
        <color theme="9"/>
        <rFont val="Calibri"/>
        <family val="2"/>
      </rPr>
      <t xml:space="preserve"> </t>
    </r>
    <r>
      <rPr>
        <strike/>
        <sz val="11"/>
        <color theme="9"/>
        <rFont val="Calibri"/>
        <family val="2"/>
      </rPr>
      <t>2/25H</t>
    </r>
  </si>
  <si>
    <t>Oklahoma/No changes 3rd Article</t>
  </si>
  <si>
    <t>No changes B102423</t>
  </si>
  <si>
    <t>SHIPPED 3/9/2023</t>
  </si>
  <si>
    <t>116158-1PAR</t>
  </si>
  <si>
    <t>SHIPPED 3/8/2023</t>
  </si>
  <si>
    <t>3/8H</t>
  </si>
  <si>
    <t>KIT CLEAR 2/15</t>
  </si>
  <si>
    <t>With change B111701</t>
  </si>
  <si>
    <t>KIT CLEAR 2/22</t>
  </si>
  <si>
    <t>114812-6</t>
  </si>
  <si>
    <t>SHIPPED 3/7/2023</t>
  </si>
  <si>
    <t>No changes B110797</t>
  </si>
  <si>
    <t>KIT CLEAR 2/21</t>
  </si>
  <si>
    <t>THT only/No change B110095</t>
  </si>
  <si>
    <t>115913-1</t>
  </si>
  <si>
    <t>SHIPPED 3/6/2023</t>
  </si>
  <si>
    <r>
      <t xml:space="preserve">2/24 </t>
    </r>
    <r>
      <rPr>
        <b/>
        <strike/>
        <sz val="11"/>
        <color theme="7" tint="-0.249977111117893"/>
        <rFont val="Calibri"/>
        <family val="2"/>
        <scheme val="minor"/>
      </rPr>
      <t>2/22</t>
    </r>
  </si>
  <si>
    <t>3/3H</t>
  </si>
  <si>
    <t>No changes B101205</t>
  </si>
  <si>
    <t>No changes B115328</t>
  </si>
  <si>
    <t>SHIPPED 3/3/2023</t>
  </si>
  <si>
    <t>114906-2</t>
  </si>
  <si>
    <t>SHIPPED 3/2/2023</t>
  </si>
  <si>
    <t>3/2H</t>
  </si>
  <si>
    <t>No changes B108431</t>
  </si>
  <si>
    <t>RONC B109853</t>
  </si>
  <si>
    <t>114812-5</t>
  </si>
  <si>
    <r>
      <rPr>
        <b/>
        <sz val="11"/>
        <color rgb="FFFF0000"/>
        <rFont val="Calibri"/>
        <family val="2"/>
        <scheme val="minor"/>
      </rPr>
      <t xml:space="preserve">2/28 </t>
    </r>
    <r>
      <rPr>
        <b/>
        <strike/>
        <sz val="11"/>
        <color rgb="FFFF0000"/>
        <rFont val="Calibri"/>
        <family val="2"/>
        <scheme val="minor"/>
      </rPr>
      <t>2/22 *1/9H</t>
    </r>
  </si>
  <si>
    <t>116084-1</t>
  </si>
  <si>
    <t>SHIPPED 3/1/2023</t>
  </si>
  <si>
    <r>
      <rPr>
        <b/>
        <strike/>
        <sz val="11"/>
        <color theme="4"/>
        <rFont val="Calibri"/>
        <family val="2"/>
      </rPr>
      <t>2/17 2/14</t>
    </r>
  </si>
  <si>
    <t>With change B108218 - Robert</t>
  </si>
  <si>
    <t>103336-2BAL</t>
  </si>
  <si>
    <t>2/27H</t>
  </si>
  <si>
    <t>ROWC B98649</t>
  </si>
  <si>
    <t>SHIPPED 2/28/2023</t>
  </si>
  <si>
    <t>100610-4-1</t>
  </si>
  <si>
    <r>
      <t xml:space="preserve">2/28 </t>
    </r>
    <r>
      <rPr>
        <strike/>
        <sz val="11"/>
        <color theme="9"/>
        <rFont val="Calibri"/>
        <family val="2"/>
        <scheme val="minor"/>
      </rPr>
      <t>2/25H</t>
    </r>
  </si>
  <si>
    <t>113665-8</t>
  </si>
  <si>
    <t>KIT CLEAR QTY  400 PARTIAL</t>
  </si>
  <si>
    <t>103336-2PAR</t>
  </si>
  <si>
    <t>SHIPPED 2/27/2023</t>
  </si>
  <si>
    <t>2/24H</t>
  </si>
  <si>
    <t>No changes B101523</t>
  </si>
  <si>
    <t>KIT CLEAR 1/26</t>
  </si>
  <si>
    <t>SHIPPED 2/24/2023</t>
  </si>
  <si>
    <t>KIT CLEAR 2/16</t>
  </si>
  <si>
    <t>114820-1</t>
  </si>
  <si>
    <t>SHIPPED 2/23/2023</t>
  </si>
  <si>
    <t>115493-2</t>
  </si>
  <si>
    <t>2/23H</t>
  </si>
  <si>
    <t>QTY 40 expedited to ship 2/21 (can run all 120 at once) - No changes B114521</t>
  </si>
  <si>
    <t>113151-3BAL</t>
  </si>
  <si>
    <r>
      <rPr>
        <b/>
        <strike/>
        <sz val="11"/>
        <color theme="4"/>
        <rFont val="Calibri"/>
        <family val="2"/>
      </rPr>
      <t>2/3</t>
    </r>
    <r>
      <rPr>
        <b/>
        <sz val="11"/>
        <color theme="4"/>
        <rFont val="Calibri"/>
        <family val="2"/>
      </rPr>
      <t xml:space="preserve"> </t>
    </r>
    <r>
      <rPr>
        <b/>
        <strike/>
        <sz val="11"/>
        <color theme="4"/>
        <rFont val="Calibri"/>
        <family val="2"/>
      </rPr>
      <t>12/28</t>
    </r>
  </si>
  <si>
    <t>With change B99149</t>
  </si>
  <si>
    <t>SHIPPED 2/22/2023</t>
  </si>
  <si>
    <t>No changes B110659</t>
  </si>
  <si>
    <t>KIT CLEAR 2/8</t>
  </si>
  <si>
    <t>114215-2</t>
  </si>
  <si>
    <t>2/21H</t>
  </si>
  <si>
    <t>KIT CLEAR 2/13</t>
  </si>
  <si>
    <t>SHIPPED 2/21/2023</t>
  </si>
  <si>
    <t>115493-1</t>
  </si>
  <si>
    <t>KIT CLEAR 2/15 - PAID EXPEDITE 2/17</t>
  </si>
  <si>
    <t>100605-6</t>
  </si>
  <si>
    <r>
      <t xml:space="preserve">2/21 </t>
    </r>
    <r>
      <rPr>
        <strike/>
        <sz val="11"/>
        <color theme="9"/>
        <rFont val="Calibri"/>
        <family val="2"/>
      </rPr>
      <t>2/15</t>
    </r>
  </si>
  <si>
    <t>116122-RWK</t>
  </si>
  <si>
    <t>DOC REL 2/10</t>
  </si>
  <si>
    <t>116121-RWK</t>
  </si>
  <si>
    <t>SHIPPED 2/17/2023</t>
  </si>
  <si>
    <r>
      <t xml:space="preserve">2/17 </t>
    </r>
    <r>
      <rPr>
        <strike/>
        <sz val="11"/>
        <color theme="9"/>
        <rFont val="Calibri"/>
        <family val="2"/>
      </rPr>
      <t>2/14</t>
    </r>
  </si>
  <si>
    <t>109882-2PAR</t>
  </si>
  <si>
    <r>
      <rPr>
        <sz val="11"/>
        <color theme="9"/>
        <rFont val="Calibri"/>
        <family val="2"/>
      </rPr>
      <t xml:space="preserve">2/17 </t>
    </r>
    <r>
      <rPr>
        <strike/>
        <sz val="11"/>
        <color theme="9"/>
        <rFont val="Calibri"/>
        <family val="2"/>
      </rPr>
      <t>2/3*</t>
    </r>
  </si>
  <si>
    <t>114812-4</t>
  </si>
  <si>
    <r>
      <rPr>
        <sz val="11"/>
        <color theme="9"/>
        <rFont val="Calibri"/>
        <family val="2"/>
        <scheme val="minor"/>
      </rPr>
      <t xml:space="preserve">2/22 </t>
    </r>
    <r>
      <rPr>
        <strike/>
        <sz val="11"/>
        <color theme="9"/>
        <rFont val="Calibri"/>
        <family val="2"/>
        <scheme val="minor"/>
      </rPr>
      <t>*1/9H</t>
    </r>
  </si>
  <si>
    <t>SHIPPED 2/16/2023</t>
  </si>
  <si>
    <t>KIT CLEAR 2/14</t>
  </si>
  <si>
    <t>SHIPPED 2/14/2023</t>
  </si>
  <si>
    <t>With change B104121</t>
  </si>
  <si>
    <t>RONC B108466</t>
  </si>
  <si>
    <t>SHIPPED 2/13/2023</t>
  </si>
  <si>
    <t>No changes B114821</t>
  </si>
  <si>
    <t>KIT CLEAR 1/30</t>
  </si>
  <si>
    <t>114812-3</t>
  </si>
  <si>
    <r>
      <rPr>
        <sz val="11"/>
        <color theme="9"/>
        <rFont val="Calibri"/>
        <family val="2"/>
      </rPr>
      <t xml:space="preserve">2/13 </t>
    </r>
    <r>
      <rPr>
        <strike/>
        <sz val="11"/>
        <color theme="9"/>
        <rFont val="Calibri"/>
        <family val="2"/>
      </rPr>
      <t>2/15</t>
    </r>
    <r>
      <rPr>
        <sz val="11"/>
        <color theme="9"/>
        <rFont val="Calibri"/>
        <family val="2"/>
      </rPr>
      <t xml:space="preserve"> </t>
    </r>
    <r>
      <rPr>
        <strike/>
        <sz val="11"/>
        <color theme="9"/>
        <rFont val="Calibri"/>
        <family val="2"/>
      </rPr>
      <t>*1/9H</t>
    </r>
  </si>
  <si>
    <t>PARTIAL CLEAR 12/22</t>
  </si>
  <si>
    <t>SHIPPED 2/10/2023</t>
  </si>
  <si>
    <t>115476-1</t>
  </si>
  <si>
    <t>REWORK B110198</t>
  </si>
  <si>
    <t>SHIPPED 2/9/2023</t>
  </si>
  <si>
    <t>115497-2BAL</t>
  </si>
  <si>
    <t>THT only/No changes B108347</t>
  </si>
  <si>
    <t>KIT CLEAR 2/6</t>
  </si>
  <si>
    <t>ROWC B104911</t>
  </si>
  <si>
    <t>SHIPPED 2/8/2023</t>
  </si>
  <si>
    <t>114307-2</t>
  </si>
  <si>
    <t>SHIPPED 2/7/2023</t>
  </si>
  <si>
    <t>No change B107257</t>
  </si>
  <si>
    <t>115497-1</t>
  </si>
  <si>
    <t>KIT CLEAR 2/1</t>
  </si>
  <si>
    <t>SHIPPED 2/6/2023</t>
  </si>
  <si>
    <t>New gerber/Program updated 1/11</t>
  </si>
  <si>
    <t>SHIPPED 2/3/2023</t>
  </si>
  <si>
    <t>113151-2PAR</t>
  </si>
  <si>
    <r>
      <rPr>
        <sz val="11"/>
        <color theme="9"/>
        <rFont val="Calibri"/>
        <family val="2"/>
        <scheme val="minor"/>
      </rPr>
      <t xml:space="preserve">2/3 </t>
    </r>
    <r>
      <rPr>
        <strike/>
        <sz val="11"/>
        <color theme="9"/>
        <rFont val="Calibri"/>
        <family val="2"/>
        <scheme val="minor"/>
      </rPr>
      <t>12/28</t>
    </r>
  </si>
  <si>
    <t>SHIPPED 2/2/2023</t>
  </si>
  <si>
    <t>No change B112985</t>
  </si>
  <si>
    <t>SHIPPED 2/1/2023</t>
  </si>
  <si>
    <t>114124-2</t>
  </si>
  <si>
    <t>114812-2</t>
  </si>
  <si>
    <t>SHIPPED 1/31/2023</t>
  </si>
  <si>
    <t>100606-7</t>
  </si>
  <si>
    <t>KIT CLEAR 12/19</t>
  </si>
  <si>
    <r>
      <t xml:space="preserve">1/31 </t>
    </r>
    <r>
      <rPr>
        <strike/>
        <sz val="11"/>
        <color theme="9" tint="0.39994506668294322"/>
        <rFont val="Calibri"/>
        <family val="2"/>
        <scheme val="minor"/>
      </rPr>
      <t>1/25</t>
    </r>
  </si>
  <si>
    <t>SHORT 4 ITEMS</t>
  </si>
  <si>
    <t>114813-2</t>
  </si>
  <si>
    <t>1/6H</t>
  </si>
  <si>
    <t>KIT CLEAR 12/21</t>
  </si>
  <si>
    <t>SHIPPED 1/30/2023</t>
  </si>
  <si>
    <t>113665-7</t>
  </si>
  <si>
    <t>100/50</t>
  </si>
  <si>
    <r>
      <t xml:space="preserve">1/31 </t>
    </r>
    <r>
      <rPr>
        <strike/>
        <sz val="11"/>
        <color theme="9" tint="0.39994506668294322"/>
        <rFont val="Calibri"/>
        <family val="2"/>
        <scheme val="minor"/>
      </rPr>
      <t>2/8</t>
    </r>
  </si>
  <si>
    <t>SHIPPED 1/27/2023</t>
  </si>
  <si>
    <t>SHIPPED 1/26/2023</t>
  </si>
  <si>
    <t>KIT CLEAR 1/23</t>
  </si>
  <si>
    <t>KIT CLEAR 1/19*</t>
  </si>
  <si>
    <t>SHIPPED 1/25/2023</t>
  </si>
  <si>
    <t>114906-1</t>
  </si>
  <si>
    <t>SHIPPED 1/24/2023</t>
  </si>
  <si>
    <t>With change B107127</t>
  </si>
  <si>
    <t>New BOM - Program/setup updated 1/16/2023</t>
  </si>
  <si>
    <t>KIT CLEAR 1/16</t>
  </si>
  <si>
    <t>SHIPPED 1/23/2023</t>
  </si>
  <si>
    <t>KIT CLEAR 1/9</t>
  </si>
  <si>
    <t>100617-4</t>
  </si>
  <si>
    <r>
      <t xml:space="preserve">1/20 </t>
    </r>
    <r>
      <rPr>
        <strike/>
        <sz val="11"/>
        <color theme="9" tint="0.39994506668294322"/>
        <rFont val="Calibri"/>
        <family val="2"/>
        <scheme val="minor"/>
      </rPr>
      <t>1/23H*</t>
    </r>
  </si>
  <si>
    <t>No changes 3rd Article (Oklahoma Final Build)</t>
  </si>
  <si>
    <t>SHIPPED 1/20/2023</t>
  </si>
  <si>
    <t>114123-2PAR</t>
  </si>
  <si>
    <t>DOC REL 1/13</t>
  </si>
  <si>
    <t>114334-3</t>
  </si>
  <si>
    <t>SHIPPED 1/19/2023</t>
  </si>
  <si>
    <r>
      <t xml:space="preserve">1/27 </t>
    </r>
    <r>
      <rPr>
        <strike/>
        <sz val="11"/>
        <color theme="9"/>
        <rFont val="Calibri"/>
        <family val="2"/>
      </rPr>
      <t>1/24</t>
    </r>
  </si>
  <si>
    <t>KIT CLEAR 1/3 -- DUE DATE 1/27 PER EMAIL</t>
  </si>
  <si>
    <t>SHIPPED 1/18/2023</t>
  </si>
  <si>
    <t>114734-1</t>
  </si>
  <si>
    <t>No changes B110779</t>
  </si>
  <si>
    <t>SHIPPED 1/17/2023</t>
  </si>
  <si>
    <t>114860-2</t>
  </si>
  <si>
    <t>SHIPPED 1/16/2023</t>
  </si>
  <si>
    <t>114791-2BAL</t>
  </si>
  <si>
    <t>PAID RWK (HOLD)</t>
  </si>
  <si>
    <t>114124-1</t>
  </si>
  <si>
    <t>New BOM/program/feeders updated 1/10 - With change B108878</t>
  </si>
  <si>
    <t>114215-1</t>
  </si>
  <si>
    <t>New BOM/Program feeder updated 1-11-23/With change B108880</t>
  </si>
  <si>
    <t>SHIPPED 1/13/2023</t>
  </si>
  <si>
    <t>New gerber/Program updated 1/10</t>
  </si>
  <si>
    <t>113665-6</t>
  </si>
  <si>
    <t>100/150</t>
  </si>
  <si>
    <t>114791-1PAR</t>
  </si>
  <si>
    <t>SHIPPED 1/12/2023</t>
  </si>
  <si>
    <t>SHIPPED 1/11/2023</t>
  </si>
  <si>
    <t>SHIPPED 1/10/2023</t>
  </si>
  <si>
    <t>1/11H</t>
  </si>
  <si>
    <t>SHIPPED 1/9/2023</t>
  </si>
  <si>
    <t>With change B110040</t>
  </si>
  <si>
    <t>Do not de-panel!!!</t>
  </si>
  <si>
    <t>With change B103726</t>
  </si>
  <si>
    <t>KIT CLEAR 12/29</t>
  </si>
  <si>
    <t>SHIPPED 1/6/2023</t>
  </si>
  <si>
    <t>113665-5*</t>
  </si>
  <si>
    <t>100/250</t>
  </si>
  <si>
    <t>SHIPPED 1/5/2023</t>
  </si>
  <si>
    <t>CANCELLED 1/04</t>
  </si>
  <si>
    <t>DOC REL 11/07</t>
  </si>
  <si>
    <t>CANCELLED 1/4/2023</t>
  </si>
  <si>
    <t>114307-1</t>
  </si>
  <si>
    <t>With change B108879</t>
  </si>
  <si>
    <t>SHIPPED 1/4/2023</t>
  </si>
  <si>
    <t>114886-2BAL</t>
  </si>
  <si>
    <t>1/3H</t>
  </si>
  <si>
    <t>12/30H</t>
  </si>
  <si>
    <t>114886-1</t>
  </si>
  <si>
    <t>SHIPPED 1/3/2023</t>
  </si>
  <si>
    <t>SHIPPED 12/30/22</t>
  </si>
  <si>
    <t>1/4H</t>
  </si>
  <si>
    <t>No changes B102179/Note quality issue from previous build</t>
  </si>
  <si>
    <t>114521-2</t>
  </si>
  <si>
    <t>12/27H</t>
  </si>
  <si>
    <t>No changes `</t>
  </si>
  <si>
    <t>KIT CLEAR 12/16</t>
  </si>
  <si>
    <t>114860-1</t>
  </si>
  <si>
    <t>12/29H</t>
  </si>
  <si>
    <t>SHIPPED 12/29</t>
  </si>
  <si>
    <t>No changes B110259</t>
  </si>
  <si>
    <t>114123-1</t>
  </si>
  <si>
    <t>With change B108881</t>
  </si>
  <si>
    <t>113151-1</t>
  </si>
  <si>
    <t>SHORT PCB + 5 ITEMS</t>
  </si>
  <si>
    <t>SHIPPED 12/28</t>
  </si>
  <si>
    <t>114521-1</t>
  </si>
  <si>
    <t>SHIPPED 12/27</t>
  </si>
  <si>
    <t>114054-2</t>
  </si>
  <si>
    <t>Need 5 boards Friday 12-9</t>
  </si>
  <si>
    <t>DOC REL 12/07</t>
  </si>
  <si>
    <t>114813-1</t>
  </si>
  <si>
    <t>12/28H</t>
  </si>
  <si>
    <t>SHIPPED 12/23</t>
  </si>
  <si>
    <t>114814-1</t>
  </si>
  <si>
    <t>114812-1</t>
  </si>
  <si>
    <t>Uses same PCBs as B114814</t>
  </si>
  <si>
    <t>SHIPPED 12/22</t>
  </si>
  <si>
    <t>114404-2</t>
  </si>
  <si>
    <t>With change B113440 (added hardware)</t>
  </si>
  <si>
    <t>With change B109885</t>
  </si>
  <si>
    <t>KIT CLEAR 12/14</t>
  </si>
  <si>
    <t>SHIPPED 12/21</t>
  </si>
  <si>
    <t>SHIPPED 12/20</t>
  </si>
  <si>
    <t>113347-2</t>
  </si>
  <si>
    <t>No changes B112096</t>
  </si>
  <si>
    <t>KIT CLEAR LESS 1 PC ITEM 40 12/13</t>
  </si>
  <si>
    <t>SHIPPED 12/19</t>
  </si>
  <si>
    <t>No changes B114026</t>
  </si>
  <si>
    <t>110198-2</t>
  </si>
  <si>
    <t>KIT CLEAR 12/12</t>
  </si>
  <si>
    <t>113646-2</t>
  </si>
  <si>
    <t>1B/3T</t>
  </si>
  <si>
    <t>KIT CLEAR 12/7 (NOT REPORTED) DAY 1 IS 12/12</t>
  </si>
  <si>
    <t>SHIPPED 12/16</t>
  </si>
  <si>
    <t>No change 112849</t>
  </si>
  <si>
    <t>113347-1</t>
  </si>
  <si>
    <t>12/14 - SPLIT QTY 1 OFF (CUST EVAL)</t>
  </si>
  <si>
    <t>SHIPPED 12/15</t>
  </si>
  <si>
    <t>104575-3</t>
  </si>
  <si>
    <t>No BOM changes 2nd Article - Updated ECO note #8 (Oklahoma Final Build)</t>
  </si>
  <si>
    <t>12/14H</t>
  </si>
  <si>
    <t>Off hold - program/feeder updated</t>
  </si>
  <si>
    <t>KIT CLEAR 11/14</t>
  </si>
  <si>
    <t>SHIPPED 12/14</t>
  </si>
  <si>
    <t>110198-1</t>
  </si>
  <si>
    <r>
      <t xml:space="preserve">12/5 </t>
    </r>
    <r>
      <rPr>
        <b/>
        <strike/>
        <sz val="11"/>
        <color theme="9" tint="0.39994506668294322"/>
        <rFont val="Calibri"/>
        <family val="2"/>
        <scheme val="minor"/>
      </rPr>
      <t>12/2H</t>
    </r>
  </si>
  <si>
    <t>KIT CLEAR 11/16 12/5 SHORT HEAT SINK PINS</t>
  </si>
  <si>
    <t>SHIPPED 12/13</t>
  </si>
  <si>
    <t>110416-3</t>
  </si>
  <si>
    <t>SHIPPED 12/12</t>
  </si>
  <si>
    <t>KIT CLEAR 11/28</t>
  </si>
  <si>
    <r>
      <t xml:space="preserve">12/12 </t>
    </r>
    <r>
      <rPr>
        <b/>
        <strike/>
        <sz val="11"/>
        <color theme="9" tint="0.39988402966399123"/>
        <rFont val="Calibri"/>
        <family val="2"/>
        <scheme val="minor"/>
      </rPr>
      <t>12/7H</t>
    </r>
  </si>
  <si>
    <t>KIT CLEAR 11/21</t>
  </si>
  <si>
    <t>114334-2</t>
  </si>
  <si>
    <t>400/1580</t>
  </si>
  <si>
    <t>KIT CLEAR 12/5</t>
  </si>
  <si>
    <t>SHIPPED 12/9</t>
  </si>
  <si>
    <t>114054-1</t>
  </si>
  <si>
    <t>113665-4</t>
  </si>
  <si>
    <t>100/350</t>
  </si>
  <si>
    <t>SHIPPED 12/8</t>
  </si>
  <si>
    <t>12/8H</t>
  </si>
  <si>
    <t>114404-1</t>
  </si>
  <si>
    <r>
      <t xml:space="preserve">??? </t>
    </r>
    <r>
      <rPr>
        <b/>
        <strike/>
        <sz val="11"/>
        <color rgb="FFFF0000"/>
        <rFont val="Calibri"/>
        <family val="2"/>
        <scheme val="minor"/>
      </rPr>
      <t>12/8</t>
    </r>
  </si>
  <si>
    <r>
      <t xml:space="preserve">??? </t>
    </r>
    <r>
      <rPr>
        <b/>
        <strike/>
        <sz val="11"/>
        <color rgb="FFFF0000"/>
        <rFont val="Calibri"/>
        <family val="2"/>
        <scheme val="minor"/>
      </rPr>
      <t>12/7</t>
    </r>
  </si>
  <si>
    <r>
      <t xml:space="preserve">??? </t>
    </r>
    <r>
      <rPr>
        <b/>
        <strike/>
        <sz val="11"/>
        <color rgb="FFFF0000"/>
        <rFont val="Calibri"/>
        <family val="2"/>
        <scheme val="minor"/>
      </rPr>
      <t>12/6</t>
    </r>
  </si>
  <si>
    <t>With change B109333</t>
  </si>
  <si>
    <t>SHIPPED 12/7</t>
  </si>
  <si>
    <t>114184-2</t>
  </si>
  <si>
    <t>SHIPPED 12/6</t>
  </si>
  <si>
    <t>50/2000</t>
  </si>
  <si>
    <t>SHIPPED 12/5</t>
  </si>
  <si>
    <t>112132-1</t>
  </si>
  <si>
    <t>KIT CLEAR 11/11 (NOT REPORTED)</t>
  </si>
  <si>
    <t>112217-3</t>
  </si>
  <si>
    <t>112218-3</t>
  </si>
  <si>
    <t>12/2H</t>
  </si>
  <si>
    <t>With changes B112810</t>
  </si>
  <si>
    <t>KIT CLEAR 11/2</t>
  </si>
  <si>
    <t>SHIPPED 12/2</t>
  </si>
  <si>
    <t>114184-1</t>
  </si>
  <si>
    <t>105003-2</t>
  </si>
  <si>
    <t>12/1H</t>
  </si>
  <si>
    <t>SHIPPED 12/1</t>
  </si>
  <si>
    <t>With change B105738</t>
  </si>
  <si>
    <t>114390-2</t>
  </si>
  <si>
    <t>11/30H</t>
  </si>
  <si>
    <t>With change B102221</t>
  </si>
  <si>
    <t>KIT CLEAR 11/7</t>
  </si>
  <si>
    <t>SHIPPED 11/30</t>
  </si>
  <si>
    <t>111470-2</t>
  </si>
  <si>
    <t>11/30H*</t>
  </si>
  <si>
    <t>With change (2 new ECO notes) - Robert update</t>
  </si>
  <si>
    <t>SHIPPED 11/29 (EXPEDITED 20 OF 50)</t>
  </si>
  <si>
    <t>111751-2</t>
  </si>
  <si>
    <t>KIT CLEAR 9/30 (NOT REPORTED)</t>
  </si>
  <si>
    <t>SHIPPED 11/29</t>
  </si>
  <si>
    <t>11/29H</t>
  </si>
  <si>
    <t>KIT CLEAR 11/4</t>
  </si>
  <si>
    <t>11/28H</t>
  </si>
  <si>
    <t>114334-1</t>
  </si>
  <si>
    <t>SHIPPED 11/28</t>
  </si>
  <si>
    <t>112881-2</t>
  </si>
  <si>
    <r>
      <t xml:space="preserve">15 </t>
    </r>
    <r>
      <rPr>
        <b/>
        <strike/>
        <sz val="11"/>
        <color theme="9" tint="0.39997558519241921"/>
        <rFont val="Calibri"/>
        <family val="2"/>
        <scheme val="minor"/>
      </rPr>
      <t>10</t>
    </r>
  </si>
  <si>
    <r>
      <rPr>
        <b/>
        <strike/>
        <sz val="11"/>
        <color theme="9" tint="0.39994506668294322"/>
        <rFont val="Calibri"/>
        <family val="2"/>
        <scheme val="minor"/>
      </rPr>
      <t>11/22</t>
    </r>
    <r>
      <rPr>
        <b/>
        <sz val="11"/>
        <color theme="9" tint="0.39997558519241921"/>
        <rFont val="Calibri"/>
        <family val="2"/>
        <scheme val="minor"/>
      </rPr>
      <t xml:space="preserve"> 11/28</t>
    </r>
  </si>
  <si>
    <t>No changes B106111</t>
  </si>
  <si>
    <t>110203-2</t>
  </si>
  <si>
    <t>KIT CLEAR 6/10</t>
  </si>
  <si>
    <t>SHIPPED 11/23</t>
  </si>
  <si>
    <t>With changes B100811</t>
  </si>
  <si>
    <t>KIT CLEAR 10/28</t>
  </si>
  <si>
    <t>No changes B112985</t>
  </si>
  <si>
    <t>SHIPPED 11/22</t>
  </si>
  <si>
    <t>114390-1</t>
  </si>
  <si>
    <t>QTY 20 expedited - Can build all 59 at once</t>
  </si>
  <si>
    <t>111695-2</t>
  </si>
  <si>
    <t>With changes - Robert update</t>
  </si>
  <si>
    <t>No changes B102703</t>
  </si>
  <si>
    <t>KIT CLEAR 11/8</t>
  </si>
  <si>
    <t>SHIPPED 11/21</t>
  </si>
  <si>
    <t>113426-1</t>
  </si>
  <si>
    <t>11/22*</t>
  </si>
  <si>
    <t>No changes B112228</t>
  </si>
  <si>
    <t>112127-2</t>
  </si>
  <si>
    <t>112128-2</t>
  </si>
  <si>
    <t>SHIPPED 11/18</t>
  </si>
  <si>
    <t>SHIPPED 11/17</t>
  </si>
  <si>
    <t>112217-1</t>
  </si>
  <si>
    <t>SHIPPED IN PLACE 11/17 - WRONG FABS FROM AA</t>
  </si>
  <si>
    <t>112218-1</t>
  </si>
  <si>
    <t>112217-2</t>
  </si>
  <si>
    <t>112218-2</t>
  </si>
  <si>
    <t>113665-3</t>
  </si>
  <si>
    <t>100/450</t>
  </si>
  <si>
    <t>No changes B108531</t>
  </si>
  <si>
    <t>SHIPPED 11/16</t>
  </si>
  <si>
    <t>With changes B102579</t>
  </si>
  <si>
    <t>With changes B102582</t>
  </si>
  <si>
    <t>SHIPPED 11/15</t>
  </si>
  <si>
    <t>113440-2</t>
  </si>
  <si>
    <t>No changes B112573</t>
  </si>
  <si>
    <t>111675-2</t>
  </si>
  <si>
    <t>SHIPPED 11/14</t>
  </si>
  <si>
    <t>With changes B102583</t>
  </si>
  <si>
    <t>KIT CLEAR 10/31</t>
  </si>
  <si>
    <t>110859-2</t>
  </si>
  <si>
    <t>No change B109097</t>
  </si>
  <si>
    <t>SHIPPED 11/11</t>
  </si>
  <si>
    <t>114025 /
113426</t>
  </si>
  <si>
    <t>*20/100</t>
  </si>
  <si>
    <t>*1</t>
  </si>
  <si>
    <t>SHIPPED 11/10</t>
  </si>
  <si>
    <t>SHIPPED 11/9</t>
  </si>
  <si>
    <t>SHORT 1 TH ITEM (CONFIRMING 4 ITEMS)</t>
  </si>
  <si>
    <t>SHIPPED 11/8</t>
  </si>
  <si>
    <t>111607-2</t>
  </si>
  <si>
    <t>SHIPPED 11/7</t>
  </si>
  <si>
    <t>No changes B108038</t>
  </si>
  <si>
    <t>SHIPPED 11/4</t>
  </si>
  <si>
    <t>113665-2</t>
  </si>
  <si>
    <t>100/550</t>
  </si>
  <si>
    <r>
      <rPr>
        <b/>
        <sz val="11"/>
        <color theme="9" tint="0.39991454817346722"/>
        <rFont val="Calibri"/>
        <family val="2"/>
        <scheme val="minor"/>
      </rPr>
      <t xml:space="preserve">11/4 </t>
    </r>
    <r>
      <rPr>
        <b/>
        <strike/>
        <sz val="11"/>
        <color theme="9" tint="0.39994506668294322"/>
        <rFont val="Calibri"/>
        <family val="2"/>
        <scheme val="minor"/>
      </rPr>
      <t>11/3</t>
    </r>
  </si>
  <si>
    <t>6/21 - SMT CLEAR ONLY</t>
  </si>
  <si>
    <t>INVOICE ONLY 11/3</t>
  </si>
  <si>
    <t>SHIPPED 11/3</t>
  </si>
  <si>
    <t>No changes B112553</t>
  </si>
  <si>
    <t>DOC REL 10/12</t>
  </si>
  <si>
    <t>No changes B113081</t>
  </si>
  <si>
    <t>SHIPPED 11/1</t>
  </si>
  <si>
    <t>No changes B113082</t>
  </si>
  <si>
    <t>109791-3</t>
  </si>
  <si>
    <t>SHIPPED 10/31</t>
  </si>
  <si>
    <t>KIT CLEAR 10/24</t>
  </si>
  <si>
    <t>With change B109536</t>
  </si>
  <si>
    <t>DOC REL 9/7</t>
  </si>
  <si>
    <t>113646-1</t>
  </si>
  <si>
    <t>DOC REL 10/13</t>
  </si>
  <si>
    <t>SHIPPED 10/28</t>
  </si>
  <si>
    <t>With changes B112096</t>
  </si>
  <si>
    <t>110721-2</t>
  </si>
  <si>
    <t>Repeat with change B109847</t>
  </si>
  <si>
    <t>JOB CANX INVOCE ONLY 10/27</t>
  </si>
  <si>
    <t>DOC REL 10/06</t>
  </si>
  <si>
    <t>SHIPPED 10/27</t>
  </si>
  <si>
    <t>SHIPPED 10/26</t>
  </si>
  <si>
    <t>New program ready for bottom - Top side use same program</t>
  </si>
  <si>
    <t>109349-2</t>
  </si>
  <si>
    <t>SHIPPED 10/25</t>
  </si>
  <si>
    <t>112781-2</t>
  </si>
  <si>
    <t>SHORT 3 ITEMS</t>
  </si>
  <si>
    <t>SHIPPED 10/24</t>
  </si>
  <si>
    <t>113665-1</t>
  </si>
  <si>
    <t>SHIPPED 10/21</t>
  </si>
  <si>
    <t>SHIPPED 10/20</t>
  </si>
  <si>
    <t>With change B111367</t>
  </si>
  <si>
    <t>111850-3</t>
  </si>
  <si>
    <r>
      <t>10/20</t>
    </r>
    <r>
      <rPr>
        <b/>
        <i/>
        <strike/>
        <sz val="11"/>
        <color theme="9" tint="0.59999389629810485"/>
        <rFont val="Calibri"/>
        <family val="2"/>
        <scheme val="minor"/>
      </rPr>
      <t xml:space="preserve"> 9/26</t>
    </r>
    <r>
      <rPr>
        <b/>
        <i/>
        <sz val="11"/>
        <color theme="9" tint="0.59999389629810485"/>
        <rFont val="Calibri"/>
        <family val="2"/>
        <scheme val="minor"/>
      </rPr>
      <t xml:space="preserve"> </t>
    </r>
    <r>
      <rPr>
        <b/>
        <i/>
        <strike/>
        <sz val="11"/>
        <color theme="9" tint="0.59999389629810485"/>
        <rFont val="Calibri"/>
        <family val="2"/>
        <scheme val="minor"/>
      </rPr>
      <t>10/20</t>
    </r>
  </si>
  <si>
    <t>KIT CLEAR W/ MULTI SHORT STRIPS - POSS RETURN KIT   10/20 - RETURNED TO AA</t>
  </si>
  <si>
    <t>With change B100732</t>
  </si>
  <si>
    <t>SHIPPED 10/19</t>
  </si>
  <si>
    <t>kit clear 9/30</t>
  </si>
  <si>
    <t>111607-1</t>
  </si>
  <si>
    <t>SHIPPED 10/18</t>
  </si>
  <si>
    <t>106336-2</t>
  </si>
  <si>
    <t>DOC REL 9/29</t>
  </si>
  <si>
    <t>110275-2</t>
  </si>
  <si>
    <t>REJ</t>
  </si>
  <si>
    <t>With change B110167</t>
  </si>
  <si>
    <t>110859-1</t>
  </si>
  <si>
    <t>PARTIAL KIT CLEAR 10/3</t>
  </si>
  <si>
    <t>SHIPPED 10/17</t>
  </si>
  <si>
    <t>111751-1</t>
  </si>
  <si>
    <t>109219-3</t>
  </si>
  <si>
    <t>SHIPPED 10/14</t>
  </si>
  <si>
    <t>113440-1</t>
  </si>
  <si>
    <t>300/400</t>
  </si>
  <si>
    <t>10/17*</t>
  </si>
  <si>
    <t>kit clear 10/6 (NOT REPORTED)</t>
  </si>
  <si>
    <t>SHORT 19 ITEMS</t>
  </si>
  <si>
    <t>112357/7-2</t>
  </si>
  <si>
    <t>SHIPPED 10/13</t>
  </si>
  <si>
    <t>112357-1</t>
  </si>
  <si>
    <r>
      <rPr>
        <b/>
        <strike/>
        <sz val="11"/>
        <color theme="4"/>
        <rFont val="Calibri"/>
        <family val="2"/>
        <scheme val="minor"/>
      </rPr>
      <t>9/27</t>
    </r>
    <r>
      <rPr>
        <b/>
        <sz val="11"/>
        <color theme="4"/>
        <rFont val="Calibri"/>
        <family val="2"/>
        <scheme val="minor"/>
      </rPr>
      <t>*</t>
    </r>
  </si>
  <si>
    <t>KIT CLEAR 10/10</t>
  </si>
  <si>
    <t>RONC B110745</t>
  </si>
  <si>
    <t>DOC REL 10/04</t>
  </si>
  <si>
    <t>SHIPPED 10/12</t>
  </si>
  <si>
    <t>EXP</t>
  </si>
  <si>
    <r>
      <t xml:space="preserve">3 </t>
    </r>
    <r>
      <rPr>
        <b/>
        <strike/>
        <sz val="11"/>
        <rFont val="Calibri"/>
        <family val="2"/>
        <scheme val="minor"/>
      </rPr>
      <t>5</t>
    </r>
  </si>
  <si>
    <t>No changes B112460</t>
  </si>
  <si>
    <t>113077-1</t>
  </si>
  <si>
    <r>
      <t xml:space="preserve">10/12 </t>
    </r>
    <r>
      <rPr>
        <b/>
        <strike/>
        <sz val="11"/>
        <color theme="9" tint="0.39994506668294322"/>
        <rFont val="Calibri"/>
        <family val="2"/>
        <scheme val="minor"/>
      </rPr>
      <t>10/11</t>
    </r>
  </si>
  <si>
    <t>KIT CLEAR 10/4 (10/4 - POWER OUT)</t>
  </si>
  <si>
    <t>110275-1</t>
  </si>
  <si>
    <t>SHIPPED 10/11</t>
  </si>
  <si>
    <r>
      <t xml:space="preserve">10/11 </t>
    </r>
    <r>
      <rPr>
        <b/>
        <strike/>
        <sz val="11"/>
        <color theme="9" tint="0.39994506668294322"/>
        <rFont val="Calibri"/>
        <family val="2"/>
        <scheme val="minor"/>
      </rPr>
      <t>10/10</t>
    </r>
  </si>
  <si>
    <t>KIT CLEAR 10/3 (10/4 - POWER OUT)</t>
  </si>
  <si>
    <t>SHIPPED 10/10</t>
  </si>
  <si>
    <t>No changes B111909</t>
  </si>
  <si>
    <t>111675-1</t>
  </si>
  <si>
    <r>
      <t xml:space="preserve">10/10 </t>
    </r>
    <r>
      <rPr>
        <b/>
        <strike/>
        <sz val="11"/>
        <rFont val="Calibri"/>
        <family val="2"/>
        <scheme val="minor"/>
      </rPr>
      <t>10/6</t>
    </r>
  </si>
  <si>
    <t>SHIPPED 10/7</t>
  </si>
  <si>
    <t>100606-6</t>
  </si>
  <si>
    <t>7/18 - BOT SIDE ONLY / 8/24 TOP SIDE</t>
  </si>
  <si>
    <t>No change B108735</t>
  </si>
  <si>
    <t>kit clear 9/23</t>
  </si>
  <si>
    <t>112881-1</t>
  </si>
  <si>
    <t>SHIPPED 10/6</t>
  </si>
  <si>
    <t>112128-1</t>
  </si>
  <si>
    <t>kit clear 9/29</t>
  </si>
  <si>
    <t>112127-1</t>
  </si>
  <si>
    <t>SHIPPED 10/5</t>
  </si>
  <si>
    <t>111754-2</t>
  </si>
  <si>
    <t>KIT CLEAR  9/21</t>
  </si>
  <si>
    <t>No change B105244</t>
  </si>
  <si>
    <r>
      <t xml:space="preserve">10/5 </t>
    </r>
    <r>
      <rPr>
        <b/>
        <strike/>
        <sz val="11"/>
        <color theme="9" tint="0.39994506668294322"/>
        <rFont val="Calibri"/>
        <family val="2"/>
        <scheme val="minor"/>
      </rPr>
      <t>10/4</t>
    </r>
  </si>
  <si>
    <t>KIT CLEAR 9/27 (10/4 - POWER OUT)</t>
  </si>
  <si>
    <t>112776-RWK</t>
  </si>
  <si>
    <t>SHIPPED 10/3</t>
  </si>
  <si>
    <t>111470-1</t>
  </si>
  <si>
    <t>THT/Press-fit only</t>
  </si>
  <si>
    <t>SHIPPED 9/30</t>
  </si>
  <si>
    <t>112781-1</t>
  </si>
  <si>
    <t>9/30*</t>
  </si>
  <si>
    <t>100606-5</t>
  </si>
  <si>
    <t>9/22 9/29</t>
  </si>
  <si>
    <t>SHIPPED 9/29</t>
  </si>
  <si>
    <t>No changes B104952</t>
  </si>
  <si>
    <t>No changes B104560</t>
  </si>
  <si>
    <t>SHIPPED 9/28</t>
  </si>
  <si>
    <t>No changes B111198</t>
  </si>
  <si>
    <t>KIT CLEAR 9/20 BUT SHIPPING HOLD</t>
  </si>
  <si>
    <t>SHIPPED 9/27</t>
  </si>
  <si>
    <t>5 4</t>
  </si>
  <si>
    <r>
      <t xml:space="preserve">9/27 </t>
    </r>
    <r>
      <rPr>
        <b/>
        <strike/>
        <sz val="11"/>
        <color theme="9" tint="0.39994506668294322"/>
        <rFont val="Calibri"/>
        <family val="2"/>
        <scheme val="minor"/>
      </rPr>
      <t>9/26</t>
    </r>
  </si>
  <si>
    <t>kit clear 9/22</t>
  </si>
  <si>
    <t>REWORK PAID</t>
  </si>
  <si>
    <t>SHIPPED 9/26</t>
  </si>
  <si>
    <t>kit clear 9/21</t>
  </si>
  <si>
    <t>112750-2</t>
  </si>
  <si>
    <t>KIT CLEAR 9/16</t>
  </si>
  <si>
    <t>SHIPPED 9/24</t>
  </si>
  <si>
    <t>SHIPPED 9/23</t>
  </si>
  <si>
    <t>No change B106913</t>
  </si>
  <si>
    <t>112750-1</t>
  </si>
  <si>
    <t>100606-4</t>
  </si>
  <si>
    <r>
      <t xml:space="preserve">9/22 </t>
    </r>
    <r>
      <rPr>
        <b/>
        <strike/>
        <sz val="11"/>
        <color theme="9" tint="0.39994506668294322"/>
        <rFont val="Calibri"/>
        <family val="2"/>
        <scheme val="minor"/>
      </rPr>
      <t>9/23</t>
    </r>
  </si>
  <si>
    <t>SHIPPED 9/22</t>
  </si>
  <si>
    <t>111850-2</t>
  </si>
  <si>
    <r>
      <t xml:space="preserve">6 </t>
    </r>
    <r>
      <rPr>
        <b/>
        <strike/>
        <sz val="11"/>
        <rFont val="Calibri"/>
        <family val="2"/>
      </rPr>
      <t>10</t>
    </r>
  </si>
  <si>
    <t>With change B106969</t>
  </si>
  <si>
    <t>SHIPPED 9/21</t>
  </si>
  <si>
    <t>No change B107519</t>
  </si>
  <si>
    <t>112502-2</t>
  </si>
  <si>
    <t>KIT CLEAR 9/15 BAL</t>
  </si>
  <si>
    <t>111571-2</t>
  </si>
  <si>
    <t>With change B108042/1st batch of 50</t>
  </si>
  <si>
    <t>111910-2</t>
  </si>
  <si>
    <t>9/16H*</t>
  </si>
  <si>
    <t>SHIPPED 9/19</t>
  </si>
  <si>
    <t>112029-2</t>
  </si>
  <si>
    <t>No changes B111746</t>
  </si>
  <si>
    <t>kit clear 9/14</t>
  </si>
  <si>
    <t>THT only/No changes B109946</t>
  </si>
  <si>
    <t>109219-2</t>
  </si>
  <si>
    <t>9/16H</t>
  </si>
  <si>
    <t>112502-1</t>
  </si>
  <si>
    <t>kit clear 9/15</t>
  </si>
  <si>
    <t>SHIPPED 9/16</t>
  </si>
  <si>
    <t>111910-1</t>
  </si>
  <si>
    <t>9/16*</t>
  </si>
  <si>
    <t>kit clear 9/9 (INTERNAL)</t>
  </si>
  <si>
    <t>KIT CLEAR 8/26</t>
  </si>
  <si>
    <t>SHIPPED 9/15</t>
  </si>
  <si>
    <t>112570-2</t>
  </si>
  <si>
    <t>No change B110848</t>
  </si>
  <si>
    <t>SHIPPED 9/14</t>
  </si>
  <si>
    <t>109097-2</t>
  </si>
  <si>
    <t>ROWC B106531</t>
  </si>
  <si>
    <t>kit clear 9/7</t>
  </si>
  <si>
    <t>111571-1</t>
  </si>
  <si>
    <t>9/14H</t>
  </si>
  <si>
    <t>SHIPPED 9/13</t>
  </si>
  <si>
    <t>109882-1</t>
  </si>
  <si>
    <t>9/14*</t>
  </si>
  <si>
    <t>kit clear 9/9</t>
  </si>
  <si>
    <t>SHIPPED 9/12</t>
  </si>
  <si>
    <t>107033-2</t>
  </si>
  <si>
    <t>109324-3</t>
  </si>
  <si>
    <t>SHIPPED 9/9</t>
  </si>
  <si>
    <t>No changes B108585</t>
  </si>
  <si>
    <t>KIT CLEAR 8/29</t>
  </si>
  <si>
    <r>
      <t xml:space="preserve">9/9 </t>
    </r>
    <r>
      <rPr>
        <b/>
        <strike/>
        <sz val="11"/>
        <color theme="9" tint="0.39994506668294322"/>
        <rFont val="Calibri"/>
        <family val="2"/>
        <scheme val="minor"/>
      </rPr>
      <t>9/14H</t>
    </r>
  </si>
  <si>
    <t>111850-1</t>
  </si>
  <si>
    <t>SHIPPED 9/8</t>
  </si>
  <si>
    <t>9/8H</t>
  </si>
  <si>
    <t>With change B110643 (TZ1 polarity)</t>
  </si>
  <si>
    <t>kit clear 9/8</t>
  </si>
  <si>
    <t>109324-2</t>
  </si>
  <si>
    <t>SHIPPED 9/7</t>
  </si>
  <si>
    <t>KIT CLEAR 8/24 (NOT REPORTED)</t>
  </si>
  <si>
    <t>SHIPPED 9/1</t>
  </si>
  <si>
    <t>SMT CLEAR 8/25 KIT CLEAR 8/29</t>
  </si>
  <si>
    <t>111643-2</t>
  </si>
  <si>
    <t>With change B107457</t>
  </si>
  <si>
    <t>SHORT PCB + 30 ITEMS</t>
  </si>
  <si>
    <t>SHIPPED 8/31</t>
  </si>
  <si>
    <t>100606-3</t>
  </si>
  <si>
    <t>109942-2</t>
  </si>
  <si>
    <t>109333-2</t>
  </si>
  <si>
    <t>T</t>
  </si>
  <si>
    <r>
      <rPr>
        <b/>
        <strike/>
        <sz val="11"/>
        <color theme="9" tint="0.39994506668294322"/>
        <rFont val="Calibri"/>
        <family val="2"/>
        <scheme val="minor"/>
      </rPr>
      <t>9/1</t>
    </r>
    <r>
      <rPr>
        <b/>
        <sz val="11"/>
        <color theme="9" tint="0.39997558519241921"/>
        <rFont val="Calibri"/>
        <family val="2"/>
        <scheme val="minor"/>
      </rPr>
      <t xml:space="preserve"> 9/2</t>
    </r>
  </si>
  <si>
    <t>No changes B108295</t>
  </si>
  <si>
    <t>SHIPPED 8/30</t>
  </si>
  <si>
    <t>103558-4</t>
  </si>
  <si>
    <t>SHIPPED 8/29</t>
  </si>
  <si>
    <t>kit clear 8/17</t>
  </si>
  <si>
    <t>10/25</t>
  </si>
  <si>
    <t>SHIPPED 8/26</t>
  </si>
  <si>
    <t>110721-1</t>
  </si>
  <si>
    <t>PARTIAL KIT CLEAR 8/12</t>
  </si>
  <si>
    <t>110770-2</t>
  </si>
  <si>
    <t>112029-1</t>
  </si>
  <si>
    <t>1/110</t>
  </si>
  <si>
    <t>SHIPPED 8/25</t>
  </si>
  <si>
    <t>110113-2</t>
  </si>
  <si>
    <t>RONC B106701</t>
  </si>
  <si>
    <t>kit clear 7/25</t>
  </si>
  <si>
    <t>110203-1</t>
  </si>
  <si>
    <t>107033-1</t>
  </si>
  <si>
    <t>SHIPPED 8/24</t>
  </si>
  <si>
    <t>MARVELL</t>
  </si>
  <si>
    <t>109791-2</t>
  </si>
  <si>
    <t>SHORT 7 ITEMS</t>
  </si>
  <si>
    <t>SHIPPED 8/23</t>
  </si>
  <si>
    <t>kit clear 8/8</t>
  </si>
  <si>
    <t>THT/Press-fit only/RONC B109041</t>
  </si>
  <si>
    <t>SHIPPED 8/22</t>
  </si>
  <si>
    <t>103336-1</t>
  </si>
  <si>
    <t>8/19*</t>
  </si>
  <si>
    <t>SHORT 5 ITEMS</t>
  </si>
  <si>
    <t>NC REWORK</t>
  </si>
  <si>
    <t>109249-2</t>
  </si>
  <si>
    <t>SHIPPED 8/19</t>
  </si>
  <si>
    <t>SHIPPED 8/17</t>
  </si>
  <si>
    <t>8/17*</t>
  </si>
  <si>
    <t>kit clear 8/9</t>
  </si>
  <si>
    <t>Off hold - kit clear 8/11</t>
  </si>
  <si>
    <t>SHIPPED 8/16</t>
  </si>
  <si>
    <t>109833-2</t>
  </si>
  <si>
    <t>No change 1st Article</t>
  </si>
  <si>
    <t>SHIPPED 8/15</t>
  </si>
  <si>
    <t>8/12*</t>
  </si>
  <si>
    <t>SHIPPED 8/12</t>
  </si>
  <si>
    <t>111695-1</t>
  </si>
  <si>
    <t>8/11*</t>
  </si>
  <si>
    <t>SHIPPED 8/11</t>
  </si>
  <si>
    <t>111754-1ST</t>
  </si>
  <si>
    <t>109324-1ST</t>
  </si>
  <si>
    <t>SHIPPED 8/10</t>
  </si>
  <si>
    <t>109706-2</t>
  </si>
  <si>
    <t>SHIPPED 8/9</t>
  </si>
  <si>
    <t>109706-1</t>
  </si>
  <si>
    <t>No change B109154</t>
  </si>
  <si>
    <t>kit clear 7/27</t>
  </si>
  <si>
    <t>SHIPPED 8/8</t>
  </si>
  <si>
    <t>109696-2</t>
  </si>
  <si>
    <t>100610-3</t>
  </si>
  <si>
    <t>With change/1 new ECO note</t>
  </si>
  <si>
    <t>kit clear 7/19</t>
  </si>
  <si>
    <t>SHIPPED 8/5</t>
  </si>
  <si>
    <t>100605-5</t>
  </si>
  <si>
    <t>Gerber changed - New program/stencil</t>
  </si>
  <si>
    <t>110680-1FA</t>
  </si>
  <si>
    <t>No change B109163</t>
  </si>
  <si>
    <t>SHIPPED 8/4</t>
  </si>
  <si>
    <t>SHIPPED 8/3</t>
  </si>
  <si>
    <t>SHIPPED 8/2</t>
  </si>
  <si>
    <t>ROWC B100374</t>
  </si>
  <si>
    <t>109830-2</t>
  </si>
  <si>
    <t>With changes</t>
  </si>
  <si>
    <t>KIT CLEAR 7/12 (7/7)</t>
  </si>
  <si>
    <t>With change B109879</t>
  </si>
  <si>
    <t>SHIPPED 8/1</t>
  </si>
  <si>
    <t>110643-2</t>
  </si>
  <si>
    <t>SHIPPED 7/29</t>
  </si>
  <si>
    <t>ROWC B107972</t>
  </si>
  <si>
    <r>
      <t xml:space="preserve">KIT CLEAR </t>
    </r>
    <r>
      <rPr>
        <b/>
        <strike/>
        <sz val="8"/>
        <color theme="9" tint="0.39994506668294322"/>
        <rFont val="Calibri"/>
        <family val="2"/>
        <scheme val="minor"/>
      </rPr>
      <t>7/7-7/8</t>
    </r>
    <r>
      <rPr>
        <b/>
        <sz val="8"/>
        <color theme="9" tint="0.39997558519241921"/>
        <rFont val="Calibri"/>
        <family val="2"/>
        <scheme val="minor"/>
      </rPr>
      <t xml:space="preserve">   7/15</t>
    </r>
  </si>
  <si>
    <t>100605-4</t>
  </si>
  <si>
    <t>RONC B106596</t>
  </si>
  <si>
    <t>110770-1</t>
  </si>
  <si>
    <t>SHIPPED 7/28</t>
  </si>
  <si>
    <t>108770-2</t>
  </si>
  <si>
    <t>SHIPPED 7/27</t>
  </si>
  <si>
    <t>RONC B103695</t>
  </si>
  <si>
    <t>SHIPPED 7/26</t>
  </si>
  <si>
    <t>SHIPPED 7/25</t>
  </si>
  <si>
    <t>7/25h</t>
  </si>
  <si>
    <t>smt clear 7/1</t>
  </si>
  <si>
    <t>100616-3</t>
  </si>
  <si>
    <t>Official release Oklahoma - RONC 2nd Article</t>
  </si>
  <si>
    <t>SHIPPED 7/22</t>
  </si>
  <si>
    <t>RONC B109898</t>
  </si>
  <si>
    <t>SHIPPED 7/21</t>
  </si>
  <si>
    <t>RONC B98970</t>
  </si>
  <si>
    <t>SHIPPED 7/20</t>
  </si>
  <si>
    <t>100617-3</t>
  </si>
  <si>
    <t>Official release Oklahoma - ROWC 2nd Article</t>
  </si>
  <si>
    <t>SHIPPED 7/19</t>
  </si>
  <si>
    <t>109833-1</t>
  </si>
  <si>
    <t>107482-2</t>
  </si>
  <si>
    <t>KIT CLEAR 7/8 (NOT REPORTED)</t>
  </si>
  <si>
    <t>107486-2</t>
  </si>
  <si>
    <t>KIT CLEAR 7/7  (NOT REPORTED)</t>
  </si>
  <si>
    <t>SHIPPED 7/18</t>
  </si>
  <si>
    <t>SHIPPED 7/15</t>
  </si>
  <si>
    <t>110643-1</t>
  </si>
  <si>
    <t>KIT CLEAR 6/30 - CAME IN PANEL HAVE TO RUN SINGLE</t>
  </si>
  <si>
    <t>SHIPPED 7/14</t>
  </si>
  <si>
    <t>7/14h</t>
  </si>
  <si>
    <t>ROWC B104539</t>
  </si>
  <si>
    <t>SHIPPED 7/13</t>
  </si>
  <si>
    <t>110220-2</t>
  </si>
  <si>
    <t>110416-2</t>
  </si>
  <si>
    <t>SHIPPED 7/12</t>
  </si>
  <si>
    <t>109333-1</t>
  </si>
  <si>
    <t>7/13h</t>
  </si>
  <si>
    <t>SHIPPED 7/11</t>
  </si>
  <si>
    <t>7/12h</t>
  </si>
  <si>
    <t>7/11h</t>
  </si>
  <si>
    <t>ROWC B101372</t>
  </si>
  <si>
    <t>109219-1</t>
  </si>
  <si>
    <t>SHIPPED 7/8</t>
  </si>
  <si>
    <t>kit clear 7/5</t>
  </si>
  <si>
    <t>SHORT P7</t>
  </si>
  <si>
    <t>SHIP IN PLACE 7/8</t>
  </si>
  <si>
    <t>104576-3</t>
  </si>
  <si>
    <t>7/8h</t>
  </si>
  <si>
    <t>SHIPPED 7/7</t>
  </si>
  <si>
    <t>SHIPPED 7/6</t>
  </si>
  <si>
    <t>109331-2</t>
  </si>
  <si>
    <t>No changes 1st Article but use new set of PCBs - previous had delam issues</t>
  </si>
  <si>
    <t>KIT CLEAR 7/1</t>
  </si>
  <si>
    <t>7/7h</t>
  </si>
  <si>
    <t>SHIPPED 7/5</t>
  </si>
  <si>
    <t>108770-1</t>
  </si>
  <si>
    <t>500/1000</t>
  </si>
  <si>
    <t>7/5h</t>
  </si>
  <si>
    <t>SHIPPED 7/1</t>
  </si>
  <si>
    <t>100613-3</t>
  </si>
  <si>
    <t>110113-1</t>
  </si>
  <si>
    <t>SHIPPED 6/30</t>
  </si>
  <si>
    <t>KIT CLEAR 6/17 (ALTA)</t>
  </si>
  <si>
    <t>104575-2</t>
  </si>
  <si>
    <t>Official release Oklahoma - ROWC 1st Article</t>
  </si>
  <si>
    <t>SHIPPED 6/29</t>
  </si>
  <si>
    <t>110135-2</t>
  </si>
  <si>
    <t>ROWC B108063</t>
  </si>
  <si>
    <t>BAL KIT CLEAR 6/22</t>
  </si>
  <si>
    <t>109558-3</t>
  </si>
  <si>
    <t>7/6h</t>
  </si>
  <si>
    <t>109558-2</t>
  </si>
  <si>
    <t>DOC REL 6/15</t>
  </si>
  <si>
    <t>SHIPPED 6/28</t>
  </si>
  <si>
    <t>ALTA kit clear 6/9</t>
  </si>
  <si>
    <t>110392-2</t>
  </si>
  <si>
    <t>KIT CLEAR 6/24</t>
  </si>
  <si>
    <t>SHIPPED 6/27</t>
  </si>
  <si>
    <t>SHORT 2 ITEMS</t>
  </si>
  <si>
    <t>ROWC B97132</t>
  </si>
  <si>
    <t>SHIPPED 6/24</t>
  </si>
  <si>
    <t>ROWC B104156</t>
  </si>
  <si>
    <t>KIT CLEAR 6/21 (BAKE)</t>
  </si>
  <si>
    <t>110135-1</t>
  </si>
  <si>
    <t>SHORT 1 ITEM</t>
  </si>
  <si>
    <t>SHIPPED 6/23</t>
  </si>
  <si>
    <t>109898-2</t>
  </si>
  <si>
    <t>6/23*</t>
  </si>
  <si>
    <t>KIT CLEAR 6/20 - *FABS REJ</t>
  </si>
  <si>
    <t>109695-2</t>
  </si>
  <si>
    <t>109877-3</t>
  </si>
  <si>
    <t>5_10_20</t>
  </si>
  <si>
    <t>RONC B109154</t>
  </si>
  <si>
    <t>110220-1</t>
  </si>
  <si>
    <t>PARTIAL CLEAR 6/10</t>
  </si>
  <si>
    <t>110392-1</t>
  </si>
  <si>
    <t>SHIPPED 6/22</t>
  </si>
  <si>
    <t>SHIPPED 6/21</t>
  </si>
  <si>
    <t>SHIPPED 6/20</t>
  </si>
  <si>
    <t>110172-2</t>
  </si>
  <si>
    <t>SHIPPED 6/17</t>
  </si>
  <si>
    <t>109617-2</t>
  </si>
  <si>
    <t>SHIPPED 6/16</t>
  </si>
  <si>
    <t>AA transfer</t>
  </si>
  <si>
    <t>SHIPPED 6/15</t>
  </si>
  <si>
    <t>108218-2</t>
  </si>
  <si>
    <t>kit clear 6/27</t>
  </si>
  <si>
    <t>kit clear 6/6</t>
  </si>
  <si>
    <t>SHIPPED 6/14</t>
  </si>
  <si>
    <t>109830-1</t>
  </si>
  <si>
    <t>3/47</t>
  </si>
  <si>
    <t>kit clear 6/7</t>
  </si>
  <si>
    <t>SHIPPED 6/13</t>
  </si>
  <si>
    <t>110416-1</t>
  </si>
  <si>
    <t>104910-4</t>
  </si>
  <si>
    <t>SHIPPED 6/10</t>
  </si>
  <si>
    <t>SHIPPED 6/9</t>
  </si>
  <si>
    <t>109898-1</t>
  </si>
  <si>
    <t>109877-2</t>
  </si>
  <si>
    <t>SHORT FABS</t>
  </si>
  <si>
    <t>SHIPPED 6/8</t>
  </si>
  <si>
    <t>KIT CLEAR 5/24</t>
  </si>
  <si>
    <t>109791-1</t>
  </si>
  <si>
    <t>SHIPPED 6/7</t>
  </si>
  <si>
    <t>SHIPPED 6/6</t>
  </si>
  <si>
    <t>109097-1</t>
  </si>
  <si>
    <t>SHIPPED 6/3</t>
  </si>
  <si>
    <t>SHIPPED 6/2</t>
  </si>
  <si>
    <t>Zestron</t>
  </si>
  <si>
    <t>ROWC B95097</t>
  </si>
  <si>
    <t>109877-1</t>
  </si>
  <si>
    <t>ROWC B108553</t>
  </si>
  <si>
    <t>SHIPPED 6/1</t>
  </si>
  <si>
    <t>109558-1</t>
  </si>
  <si>
    <t>SHIPPED 5/31</t>
  </si>
  <si>
    <t>kit clear 5/20</t>
  </si>
  <si>
    <t>ROWC B105166</t>
  </si>
  <si>
    <t>kit clear 5/27</t>
  </si>
  <si>
    <t>SHIPPED 5/27</t>
  </si>
  <si>
    <t>104910-3</t>
  </si>
  <si>
    <t>109331-1</t>
  </si>
  <si>
    <t>109349-1</t>
  </si>
  <si>
    <t>110172-1</t>
  </si>
  <si>
    <t>5/27*</t>
  </si>
  <si>
    <t>kit clear 5/23</t>
  </si>
  <si>
    <t>SHIPPED 5/26</t>
  </si>
  <si>
    <t>SHIPPED 5/25</t>
  </si>
  <si>
    <t>SHIPPED 5/24</t>
  </si>
  <si>
    <t>SHIPPED 5/23</t>
  </si>
  <si>
    <t>109617-1</t>
  </si>
  <si>
    <t>ROWC B93995</t>
  </si>
  <si>
    <t>SHIPPED 5/20</t>
  </si>
  <si>
    <t>109942-1</t>
  </si>
  <si>
    <t>108252-2</t>
  </si>
  <si>
    <t>ROWC B104930</t>
  </si>
  <si>
    <t>kit clear 5/18</t>
  </si>
  <si>
    <t>SHIPPED 5/19</t>
  </si>
  <si>
    <t>108603-2</t>
  </si>
  <si>
    <t>109695-1</t>
  </si>
  <si>
    <t>109696-1</t>
  </si>
  <si>
    <t>109536-2</t>
  </si>
  <si>
    <t>SHIPPED 5/18</t>
  </si>
  <si>
    <t>THT only, RONC B106693</t>
  </si>
  <si>
    <t>109847-4</t>
  </si>
  <si>
    <t>109847-3</t>
  </si>
  <si>
    <t>SHIPPED 5/17</t>
  </si>
  <si>
    <t>109419-2</t>
  </si>
  <si>
    <t>109536-1</t>
  </si>
  <si>
    <t>I</t>
  </si>
  <si>
    <t>SHIPPED 5/16</t>
  </si>
  <si>
    <t>108218-1</t>
  </si>
  <si>
    <t>100/1000</t>
  </si>
  <si>
    <t>KIT CLEAR 5/6</t>
  </si>
  <si>
    <t>SHIPPED 5/13</t>
  </si>
  <si>
    <t>108907-3</t>
  </si>
  <si>
    <t>108472-2</t>
  </si>
  <si>
    <t>ROWC B106208</t>
  </si>
  <si>
    <t>109578-4</t>
  </si>
  <si>
    <t>109419-1</t>
  </si>
  <si>
    <t>RONC B104974</t>
  </si>
  <si>
    <t>kit clear 5/6</t>
  </si>
  <si>
    <t>109629-1</t>
  </si>
  <si>
    <t>109847-2</t>
  </si>
  <si>
    <t>SHIPPED 5/9</t>
  </si>
  <si>
    <t>104910-2</t>
  </si>
  <si>
    <t>108909-3</t>
  </si>
  <si>
    <t>5/4 - BOT DELAM</t>
  </si>
  <si>
    <t>108909-2</t>
  </si>
  <si>
    <t>108909-1</t>
  </si>
  <si>
    <t>SHIPPED 5/6</t>
  </si>
  <si>
    <t>104910-1</t>
  </si>
  <si>
    <t>109578-3</t>
  </si>
  <si>
    <t>109578-2</t>
  </si>
  <si>
    <t>SHIPPED 5/5</t>
  </si>
  <si>
    <t>109847-1</t>
  </si>
  <si>
    <t>109578-1</t>
  </si>
  <si>
    <t>SHIPPED 5/4</t>
  </si>
  <si>
    <t>SHIPPED 5/3</t>
  </si>
  <si>
    <t>RONC B104952</t>
  </si>
  <si>
    <t>107215-2ND</t>
  </si>
  <si>
    <t>THT assembly only</t>
  </si>
  <si>
    <t>ROWC B105905</t>
  </si>
  <si>
    <t>kit clear 4/29</t>
  </si>
  <si>
    <t>SHIPPED 5/2</t>
  </si>
  <si>
    <t>108472-1</t>
  </si>
  <si>
    <t>KIT CLEAR 4/15</t>
  </si>
  <si>
    <t>SHIPPED 4/29</t>
  </si>
  <si>
    <t>108907-2</t>
  </si>
  <si>
    <t>kit clear 5/10</t>
  </si>
  <si>
    <t>109154-4</t>
  </si>
  <si>
    <t>Can build all 100 at once/ROWC B107898 2nd Article</t>
  </si>
  <si>
    <t>109154-3</t>
  </si>
  <si>
    <t>RONC B103315</t>
  </si>
  <si>
    <t>107236-2</t>
  </si>
  <si>
    <t>ROWC B103984</t>
  </si>
  <si>
    <t>SHORT 5 ITEMS (1 SMT)</t>
  </si>
  <si>
    <t>SHIPPED 4/28</t>
  </si>
  <si>
    <t>DOC REL 3/28</t>
  </si>
  <si>
    <t>SHIPPED 4/27</t>
  </si>
  <si>
    <t>107329-2</t>
  </si>
  <si>
    <t>107257-2ND</t>
  </si>
  <si>
    <t>SHIPPED 4/26</t>
  </si>
  <si>
    <t>ROWC B98717 (Robert)</t>
  </si>
  <si>
    <t>SHIPPED 4/25</t>
  </si>
  <si>
    <t>109154-2</t>
  </si>
  <si>
    <t>SHORT 9 ITEMS</t>
  </si>
  <si>
    <t>DOC REL 4/14</t>
  </si>
  <si>
    <t>SHIPPED 4/22</t>
  </si>
  <si>
    <t>SHIPPED 4/21</t>
  </si>
  <si>
    <t>107546-2ND</t>
  </si>
  <si>
    <t>RONC B106808</t>
  </si>
  <si>
    <t>kit clear 4/14</t>
  </si>
  <si>
    <t>SHIPPED 4/20</t>
  </si>
  <si>
    <t>109154-1</t>
  </si>
  <si>
    <t>SHIPPED 4/19</t>
  </si>
  <si>
    <t>107329-1</t>
  </si>
  <si>
    <t>KIT CLEAR FOR PARTIAL 4/15</t>
  </si>
  <si>
    <t>109386-2</t>
  </si>
  <si>
    <t>QTY 150 ASAP</t>
  </si>
  <si>
    <t>SHIPPED 4/18</t>
  </si>
  <si>
    <t>105892-2</t>
  </si>
  <si>
    <t>SHIPPED 4/15</t>
  </si>
  <si>
    <t>100605-2</t>
  </si>
  <si>
    <t>20/100</t>
  </si>
  <si>
    <t>109386-1</t>
  </si>
  <si>
    <t>48/302</t>
  </si>
  <si>
    <t>SHIPPED 4/14</t>
  </si>
  <si>
    <t>RONC B106782</t>
  </si>
  <si>
    <t>4/15*</t>
  </si>
  <si>
    <t>RONC B107450</t>
  </si>
  <si>
    <t>SHIPPED 4/13</t>
  </si>
  <si>
    <t>RONC B107449</t>
  </si>
  <si>
    <t>107257-1FA</t>
  </si>
  <si>
    <t>kit clear 4/4</t>
  </si>
  <si>
    <t>SHIPPED 4/12</t>
  </si>
  <si>
    <t>109249-1</t>
  </si>
  <si>
    <t>SHIPPED 4/11</t>
  </si>
  <si>
    <t>RONC B107159</t>
  </si>
  <si>
    <t>104885-2</t>
  </si>
  <si>
    <t>107895-2</t>
  </si>
  <si>
    <t>SHIPPED 4/8</t>
  </si>
  <si>
    <t>107895-1</t>
  </si>
  <si>
    <t>12/25</t>
  </si>
  <si>
    <t>ROWC B105555</t>
  </si>
  <si>
    <t>RONC B107455</t>
  </si>
  <si>
    <t>smt clear 3/31</t>
  </si>
  <si>
    <t>kit clear 4/7</t>
  </si>
  <si>
    <t>SHIPPED 4/7</t>
  </si>
  <si>
    <t>107546-1FA</t>
  </si>
  <si>
    <t>100606-2</t>
  </si>
  <si>
    <t>kit clear 3/24</t>
  </si>
  <si>
    <t>SHIPPED 4/6</t>
  </si>
  <si>
    <t>108380-2</t>
  </si>
  <si>
    <t>PARTIAL KIT CLEAR 3/22</t>
  </si>
  <si>
    <t>RONC B105652</t>
  </si>
  <si>
    <t>107215-1</t>
  </si>
  <si>
    <t>1FA/5</t>
  </si>
  <si>
    <t>SHIPPED 4/4</t>
  </si>
  <si>
    <t>23/65</t>
  </si>
  <si>
    <t>108639-1</t>
  </si>
  <si>
    <t>KIT CLEAR 3/28</t>
  </si>
  <si>
    <t>kit clear 4/1</t>
  </si>
  <si>
    <t>SHIPPED 4/1</t>
  </si>
  <si>
    <t>107937-2</t>
  </si>
  <si>
    <t>SHIPPED 3/31</t>
  </si>
  <si>
    <t>108603-1</t>
  </si>
  <si>
    <t>FAB</t>
  </si>
  <si>
    <t>SHIPPED 3/30</t>
  </si>
  <si>
    <t>108380-1</t>
  </si>
  <si>
    <t>108252-1</t>
  </si>
  <si>
    <t>SHIPPED 3/29</t>
  </si>
  <si>
    <t>SHIPPED 3/28</t>
  </si>
  <si>
    <t>107972-2</t>
  </si>
  <si>
    <t>RONC B99888</t>
  </si>
  <si>
    <t>SHIPPED 3/25</t>
  </si>
  <si>
    <t>3/25*</t>
  </si>
  <si>
    <t>108420-2</t>
  </si>
  <si>
    <r>
      <rPr>
        <b/>
        <strike/>
        <sz val="11"/>
        <color theme="4"/>
        <rFont val="Calibri"/>
        <family val="2"/>
        <scheme val="minor"/>
      </rPr>
      <t>3</t>
    </r>
    <r>
      <rPr>
        <b/>
        <sz val="11"/>
        <color theme="4"/>
        <rFont val="Calibri"/>
        <family val="2"/>
        <scheme val="minor"/>
      </rPr>
      <t xml:space="preserve"> 2</t>
    </r>
  </si>
  <si>
    <t>SHIPPED 3/24</t>
  </si>
  <si>
    <t>No XY but 1 pin contact spring only - press-fit per customer</t>
  </si>
  <si>
    <t>RONC B99890</t>
  </si>
  <si>
    <t>SHIPPED 3/23</t>
  </si>
  <si>
    <t>ROWC B105264</t>
  </si>
  <si>
    <t>106596-2</t>
  </si>
  <si>
    <t>SHIPPED 3/22</t>
  </si>
  <si>
    <t>RONC B106039</t>
  </si>
  <si>
    <t>108347-1</t>
  </si>
  <si>
    <t>THT only/RONC B104412</t>
  </si>
  <si>
    <t>kit clear 3/18</t>
  </si>
  <si>
    <t>108347-2</t>
  </si>
  <si>
    <t>THT only/RONC B103309</t>
  </si>
  <si>
    <t>KIT CEAR 3/18</t>
  </si>
  <si>
    <t>SHIPPED 3/21</t>
  </si>
  <si>
    <t>KIT CEAR 3/14</t>
  </si>
  <si>
    <t>ROWC B97395</t>
  </si>
  <si>
    <t>3/10 RECV WRONG C14</t>
  </si>
  <si>
    <t>SHIPPED 3/18</t>
  </si>
  <si>
    <t>107972-1</t>
  </si>
  <si>
    <t>KIT CLEAR 3/10</t>
  </si>
  <si>
    <t>108332-2</t>
  </si>
  <si>
    <t>THT only - 2ND ART</t>
  </si>
  <si>
    <t>SHIPPED 3/17</t>
  </si>
  <si>
    <t>ROWC B104372 3rd Article</t>
  </si>
  <si>
    <t>RONC B105822</t>
  </si>
  <si>
    <t>104576-2</t>
  </si>
  <si>
    <t>104573-2</t>
  </si>
  <si>
    <t>KIT CLEAR 3/1</t>
  </si>
  <si>
    <t>ROWC B96743</t>
  </si>
  <si>
    <t>DOC REL 11/24</t>
  </si>
  <si>
    <t>108655-2</t>
  </si>
  <si>
    <t>ROWC B107703</t>
  </si>
  <si>
    <t>JOB CANCELLED</t>
  </si>
  <si>
    <t>MOVED TO SNA</t>
  </si>
  <si>
    <t>SHIPPED 3/16</t>
  </si>
  <si>
    <t>108526-1</t>
  </si>
  <si>
    <t>15FA</t>
  </si>
  <si>
    <t>NR</t>
  </si>
  <si>
    <t>DOC REL 3/3</t>
  </si>
  <si>
    <t>108420-1</t>
  </si>
  <si>
    <t>117/250</t>
  </si>
  <si>
    <t>DOC REL 2/18</t>
  </si>
  <si>
    <t>SHIPPED 3/15</t>
  </si>
  <si>
    <t>108655-1</t>
  </si>
  <si>
    <t>107730-1</t>
  </si>
  <si>
    <t>KIT CLEAR 3/3 BUT FAB ISSUE</t>
  </si>
  <si>
    <t>KT CLEAR 3/4</t>
  </si>
  <si>
    <t>SHIPPED 3/14</t>
  </si>
  <si>
    <t>ROWC B101152</t>
  </si>
  <si>
    <t>SHORT 17 ITEMS</t>
  </si>
  <si>
    <t>107346-2</t>
  </si>
  <si>
    <t>ROWC B104254</t>
  </si>
  <si>
    <t>106008-2</t>
  </si>
  <si>
    <t>SHIP QTY 4FA/BAL SPLIT SHIPMENT</t>
  </si>
  <si>
    <t>5FA</t>
  </si>
  <si>
    <t>SHIPPED 3/11</t>
  </si>
  <si>
    <t>ROWC B107226</t>
  </si>
  <si>
    <t>SHIPPED 3/10</t>
  </si>
  <si>
    <t>kit clear 3/16</t>
  </si>
  <si>
    <t>ROWC B96963</t>
  </si>
  <si>
    <t>107937-1</t>
  </si>
  <si>
    <t>kit clear 3/25</t>
  </si>
  <si>
    <t>108332-1</t>
  </si>
  <si>
    <t>THT only - 1ST ART</t>
  </si>
  <si>
    <t>SHIPPED 3/9</t>
  </si>
  <si>
    <t>104574-2</t>
  </si>
  <si>
    <t>3/11*</t>
  </si>
  <si>
    <t>kit clear 3/3</t>
  </si>
  <si>
    <t>SHIPPED 3/8</t>
  </si>
  <si>
    <t>100610-2</t>
  </si>
  <si>
    <t>RONC B106717</t>
  </si>
  <si>
    <t>SHIPPED 3/7</t>
  </si>
  <si>
    <t>ROWC B107108</t>
  </si>
  <si>
    <t>SHIPPED 3/5</t>
  </si>
  <si>
    <t>107174-2</t>
  </si>
  <si>
    <t>SHIPPED 3/4</t>
  </si>
  <si>
    <t>SHIPPED 3/3</t>
  </si>
  <si>
    <t>ROWC B105783</t>
  </si>
  <si>
    <t>SHIPPED 3/2</t>
  </si>
  <si>
    <t>107346-1</t>
  </si>
  <si>
    <t>SHIPPED 3/1</t>
  </si>
  <si>
    <t>100616-2</t>
  </si>
  <si>
    <t>ROWC 1st Article (use PCB rev 1.B.1)</t>
  </si>
  <si>
    <t>DON’T HAVE TO DEPANEL</t>
  </si>
  <si>
    <t>SHIPPED 2/28</t>
  </si>
  <si>
    <t>107898-2</t>
  </si>
  <si>
    <t>106336-1</t>
  </si>
  <si>
    <t>SHORT 12 ITEMS</t>
  </si>
  <si>
    <t>SHIPPED 2/25</t>
  </si>
  <si>
    <t>SHIPPED 2/24</t>
  </si>
  <si>
    <t>104911-2</t>
  </si>
  <si>
    <t>106009-2</t>
  </si>
  <si>
    <t>SHIPPED 2/23</t>
  </si>
  <si>
    <t>3/1*</t>
  </si>
  <si>
    <t>RONC B107590</t>
  </si>
  <si>
    <t>SHIPPED 2/22</t>
  </si>
  <si>
    <t>kit clear 2/15</t>
  </si>
  <si>
    <t>SHIPPED 2/18</t>
  </si>
  <si>
    <t>kit clear 2/17</t>
  </si>
  <si>
    <t>DOC REL 1/12</t>
  </si>
  <si>
    <t>kit clear 2/16</t>
  </si>
  <si>
    <t>SHIPPED 2/17</t>
  </si>
  <si>
    <t>107898-1</t>
  </si>
  <si>
    <t>SHIPPED 2/16</t>
  </si>
  <si>
    <t>SHIPPED 2/15</t>
  </si>
  <si>
    <t>SHIPPED 2/14</t>
  </si>
  <si>
    <t>2/2*</t>
  </si>
  <si>
    <t>SHORT 6 ITEMS</t>
  </si>
  <si>
    <t>SHIPPED 2/11</t>
  </si>
  <si>
    <t>RONC B96769</t>
  </si>
  <si>
    <t>kit clear 3/17</t>
  </si>
  <si>
    <t>SHIPPED 2/10</t>
  </si>
  <si>
    <t>SHIPPED 2/8</t>
  </si>
  <si>
    <t>104636-2</t>
  </si>
  <si>
    <t>200/1000</t>
  </si>
  <si>
    <t>SHIPPED 2/7</t>
  </si>
  <si>
    <t>SHIPPED 2/4</t>
  </si>
  <si>
    <t>kit clear 1/31</t>
  </si>
  <si>
    <t>SHIPPED 2/3</t>
  </si>
  <si>
    <t>DO NOT SHIP BEFORE 1/3/22 - ROWC B104254</t>
  </si>
  <si>
    <t>kit clear 2/3</t>
  </si>
  <si>
    <t>5FA/350</t>
  </si>
  <si>
    <t>ROWC B100607</t>
  </si>
  <si>
    <t>SHIPPED 2/2</t>
  </si>
  <si>
    <t>ROWC B105552</t>
  </si>
  <si>
    <t>SHIPPED 2/1</t>
  </si>
  <si>
    <t>RONC B105655</t>
  </si>
  <si>
    <t>SHIPPED 1/31</t>
  </si>
  <si>
    <t>ROWC B102137</t>
  </si>
  <si>
    <t>107912-2</t>
  </si>
  <si>
    <t>SHORT 1 PART</t>
  </si>
  <si>
    <t>ROWC B101434</t>
  </si>
  <si>
    <t>SHIPPED 1/28</t>
  </si>
  <si>
    <t>107912-1</t>
  </si>
  <si>
    <t>SHIPPED 1/27</t>
  </si>
  <si>
    <t>ROWC B105575</t>
  </si>
  <si>
    <t>KIT CLEAR 1/21</t>
  </si>
  <si>
    <t>RONC B105332</t>
  </si>
  <si>
    <t>SHIPPED 1/26</t>
  </si>
  <si>
    <t>RONC B105331</t>
  </si>
  <si>
    <t>SHIPPED 1/25</t>
  </si>
  <si>
    <t>107174-1</t>
  </si>
  <si>
    <t>ROWC B100251</t>
  </si>
  <si>
    <t>SHIPPED 1/24</t>
  </si>
  <si>
    <t>ROWC B97071</t>
  </si>
  <si>
    <t>kit clear 1/21</t>
  </si>
  <si>
    <t>RONC B105554</t>
  </si>
  <si>
    <t>OKLA FEEDERS</t>
  </si>
  <si>
    <t>SHIPPED 1/21</t>
  </si>
  <si>
    <t>106403-2</t>
  </si>
  <si>
    <t>SHORT 1 (THT) ITEM/SMT CLEAR</t>
  </si>
  <si>
    <t>kit clear 1/14</t>
  </si>
  <si>
    <t>1/15*</t>
  </si>
  <si>
    <t>kit clear 1/20</t>
  </si>
  <si>
    <t>SHIPPED 1/20</t>
  </si>
  <si>
    <t>106839 2nd</t>
  </si>
  <si>
    <t>100613 2nd</t>
  </si>
  <si>
    <t>SHIPPED 1/19</t>
  </si>
  <si>
    <t>100617 2nd</t>
  </si>
  <si>
    <t>SHIPPED 1/18</t>
  </si>
  <si>
    <t>ROWC B103326</t>
  </si>
  <si>
    <t>kit clear 1/5</t>
  </si>
  <si>
    <t>SHORT 13 ITEMS</t>
  </si>
  <si>
    <t>SHIPPED 1/17</t>
  </si>
  <si>
    <t>SHIPPED 1/14</t>
  </si>
  <si>
    <t>104636-1</t>
  </si>
  <si>
    <t>100/1100</t>
  </si>
  <si>
    <t>2496/6000</t>
  </si>
  <si>
    <t>kit clear 3/4</t>
  </si>
  <si>
    <t>Ray</t>
  </si>
  <si>
    <t>kit clear 1/12</t>
  </si>
  <si>
    <t>SHIPPED 1/13</t>
  </si>
  <si>
    <t>105892-1</t>
  </si>
  <si>
    <t>5/3*</t>
  </si>
  <si>
    <t>1FA kit clear 1/10</t>
  </si>
  <si>
    <t>SHIPPED 1/12</t>
  </si>
  <si>
    <t>SHIPPED 1/11</t>
  </si>
  <si>
    <t>ROWC B103030</t>
  </si>
  <si>
    <t>kit clear 1/6</t>
  </si>
  <si>
    <t>ROWC B103035</t>
  </si>
  <si>
    <t>SHIPPED 1/10</t>
  </si>
  <si>
    <t>ROWC B107259 (same PCB)</t>
  </si>
  <si>
    <t>kit clear 1/7</t>
  </si>
  <si>
    <t>1/17*</t>
  </si>
  <si>
    <t>SHIPPED 1/7</t>
  </si>
  <si>
    <t>FAVOR</t>
  </si>
  <si>
    <t>SHIPPED 1/6</t>
  </si>
  <si>
    <t>RONC B96441</t>
  </si>
  <si>
    <t>SHIPPED 1/5</t>
  </si>
  <si>
    <t>QTY 53 SHIPPED 11/16</t>
  </si>
  <si>
    <t>kit clear 1/4</t>
  </si>
  <si>
    <t>ROWC B103338</t>
  </si>
  <si>
    <t>SHIPPED 1/4</t>
  </si>
  <si>
    <t>4/110</t>
  </si>
  <si>
    <t>4/100</t>
  </si>
  <si>
    <t>SHIPPED 1/3</t>
  </si>
  <si>
    <t>KIT CLEASR 11/29</t>
  </si>
  <si>
    <t>SHIPPED 12/30</t>
  </si>
  <si>
    <t>kit clear 12/30</t>
  </si>
  <si>
    <t>kit clear 12/22</t>
  </si>
  <si>
    <t>12/30*</t>
  </si>
  <si>
    <t>kit clear 12/27</t>
  </si>
  <si>
    <t>106772 2nd</t>
  </si>
  <si>
    <t>2ND ART KIT CLEAR 12/22</t>
  </si>
  <si>
    <t>kit clear 1/11</t>
  </si>
  <si>
    <t>106776 2nd</t>
  </si>
  <si>
    <t>ROWC B104955</t>
  </si>
  <si>
    <t>REWORK 97453</t>
  </si>
  <si>
    <t>kit clear 12/17</t>
  </si>
  <si>
    <t>REWORK PMS</t>
  </si>
  <si>
    <t>ROWC B102764</t>
  </si>
  <si>
    <t>RONC B96744</t>
  </si>
  <si>
    <t>SHIPPED 12/17</t>
  </si>
  <si>
    <t>kit clear 12/13</t>
  </si>
  <si>
    <t>KIT CLEAR 12/10</t>
  </si>
  <si>
    <t>SPLIT SHIPMENT BAL</t>
  </si>
  <si>
    <t>kit clear 12/7</t>
  </si>
  <si>
    <t>RONC B96867</t>
  </si>
  <si>
    <t>KIT FA CLEAR 12/6</t>
  </si>
  <si>
    <t>ROWC B106772</t>
  </si>
  <si>
    <r>
      <rPr>
        <b/>
        <strike/>
        <sz val="11"/>
        <color theme="9" tint="0.39994506668294322"/>
        <rFont val="Calibri"/>
        <family val="2"/>
        <scheme val="minor"/>
      </rPr>
      <t>10</t>
    </r>
    <r>
      <rPr>
        <b/>
        <sz val="11"/>
        <color theme="9" tint="0.39997558519241921"/>
        <rFont val="Calibri"/>
        <family val="2"/>
        <scheme val="minor"/>
      </rPr>
      <t>,5</t>
    </r>
  </si>
  <si>
    <t>SHIPPED 12/10</t>
  </si>
  <si>
    <t>ROWC B97023</t>
  </si>
  <si>
    <t>ROWC B99292</t>
  </si>
  <si>
    <t>12/8 - SHIELD DNF</t>
  </si>
  <si>
    <t>ROWC B103603</t>
  </si>
  <si>
    <t>TH only</t>
  </si>
  <si>
    <t>RONC B104923</t>
  </si>
  <si>
    <t>SHIPPED 12/3</t>
  </si>
  <si>
    <t>104931 2nd</t>
  </si>
  <si>
    <t>RONC B103819</t>
  </si>
  <si>
    <t>101761 2nd Article</t>
  </si>
  <si>
    <t>ROWC B98944</t>
  </si>
  <si>
    <t>ROWC B103760</t>
  </si>
  <si>
    <t>10/5*</t>
  </si>
  <si>
    <t>ROWC B104907</t>
  </si>
  <si>
    <t>Facebook</t>
  </si>
  <si>
    <t>ROWC B94947</t>
  </si>
  <si>
    <t>RMA FINAL</t>
  </si>
  <si>
    <t>RONC B105080</t>
  </si>
  <si>
    <t>RONC B102107</t>
  </si>
  <si>
    <t>SHIPPED 11/19</t>
  </si>
  <si>
    <t>RONC B105653</t>
  </si>
  <si>
    <t>ROWC B98877</t>
  </si>
  <si>
    <t>ROWC B98881</t>
  </si>
  <si>
    <t>11/19*</t>
  </si>
  <si>
    <t>SS/Excel in kit box</t>
  </si>
  <si>
    <t>WTG FOR PART CONFIRM</t>
  </si>
  <si>
    <t>ROWC B100387</t>
  </si>
  <si>
    <t>SHIPPED 11/12</t>
  </si>
  <si>
    <t>NO CHARGE RWK</t>
  </si>
  <si>
    <t>RONC B103365</t>
  </si>
  <si>
    <t>10 FA</t>
  </si>
  <si>
    <t>11/10*</t>
  </si>
  <si>
    <t>RONC B103909</t>
  </si>
  <si>
    <t>2ND ARTICLE CLEAR 11/1</t>
  </si>
  <si>
    <t>Update - Same BOM/GERBER change only</t>
  </si>
  <si>
    <t>ROWC B100316</t>
  </si>
  <si>
    <t>RONC B99931</t>
  </si>
  <si>
    <t>SHIPPED 11/5</t>
  </si>
  <si>
    <t>103877 2nd</t>
  </si>
  <si>
    <t>ROWC B104504</t>
  </si>
  <si>
    <t>QTY 30/175 SHIP 8/19</t>
  </si>
  <si>
    <t>ROWC B102540</t>
  </si>
  <si>
    <t>ROWC B98233</t>
  </si>
  <si>
    <t>SHIPPED 11/2</t>
  </si>
  <si>
    <t>EXPEDITE TO 11/3</t>
  </si>
  <si>
    <t>6FA</t>
  </si>
  <si>
    <t>ROWC B101729</t>
  </si>
  <si>
    <t>KIT CLEAR 10/9</t>
  </si>
  <si>
    <t>1 DAY TURN FAVOR</t>
  </si>
  <si>
    <t>RONC B98626</t>
  </si>
  <si>
    <t>RONC B95042</t>
  </si>
  <si>
    <t>SHORT PCB + 10 ITEMS</t>
  </si>
  <si>
    <t>ROWC B95996</t>
  </si>
  <si>
    <t>EXPEDITE</t>
  </si>
  <si>
    <t>ROWC B98805</t>
  </si>
  <si>
    <t>10/111</t>
  </si>
  <si>
    <t>ROWC 2nd Article</t>
  </si>
  <si>
    <t>SHORT PCB + 13 ITEMS</t>
  </si>
  <si>
    <t>SHIPPED 10/22</t>
  </si>
  <si>
    <t>10/21*</t>
  </si>
  <si>
    <t>104618 2nd</t>
  </si>
  <si>
    <t>ROWC B103488</t>
  </si>
  <si>
    <t>ROWC B103489</t>
  </si>
  <si>
    <t>10/20*</t>
  </si>
  <si>
    <t>RONC B94543</t>
  </si>
  <si>
    <t>4FA/210</t>
  </si>
  <si>
    <t>SHIPPED 10/15</t>
  </si>
  <si>
    <t>FA KIT CLEAR 10/4 - SHORT PCB + 2 ITEMS</t>
  </si>
  <si>
    <t>10FA CLEAR - BAL SHORT FAB + 1 ITEM</t>
  </si>
  <si>
    <t>2FA/4FA/16</t>
  </si>
  <si>
    <t>10FA/250</t>
  </si>
  <si>
    <t>14/4</t>
  </si>
  <si>
    <t>RONC B100286</t>
  </si>
  <si>
    <t>7/10/20</t>
  </si>
  <si>
    <t>8FA KIT CLEAR - THE REST SHORT PCB + 5 ITEMS</t>
  </si>
  <si>
    <t>SHIPPED 10/8</t>
  </si>
  <si>
    <t>ROWC B92410 (Robert)</t>
  </si>
  <si>
    <t>104372 3rd</t>
  </si>
  <si>
    <t>10/6*</t>
  </si>
  <si>
    <t>20FA</t>
  </si>
  <si>
    <t>10/1*</t>
  </si>
  <si>
    <t>SHORT PCB + 4 ITEMS</t>
  </si>
  <si>
    <t>SHIPPED 10/4</t>
  </si>
  <si>
    <t>RONC B101820</t>
  </si>
  <si>
    <t>SMT CLEAR, SHORT  1 TH ITEM</t>
  </si>
  <si>
    <t>SHORT 10 ITEMS</t>
  </si>
  <si>
    <t>ROWC B98026</t>
  </si>
  <si>
    <t>3FA/150</t>
  </si>
  <si>
    <t>BARE FLEX</t>
  </si>
  <si>
    <t>3FA/42</t>
  </si>
  <si>
    <t>KIT CLEAR 9/17</t>
  </si>
  <si>
    <t>104372 2nd Article</t>
  </si>
  <si>
    <t>SHIPPED 9/20</t>
  </si>
  <si>
    <t>Updated 8/5 for alternate parts</t>
  </si>
  <si>
    <t>SHIPPED 9/17</t>
  </si>
  <si>
    <t>1FA/20</t>
  </si>
  <si>
    <t>kit clear 1/13</t>
  </si>
  <si>
    <t>kit clear 6/14</t>
  </si>
  <si>
    <t>SMT CLEAR - SHORT 2 (TH) ITEMS</t>
  </si>
  <si>
    <t>DOC REL 7/13</t>
  </si>
  <si>
    <t>KIT CLEAR 9/10</t>
  </si>
  <si>
    <t>2 ITEMS NEEDS VERF.</t>
  </si>
  <si>
    <t>103377 2nd Article</t>
  </si>
  <si>
    <t>KIT CLEAR 9/3</t>
  </si>
  <si>
    <t>10FA/100</t>
  </si>
  <si>
    <t>10/4*</t>
  </si>
  <si>
    <t>SHIPPED 9/10</t>
  </si>
  <si>
    <t>SHIPPED 4 FA 7/12</t>
  </si>
  <si>
    <t>ROWC B102745</t>
  </si>
  <si>
    <t>kit clear 12/9</t>
  </si>
  <si>
    <t>SHIPPED 9/3</t>
  </si>
  <si>
    <t>ROWC B103418</t>
  </si>
  <si>
    <t>ROWC B95703</t>
  </si>
  <si>
    <t>KIt CLEAR 9/2</t>
  </si>
  <si>
    <t>SHIPPED 9/2</t>
  </si>
  <si>
    <t xml:space="preserve">SHORT PCB </t>
  </si>
  <si>
    <t>ROWC B103512</t>
  </si>
  <si>
    <t>ROWC B103881 (Robert)</t>
  </si>
  <si>
    <t>ROWC B100569</t>
  </si>
  <si>
    <t>ONE DAY TURN</t>
  </si>
  <si>
    <t>7/20 - AOI</t>
  </si>
  <si>
    <t>SHIPPED 1 PC FA 8/18</t>
  </si>
  <si>
    <t>ROWC B104300 (Robert)</t>
  </si>
  <si>
    <t>SHIPPED 8/27</t>
  </si>
  <si>
    <t>KI CLEAR 8/23</t>
  </si>
  <si>
    <t>2FA/252</t>
  </si>
  <si>
    <t>SHORT PCB + 7 ITEMS</t>
  </si>
  <si>
    <t>SHIPPED 8/20</t>
  </si>
  <si>
    <t>SHIPPED 8/18</t>
  </si>
  <si>
    <t>RONC B103542</t>
  </si>
  <si>
    <t>30/175</t>
  </si>
  <si>
    <t>*30 PCS CLEAR 8/16</t>
  </si>
  <si>
    <t>1FA/6</t>
  </si>
  <si>
    <t>*BGA REMOVED FROM ANOTHER BOARD</t>
  </si>
  <si>
    <t>TH only/ROWC B103546</t>
  </si>
  <si>
    <t>SHORT U2/BOT SIDE</t>
  </si>
  <si>
    <t>SHIPPED 8/13</t>
  </si>
  <si>
    <t>KIT CLEAR 8/6</t>
  </si>
  <si>
    <t>ROWC B103728 - SS/Excel in kit box</t>
  </si>
  <si>
    <t>ROWC B99925</t>
  </si>
  <si>
    <t>KIT CLEAR 7/30</t>
  </si>
  <si>
    <t>KIT CLEAR 8/4 - 2 ITEMS NEED ATTR.</t>
  </si>
  <si>
    <t>7/26 - BOT SIDE DONE</t>
  </si>
  <si>
    <t>*33 PLATING ISSUE</t>
  </si>
  <si>
    <t>SHIPPED 8/6</t>
  </si>
  <si>
    <t>ROWC B96986</t>
  </si>
  <si>
    <t>KIT CLEAR 7/29</t>
  </si>
  <si>
    <t>SHIPPED 7/30</t>
  </si>
  <si>
    <t>7/21 - 2ND ART REL</t>
  </si>
  <si>
    <t>KIT CLEAR 7/23</t>
  </si>
  <si>
    <t>ROWC B99062</t>
  </si>
  <si>
    <t>*SHORT U3</t>
  </si>
  <si>
    <t>KIT CLEAR: 7/27</t>
  </si>
  <si>
    <t>KIT CLEAR 7/16</t>
  </si>
  <si>
    <t>KIT CLEAR BUT NEED ATTRITION FOR 10 ITEMS 7/14</t>
  </si>
  <si>
    <t>SHIPPED 7/16</t>
  </si>
  <si>
    <t>46/400</t>
  </si>
  <si>
    <t>70/220</t>
  </si>
  <si>
    <t>7/16*</t>
  </si>
  <si>
    <t>SHORT U23</t>
  </si>
  <si>
    <t>6/30 - BOT SIDE</t>
  </si>
  <si>
    <t>6/30 - BOT DONE</t>
  </si>
  <si>
    <t>*RUN BOT SIDE ONLY</t>
  </si>
  <si>
    <t>3/800</t>
  </si>
  <si>
    <t>6/24 - BOT SIDE</t>
  </si>
  <si>
    <t>7/15*</t>
  </si>
  <si>
    <t>KIT CLEAR 7/9</t>
  </si>
  <si>
    <t>7/9 - TOP SIDE</t>
  </si>
  <si>
    <t>7/8 - AOI</t>
  </si>
  <si>
    <t>SHORT PCB (ETA 6/17) + 1 ITEM</t>
  </si>
  <si>
    <t>4/31</t>
  </si>
  <si>
    <t>7/9 - BOT SIDE</t>
  </si>
  <si>
    <t>12/60</t>
  </si>
  <si>
    <t>SHIPPED 7/9</t>
  </si>
  <si>
    <t>102107-2</t>
  </si>
  <si>
    <t>1/250</t>
  </si>
  <si>
    <t>6/30 - TOP SIDE</t>
  </si>
  <si>
    <t>6/30 - AOI</t>
  </si>
  <si>
    <t>6/24 - TOP SIDE</t>
  </si>
  <si>
    <t>KIT CLEAR 6/25</t>
  </si>
  <si>
    <t>6/29 - AOI</t>
  </si>
  <si>
    <t>3 (FA)</t>
  </si>
  <si>
    <t>SHIPPED 7/2</t>
  </si>
  <si>
    <t>6/25 - SHORT</t>
  </si>
  <si>
    <t>FAV</t>
  </si>
  <si>
    <t>6/30 - BACK</t>
  </si>
  <si>
    <t>3/19 - TOP SIDE</t>
  </si>
  <si>
    <t>6/25 - BACK</t>
  </si>
  <si>
    <t>FACEBOOK/ROYAL</t>
  </si>
  <si>
    <t>SHIPPED 6/25</t>
  </si>
  <si>
    <t>6/22 - TOP SIDE</t>
  </si>
  <si>
    <t>6/22 BOT SIDE</t>
  </si>
  <si>
    <t>6/21 - AOI</t>
  </si>
  <si>
    <t>SHORT FAB 6DUE 6/21</t>
  </si>
  <si>
    <t>2/20</t>
  </si>
  <si>
    <t>6/17 - AOI</t>
  </si>
  <si>
    <t>6/22 - REMOVE &amp; RBL</t>
  </si>
  <si>
    <t>*REPORTS TO B102778</t>
  </si>
  <si>
    <t>6/9 - AOI</t>
  </si>
  <si>
    <t>DAMAGED PART</t>
  </si>
  <si>
    <t>6/22*</t>
  </si>
  <si>
    <t>5FA/30</t>
  </si>
  <si>
    <t>6/21*</t>
  </si>
  <si>
    <t>6/18 - AOI</t>
  </si>
  <si>
    <t>*DO NOT LOSE ITEM 97/ALSO USED ON B102542</t>
  </si>
  <si>
    <t>SHIPPED 6/18</t>
  </si>
  <si>
    <t>6/4 - AOI</t>
  </si>
  <si>
    <t>5/18 - RAN QTY 63</t>
  </si>
  <si>
    <t>6/3 - BACK</t>
  </si>
  <si>
    <t>6/15*</t>
  </si>
  <si>
    <t>SHIPPED 6/11</t>
  </si>
  <si>
    <t>TH assembly</t>
  </si>
  <si>
    <t>6/2 - AOI</t>
  </si>
  <si>
    <t>6/4 - TOP SIDE</t>
  </si>
  <si>
    <t>6/2 - BACK</t>
  </si>
  <si>
    <t>3/30</t>
  </si>
  <si>
    <t>6/3 - TOP SIDE</t>
  </si>
  <si>
    <t>MIS</t>
  </si>
  <si>
    <t>SHIPPED 6/4</t>
  </si>
  <si>
    <t>70+70</t>
  </si>
  <si>
    <t>DLC/SST VERSION</t>
  </si>
  <si>
    <t>FAVOR SHIP 6/3</t>
  </si>
  <si>
    <t>10/90</t>
  </si>
  <si>
    <t>5/26 - AOI</t>
  </si>
  <si>
    <t>5/21 - AOI</t>
  </si>
  <si>
    <t>5/21 - 10 FABS REJECTED</t>
  </si>
  <si>
    <t>5/24 - TOP SIDE</t>
  </si>
  <si>
    <t>2/33</t>
  </si>
  <si>
    <t>5/26 - BOT SIDE</t>
  </si>
  <si>
    <t>5/11 - BOT SIDE</t>
  </si>
  <si>
    <t>SHIPPED 5/28</t>
  </si>
  <si>
    <t>5/26 - BOT SIDE DONE</t>
  </si>
  <si>
    <t>5/26*</t>
  </si>
  <si>
    <t>104/110</t>
  </si>
  <si>
    <t>SHORT 6 FABS</t>
  </si>
  <si>
    <t>5/24 - BACK</t>
  </si>
  <si>
    <t>ROWC B100834</t>
  </si>
  <si>
    <t>5/21 - BOT SIDE</t>
  </si>
  <si>
    <t>5/21 - TOP SIDE</t>
  </si>
  <si>
    <t>SHIPPED 5/21</t>
  </si>
  <si>
    <t>5/18 - AOI</t>
  </si>
  <si>
    <t>5/19*</t>
  </si>
  <si>
    <t>5/13 - TOP SIDE</t>
  </si>
  <si>
    <t>63/75</t>
  </si>
  <si>
    <t>5/17*</t>
  </si>
  <si>
    <t>RONC B97063</t>
  </si>
  <si>
    <t>2/42</t>
  </si>
  <si>
    <t>2B/5T</t>
  </si>
  <si>
    <t>5/11 - AOI</t>
  </si>
  <si>
    <t>20FA/150</t>
  </si>
  <si>
    <t>5/12 - TOP SIDE</t>
  </si>
  <si>
    <t>12/9 - HOLD BAL 510</t>
  </si>
  <si>
    <t>1 SIDE</t>
  </si>
  <si>
    <t>5/3 - BACK</t>
  </si>
  <si>
    <t>5/7 - AOI</t>
  </si>
  <si>
    <t>SHIPPED 5/14</t>
  </si>
  <si>
    <t>1 DAY FAVOR</t>
  </si>
  <si>
    <t>KIT CLEAR W/ DNI</t>
  </si>
  <si>
    <t>5/7 - BACK</t>
  </si>
  <si>
    <t>5/14*</t>
  </si>
  <si>
    <t>5/6 - BACK</t>
  </si>
  <si>
    <t>SHORT 7 FABS</t>
  </si>
  <si>
    <t>5/6 - AOI</t>
  </si>
  <si>
    <t>2/100</t>
  </si>
  <si>
    <t>5/5 - BACK</t>
  </si>
  <si>
    <t>SHIPPED - 5/10</t>
  </si>
  <si>
    <t>SHORT 1 ITEM (TH)</t>
  </si>
  <si>
    <t>SHIPPED 5/7</t>
  </si>
  <si>
    <t>SMT CLEAR ONLY</t>
  </si>
  <si>
    <t>TH only.</t>
  </si>
  <si>
    <t>-00038</t>
  </si>
  <si>
    <t>4/30 - TOP SIDE</t>
  </si>
  <si>
    <t>4/27 - BACK</t>
  </si>
  <si>
    <t>ROWC B99471</t>
  </si>
  <si>
    <t>-00037</t>
  </si>
  <si>
    <t>3 for qty 5 - 10 for balance</t>
  </si>
  <si>
    <t>QTY 5 SHIPPED 4/28</t>
  </si>
  <si>
    <t>WTG CUST ANSWR</t>
  </si>
  <si>
    <t>SHIPPED 4/7 QTY 24</t>
  </si>
  <si>
    <t>4/12 - BACK</t>
  </si>
  <si>
    <t>SHIPPED 5/1</t>
  </si>
  <si>
    <t>ROWC B96328</t>
  </si>
  <si>
    <t>SHIPPED 4/30</t>
  </si>
  <si>
    <t>3rd article</t>
  </si>
  <si>
    <t>4/29 - CAGE ISSUE</t>
  </si>
  <si>
    <t>4/26 - AOI/BACK</t>
  </si>
  <si>
    <t>4/27 - TOP SIDE</t>
  </si>
  <si>
    <t>4/27 - BOT SIDE</t>
  </si>
  <si>
    <t>ROWC B98648</t>
  </si>
  <si>
    <t>Setup/Excel in kit box</t>
  </si>
  <si>
    <t>4/28*</t>
  </si>
  <si>
    <t>4/21 - TOP SIDE</t>
  </si>
  <si>
    <t>4/23 - BACK</t>
  </si>
  <si>
    <t>4/19 - BOT SIDE DONE</t>
  </si>
  <si>
    <t>ROWC B99621</t>
  </si>
  <si>
    <t>4/21 - BOT SIDE</t>
  </si>
  <si>
    <t>4/26*</t>
  </si>
  <si>
    <t>4/21 - BACK</t>
  </si>
  <si>
    <t>SHIPPED 4/23</t>
  </si>
  <si>
    <t>4/20 - AOI</t>
  </si>
  <si>
    <t>4/14 - AOI</t>
  </si>
  <si>
    <t>4/13 - 1725 COMP</t>
  </si>
  <si>
    <t>SHORT 518 ELECTRODES ONLY</t>
  </si>
  <si>
    <t>4/13 - AOI</t>
  </si>
  <si>
    <t>SHIPPED 4/17</t>
  </si>
  <si>
    <t>SHIPPED 4/16</t>
  </si>
  <si>
    <t>4/16*</t>
  </si>
  <si>
    <t>4/9 - TOP SIDE DONE</t>
  </si>
  <si>
    <t>4/9 - AOI</t>
  </si>
  <si>
    <t>4/6 - BOT SIDE</t>
  </si>
  <si>
    <t>4/8 - BACK</t>
  </si>
  <si>
    <t>4/1 - AOI</t>
  </si>
  <si>
    <t>4/8 - TOP SIDE</t>
  </si>
  <si>
    <t>SHIPPED 4/10</t>
  </si>
  <si>
    <t>SHIPPED 4/9</t>
  </si>
  <si>
    <t>4/6 - AOI</t>
  </si>
  <si>
    <t>LINE SHORT</t>
  </si>
  <si>
    <t>2 SIDE</t>
  </si>
  <si>
    <t>4/8*</t>
  </si>
  <si>
    <t>4/5 - AOI</t>
  </si>
  <si>
    <t>3/200</t>
  </si>
  <si>
    <t>4/2 - BACK</t>
  </si>
  <si>
    <t>L/S</t>
  </si>
  <si>
    <t>4/2 - AOI</t>
  </si>
  <si>
    <t>34/100</t>
  </si>
  <si>
    <t>4/9*</t>
  </si>
  <si>
    <t>3/31 - AOI</t>
  </si>
  <si>
    <t>*SHIP FEDEX ALTA ACCT</t>
  </si>
  <si>
    <t>4/2 - LINE SHORT</t>
  </si>
  <si>
    <t>SHIPPED 4/5</t>
  </si>
  <si>
    <t>380/500</t>
  </si>
  <si>
    <t>4/1 - QA/BAKE</t>
  </si>
  <si>
    <t>SHIPPED 4/5 - Closed short at 380</t>
  </si>
  <si>
    <t>3/30 - AOI</t>
  </si>
  <si>
    <t>SHIPPED 4/2</t>
  </si>
  <si>
    <t>3/26 BACK</t>
  </si>
  <si>
    <t>3/26 - AOI</t>
  </si>
  <si>
    <t>3/29 - AOI</t>
  </si>
  <si>
    <t>1/400</t>
  </si>
  <si>
    <t>1 PC FA SHIPPED 3/24</t>
  </si>
  <si>
    <t>2/19 - TOP SIDE</t>
  </si>
  <si>
    <t>SHIPPED 3/27</t>
  </si>
  <si>
    <t>SHIPPED 3/26</t>
  </si>
  <si>
    <t>3/26 - BACK</t>
  </si>
  <si>
    <t>3/26*</t>
  </si>
  <si>
    <t>3/16 - BACK</t>
  </si>
  <si>
    <t>3/24 - BACK</t>
  </si>
  <si>
    <t>3/19 - AOI</t>
  </si>
  <si>
    <t>3/15 - BACK</t>
  </si>
  <si>
    <t>3/20 - TOP SIDE</t>
  </si>
  <si>
    <r>
      <t xml:space="preserve">8/24 - </t>
    </r>
    <r>
      <rPr>
        <sz val="11"/>
        <color rgb="FF0070C0"/>
        <rFont val="Calibri"/>
        <family val="2"/>
        <scheme val="minor"/>
      </rPr>
      <t>KIT CLEAR</t>
    </r>
  </si>
  <si>
    <t>SHIPPED 3/20</t>
  </si>
  <si>
    <t>SHIPPED 3/19</t>
  </si>
  <si>
    <t>100810-REV1</t>
  </si>
  <si>
    <t>3/18 - BACK</t>
  </si>
  <si>
    <t>3/17 - BACK</t>
  </si>
  <si>
    <t>3/12 - AOI/BACK</t>
  </si>
  <si>
    <t>3/12 - BACK</t>
  </si>
  <si>
    <t>3/17*</t>
  </si>
  <si>
    <t>3/12 - RTR</t>
  </si>
  <si>
    <t>SHIP 3/11</t>
  </si>
  <si>
    <t>3/13 - TOP SIDE</t>
  </si>
  <si>
    <t>3/1 - 1050 COMPLETE</t>
  </si>
  <si>
    <t>SHIPPED 3/12</t>
  </si>
  <si>
    <t>3/9*</t>
  </si>
  <si>
    <t>24/25</t>
  </si>
  <si>
    <t>SHIP 3/10</t>
  </si>
  <si>
    <t>3/8 - BACK</t>
  </si>
  <si>
    <t>2/30</t>
  </si>
  <si>
    <t>***</t>
  </si>
  <si>
    <t>12/28 - BACK</t>
  </si>
  <si>
    <t>3/3 - BACK</t>
  </si>
  <si>
    <t>3/4*</t>
  </si>
  <si>
    <t>3/2*</t>
  </si>
  <si>
    <t>2/23*</t>
  </si>
  <si>
    <t>2/18 - BOT SIDE</t>
  </si>
  <si>
    <t>SHIPPED 2/26</t>
  </si>
  <si>
    <t>53/75</t>
  </si>
  <si>
    <t>2/24 - SHIP</t>
  </si>
  <si>
    <t>2/11 - AOI</t>
  </si>
  <si>
    <t>2/22 - BACK</t>
  </si>
  <si>
    <t>2/22 - AOI/BACK</t>
  </si>
  <si>
    <t>53/100</t>
  </si>
  <si>
    <t>2/16 - BACK</t>
  </si>
  <si>
    <t>SHIPPED 2/19</t>
  </si>
  <si>
    <t>2/17 - BACK</t>
  </si>
  <si>
    <t>2/19*</t>
  </si>
  <si>
    <t>2/17 - BOT QTY 22</t>
  </si>
  <si>
    <t>*SHOULD CLEAR 2/16</t>
  </si>
  <si>
    <t>2/12 - AOI</t>
  </si>
  <si>
    <t>2/11 - BACK</t>
  </si>
  <si>
    <t>1 ITEM NEEDS VRF.</t>
  </si>
  <si>
    <t>2/15 - STICKER</t>
  </si>
  <si>
    <t>2/16*</t>
  </si>
  <si>
    <t>2/8 - AOI/BACK</t>
  </si>
  <si>
    <t>SHIPPED QTY 4 2/10</t>
  </si>
  <si>
    <t>2/10 - BACK</t>
  </si>
  <si>
    <t>SHIPPED 2/12</t>
  </si>
  <si>
    <t>***SAME DAY TURN***</t>
  </si>
  <si>
    <t>SHIPPED 2/9</t>
  </si>
  <si>
    <t>2/5 - BACK</t>
  </si>
  <si>
    <t>2/3 - BACK</t>
  </si>
  <si>
    <t>SHIPPED 2/5</t>
  </si>
  <si>
    <t>1/27*</t>
  </si>
  <si>
    <t>1/22 - BACK</t>
  </si>
  <si>
    <t>2/1 - BACK</t>
  </si>
  <si>
    <t>200/3000</t>
  </si>
  <si>
    <t>1/28*</t>
  </si>
  <si>
    <t>1/27 - BOT SIDE</t>
  </si>
  <si>
    <t>2/1 SHIP 49</t>
  </si>
  <si>
    <t>1/29 - QA</t>
  </si>
  <si>
    <t>1/29 - BOT SIDE</t>
  </si>
  <si>
    <t>1/29 - BACK</t>
  </si>
  <si>
    <t>RONC B97316. Same program/setup</t>
  </si>
  <si>
    <t>SHIPPED 1/29</t>
  </si>
  <si>
    <t>1/27 - TOP SIDE</t>
  </si>
  <si>
    <t>1/26 - TOP SIDE</t>
  </si>
  <si>
    <t>1/27 - BACK</t>
  </si>
  <si>
    <t>300/3000</t>
  </si>
  <si>
    <t>1/22 - AOI/BACK</t>
  </si>
  <si>
    <t>1/26*</t>
  </si>
  <si>
    <t>1/21 - BACK</t>
  </si>
  <si>
    <t>SHIPPED 1/22</t>
  </si>
  <si>
    <t>1/22*</t>
  </si>
  <si>
    <t>1/18 - BACK SHORT U3</t>
  </si>
  <si>
    <t>1/19 - AOI/BACK</t>
  </si>
  <si>
    <t>1/21*</t>
  </si>
  <si>
    <t>1/18 - PRE SET UP</t>
  </si>
  <si>
    <t>1/20*</t>
  </si>
  <si>
    <t>1/14 - BACK</t>
  </si>
  <si>
    <t>15/4 FA</t>
  </si>
  <si>
    <t>1/18*</t>
  </si>
  <si>
    <t>1/12 - AOI</t>
  </si>
  <si>
    <t>1/14 - QA</t>
  </si>
  <si>
    <t>R&amp;R REWORK</t>
  </si>
  <si>
    <t>1/14 - BCK</t>
  </si>
  <si>
    <t>1/14*</t>
  </si>
  <si>
    <t>98367-Rev1</t>
  </si>
  <si>
    <t>1/8*</t>
  </si>
  <si>
    <t>SHIPPED 1/8</t>
  </si>
  <si>
    <t>12/30 - SMT CLEAR ONLY</t>
  </si>
  <si>
    <t>12/31 - AOI</t>
  </si>
  <si>
    <t>SHIPPED - 1/6</t>
  </si>
  <si>
    <t>1/4 - AOI/BACK</t>
  </si>
  <si>
    <t>12/31 - BACK</t>
  </si>
  <si>
    <t>25/30</t>
  </si>
  <si>
    <t>HL</t>
  </si>
  <si>
    <t>12/10 - BACK</t>
  </si>
  <si>
    <t>12/24 - BACK</t>
  </si>
  <si>
    <t>12/30 - TOP SIDE</t>
  </si>
  <si>
    <t>SHIPPED 12/31</t>
  </si>
  <si>
    <t>12/30 - BACK</t>
  </si>
  <si>
    <t>12/28 - NEED AOI</t>
  </si>
  <si>
    <t>BAL - SHORTAGE 12/28</t>
  </si>
  <si>
    <t>12/22 - BACK</t>
  </si>
  <si>
    <t>SHIPPED 12/24</t>
  </si>
  <si>
    <t>12/22 - AOI/BACK</t>
  </si>
  <si>
    <t>12/17 - AOI/BACK</t>
  </si>
  <si>
    <t>12/16 - AOI</t>
  </si>
  <si>
    <t>SHIPPED 12/18</t>
  </si>
  <si>
    <t>12/15 - TOP SIDE</t>
  </si>
  <si>
    <t>12/14 - AOI/BACK</t>
  </si>
  <si>
    <t>12/10 - QA</t>
  </si>
  <si>
    <t>SHIPPED 12/11</t>
  </si>
  <si>
    <t>12/1 - TOP SIDE</t>
  </si>
  <si>
    <t>12/8 - BOT SIDE</t>
  </si>
  <si>
    <t>12/7 - TOP SIDE</t>
  </si>
  <si>
    <t>20/500</t>
  </si>
  <si>
    <t>SHIPPED 12/8 CREDIT HOLD</t>
  </si>
  <si>
    <t>12/1 - BACK</t>
  </si>
  <si>
    <t>11/30 - BOT DONE</t>
  </si>
  <si>
    <t>11/30 - BACK/AOI</t>
  </si>
  <si>
    <t>11/30 - BACK</t>
  </si>
  <si>
    <t>SHIPPED 11/25</t>
  </si>
  <si>
    <t>10/50</t>
  </si>
  <si>
    <t>11/24 - RTR</t>
  </si>
  <si>
    <t>SHIPPED 11/24</t>
  </si>
  <si>
    <t>NEED FIXTURE</t>
  </si>
  <si>
    <t>3/10</t>
  </si>
  <si>
    <t>SHIPPED 11/20</t>
  </si>
  <si>
    <t>8/24 - SHORT FAB</t>
  </si>
  <si>
    <t>9/2 - SHORT FAB</t>
  </si>
  <si>
    <t>11/11 - BACK</t>
  </si>
  <si>
    <t>11/17 - BACK</t>
  </si>
  <si>
    <t>S</t>
  </si>
  <si>
    <t>NA</t>
  </si>
  <si>
    <t>11/17 - AOI/BACK</t>
  </si>
  <si>
    <t>18/50</t>
  </si>
  <si>
    <t>11/16 - BOT SIDE</t>
  </si>
  <si>
    <t>ALL PTH/NO SMT</t>
  </si>
  <si>
    <t>11/12 - BACK</t>
  </si>
  <si>
    <t>SHIPPED 11/13</t>
  </si>
  <si>
    <t>11/6 - HOLD SHORT</t>
  </si>
  <si>
    <t>11/11 - AOI/BACK</t>
  </si>
  <si>
    <t>830-37-2</t>
  </si>
  <si>
    <t>95996-2</t>
  </si>
  <si>
    <t>11/9 - TOP SIDE</t>
  </si>
  <si>
    <t>P</t>
  </si>
  <si>
    <t>11/5 - TOP SIDE</t>
  </si>
  <si>
    <t>11/4 - RTR</t>
  </si>
  <si>
    <t>11/4 - BOT SIDE DONE</t>
  </si>
  <si>
    <t>830-37-1</t>
  </si>
  <si>
    <t>?</t>
  </si>
  <si>
    <t>11/4 -AOI</t>
  </si>
  <si>
    <t>SHIPPED 11/6</t>
  </si>
  <si>
    <t>SCI098K</t>
  </si>
  <si>
    <t>9/11 - BACK</t>
  </si>
  <si>
    <t>LOR</t>
  </si>
  <si>
    <t>10/9 - AOI</t>
  </si>
  <si>
    <t>11/3 - BACK</t>
  </si>
  <si>
    <t>10/28 - FEEDER S/U</t>
  </si>
  <si>
    <t>10/29 - AOI</t>
  </si>
  <si>
    <t>SHIPPED 10/30</t>
  </si>
  <si>
    <t>SHIPPED 10/29</t>
  </si>
  <si>
    <t>10/28 - BOT SIDE</t>
  </si>
  <si>
    <t>SST-T83</t>
  </si>
  <si>
    <t>10/28 - BACK Q10/15</t>
  </si>
  <si>
    <t>10/21 - AOI</t>
  </si>
  <si>
    <t>pics warpage</t>
  </si>
  <si>
    <t>SAME AS B96450</t>
  </si>
  <si>
    <t>10/21 - TOP SIDE</t>
  </si>
  <si>
    <t>* 2 DAY TURN</t>
  </si>
  <si>
    <t>10/20 - RTR</t>
  </si>
  <si>
    <t>10/21 - BOT SIDE</t>
  </si>
  <si>
    <t>10/21 - NEED TOOL</t>
  </si>
  <si>
    <t>10/21 - BACK</t>
  </si>
  <si>
    <t>10/20 - BACK</t>
  </si>
  <si>
    <t>10/17 - BACK</t>
  </si>
  <si>
    <t>9/29 - BOT DONE</t>
  </si>
  <si>
    <t>YES</t>
  </si>
  <si>
    <t>10/19 - RTR</t>
  </si>
  <si>
    <t>10/19 - TOP SIDE</t>
  </si>
  <si>
    <t>10/16 - BOT SIDE</t>
  </si>
  <si>
    <t>2/10</t>
  </si>
  <si>
    <t>10/16 - TOP SIDE</t>
  </si>
  <si>
    <t>SHIPPED 10/16</t>
  </si>
  <si>
    <t>CHK CHANGES</t>
  </si>
  <si>
    <t>FA APPROVED</t>
  </si>
  <si>
    <t>10/15 - TOP SIDE</t>
  </si>
  <si>
    <t>10/9 - BACK NO AOI</t>
  </si>
  <si>
    <t>10/13 - FEEDER S/U</t>
  </si>
  <si>
    <t>PULL IN</t>
  </si>
  <si>
    <t>SHIPPED 9 10/14</t>
  </si>
  <si>
    <t>10/7 - BACK</t>
  </si>
  <si>
    <t>10/13 - TOP SIDE</t>
  </si>
  <si>
    <t>10/13 - BACK</t>
  </si>
  <si>
    <t>10/8 - BACK</t>
  </si>
  <si>
    <t>SHIPPED 10/9</t>
  </si>
  <si>
    <t>9/25 - BACK</t>
  </si>
  <si>
    <t>10285(DK)</t>
  </si>
  <si>
    <t>10/3 - TOP SIDE</t>
  </si>
  <si>
    <t>SCI139</t>
  </si>
  <si>
    <t>9/8 - BACK</t>
  </si>
  <si>
    <t>SCI0141</t>
  </si>
  <si>
    <t>SLEEP</t>
  </si>
  <si>
    <t>SHIP 10/7 - 3 DAY TURN</t>
  </si>
  <si>
    <t>10/2 - BACK</t>
  </si>
  <si>
    <t>SHIP 10/7-CANT BE LATE</t>
  </si>
  <si>
    <t>SHIP 10/7</t>
  </si>
  <si>
    <t>10/1 - BACK</t>
  </si>
  <si>
    <t>WRONG DATE 10/8</t>
  </si>
  <si>
    <t>9/16 - HOLD RWK</t>
  </si>
  <si>
    <t>SST-T13</t>
  </si>
  <si>
    <t>9/21 - TOP SIDE (50)</t>
  </si>
  <si>
    <t>10/2 - AOI</t>
  </si>
  <si>
    <t>DF</t>
  </si>
  <si>
    <t>9/29 - BACK</t>
  </si>
  <si>
    <t>SHIPPED 10/2</t>
  </si>
  <si>
    <t>9/18 - BACK</t>
  </si>
  <si>
    <t>9/29 - TOP SIDE</t>
  </si>
  <si>
    <t>SHIPPED 10/1</t>
  </si>
  <si>
    <t>SHIPPED - 9/29</t>
  </si>
  <si>
    <t>ROYAL</t>
  </si>
  <si>
    <t>PINK</t>
  </si>
  <si>
    <t>SHIPPED 9/25</t>
  </si>
  <si>
    <t>COMBO</t>
  </si>
  <si>
    <t>SHIP 9/23</t>
  </si>
  <si>
    <t>NEED 170 BY 9/30, 100 BY 10/2</t>
  </si>
  <si>
    <t>SHIP BY 9/23</t>
  </si>
  <si>
    <t>SHIPPED 9/19 PICK UP???</t>
  </si>
  <si>
    <t>SHIP 100 BY 9/18</t>
  </si>
  <si>
    <t>SHIP 100 BY 9/25</t>
  </si>
  <si>
    <t>SHIPPED 9/18</t>
  </si>
  <si>
    <t>SHIP 9/17</t>
  </si>
  <si>
    <t>MOJAVE</t>
  </si>
  <si>
    <t>800-06182</t>
  </si>
  <si>
    <t>800-06152</t>
  </si>
  <si>
    <t>800-06151</t>
  </si>
  <si>
    <t>800-06159</t>
  </si>
  <si>
    <t>EV20100</t>
  </si>
  <si>
    <t>EV42607</t>
  </si>
  <si>
    <t>95996-1</t>
  </si>
  <si>
    <t>SHIPPED 9/14 - FA - * 3 DAY *</t>
  </si>
  <si>
    <t>SHIPPED 9/11</t>
  </si>
  <si>
    <t>95600-2</t>
  </si>
  <si>
    <t>95600-1</t>
  </si>
  <si>
    <t>4444EUB</t>
  </si>
  <si>
    <t>SCI244</t>
  </si>
  <si>
    <t>SHIPPED 9/4</t>
  </si>
  <si>
    <t>KAT</t>
  </si>
  <si>
    <t>8/24 - REJECTED</t>
  </si>
  <si>
    <t>FINGER PRINT</t>
  </si>
  <si>
    <t>SHIPPED 8/28</t>
  </si>
  <si>
    <t>SHIPPED 8/36</t>
  </si>
  <si>
    <t>SHIPPED QTY 9 8/24 - BAL 8/25</t>
  </si>
  <si>
    <t>SCI-U0141C</t>
  </si>
  <si>
    <t>SHIPPED QTY 96 - 8/24</t>
  </si>
  <si>
    <t>SHIPPED 10 8/20, BAL 8/21</t>
  </si>
  <si>
    <t>SHIPPED 8/21</t>
  </si>
  <si>
    <t>1 PC FA</t>
  </si>
  <si>
    <t>SHIPPED 8/14</t>
  </si>
  <si>
    <t>128561
NEW</t>
  </si>
  <si>
    <t>128753
NEW</t>
  </si>
  <si>
    <t>127138
NEW</t>
  </si>
  <si>
    <t>128929
NEW</t>
  </si>
  <si>
    <t>128342
NEW</t>
  </si>
  <si>
    <t>127438-2
RONC 1st Article</t>
  </si>
  <si>
    <t>128282
NEW</t>
  </si>
  <si>
    <t>125020
NEW</t>
  </si>
  <si>
    <t>127780
NEW</t>
  </si>
  <si>
    <t>128348
NEW</t>
  </si>
  <si>
    <t>128731
NEW</t>
  </si>
  <si>
    <t>127439-2
RONC 1st Article</t>
  </si>
  <si>
    <t>128297-1ST
NEW</t>
  </si>
  <si>
    <t>125915
NEW</t>
  </si>
  <si>
    <t>128615
NEW</t>
  </si>
  <si>
    <t>128960
NEW</t>
  </si>
  <si>
    <t>128382
ROWC 120259</t>
  </si>
  <si>
    <t>127621-1
PAR
NEW</t>
  </si>
  <si>
    <t>125153-2
BAL
NEW</t>
  </si>
  <si>
    <t>125916
NEW</t>
  </si>
  <si>
    <t>128451
NEW</t>
  </si>
  <si>
    <t>120425-2ND
RONC 1st Article</t>
  </si>
  <si>
    <t>128642
NEW</t>
  </si>
  <si>
    <t>128532
RONC 123657</t>
  </si>
  <si>
    <t>128452
NEW</t>
  </si>
  <si>
    <t>127976
NEW</t>
  </si>
  <si>
    <t>128490
NEW</t>
  </si>
  <si>
    <t>126847
NEW</t>
  </si>
  <si>
    <t>126794-2nd
ROWC 1st Article</t>
  </si>
  <si>
    <t>128480
NEW</t>
  </si>
  <si>
    <t>126809
NEW</t>
  </si>
  <si>
    <t>128162
RONC 116612</t>
  </si>
  <si>
    <t>127951
NEW</t>
  </si>
  <si>
    <t>128611
NEW</t>
  </si>
  <si>
    <t>128344
NEW</t>
  </si>
  <si>
    <t>128159
RONC 116452</t>
  </si>
  <si>
    <t>126961
NEW</t>
  </si>
  <si>
    <t>127298-2BAL
NEW</t>
  </si>
  <si>
    <t>128433
NEW</t>
  </si>
  <si>
    <t>128136
NEW</t>
  </si>
  <si>
    <t>128183
NEW</t>
  </si>
  <si>
    <t>121246
NEW</t>
  </si>
  <si>
    <t>128277
NEW</t>
  </si>
  <si>
    <t>128290
RONC 104778</t>
  </si>
  <si>
    <t>127900
RONC 126262</t>
  </si>
  <si>
    <t>127912
NEW</t>
  </si>
  <si>
    <t>127440-1ST
NEW</t>
  </si>
  <si>
    <t>127725
RONC 119747</t>
  </si>
  <si>
    <t>128662
NEW</t>
  </si>
  <si>
    <t>126660
NEW</t>
  </si>
  <si>
    <t>128663
NEW</t>
  </si>
  <si>
    <t>128613
NEW</t>
  </si>
  <si>
    <t>128594
NEW</t>
  </si>
  <si>
    <t>126574
NEW</t>
  </si>
  <si>
    <t>127711
RONC 111910</t>
  </si>
  <si>
    <t>128465
RWK</t>
  </si>
  <si>
    <t>128696
NEW</t>
  </si>
  <si>
    <t>128122
RONC 123920</t>
  </si>
  <si>
    <t>126752-2
BAL
NEW</t>
  </si>
  <si>
    <t>127438-1ST
NEW</t>
  </si>
  <si>
    <t>127831
NEW</t>
  </si>
  <si>
    <t>128251
NEW</t>
  </si>
  <si>
    <t>127650
NEW</t>
  </si>
  <si>
    <t>128235
RONC 119272</t>
  </si>
  <si>
    <t>127832
NEW</t>
  </si>
  <si>
    <t>127439-1st
NEW</t>
  </si>
  <si>
    <t>128164
NEW</t>
  </si>
  <si>
    <t>127830
NEW</t>
  </si>
  <si>
    <t>128379
NEW</t>
  </si>
  <si>
    <t>127654
NEW</t>
  </si>
  <si>
    <t>127989
RONC 126442</t>
  </si>
  <si>
    <t>127298-1PAR
NEW</t>
  </si>
  <si>
    <t>128025
NEW</t>
  </si>
  <si>
    <t>128084
NEW</t>
  </si>
  <si>
    <t>127216
NEW</t>
  </si>
  <si>
    <t>128129
NEW</t>
  </si>
  <si>
    <t>128090-1
PAR
RONC 126369</t>
  </si>
  <si>
    <t>121592
NEW</t>
  </si>
  <si>
    <t xml:space="preserve">123104-2
</t>
  </si>
  <si>
    <t xml:space="preserve">124748
</t>
  </si>
  <si>
    <t xml:space="preserve">127034-2
</t>
  </si>
  <si>
    <t>127635
NEW</t>
  </si>
  <si>
    <t>127187-2nd
RONC 1st Article</t>
  </si>
  <si>
    <t>127841
NEW</t>
  </si>
  <si>
    <t>128116
NEW</t>
  </si>
  <si>
    <t>127552
NEW</t>
  </si>
  <si>
    <t>128008
NEW</t>
  </si>
  <si>
    <t>127792
RONC 118922</t>
  </si>
  <si>
    <t>127981
NEW</t>
  </si>
  <si>
    <t>127842
NEW</t>
  </si>
  <si>
    <t>128170
NEW</t>
  </si>
  <si>
    <t>127779
NEW</t>
  </si>
  <si>
    <t>127250-1ST
NEW</t>
  </si>
  <si>
    <t>128276
NEW</t>
  </si>
  <si>
    <t>128238
RONC 127180</t>
  </si>
  <si>
    <t>127130
NEW</t>
  </si>
  <si>
    <t>127598
NEW</t>
  </si>
  <si>
    <t>128023
NEW</t>
  </si>
  <si>
    <t>128050
NEW</t>
  </si>
  <si>
    <t>123731
ROWC 120387</t>
  </si>
  <si>
    <t>127843
NEW</t>
  </si>
  <si>
    <t>127383
NEW</t>
  </si>
  <si>
    <t>127559
NEW</t>
  </si>
  <si>
    <t>127823
RONC 123794</t>
  </si>
  <si>
    <t>127078
RONC 122165</t>
  </si>
  <si>
    <t>126530
NEW</t>
  </si>
  <si>
    <t>126752-1
PAR
NEW</t>
  </si>
  <si>
    <t>126664
NEW</t>
  </si>
  <si>
    <t>127818
RWK
126223</t>
  </si>
  <si>
    <t>127377
NEW</t>
  </si>
  <si>
    <t>127804
RONC 100892</t>
  </si>
  <si>
    <t>127046
ROWC 112479</t>
  </si>
  <si>
    <t>127065
NEW</t>
  </si>
  <si>
    <t>126657
ROWC 119296</t>
  </si>
  <si>
    <t>126733
NEW</t>
  </si>
  <si>
    <t>126955
NEW</t>
  </si>
  <si>
    <t>127581
NEW</t>
  </si>
  <si>
    <t>127038
ROWC 117812</t>
  </si>
  <si>
    <t>127248-2
BAL
NEW</t>
  </si>
  <si>
    <t>127180
NEW</t>
  </si>
  <si>
    <t>126986
ROWC 121008</t>
  </si>
  <si>
    <t>127196
RONC 125611</t>
  </si>
  <si>
    <t>127471
RONC 127470</t>
  </si>
  <si>
    <t>127248-1
PAR
NEW</t>
  </si>
  <si>
    <t>127573-2
BAL
RWK 126350</t>
  </si>
  <si>
    <t>125711-2
BAL
NEW</t>
  </si>
  <si>
    <t>127540
RONC 111683</t>
  </si>
  <si>
    <t>127179-2
BAL
NEW</t>
  </si>
  <si>
    <t>127728
NEW</t>
  </si>
  <si>
    <t>126757
RONC 124745</t>
  </si>
  <si>
    <t>125843-1
BAL
NEW</t>
  </si>
  <si>
    <t>127179-1
PAR
NEW</t>
  </si>
  <si>
    <t>127475
RONC 127474</t>
  </si>
  <si>
    <t>127332
RONC 124409</t>
  </si>
  <si>
    <t>127629
NEW</t>
  </si>
  <si>
    <t>127729
NEW</t>
  </si>
  <si>
    <t>127723
NEW</t>
  </si>
  <si>
    <t>127480
NEW</t>
  </si>
  <si>
    <t>127333-2
BAL
NEW</t>
  </si>
  <si>
    <t>127333-1
PAR
NEW</t>
  </si>
  <si>
    <t>127483
RONC 127482</t>
  </si>
  <si>
    <t>127469
RONC 127468</t>
  </si>
  <si>
    <t>127212
RONC 124151</t>
  </si>
  <si>
    <t>127283
NEW</t>
  </si>
  <si>
    <t>127473
RONC 127472</t>
  </si>
  <si>
    <t>127477
RONC 127476</t>
  </si>
  <si>
    <t>127314
NEW</t>
  </si>
  <si>
    <t>127617
RONC 125418</t>
  </si>
  <si>
    <t>127395
NEW</t>
  </si>
  <si>
    <t>123005
ROWC 110514</t>
  </si>
  <si>
    <t>126947
NEW</t>
  </si>
  <si>
    <t>123289
NEW</t>
  </si>
  <si>
    <t>127453
RONC 127452</t>
  </si>
  <si>
    <t>127451
RONC 127450</t>
  </si>
  <si>
    <t>127447
RONC 127445</t>
  </si>
  <si>
    <t>125391-2
BAL
NEW</t>
  </si>
  <si>
    <t>127515
RONC 125211</t>
  </si>
  <si>
    <t>127466
NEW</t>
  </si>
  <si>
    <t>127187-1ST
NEW</t>
  </si>
  <si>
    <t>127342
NEW</t>
  </si>
  <si>
    <t>126796
NEW</t>
  </si>
  <si>
    <t>127476
NEW</t>
  </si>
  <si>
    <t>125391-1
PAR
NEW</t>
  </si>
  <si>
    <t>125902-RMA
RMA</t>
  </si>
  <si>
    <t>127470
NEW</t>
  </si>
  <si>
    <t>127482
NEW</t>
  </si>
  <si>
    <t>126289-2
BAL
NEW</t>
  </si>
  <si>
    <t>127495
NEW</t>
  </si>
  <si>
    <t>123003
NEW</t>
  </si>
  <si>
    <t>127445
NEW</t>
  </si>
  <si>
    <t>127385
NEW</t>
  </si>
  <si>
    <t>127452
NEW</t>
  </si>
  <si>
    <t>127468
NEW</t>
  </si>
  <si>
    <t>127034-1st
NEW</t>
  </si>
  <si>
    <t>127246
NEW</t>
  </si>
  <si>
    <t>127573-1
PAR
RWK
126350</t>
  </si>
  <si>
    <t>127472
NEW</t>
  </si>
  <si>
    <t>127474
NEW</t>
  </si>
  <si>
    <t>127450
NEW</t>
  </si>
  <si>
    <t>123006
ROWC 110512</t>
  </si>
  <si>
    <t>126673
NEW</t>
  </si>
  <si>
    <t>123853-2ND
ROWC 1st Article</t>
  </si>
  <si>
    <t>127428
NEW</t>
  </si>
  <si>
    <t>126982
NEW</t>
  </si>
  <si>
    <t>126289-1
PAR
NEW</t>
  </si>
  <si>
    <t>126794-1
PAR
NEW</t>
  </si>
  <si>
    <t>123004
NEW</t>
  </si>
  <si>
    <t>126194-RWK
RWK</t>
  </si>
  <si>
    <t>127145
(AA XFER)
NEW</t>
  </si>
  <si>
    <t>125349
NEW</t>
  </si>
  <si>
    <t>127206
NEW</t>
  </si>
  <si>
    <t>125336-2
BAL
NEW</t>
  </si>
  <si>
    <t>127339
NEW</t>
  </si>
  <si>
    <t>126917
NEW</t>
  </si>
  <si>
    <t>126918
NEW</t>
  </si>
  <si>
    <t>123007
ROWC 110511</t>
  </si>
  <si>
    <t>125704
NEW</t>
  </si>
  <si>
    <t>127107
(AA XFER)
NEW</t>
  </si>
  <si>
    <t>126048
NEW</t>
  </si>
  <si>
    <t>127160
NEW</t>
  </si>
  <si>
    <t>126563-2nd
RONC 1st Article</t>
  </si>
  <si>
    <t>125578
NEW</t>
  </si>
  <si>
    <t>126269
NEW</t>
  </si>
  <si>
    <t>127181
NEW</t>
  </si>
  <si>
    <t>126815
RONC 119012</t>
  </si>
  <si>
    <t>126350
NEW</t>
  </si>
  <si>
    <t>126631
NEW</t>
  </si>
  <si>
    <t>125612-RWK
RWK</t>
  </si>
  <si>
    <t>125711-1
PAR
NEW</t>
  </si>
  <si>
    <t>125822
RWK</t>
  </si>
  <si>
    <t>126578
NEW</t>
  </si>
  <si>
    <t>127191
NEW</t>
  </si>
  <si>
    <t>127012
NEW</t>
  </si>
  <si>
    <t>126280
ROWC 110896</t>
  </si>
  <si>
    <t>126629
NEW</t>
  </si>
  <si>
    <t>126814
ROWC 121693</t>
  </si>
  <si>
    <t>126768
NEW</t>
  </si>
  <si>
    <t>126532
NEW</t>
  </si>
  <si>
    <t>126425
NEW</t>
  </si>
  <si>
    <t>124835-RMA
RONC 124835</t>
  </si>
  <si>
    <t>126908
NEW</t>
  </si>
  <si>
    <t>126817
NEW</t>
  </si>
  <si>
    <t>126194-2nd
ROWC 1st Article</t>
  </si>
  <si>
    <t>125293-RMA
BAL
RWK</t>
  </si>
  <si>
    <t>126879
RONC 123846</t>
  </si>
  <si>
    <t>126277
NEW</t>
  </si>
  <si>
    <t>126223
NEW</t>
  </si>
  <si>
    <t>126727
NEW</t>
  </si>
  <si>
    <t>125275
NEW</t>
  </si>
  <si>
    <t>126563-1st
NEW</t>
  </si>
  <si>
    <t>125498-2nd
ROWC 1st Article</t>
  </si>
  <si>
    <t>126368
ROWC 118628</t>
  </si>
  <si>
    <t>126442
RONC 125375</t>
  </si>
  <si>
    <t>126465
NEW</t>
  </si>
  <si>
    <t>116970-2ND
BAL
RONC</t>
  </si>
  <si>
    <t>116967-2ND
BAL
RONC</t>
  </si>
  <si>
    <t>116966-3RD
BAL
RONC</t>
  </si>
  <si>
    <t>116964-3RD
BAL
RONC</t>
  </si>
  <si>
    <t>116957-3RD
BAL
RONC</t>
  </si>
  <si>
    <t>116956-2ND
BAL
RONC</t>
  </si>
  <si>
    <t>116955-3RD
BAL
RONC</t>
  </si>
  <si>
    <t>116954-2ND
BAL
RONC</t>
  </si>
  <si>
    <t>116950-3RD
BAL
RONC</t>
  </si>
  <si>
    <t>126459
RONC 123578</t>
  </si>
  <si>
    <t>125822
NEW</t>
  </si>
  <si>
    <t>126644
RONC 125697</t>
  </si>
  <si>
    <t>125746
NEW</t>
  </si>
  <si>
    <t>125259
NEW</t>
  </si>
  <si>
    <t>126237
NEW</t>
  </si>
  <si>
    <t>125293-RMA
PAR
RWK</t>
  </si>
  <si>
    <t>126155
RWK</t>
  </si>
  <si>
    <t>126262
NEW</t>
  </si>
  <si>
    <t>107957
NEW</t>
  </si>
  <si>
    <t>126189
NEW</t>
  </si>
  <si>
    <t>126440
NEW</t>
  </si>
  <si>
    <t>125902
NEW</t>
  </si>
  <si>
    <t>125529
RONC 122927</t>
  </si>
  <si>
    <t>125336-1
PAR
NEW</t>
  </si>
  <si>
    <t>126194-1st
NEW</t>
  </si>
  <si>
    <t>125581
RONC 123722</t>
  </si>
  <si>
    <t>126272
NEW</t>
  </si>
  <si>
    <t>125418
NEW</t>
  </si>
  <si>
    <t>125719
NEW</t>
  </si>
  <si>
    <t>123155
NEW</t>
  </si>
  <si>
    <t>123547
ROWC
119889</t>
  </si>
  <si>
    <t>125727
ROWC
125726</t>
  </si>
  <si>
    <t>126591
NEW</t>
  </si>
  <si>
    <t>126369
RONC 122435</t>
  </si>
  <si>
    <t>125339
RONC 110180</t>
  </si>
  <si>
    <t>126106
NEW</t>
  </si>
  <si>
    <t>123601-6
BAL
RWK</t>
  </si>
  <si>
    <t>124791-2
BAL
NEW</t>
  </si>
  <si>
    <t>125312-2nd
RONC
1ST</t>
  </si>
  <si>
    <t>125795
RONC
125637</t>
  </si>
  <si>
    <t>126038
RONC 123320</t>
  </si>
  <si>
    <t>126015
NEW</t>
  </si>
  <si>
    <t>123956
NEW</t>
  </si>
  <si>
    <t>126452
NEW</t>
  </si>
  <si>
    <t>125121-2ND
RONC 1st Article</t>
  </si>
  <si>
    <t>123601-5
PAR
RWK</t>
  </si>
  <si>
    <t>126181
NEW</t>
  </si>
  <si>
    <t>126209
NEW</t>
  </si>
  <si>
    <t>125413
RONC 125273</t>
  </si>
  <si>
    <t>126151
NEW</t>
  </si>
  <si>
    <t>126012
NEW</t>
  </si>
  <si>
    <t>126163
NEW</t>
  </si>
  <si>
    <t>124940
RONC
123511</t>
  </si>
  <si>
    <t>126074
NEW</t>
  </si>
  <si>
    <t>124941
RONC 123510</t>
  </si>
  <si>
    <t>126055
NEW</t>
  </si>
  <si>
    <t>125293
ROWC
124388</t>
  </si>
  <si>
    <t>125146
NEW</t>
  </si>
  <si>
    <t>126085
NEW</t>
  </si>
  <si>
    <t>116954-2ND
PAR
RONC</t>
  </si>
  <si>
    <t>116957-3RD
PAR
RONC</t>
  </si>
  <si>
    <t>116964-3RD
PAR
RONC</t>
  </si>
  <si>
    <t>116967-2ND
PAR
RONC</t>
  </si>
  <si>
    <t>125865
NEW</t>
  </si>
  <si>
    <t>126183
NEW</t>
  </si>
  <si>
    <t>116956-2ND
PAR
RONC</t>
  </si>
  <si>
    <t>116966-3RD
PAR
RONC</t>
  </si>
  <si>
    <t>116970-2ND
PAR
RONC</t>
  </si>
  <si>
    <t>116955-3RD
PAR
RONC</t>
  </si>
  <si>
    <t>116950-3RD
PAR
RONC</t>
  </si>
  <si>
    <t>126100
RONC 123454</t>
  </si>
  <si>
    <t>125922
RONC 125313</t>
  </si>
  <si>
    <t>126212
NEW</t>
  </si>
  <si>
    <t>123601-4
PAR
RWK</t>
  </si>
  <si>
    <t>125805-2S
BAL
ROWC
122050</t>
  </si>
  <si>
    <t>125278
NEW</t>
  </si>
  <si>
    <t>126086-2
BAL
RONC
124607</t>
  </si>
  <si>
    <t>125697
NEW</t>
  </si>
  <si>
    <t>125398
NEW</t>
  </si>
  <si>
    <t>126042
NEW</t>
  </si>
  <si>
    <t>125866
RONC
96659</t>
  </si>
  <si>
    <t>125726
NEW</t>
  </si>
  <si>
    <t>125536
NEW</t>
  </si>
  <si>
    <t>125951-2
BAL
ROWC
125073</t>
  </si>
  <si>
    <t>123722-2ND
ROWC
1ST</t>
  </si>
  <si>
    <t>126086-1
PAR
RONC
124607</t>
  </si>
  <si>
    <t>125843-1
PAR
NEW</t>
  </si>
  <si>
    <t>125412
ROWC 125274</t>
  </si>
  <si>
    <t>125560
ROWC
118430</t>
  </si>
  <si>
    <t>124923
NEW</t>
  </si>
  <si>
    <t>126168
NEW</t>
  </si>
  <si>
    <t>125951-1
PAR
ROWC
125073</t>
  </si>
  <si>
    <t>124988-2
BAL
NEW</t>
  </si>
  <si>
    <t>123547-RWK
RWK</t>
  </si>
  <si>
    <t>125863
RONC
122481</t>
  </si>
  <si>
    <t>125900
NEW</t>
  </si>
  <si>
    <t>126196
NEW</t>
  </si>
  <si>
    <t>126001
NEW</t>
  </si>
  <si>
    <t>123601-3
PAR
RWK</t>
  </si>
  <si>
    <t>125805-1S
PAR
ROWC
122050</t>
  </si>
  <si>
    <t>125498-1st
NEW</t>
  </si>
  <si>
    <t>125315
ROWC 118184</t>
  </si>
  <si>
    <t>124988-1
PAR
NEW</t>
  </si>
  <si>
    <t>125611
NEW</t>
  </si>
  <si>
    <t>125489
RONC 117696</t>
  </si>
  <si>
    <t>126002
NEW</t>
  </si>
  <si>
    <t>125092-2
BAL
RONC 113097</t>
  </si>
  <si>
    <t>124835
NEW</t>
  </si>
  <si>
    <t>124979
RONC
115393</t>
  </si>
  <si>
    <t>125564
RONC 123123</t>
  </si>
  <si>
    <t>126071
NEW</t>
  </si>
  <si>
    <t>125999
NEW</t>
  </si>
  <si>
    <t>125996
ROWC
125496</t>
  </si>
  <si>
    <t>125344-2ND
ROWC
1ST</t>
  </si>
  <si>
    <t>125148
NEW</t>
  </si>
  <si>
    <t>119411
RONC 117353</t>
  </si>
  <si>
    <t>125612
NEW</t>
  </si>
  <si>
    <t>125998
NEW</t>
  </si>
  <si>
    <t>123601-2
PAR
RWK</t>
  </si>
  <si>
    <t>126006
NEW</t>
  </si>
  <si>
    <t>125017
RMA</t>
  </si>
  <si>
    <t>125375
RONC
124241</t>
  </si>
  <si>
    <t>125449
NEW</t>
  </si>
  <si>
    <t>124857
NEW</t>
  </si>
  <si>
    <t>125261
NEW</t>
  </si>
  <si>
    <t>125794
RONC 125636</t>
  </si>
  <si>
    <t>125525
RONC 125385</t>
  </si>
  <si>
    <t>125522-2S
BAL
NEW</t>
  </si>
  <si>
    <t>125385
RONC 123855</t>
  </si>
  <si>
    <t>123601-1
PAR
RWK</t>
  </si>
  <si>
    <t>125716
NEW</t>
  </si>
  <si>
    <t>124556-2nd
ROWC 1st Article</t>
  </si>
  <si>
    <t>125273-2
BAL
NEW</t>
  </si>
  <si>
    <t>124151
NEW</t>
  </si>
  <si>
    <t>125522-1S
PAR
NEW</t>
  </si>
  <si>
    <t>125312-1ST
NEW</t>
  </si>
  <si>
    <t>125153-1
PAR
NEW</t>
  </si>
  <si>
    <t>125776
NEW</t>
  </si>
  <si>
    <t>125121-1ST
NEW</t>
  </si>
  <si>
    <t>125273-1
PAR
NEW</t>
  </si>
  <si>
    <t>124342
NEW</t>
  </si>
  <si>
    <t>125344-1st
NEW</t>
  </si>
  <si>
    <t>125083
NEW</t>
  </si>
  <si>
    <t>125652
NEW</t>
  </si>
  <si>
    <t>125359
RONC 107399</t>
  </si>
  <si>
    <t>125253
NEW</t>
  </si>
  <si>
    <t>124627
NEW</t>
  </si>
  <si>
    <t>125092-1
PAR
RONC 113097</t>
  </si>
  <si>
    <t>125456
NEW</t>
  </si>
  <si>
    <t>125637
NEW</t>
  </si>
  <si>
    <t>125636
NEW</t>
  </si>
  <si>
    <t>124815
NEW</t>
  </si>
  <si>
    <t>123853-1st
NEW</t>
  </si>
  <si>
    <t>125313
NEW</t>
  </si>
  <si>
    <t>125635
NEW</t>
  </si>
  <si>
    <t>124503
NEW</t>
  </si>
  <si>
    <t>125017
NEW</t>
  </si>
  <si>
    <t>125280
ROWC 124685</t>
  </si>
  <si>
    <t>125274
NEW</t>
  </si>
  <si>
    <t>125047
NEW</t>
  </si>
  <si>
    <t>123504-2ND
NEW</t>
  </si>
  <si>
    <t>125000
RONC 122634</t>
  </si>
  <si>
    <t>124290-2nd
ROWC 1st Article</t>
  </si>
  <si>
    <t>121032-2
BAL
NEW</t>
  </si>
  <si>
    <t>125225
ROWC 119913</t>
  </si>
  <si>
    <t>125211
RONC 118965</t>
  </si>
  <si>
    <t>124791-1
PAR
NEW</t>
  </si>
  <si>
    <t>125496
NEW</t>
  </si>
  <si>
    <t>124745
NEW</t>
  </si>
  <si>
    <t>124917
NEW</t>
  </si>
  <si>
    <t>125007
NEW</t>
  </si>
  <si>
    <t>125078
ROWC 122774</t>
  </si>
  <si>
    <t>124475-2nd
ROWC 1st Article</t>
  </si>
  <si>
    <t>125103
NEW</t>
  </si>
  <si>
    <t>125036
NEW</t>
  </si>
  <si>
    <t>124619
RONC 123658</t>
  </si>
  <si>
    <t>124488
NEW</t>
  </si>
  <si>
    <t>123452
ROWC 102455</t>
  </si>
  <si>
    <t>124334
ROWC 120730</t>
  </si>
  <si>
    <t>124597
RWK</t>
  </si>
  <si>
    <t>121282-1ST
NEW</t>
  </si>
  <si>
    <t>125073
NEW</t>
  </si>
  <si>
    <t>121281-1ST
NEW</t>
  </si>
  <si>
    <t>124505-2
BAL
NEW</t>
  </si>
  <si>
    <t>124949
NEW</t>
  </si>
  <si>
    <t>120425-1ST
NEW</t>
  </si>
  <si>
    <t>123601-2
BAL
NEW</t>
  </si>
  <si>
    <t>124556-1st
NEW</t>
  </si>
  <si>
    <t>123565
NEW</t>
  </si>
  <si>
    <t>123722-1st
NEW</t>
  </si>
  <si>
    <t>124585
RONC 123781</t>
  </si>
  <si>
    <t>123601-1
PAR
NEW</t>
  </si>
  <si>
    <t>123504-1ST
NEW</t>
  </si>
  <si>
    <t>124737
NEW</t>
  </si>
  <si>
    <t>124289
RONC 123954</t>
  </si>
  <si>
    <t>123511
RONC 121661</t>
  </si>
  <si>
    <t>124112
ROWC 122469</t>
  </si>
  <si>
    <t>124615
NEW</t>
  </si>
  <si>
    <t>124582
NEW</t>
  </si>
  <si>
    <t>124299
NEW</t>
  </si>
  <si>
    <t>123880
ROWC 118601</t>
  </si>
  <si>
    <t>124290-1ST
NEW</t>
  </si>
  <si>
    <t>124449
NEW</t>
  </si>
  <si>
    <t>124656
NEW</t>
  </si>
  <si>
    <t>124636
NEW</t>
  </si>
  <si>
    <t>124505-1
PAR
NEW</t>
  </si>
  <si>
    <t>124583
NEW</t>
  </si>
  <si>
    <t>124685
NEW</t>
  </si>
  <si>
    <t>124475-1ST
NEW</t>
  </si>
  <si>
    <t>124712
RONC 119655</t>
  </si>
  <si>
    <t>124241
RONC 122454</t>
  </si>
  <si>
    <t>123510
RONC 121599</t>
  </si>
  <si>
    <t>124484
NEW</t>
  </si>
  <si>
    <t>124203
ROWC 119676</t>
  </si>
  <si>
    <t>124008
NEW</t>
  </si>
  <si>
    <t>124634
NEW</t>
  </si>
  <si>
    <t>124409
NEW</t>
  </si>
  <si>
    <t>123759
NEW</t>
  </si>
  <si>
    <t>124635
NEW</t>
  </si>
  <si>
    <t>121059
NEW</t>
  </si>
  <si>
    <t>123794
RONC 121601</t>
  </si>
  <si>
    <t>124720
NEW</t>
  </si>
  <si>
    <t>124201
RWK</t>
  </si>
  <si>
    <t>124259
NEW</t>
  </si>
  <si>
    <t>124607
NEW</t>
  </si>
  <si>
    <t>119889
ROWC 111791</t>
  </si>
  <si>
    <t>124630
NEW</t>
  </si>
  <si>
    <t>124344
ROWC 111701</t>
  </si>
  <si>
    <t>124388
NEW</t>
  </si>
  <si>
    <t>123787
NEW</t>
  </si>
  <si>
    <t>121413-2ND
ROWC 1st Article</t>
  </si>
  <si>
    <t>124479
NEW</t>
  </si>
  <si>
    <t>124611
RWK</t>
  </si>
  <si>
    <t>123658-2
BAL
NEW</t>
  </si>
  <si>
    <t>123954-3
BAL
NEW</t>
  </si>
  <si>
    <t>123920
NEW</t>
  </si>
  <si>
    <t>124214
ROWC 119565</t>
  </si>
  <si>
    <t>116964-RMA
RMA</t>
  </si>
  <si>
    <t>123201
NEW</t>
  </si>
  <si>
    <t>122618-1ST
BAL
NEW</t>
  </si>
  <si>
    <t>122618-2nd
ROWC 1st Article</t>
  </si>
  <si>
    <t>122987
NEW</t>
  </si>
  <si>
    <t>124708
RONC 124325</t>
  </si>
  <si>
    <t>124707
RONC 124326</t>
  </si>
  <si>
    <t>123781-3
BAL
NEW</t>
  </si>
  <si>
    <t>124033
RONC 105145</t>
  </si>
  <si>
    <t>122774
NEW</t>
  </si>
  <si>
    <t>122657-1ST
NEW</t>
  </si>
  <si>
    <t>124026
NEW</t>
  </si>
  <si>
    <t>124240
NEW</t>
  </si>
  <si>
    <t>123907
NEW</t>
  </si>
  <si>
    <t>123781-2
par
NEW</t>
  </si>
  <si>
    <t>123248
NEW</t>
  </si>
  <si>
    <t>123099-2ND
RONC 1st Article</t>
  </si>
  <si>
    <t>124091
NEW</t>
  </si>
  <si>
    <t>122568
NEW</t>
  </si>
  <si>
    <t>123871-1st
NEW</t>
  </si>
  <si>
    <t>123048
RONC 113185</t>
  </si>
  <si>
    <t>124325
NEW</t>
  </si>
  <si>
    <t>124326
NEW</t>
  </si>
  <si>
    <t>123910 (CUI)
NEW</t>
  </si>
  <si>
    <t>122735
NEW</t>
  </si>
  <si>
    <t>124256
NEW</t>
  </si>
  <si>
    <t>123954-2
PAR
NEW</t>
  </si>
  <si>
    <t>123291
RONC 120807</t>
  </si>
  <si>
    <t>123954-1
PAR
NEW</t>
  </si>
  <si>
    <t>124144
NEW</t>
  </si>
  <si>
    <t>123806
NEW</t>
  </si>
  <si>
    <t>122381
NEW</t>
  </si>
  <si>
    <t>123638
NEW</t>
  </si>
  <si>
    <t>122396-RMA
RMA</t>
  </si>
  <si>
    <t>123188
NEW</t>
  </si>
  <si>
    <t>121008-2ND
BAL
ROWC 1st Article</t>
  </si>
  <si>
    <t>124201-1st
RMA</t>
  </si>
  <si>
    <t>123733
NEW</t>
  </si>
  <si>
    <t>123781-1
PAR
NEW</t>
  </si>
  <si>
    <t>123516
NEW</t>
  </si>
  <si>
    <t>120130-2ND
ROWC 1st Article</t>
  </si>
  <si>
    <t>123658-1
PAR
NEW</t>
  </si>
  <si>
    <t>123320
RONC 119812</t>
  </si>
  <si>
    <t>123657
RONC 117628</t>
  </si>
  <si>
    <t>123724
ROWC 121432</t>
  </si>
  <si>
    <t>123648-1ST
NEW</t>
  </si>
  <si>
    <t>123855
RONC 120450</t>
  </si>
  <si>
    <t>123537
NEW</t>
  </si>
  <si>
    <t>123846
RONC 121472</t>
  </si>
  <si>
    <t>123578
RONC 121705</t>
  </si>
  <si>
    <t>119322
NEW</t>
  </si>
  <si>
    <t>123678
NEW</t>
  </si>
  <si>
    <t>123789
NEW</t>
  </si>
  <si>
    <t>123679
NEW</t>
  </si>
  <si>
    <t>123650
RONC 122424</t>
  </si>
  <si>
    <t>122435
RONC 118436</t>
  </si>
  <si>
    <t>123635
RONC 120450</t>
  </si>
  <si>
    <t>122994
RONC 118323</t>
  </si>
  <si>
    <t>122596
NEW</t>
  </si>
  <si>
    <t>120178-2
BAL
NEW</t>
  </si>
  <si>
    <t>123416
RONC 119275 2nd Article</t>
  </si>
  <si>
    <t>116955-3
PAR
RONC</t>
  </si>
  <si>
    <t>120828
RONC 119129</t>
  </si>
  <si>
    <t>123200
NEW</t>
  </si>
  <si>
    <t>123146
NEW</t>
  </si>
  <si>
    <t>123214
ROWC 121671</t>
  </si>
  <si>
    <t>123454
NEW</t>
  </si>
  <si>
    <t>123335
NEW</t>
  </si>
  <si>
    <t>123104-1ST
NEW</t>
  </si>
  <si>
    <t>123232
NEW</t>
  </si>
  <si>
    <t>122932
NEW</t>
  </si>
  <si>
    <t>119432-2nd
ROWC 1st Article</t>
  </si>
  <si>
    <t>123078
RONC 121844</t>
  </si>
  <si>
    <t>121816
RWK</t>
  </si>
  <si>
    <t>123189
NEW</t>
  </si>
  <si>
    <t>123099-1ST
NEW</t>
  </si>
  <si>
    <t>123193
NEW</t>
  </si>
  <si>
    <t>123244
NEW</t>
  </si>
  <si>
    <t>123245
NEW</t>
  </si>
  <si>
    <t>122768
NEW</t>
  </si>
  <si>
    <t>123091
NEW</t>
  </si>
  <si>
    <t>122935
NEW</t>
  </si>
  <si>
    <t>121857-2ND
RONC 1st Article</t>
  </si>
  <si>
    <t>123012
NEW</t>
  </si>
  <si>
    <t>123123
NEW</t>
  </si>
  <si>
    <t>122936
NEW</t>
  </si>
  <si>
    <t>123023
NEW</t>
  </si>
  <si>
    <t>123058
NEW</t>
  </si>
  <si>
    <t>122868
NEW</t>
  </si>
  <si>
    <t>122526-2
BAL
NEW</t>
  </si>
  <si>
    <t>122397
NEW</t>
  </si>
  <si>
    <t>121008-2ND
PAR
ROWC 1st Article</t>
  </si>
  <si>
    <t>122850
NEW</t>
  </si>
  <si>
    <t>121071
NEW</t>
  </si>
  <si>
    <t>122309-RWK
RWK</t>
  </si>
  <si>
    <t>122828
NEW</t>
  </si>
  <si>
    <t>116970-1st
3PAR
NEW</t>
  </si>
  <si>
    <t>116964-2ND
3BAL
ROWC 1st Article</t>
  </si>
  <si>
    <t>116966-2ND
3BAL
ROWC 1st Article</t>
  </si>
  <si>
    <t>116954-1st
3PAR
NEW</t>
  </si>
  <si>
    <t>116955-2ND
3BAL
RONC 1st Article</t>
  </si>
  <si>
    <t>122912
NEW</t>
  </si>
  <si>
    <t>122618-1ST
PAR
NEW</t>
  </si>
  <si>
    <t>122873
NEW</t>
  </si>
  <si>
    <t>116957-2ND
3BAL
RONC 1st Article</t>
  </si>
  <si>
    <t>116950-2nd
3BAL
RONC 1st Article</t>
  </si>
  <si>
    <t>120178-1
PAR
NEW</t>
  </si>
  <si>
    <t>116967-1ST
3PAR
NEW</t>
  </si>
  <si>
    <t>116956-1st
3PAR
NEW</t>
  </si>
  <si>
    <t>122846
NEW</t>
  </si>
  <si>
    <t>122761
RONC 119442</t>
  </si>
  <si>
    <t>121938
NEW</t>
  </si>
  <si>
    <t>122762
ROWC 119437</t>
  </si>
  <si>
    <t>122606
RONC 118879</t>
  </si>
  <si>
    <t>122586
NEW</t>
  </si>
  <si>
    <t>120603
RONC 109250</t>
  </si>
  <si>
    <t>122927
RONC 122169</t>
  </si>
  <si>
    <t>122836
NEW</t>
  </si>
  <si>
    <t>122608
ROWC 121155</t>
  </si>
  <si>
    <t>122472
NEW</t>
  </si>
  <si>
    <t>122502
NEW</t>
  </si>
  <si>
    <t>122544
NEW</t>
  </si>
  <si>
    <t>122507
NEW</t>
  </si>
  <si>
    <t>122551
RONC 120820</t>
  </si>
  <si>
    <t>122634
RONC 120825</t>
  </si>
  <si>
    <t>122522
NEW</t>
  </si>
  <si>
    <t>122562
NEW</t>
  </si>
  <si>
    <t>118628-2
3BAL
ROWC 114946</t>
  </si>
  <si>
    <t>122499-2
BAL
NEW</t>
  </si>
  <si>
    <t>116966-2ND
2PAR
ROWC 1st Article</t>
  </si>
  <si>
    <t>122635
NEW</t>
  </si>
  <si>
    <t>120841
NEW</t>
  </si>
  <si>
    <t>118628-2
3PAR
ROWC 114946</t>
  </si>
  <si>
    <t>122597
NEW</t>
  </si>
  <si>
    <t>122454
NEW</t>
  </si>
  <si>
    <t>122555
RONC 115908</t>
  </si>
  <si>
    <t>119432-RMA
RMA</t>
  </si>
  <si>
    <t>122499-1
PAR
NEW</t>
  </si>
  <si>
    <t>122526-1
PAR
NEW</t>
  </si>
  <si>
    <t>122165
NEW</t>
  </si>
  <si>
    <t>122050
ROWC 117914</t>
  </si>
  <si>
    <t>122247
NEW</t>
  </si>
  <si>
    <t>116964-2ND
2PAR
ROWC 1st Article</t>
  </si>
  <si>
    <t>116950-2nd
2PAR
RONC 1st Article</t>
  </si>
  <si>
    <t>116957-2ND
2PAR
RONC 1st Article</t>
  </si>
  <si>
    <t>122481
ROWC
119305</t>
  </si>
  <si>
    <t>122235
NEW</t>
  </si>
  <si>
    <t>121032-RWK
RWK</t>
  </si>
  <si>
    <t>121807-RWK
RWK</t>
  </si>
  <si>
    <t>122469
NEW</t>
  </si>
  <si>
    <t>119023
NEW</t>
  </si>
  <si>
    <t>121990
NEW</t>
  </si>
  <si>
    <t>120886-2
BAL
RONC 114618</t>
  </si>
  <si>
    <t>121856
NEW</t>
  </si>
  <si>
    <t>122444-2
BAL
NEW</t>
  </si>
  <si>
    <t>121601
ROWC 118285</t>
  </si>
  <si>
    <t>122396
NEW</t>
  </si>
  <si>
    <t>121857-1ST
NEW</t>
  </si>
  <si>
    <t>122298
NEW</t>
  </si>
  <si>
    <t>121655
NEW</t>
  </si>
  <si>
    <t>116955-2ND
2PAR
RONC 1st Article</t>
  </si>
  <si>
    <t>116954-1st
2PAR
NEW</t>
  </si>
  <si>
    <t>116967-1ST
2PAR
NEW</t>
  </si>
  <si>
    <t>116956-1st
2PAR
NEW</t>
  </si>
  <si>
    <t>116970-1st
2PAR
NEW</t>
  </si>
  <si>
    <t>122444-1
PAR
NEW</t>
  </si>
  <si>
    <t>122471
NEW</t>
  </si>
  <si>
    <t>121479
NEW</t>
  </si>
  <si>
    <t>121348
ROWC 119067</t>
  </si>
  <si>
    <t>122169
NEW</t>
  </si>
  <si>
    <t>121876
NEW</t>
  </si>
  <si>
    <t>121870
NEW</t>
  </si>
  <si>
    <t>122424
RONC 119410</t>
  </si>
  <si>
    <t>121745
NEW</t>
  </si>
  <si>
    <t>116966-2ND
1PAR
ROWC 1st Article</t>
  </si>
  <si>
    <t>116964-2ND
1PAR
ROWC 1st Article</t>
  </si>
  <si>
    <t>117371-4
BAL
NEW</t>
  </si>
  <si>
    <t>117369-3
BAL
NEW</t>
  </si>
  <si>
    <t>121829
NEW</t>
  </si>
  <si>
    <t>116955-2ND
1PAR
RONC 1st Article</t>
  </si>
  <si>
    <t>121834
NEW</t>
  </si>
  <si>
    <t>121581
NEW</t>
  </si>
  <si>
    <t>116950-2nd
1PAR
RONC 1st Article</t>
  </si>
  <si>
    <t>121008-1ST
NEW</t>
  </si>
  <si>
    <t>116957-2ND
1PAR
RONC 1st Article</t>
  </si>
  <si>
    <t>121413-1ST
NEW</t>
  </si>
  <si>
    <t>120130-1st
NEW</t>
  </si>
  <si>
    <t>122007
NEW</t>
  </si>
  <si>
    <t>121844
RONC 120559</t>
  </si>
  <si>
    <t>121959
NEW</t>
  </si>
  <si>
    <t>108434
RONC 101523</t>
  </si>
  <si>
    <t>121661
RONC 108434</t>
  </si>
  <si>
    <t>121854
NEW</t>
  </si>
  <si>
    <t>120152
R
NEW</t>
  </si>
  <si>
    <t>117812
NEW</t>
  </si>
  <si>
    <t>121411
ROWC 121410</t>
  </si>
  <si>
    <t>121410
NEW</t>
  </si>
  <si>
    <t>120324-2nd
ROWC 1st Article</t>
  </si>
  <si>
    <t>121617
NEW</t>
  </si>
  <si>
    <t>121416
NEW</t>
  </si>
  <si>
    <t>120925
NEW</t>
  </si>
  <si>
    <t>116964-RWK
NEW</t>
  </si>
  <si>
    <t>116957-1st
NEW</t>
  </si>
  <si>
    <t>120110
NEW</t>
  </si>
  <si>
    <t>116966-1ST
NEW</t>
  </si>
  <si>
    <t>116955-1st
ROWC 112127</t>
  </si>
  <si>
    <t>120886-1
PAR
RONC 114618</t>
  </si>
  <si>
    <t>121032-1
PAR
NEW</t>
  </si>
  <si>
    <t>116954-1st
NEW</t>
  </si>
  <si>
    <t>116967-1ST
NEW</t>
  </si>
  <si>
    <t>116956-1st
NEW</t>
  </si>
  <si>
    <t>116970-1st
NEW</t>
  </si>
  <si>
    <t>104636-4a
PAR
RONC 2ND</t>
  </si>
  <si>
    <t>116964-1st
NEW</t>
  </si>
  <si>
    <t>116950-1st
NEW</t>
  </si>
  <si>
    <t>121576
RONC 119436</t>
  </si>
  <si>
    <t>121062
NEW</t>
  </si>
  <si>
    <t>121557
NEW</t>
  </si>
  <si>
    <t>120897
NEW</t>
  </si>
  <si>
    <t>121159
RONC 112580</t>
  </si>
  <si>
    <t>121155
NEW</t>
  </si>
  <si>
    <t xml:space="preserve">104636-6
BAL
</t>
  </si>
  <si>
    <t xml:space="preserve">104636-5
PAR
</t>
  </si>
  <si>
    <t>104636-4b
PAR
RONC 2ND</t>
  </si>
  <si>
    <t>119974
ROWC 95823</t>
  </si>
  <si>
    <t>121705
RONC 118498</t>
  </si>
  <si>
    <t>121418
ROWC 121417</t>
  </si>
  <si>
    <t>121788
NEW</t>
  </si>
  <si>
    <t>120807
RONC 110659</t>
  </si>
  <si>
    <t>121671
NEW</t>
  </si>
  <si>
    <t>121417
NEW</t>
  </si>
  <si>
    <t>121621
ROWC 118033</t>
  </si>
  <si>
    <t>121599
RONC 117944</t>
  </si>
  <si>
    <t>121693
NEW</t>
  </si>
  <si>
    <t>121559
ROWC 105498</t>
  </si>
  <si>
    <t>121658
NEW</t>
  </si>
  <si>
    <t>121521
NEW</t>
  </si>
  <si>
    <t>121674
NEW</t>
  </si>
  <si>
    <t>121672
NEW</t>
  </si>
  <si>
    <t>120762
NEW</t>
  </si>
  <si>
    <t>119480-2ND
BAL
ROWC 1ST</t>
  </si>
  <si>
    <t>121364
NEW</t>
  </si>
  <si>
    <t>119482-2ND
BAL
RONC 1ST</t>
  </si>
  <si>
    <t>121284
NEW</t>
  </si>
  <si>
    <t>120927
NEW</t>
  </si>
  <si>
    <t>117944
LEAD - MONITOR REFLOW
RONC 108431
114305</t>
  </si>
  <si>
    <t>121472
NEW</t>
  </si>
  <si>
    <t>121432
ROWC 118749</t>
  </si>
  <si>
    <t>120790
NEW</t>
  </si>
  <si>
    <t>121504
NEW</t>
  </si>
  <si>
    <t>121232
NEW</t>
  </si>
  <si>
    <t>120096-2ND
RONC 1ST</t>
  </si>
  <si>
    <t>121408
NEW</t>
  </si>
  <si>
    <t>121252-3BAL
NEW</t>
  </si>
  <si>
    <t>121006
NEW</t>
  </si>
  <si>
    <t>119129-2
BAL
NEW</t>
  </si>
  <si>
    <t>120533
NEW</t>
  </si>
  <si>
    <t>120820
NEW</t>
  </si>
  <si>
    <t>120938-2BAL
NEW</t>
  </si>
  <si>
    <t>114862-3BAL
ROWC
103336</t>
  </si>
  <si>
    <t>121252-2PAR
NEW</t>
  </si>
  <si>
    <t>116310
NEW</t>
  </si>
  <si>
    <t>120970
NEW</t>
  </si>
  <si>
    <t>120938-1PAR
NEW</t>
  </si>
  <si>
    <t>120969
NEW</t>
  </si>
  <si>
    <t>120758
ROWC
118253</t>
  </si>
  <si>
    <t>120864-RMA
RMA</t>
  </si>
  <si>
    <t>120864-1BAL
NEW</t>
  </si>
  <si>
    <t>114862-2PAR
ROWC
103336</t>
  </si>
  <si>
    <t>114862-1PAR
ROWC
103336</t>
  </si>
  <si>
    <t>117366
NEW</t>
  </si>
  <si>
    <t>121252-1PAR
NEW</t>
  </si>
  <si>
    <t>119849-RMA
RMA</t>
  </si>
  <si>
    <t>121051
NEW</t>
  </si>
  <si>
    <t>118067-2nd
BAL
NEW</t>
  </si>
  <si>
    <t>120287
NEW</t>
  </si>
  <si>
    <t>120932
NEW</t>
  </si>
  <si>
    <t>120351
ROWC 111470</t>
  </si>
  <si>
    <t>118595
NEW</t>
  </si>
  <si>
    <t>120288
NEW</t>
  </si>
  <si>
    <t>119436-RMA
BAL
RMA</t>
  </si>
  <si>
    <t>118628-2
PAR
ROWC
1ST</t>
  </si>
  <si>
    <t>121088
ROWC 107608</t>
  </si>
  <si>
    <t>118067-2nd
PAR
NEW</t>
  </si>
  <si>
    <t>121161
ROWC 118335</t>
  </si>
  <si>
    <t>121160
ROWC 118334</t>
  </si>
  <si>
    <t>121567
NEW</t>
  </si>
  <si>
    <t>121566
NEW</t>
  </si>
  <si>
    <t>121562
NEW</t>
  </si>
  <si>
    <t>121561
NEW</t>
  </si>
  <si>
    <t>120633-2ND
RWK</t>
  </si>
  <si>
    <t>9/19 - DREMIL PCB BEFORE SMT ASSY REQUIRED
10/2 - J3 RWK REQUIRED AFTER DEPANEL</t>
  </si>
  <si>
    <t>***PLEASE SEE TAD BEFORE RELEASING***
***REBALL "U12,U19,U30,U32" PRIOR TO SMT***
***ALL MUST WEAR GLOVES***
ANY RWK MUST BE APPROVED BY THE CUSTOMER
ANY CHANGES/SUBSTITUTIONS MUST BE APPROVED BY THE CUSTOMER
DNI J4</t>
  </si>
  <si>
    <t>PAID RWK
QTY 8 - R&amp;R X11
o	Replace components R5, R13, R18, R20, R32, R33, R48, R51, R61, R64, R65 with BOM MFRPN ERJ-2RKF1502X
o	Inspect R15, R18, R24 and R27 for component damage
QTY 59 - R&amp;R X11
o	Repair/replace L1 in the correct orientation.
o	Replace components R5, R13, R18, R20, R32, R33, R48, R51, R61, R64, R65 with BOM MFRPN ERJ-2RKF1502X.
o	Inspect R15, R18, R24 and R27 for component damage.</t>
  </si>
  <si>
    <t>RWK - 0 BAL REMAINING
SCHEDULED SHIPMENT 50-100 / WEEK</t>
  </si>
  <si>
    <t>RWK - 295 BAL REMAINING
SCHEDULED SHIPMENT 50-100 / WEEK</t>
  </si>
  <si>
    <t>RWK - 355 BAL REMAINING
SCHEDULED SHIPMENT 50-100 / WEEK</t>
  </si>
  <si>
    <t>RWK - 415 BAL REMAINING
SCHEDULED SHIPMENT 50-100 / WEEK</t>
  </si>
  <si>
    <t>RWK - 475 BAL REMAINING
SCHEDULED SHIPMENT 50-100 / WEEK</t>
  </si>
  <si>
    <t>RWK - 535 BAL REMAINING
SCHEDULED SHIPMENT 60 / WEEK</t>
  </si>
  <si>
    <t>install U8 as-is w/o removing solder layer (per email)
J14_PIN1_2, J15_PIN1_2, J15_PIN3_4, J15_PIN5_6, J16_PIN2_3 (WIRE) - RWK PER ECO #2</t>
  </si>
  <si>
    <t>BOT 1ST
LT5 RWK REQ 3-DAY CLEARS</t>
  </si>
  <si>
    <t>J14_PIN1_2, J15_PIN1_2, J15_PIN3_4, J15_PIN5_6, J16_PIN2_3 (WIRE) - RWK PER ECO #2
DEPANEL</t>
  </si>
  <si>
    <t>*** 3 DAY TURN ****
KIT XFER FROM B121592
CLASS 3
RECORD ALL NON-CONFORMANCES
DEPANEL &amp; SAND
SEE ECO #8 FOR ANY RWK/REPAIR
***SHIPPING - MARK OUTSIDE OF EACH BOX PER ECO #13</t>
  </si>
  <si>
    <t>CLASS 3
"SW200" AFTER WASH
POST BAKE PER ECO #5
PRESS FIT REEQ
***2 RWK CHARGES ADDED 3/21/24 - MAKE SURE CHARGES ARE INVOICED (ERIC)</t>
  </si>
  <si>
    <t>DEPANEL
"R547 &amp; R92" CHANGED TO DNI
MANUAL RWK REQUIRED PER ECO</t>
  </si>
  <si>
    <t>123335-RMA
RWK</t>
  </si>
  <si>
    <t>DEPANEL
NOTE: "J7 &amp; J8"RWK INSTRUSTIONS PER : “RWK_ECN_20200505_Owl-010-150_revE-01-RW01”.</t>
  </si>
  <si>
    <t>SHARES FEEDERS W/ B121661
11/13 - WRONG PART USED, RWK REQUIRED ON 150 BOARDS; ONE FEEDER USED FOR 2 LOCATIONS
11/13 - FA FOR TOP DONE; JOB ON HOLD TO RUN B120925 1ST</t>
  </si>
  <si>
    <t>FAB DOES NOT MATCH STENCIL; REC'D NEW STENCIL
S/U BOT SIDE 1ST NEXT TIME
11/11 - CAUGHT PART (ONE FEEDER) USED FOR TWO LOCATIONS; REQUIRES RWK</t>
  </si>
  <si>
    <t>RWK:
All MAX14430EAEE chips will need to be swapped out with SI8645BA-B-IU chips</t>
  </si>
  <si>
    <t>120633-1ST
RWK</t>
  </si>
  <si>
    <t>REFLOW BLEW PARTS OFF THE BOARD; BOARDS REQ RWK</t>
  </si>
  <si>
    <t>126510
NEW</t>
  </si>
  <si>
    <t>126358
NEW</t>
  </si>
  <si>
    <t>126359
NEW</t>
  </si>
  <si>
    <t>124497
NEW</t>
  </si>
  <si>
    <t>124127
NEW</t>
  </si>
  <si>
    <t>124125
NEW</t>
  </si>
  <si>
    <t>124495
NEW</t>
  </si>
  <si>
    <t>124129
NEW</t>
  </si>
  <si>
    <t>121981
NEW</t>
  </si>
  <si>
    <t>121967
NEW</t>
  </si>
  <si>
    <t>121984
NEW</t>
  </si>
  <si>
    <t>121971
NEW</t>
  </si>
  <si>
    <t>121980
NEW</t>
  </si>
  <si>
    <t>124496
NEW</t>
  </si>
  <si>
    <t>124493
NEW</t>
  </si>
  <si>
    <t>124128
NEW</t>
  </si>
  <si>
    <t>121972
NEW</t>
  </si>
  <si>
    <t>124492
NEW</t>
  </si>
  <si>
    <t>121977
NEW</t>
  </si>
  <si>
    <t>124494
NEW</t>
  </si>
  <si>
    <t>121979
NEW</t>
  </si>
  <si>
    <t>124126
NEW</t>
  </si>
  <si>
    <t>125010
NEW</t>
  </si>
  <si>
    <t>121960
NEW</t>
  </si>
  <si>
    <t>121965
NEW</t>
  </si>
  <si>
    <t>121969
NEW</t>
  </si>
  <si>
    <t>121961
NEW</t>
  </si>
  <si>
    <t>121968
NEW</t>
  </si>
  <si>
    <t>121966
NEW</t>
  </si>
  <si>
    <t>121964
NEW</t>
  </si>
  <si>
    <t>121978
NEW</t>
  </si>
  <si>
    <t>121973
NEW</t>
  </si>
  <si>
    <t>124498
NEW</t>
  </si>
  <si>
    <t>121970
NEW</t>
  </si>
  <si>
    <t>124490
NEW</t>
  </si>
  <si>
    <t>124147
ROWC B100610
NEW</t>
  </si>
  <si>
    <t>123118
NEW</t>
  </si>
  <si>
    <t>122838
NEW</t>
  </si>
  <si>
    <t>122837
NEW</t>
  </si>
  <si>
    <t>122746
NEW</t>
  </si>
  <si>
    <t>122748
NEW</t>
  </si>
  <si>
    <t>123545
NEW</t>
  </si>
  <si>
    <t>104573-3
BAL
NEW</t>
  </si>
  <si>
    <t>121563
NEW</t>
  </si>
  <si>
    <t>121564
NEW</t>
  </si>
  <si>
    <t>121565
ROWC 100619</t>
  </si>
  <si>
    <t>120284-3bal
NEW</t>
  </si>
  <si>
    <t>119568
NEW</t>
  </si>
  <si>
    <t>121007
ROWC 121006</t>
  </si>
  <si>
    <t>119594
NEW</t>
  </si>
  <si>
    <t>120664
NEW</t>
  </si>
  <si>
    <t>119829
RONC 113661</t>
  </si>
  <si>
    <t>120825
ROWC
1ST BATCH</t>
  </si>
  <si>
    <t>CUSTOMER</t>
  </si>
  <si>
    <t>SALES P</t>
  </si>
  <si>
    <t>PCB NOTES</t>
  </si>
  <si>
    <t>SCHEDULING NOTES</t>
  </si>
  <si>
    <t>FEEDER S/U</t>
  </si>
  <si>
    <t>BOTTOM</t>
  </si>
  <si>
    <t>9/23
15D</t>
  </si>
  <si>
    <t>9/18
15D</t>
  </si>
  <si>
    <t>9/13
10D</t>
  </si>
  <si>
    <t>9/9
5D</t>
  </si>
  <si>
    <t>9/9
8/28
5D</t>
  </si>
  <si>
    <t>9/6
10D</t>
  </si>
  <si>
    <t>9/9
10D</t>
  </si>
  <si>
    <t>9/5
5D</t>
  </si>
  <si>
    <t>9/4
5D</t>
  </si>
  <si>
    <t>9/4
9/6
10D</t>
  </si>
  <si>
    <t>9/3
5D</t>
  </si>
  <si>
    <t>9/3
15D</t>
  </si>
  <si>
    <t>7/11
7D</t>
  </si>
  <si>
    <t>7/16
10D</t>
  </si>
  <si>
    <t>7/24
20D</t>
  </si>
  <si>
    <t>7/12
10D</t>
  </si>
  <si>
    <t>7/10
10D</t>
  </si>
  <si>
    <t>7/8
10D</t>
  </si>
  <si>
    <t>7/8
3D</t>
  </si>
  <si>
    <t>7/9
10D</t>
  </si>
  <si>
    <t>6/28
7/17
20D</t>
  </si>
  <si>
    <t>6/24
20D</t>
  </si>
  <si>
    <t>6/10
10D</t>
  </si>
  <si>
    <t>6/7
10D</t>
  </si>
  <si>
    <t>6/7
15D</t>
  </si>
  <si>
    <t>6/6
10D</t>
  </si>
  <si>
    <t>6/5
10D</t>
  </si>
  <si>
    <t>6/5
6/4
10D</t>
  </si>
  <si>
    <t>6/4
10D</t>
  </si>
  <si>
    <t>5/30
10D</t>
  </si>
  <si>
    <t>5/29
5D</t>
  </si>
  <si>
    <t>5/29
3D</t>
  </si>
  <si>
    <t>5/28
1D</t>
  </si>
  <si>
    <t>5/28
3D</t>
  </si>
  <si>
    <t>5/28
5D</t>
  </si>
  <si>
    <t>5/28
10D</t>
  </si>
  <si>
    <t>3/6
20D</t>
  </si>
  <si>
    <t>3/4
10D</t>
  </si>
  <si>
    <t>2/23
5D</t>
  </si>
  <si>
    <t>2/26
10D</t>
  </si>
  <si>
    <t>2/26
5D</t>
  </si>
  <si>
    <t>2/28
10D</t>
  </si>
  <si>
    <t>2/23
10D</t>
  </si>
  <si>
    <t>2/22
5D</t>
  </si>
  <si>
    <t>2/22
10D</t>
  </si>
  <si>
    <t>2/21
20D</t>
  </si>
  <si>
    <t>1/23
20D</t>
  </si>
  <si>
    <t>1/22
15D</t>
  </si>
  <si>
    <t>1/12
1/15
15D</t>
  </si>
  <si>
    <t>1/9
1/15
15D</t>
  </si>
  <si>
    <t>1/8
10D</t>
  </si>
  <si>
    <t>1/4
1/5
5D</t>
  </si>
  <si>
    <t>1/3
3D</t>
  </si>
  <si>
    <t>12/29
20D</t>
  </si>
  <si>
    <t>12/26
5D</t>
  </si>
  <si>
    <t>1/12
15D</t>
  </si>
  <si>
    <t>1/3
5D</t>
  </si>
  <si>
    <t>12/29
10D</t>
  </si>
  <si>
    <t>12/28
5D</t>
  </si>
  <si>
    <t>12/27
10D</t>
  </si>
  <si>
    <t>12/27
5D</t>
  </si>
  <si>
    <t>12/22
12/28
10D</t>
  </si>
  <si>
    <t>12/18
12/14
20D</t>
  </si>
  <si>
    <t>12/18
20D</t>
  </si>
  <si>
    <t>12/15
15D</t>
  </si>
  <si>
    <t>12/11
12/21
20D</t>
  </si>
  <si>
    <t>12/8
11/29
3D</t>
  </si>
  <si>
    <t>12/6
11/30
5D</t>
  </si>
  <si>
    <t>12/4
12/6
10D</t>
  </si>
  <si>
    <t>12/4
10D</t>
  </si>
  <si>
    <t>11/30
5D</t>
  </si>
  <si>
    <t>11/30
11/27
5D</t>
  </si>
  <si>
    <t>11/29
5D</t>
  </si>
  <si>
    <t>11/30
12/6
20D</t>
  </si>
  <si>
    <t>11/27
5D</t>
  </si>
  <si>
    <t>11/29
11/1
15D</t>
  </si>
  <si>
    <t>11/27
10D</t>
  </si>
  <si>
    <t>11/17
11/27
10D</t>
  </si>
  <si>
    <t>11/17
11/30
12/1
15D</t>
  </si>
  <si>
    <t>7/31
4D</t>
  </si>
  <si>
    <t>7/25
1D</t>
  </si>
  <si>
    <r>
      <rPr>
        <b/>
        <sz val="11"/>
        <color rgb="FF000000"/>
        <rFont val="Calibri"/>
        <scheme val="minor"/>
      </rPr>
      <t xml:space="preserve">7/8
</t>
    </r>
    <r>
      <rPr>
        <b/>
        <strike/>
        <sz val="11"/>
        <color rgb="FF000000"/>
        <rFont val="Calibri"/>
        <scheme val="minor"/>
      </rPr>
      <t>6/21
20D</t>
    </r>
  </si>
  <si>
    <r>
      <t xml:space="preserve">6/12
6/11
</t>
    </r>
    <r>
      <rPr>
        <b/>
        <strike/>
        <sz val="11"/>
        <color rgb="FF000000"/>
        <rFont val="Calibri"/>
        <scheme val="minor"/>
      </rPr>
      <t xml:space="preserve">6/7
</t>
    </r>
    <r>
      <rPr>
        <b/>
        <sz val="11"/>
        <color rgb="FF000000"/>
        <rFont val="Calibri"/>
        <scheme val="minor"/>
      </rPr>
      <t>2D</t>
    </r>
  </si>
  <si>
    <t>6/10
20D</t>
  </si>
  <si>
    <t>6/7
20D</t>
  </si>
  <si>
    <t>5/31
20D</t>
  </si>
  <si>
    <t>5/14
20D</t>
  </si>
  <si>
    <t>5/13
20D</t>
  </si>
  <si>
    <t>4/12
20D</t>
  </si>
  <si>
    <t>4/10
20D</t>
  </si>
  <si>
    <t>4/19
20D</t>
  </si>
  <si>
    <t>3/6
3D</t>
  </si>
  <si>
    <t>3/14
20D</t>
  </si>
  <si>
    <t>3/13
20D</t>
  </si>
  <si>
    <t>2/23
3D</t>
  </si>
  <si>
    <t>12/29
3D</t>
  </si>
  <si>
    <r>
      <t xml:space="preserve">11/9
</t>
    </r>
    <r>
      <rPr>
        <b/>
        <strike/>
        <sz val="11"/>
        <color rgb="FF000000"/>
        <rFont val="Calibri"/>
        <scheme val="minor"/>
      </rPr>
      <t xml:space="preserve">11/13
</t>
    </r>
    <r>
      <rPr>
        <b/>
        <sz val="11"/>
        <color rgb="FF000000"/>
        <rFont val="Calibri"/>
        <scheme val="minor"/>
      </rPr>
      <t>10D</t>
    </r>
  </si>
  <si>
    <t>10/11
1D</t>
  </si>
  <si>
    <t>120284-1par
NEW</t>
  </si>
  <si>
    <t>120423
NEW</t>
  </si>
  <si>
    <t>119432-1st
 PAR
NEW</t>
  </si>
  <si>
    <t>120297
NEW</t>
  </si>
  <si>
    <t>120276
NEW</t>
  </si>
  <si>
    <t>120730
NEW</t>
  </si>
  <si>
    <t>120688
ROWC 114869</t>
  </si>
  <si>
    <t>120284-2par
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</si>
</sst>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d;@"/>
    <numFmt numFmtId="165" formatCode="m/d/yy;@"/>
  </numFmts>
  <fonts count="312" x14ac:knownFonts="1">
    <font>
      <sz val="11"/>
      <color theme="1"/>
      <name val="Calibri"/>
      <family val="2"/>
      <scheme val="minor"/>
    </font>
    <font>
      <sz val="11"/>
      <color rgb="FFFF0000"/>
      <name val="Calibri"/>
      <family val="2"/>
      <scheme val="minor"/>
    </font>
    <font>
      <b/>
      <sz val="14"/>
      <color rgb="FF000000"/>
      <name val="Calibri"/>
      <family val="2"/>
      <scheme val="minor"/>
    </font>
    <font>
      <b/>
      <sz val="14"/>
      <color rgb="FFFF0000"/>
      <name val="Calibri"/>
      <family val="2"/>
      <scheme val="minor"/>
    </font>
    <font>
      <b/>
      <sz val="9"/>
      <color rgb="FF000000"/>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b/>
      <sz val="11"/>
      <color rgb="FF4472C4"/>
      <name val="Calibri"/>
      <scheme val="minor"/>
    </font>
    <font>
      <b/>
      <strike/>
      <sz val="11"/>
      <color rgb="FF4472C4"/>
      <name val="Calibri"/>
      <scheme val="minor"/>
    </font>
    <font>
      <b/>
      <sz val="11"/>
      <color rgb="FF000000"/>
      <name val="Calibri"/>
      <scheme val="minor"/>
    </font>
    <font>
      <b/>
      <strike/>
      <sz val="11"/>
      <color rgb="FF000000"/>
      <name val="Calibri"/>
      <scheme val="minor"/>
    </font>
    <font>
      <b/>
      <sz val="11"/>
      <name val="Calibri"/>
      <family val="2"/>
      <scheme val="minor"/>
    </font>
    <font>
      <b/>
      <sz val="11"/>
      <color rgb="FFFF0000"/>
      <name val="Calibri"/>
      <family val="2"/>
      <scheme val="minor"/>
    </font>
    <font>
      <b/>
      <sz val="11"/>
      <color rgb="FFFF0000"/>
      <name val="Calibri"/>
      <scheme val="minor"/>
    </font>
    <font>
      <sz val="11"/>
      <name val="Calibri"/>
      <family val="2"/>
      <scheme val="minor"/>
    </font>
    <font>
      <b/>
      <sz val="9"/>
      <color rgb="FF4472C4"/>
      <name val="Calibri"/>
      <family val="2"/>
      <scheme val="minor"/>
    </font>
    <font>
      <b/>
      <strike/>
      <sz val="11"/>
      <color rgb="FF000000"/>
      <name val="Calibri"/>
      <family val="2"/>
      <scheme val="minor"/>
    </font>
    <font>
      <strike/>
      <sz val="11"/>
      <color rgb="FF000000"/>
      <name val="Calibri"/>
      <scheme val="minor"/>
    </font>
    <font>
      <b/>
      <sz val="11"/>
      <color theme="4"/>
      <name val="Calibri"/>
      <family val="2"/>
      <scheme val="minor"/>
    </font>
    <font>
      <b/>
      <sz val="11"/>
      <color theme="1"/>
      <name val="Calibri"/>
      <scheme val="minor"/>
    </font>
    <font>
      <b/>
      <sz val="11"/>
      <color theme="1"/>
      <name val="Calibri"/>
      <family val="2"/>
      <scheme val="minor"/>
    </font>
    <font>
      <b/>
      <sz val="11"/>
      <color rgb="FFFF0000"/>
      <name val="Calibri"/>
    </font>
    <font>
      <b/>
      <u/>
      <sz val="16"/>
      <color rgb="FFFF0000"/>
      <name val="Calibri"/>
    </font>
    <font>
      <b/>
      <sz val="11"/>
      <color theme="4"/>
      <name val="Calibri"/>
      <scheme val="minor"/>
    </font>
    <font>
      <b/>
      <strike/>
      <sz val="11"/>
      <color theme="4"/>
      <name val="Calibri"/>
      <family val="2"/>
      <scheme val="minor"/>
    </font>
    <font>
      <sz val="9"/>
      <color theme="4"/>
      <name val="Calibri"/>
      <family val="2"/>
      <scheme val="minor"/>
    </font>
    <font>
      <sz val="9"/>
      <color rgb="FF000000"/>
      <name val="Calibri"/>
      <family val="2"/>
      <scheme val="minor"/>
    </font>
    <font>
      <sz val="9"/>
      <color theme="1"/>
      <name val="Calibri"/>
      <family val="2"/>
      <scheme val="minor"/>
    </font>
    <font>
      <sz val="11"/>
      <color theme="4"/>
      <name val="Calibri"/>
      <family val="2"/>
      <scheme val="minor"/>
    </font>
    <font>
      <b/>
      <sz val="11"/>
      <color rgb="FF000000"/>
      <name val="Calibri"/>
      <family val="2"/>
    </font>
    <font>
      <sz val="11"/>
      <color rgb="FF000000"/>
      <name val="Calibri"/>
      <family val="2"/>
    </font>
    <font>
      <sz val="11"/>
      <color rgb="FF000000"/>
      <name val="Calibri"/>
    </font>
    <font>
      <sz val="10"/>
      <color theme="1"/>
      <name val="Times New Roman"/>
      <family val="1"/>
    </font>
    <font>
      <sz val="10"/>
      <color theme="1"/>
      <name val="Arial"/>
    </font>
    <font>
      <strike/>
      <sz val="11"/>
      <color rgb="FF000000"/>
      <name val="Calibri"/>
    </font>
    <font>
      <b/>
      <sz val="11"/>
      <color theme="1"/>
      <name val="Calibri"/>
    </font>
    <font>
      <b/>
      <sz val="11"/>
      <color rgb="FF000000"/>
      <name val="Calibri"/>
    </font>
    <font>
      <b/>
      <sz val="11"/>
      <name val="Calibri"/>
      <scheme val="minor"/>
    </font>
    <font>
      <b/>
      <strike/>
      <sz val="11"/>
      <color theme="1"/>
      <name val="Calibri"/>
      <family val="2"/>
      <scheme val="minor"/>
    </font>
    <font>
      <b/>
      <strike/>
      <sz val="11"/>
      <color rgb="FF000000"/>
      <name val="Calibri"/>
    </font>
    <font>
      <b/>
      <sz val="8"/>
      <color theme="1"/>
      <name val="Calibri"/>
      <family val="2"/>
      <scheme val="minor"/>
    </font>
    <font>
      <b/>
      <sz val="11"/>
      <color theme="9" tint="0.39997558519241921"/>
      <name val="Calibri"/>
      <family val="2"/>
      <scheme val="minor"/>
    </font>
    <font>
      <b/>
      <sz val="8"/>
      <color theme="4"/>
      <name val="Calibri"/>
      <family val="2"/>
      <scheme val="minor"/>
    </font>
    <font>
      <sz val="11"/>
      <color theme="9"/>
      <name val="Calibri"/>
      <family val="2"/>
      <scheme val="minor"/>
    </font>
    <font>
      <sz val="8"/>
      <color theme="9"/>
      <name val="Calibri"/>
      <family val="2"/>
      <scheme val="minor"/>
    </font>
    <font>
      <sz val="11"/>
      <color theme="9"/>
      <name val="Calibri"/>
      <scheme val="minor"/>
    </font>
    <font>
      <strike/>
      <sz val="11"/>
      <color theme="9"/>
      <name val="Calibri"/>
      <scheme val="minor"/>
    </font>
    <font>
      <sz val="11"/>
      <color theme="9" tint="0.39997558519241921"/>
      <name val="Calibri"/>
      <family val="2"/>
      <scheme val="minor"/>
    </font>
    <font>
      <sz val="8"/>
      <color theme="1"/>
      <name val="Calibri"/>
      <family val="2"/>
      <scheme val="minor"/>
    </font>
    <font>
      <b/>
      <sz val="11"/>
      <color theme="9"/>
      <name val="Calibri"/>
      <family val="2"/>
      <scheme val="minor"/>
    </font>
    <font>
      <b/>
      <sz val="11"/>
      <color rgb="FF0070C0"/>
      <name val="Calibri"/>
      <family val="2"/>
      <scheme val="minor"/>
    </font>
    <font>
      <b/>
      <sz val="8"/>
      <color theme="9" tint="0.39997558519241921"/>
      <name val="Calibri"/>
      <family val="2"/>
      <scheme val="minor"/>
    </font>
    <font>
      <sz val="11"/>
      <color rgb="FF70AD47"/>
      <name val="Calibri"/>
      <family val="2"/>
      <scheme val="minor"/>
    </font>
    <font>
      <sz val="11"/>
      <color rgb="FF70AD47"/>
      <name val="Calibri"/>
      <scheme val="minor"/>
    </font>
    <font>
      <strike/>
      <sz val="11"/>
      <color rgb="FF70AD47"/>
      <name val="Calibri"/>
      <scheme val="minor"/>
    </font>
    <font>
      <strike/>
      <sz val="11"/>
      <color rgb="FF000000"/>
      <name val="Calibri"/>
      <family val="2"/>
      <scheme val="minor"/>
    </font>
    <font>
      <sz val="8"/>
      <color rgb="FF000000"/>
      <name val="Calibri"/>
      <family val="2"/>
      <scheme val="minor"/>
    </font>
    <font>
      <b/>
      <strike/>
      <sz val="11"/>
      <color rgb="FFFF0000"/>
      <name val="Calibri"/>
      <family val="2"/>
      <scheme val="minor"/>
    </font>
    <font>
      <b/>
      <sz val="11"/>
      <color rgb="FFFF0000"/>
      <name val="Calibri"/>
      <family val="2"/>
    </font>
    <font>
      <b/>
      <strike/>
      <sz val="11"/>
      <color rgb="FFFF0000"/>
      <name val="Calibri"/>
      <family val="2"/>
    </font>
    <font>
      <b/>
      <sz val="8"/>
      <color rgb="FFFF0000"/>
      <name val="Calibri"/>
      <family val="2"/>
      <scheme val="minor"/>
    </font>
    <font>
      <b/>
      <sz val="8"/>
      <name val="Calibri"/>
      <family val="2"/>
      <scheme val="minor"/>
    </font>
    <font>
      <b/>
      <sz val="11"/>
      <color theme="9" tint="0.39994506668294322"/>
      <name val="Calibri"/>
      <family val="2"/>
      <scheme val="minor"/>
    </font>
    <font>
      <strike/>
      <sz val="11"/>
      <color theme="9"/>
      <name val="Calibri"/>
      <family val="2"/>
      <scheme val="minor"/>
    </font>
    <font>
      <sz val="8"/>
      <name val="Calibri"/>
      <family val="2"/>
      <scheme val="minor"/>
    </font>
    <font>
      <sz val="11"/>
      <color rgb="FF70AD47"/>
      <name val="Calibri"/>
    </font>
    <font>
      <strike/>
      <sz val="11"/>
      <color rgb="FF70AD47"/>
      <name val="Calibri"/>
    </font>
    <font>
      <strike/>
      <sz val="11"/>
      <color theme="9"/>
      <name val="Calibri"/>
      <family val="2"/>
    </font>
    <font>
      <sz val="11"/>
      <color theme="9"/>
      <name val="Calibri"/>
    </font>
    <font>
      <strike/>
      <sz val="11"/>
      <color theme="9"/>
      <name val="Calibri"/>
    </font>
    <font>
      <strike/>
      <sz val="11"/>
      <color theme="9"/>
      <name val="Calibri Light"/>
      <family val="2"/>
    </font>
    <font>
      <b/>
      <strike/>
      <sz val="11"/>
      <name val="Calibri"/>
      <family val="2"/>
      <scheme val="minor"/>
    </font>
    <font>
      <b/>
      <sz val="8"/>
      <color theme="9"/>
      <name val="Calibri"/>
      <family val="2"/>
      <scheme val="minor"/>
    </font>
    <font>
      <sz val="11"/>
      <color theme="0" tint="-0.499984740745262"/>
      <name val="Calibri"/>
      <family val="2"/>
      <scheme val="minor"/>
    </font>
    <font>
      <strike/>
      <sz val="11"/>
      <color theme="0" tint="-0.499984740745262"/>
      <name val="Calibri"/>
      <family val="2"/>
    </font>
    <font>
      <sz val="8"/>
      <color theme="0" tint="-0.499984740745262"/>
      <name val="Calibri"/>
      <family val="2"/>
      <scheme val="minor"/>
    </font>
    <font>
      <b/>
      <strike/>
      <sz val="11"/>
      <name val="Calibri"/>
      <family val="2"/>
    </font>
    <font>
      <sz val="11"/>
      <color theme="9"/>
      <name val="Calibri"/>
      <family val="2"/>
    </font>
    <font>
      <b/>
      <strike/>
      <sz val="11"/>
      <color theme="4"/>
      <name val="Calibri"/>
      <family val="2"/>
    </font>
    <font>
      <b/>
      <sz val="11"/>
      <color theme="7" tint="-0.249977111117893"/>
      <name val="Calibri"/>
      <family val="2"/>
      <scheme val="minor"/>
    </font>
    <font>
      <b/>
      <strike/>
      <sz val="11"/>
      <color theme="7" tint="-0.249977111117893"/>
      <name val="Calibri"/>
      <family val="2"/>
      <scheme val="minor"/>
    </font>
    <font>
      <b/>
      <sz val="8"/>
      <color theme="7" tint="-0.249977111117893"/>
      <name val="Calibri"/>
      <family val="2"/>
      <scheme val="minor"/>
    </font>
    <font>
      <b/>
      <sz val="11"/>
      <color theme="4"/>
      <name val="Calibri"/>
      <family val="2"/>
    </font>
    <font>
      <strike/>
      <sz val="11"/>
      <color theme="9" tint="0.39994506668294322"/>
      <name val="Calibri"/>
      <family val="2"/>
      <scheme val="minor"/>
    </font>
    <font>
      <b/>
      <sz val="11"/>
      <color theme="8" tint="-0.249977111117893"/>
      <name val="Calibri"/>
      <family val="2"/>
      <scheme val="minor"/>
    </font>
    <font>
      <b/>
      <sz val="11"/>
      <color theme="8" tint="-0.249977111117893"/>
      <name val="Calibri"/>
      <family val="2"/>
    </font>
    <font>
      <b/>
      <strike/>
      <sz val="11"/>
      <color theme="9" tint="0.39994506668294322"/>
      <name val="Calibri"/>
      <family val="2"/>
      <scheme val="minor"/>
    </font>
    <font>
      <b/>
      <sz val="11"/>
      <color theme="9" tint="0.39991454817346722"/>
      <name val="Calibri"/>
      <family val="2"/>
      <scheme val="minor"/>
    </font>
    <font>
      <b/>
      <strike/>
      <sz val="11"/>
      <color theme="9" tint="0.39988402966399123"/>
      <name val="Calibri"/>
      <family val="2"/>
      <scheme val="minor"/>
    </font>
    <font>
      <b/>
      <strike/>
      <sz val="11"/>
      <color theme="9" tint="0.39997558519241921"/>
      <name val="Calibri"/>
      <family val="2"/>
      <scheme val="minor"/>
    </font>
    <font>
      <b/>
      <sz val="11"/>
      <color rgb="FFC00000"/>
      <name val="Calibri"/>
      <family val="2"/>
      <scheme val="minor"/>
    </font>
    <font>
      <b/>
      <sz val="8"/>
      <color theme="8" tint="-0.249977111117893"/>
      <name val="Calibri"/>
      <family val="2"/>
      <scheme val="minor"/>
    </font>
    <font>
      <b/>
      <i/>
      <sz val="11"/>
      <color theme="9" tint="0.59999389629810485"/>
      <name val="Calibri"/>
      <family val="2"/>
      <scheme val="minor"/>
    </font>
    <font>
      <b/>
      <i/>
      <strike/>
      <sz val="11"/>
      <color theme="9" tint="0.59999389629810485"/>
      <name val="Calibri"/>
      <family val="2"/>
      <scheme val="minor"/>
    </font>
    <font>
      <b/>
      <i/>
      <sz val="8"/>
      <color theme="9" tint="0.59999389629810485"/>
      <name val="Calibri"/>
      <family val="2"/>
      <scheme val="minor"/>
    </font>
    <font>
      <b/>
      <sz val="8"/>
      <color rgb="FFC00000"/>
      <name val="Calibri"/>
      <family val="2"/>
      <scheme val="minor"/>
    </font>
    <font>
      <b/>
      <i/>
      <sz val="11"/>
      <color theme="9" tint="-0.249977111117893"/>
      <name val="Calibri"/>
      <family val="2"/>
      <scheme val="minor"/>
    </font>
    <font>
      <b/>
      <i/>
      <sz val="8"/>
      <color theme="9" tint="-0.249977111117893"/>
      <name val="Calibri"/>
      <family val="2"/>
      <scheme val="minor"/>
    </font>
    <font>
      <b/>
      <strike/>
      <sz val="8"/>
      <color theme="9" tint="0.39994506668294322"/>
      <name val="Calibri"/>
      <family val="2"/>
      <scheme val="minor"/>
    </font>
    <font>
      <b/>
      <sz val="8"/>
      <color rgb="FF0070C0"/>
      <name val="Calibri"/>
      <family val="2"/>
      <scheme val="minor"/>
    </font>
    <font>
      <b/>
      <sz val="11"/>
      <color theme="3"/>
      <name val="Calibri"/>
      <family val="2"/>
      <scheme val="minor"/>
    </font>
    <font>
      <sz val="11"/>
      <color rgb="FF0070C0"/>
      <name val="Calibri"/>
      <family val="2"/>
      <scheme val="minor"/>
    </font>
    <font>
      <sz val="8"/>
      <color rgb="FF0070C0"/>
      <name val="Calibri"/>
      <family val="2"/>
      <scheme val="minor"/>
    </font>
    <font>
      <sz val="8"/>
      <color theme="9" tint="0.39997558519241921"/>
      <name val="Calibri"/>
      <family val="2"/>
      <scheme val="minor"/>
    </font>
    <font>
      <b/>
      <sz val="12"/>
      <color theme="4"/>
      <name val="Calibri"/>
      <family val="2"/>
      <scheme val="minor"/>
    </font>
    <font>
      <sz val="8"/>
      <color theme="4"/>
      <name val="Calibri"/>
      <family val="2"/>
      <scheme val="minor"/>
    </font>
    <font>
      <b/>
      <sz val="8"/>
      <color theme="9" tint="0.39994506668294322"/>
      <name val="Calibri"/>
      <family val="2"/>
      <scheme val="minor"/>
    </font>
    <font>
      <sz val="8"/>
      <color rgb="FF92D050"/>
      <name val="Calibri"/>
      <family val="2"/>
      <scheme val="minor"/>
    </font>
    <font>
      <sz val="11"/>
      <color rgb="FF92D050"/>
      <name val="Calibri"/>
      <family val="2"/>
      <scheme val="minor"/>
    </font>
    <font>
      <b/>
      <sz val="8"/>
      <color theme="8" tint="0.59999389629810485"/>
      <name val="Calibri"/>
      <family val="2"/>
      <scheme val="minor"/>
    </font>
    <font>
      <b/>
      <sz val="11"/>
      <color theme="8" tint="0.59999389629810485"/>
      <name val="Calibri"/>
      <family val="2"/>
      <scheme val="minor"/>
    </font>
    <font>
      <b/>
      <sz val="11"/>
      <color theme="0" tint="-0.499984740745262"/>
      <name val="Calibri"/>
      <family val="2"/>
      <scheme val="minor"/>
    </font>
    <font>
      <b/>
      <sz val="8"/>
      <color theme="0" tint="-0.499984740745262"/>
      <name val="Calibri"/>
      <family val="2"/>
      <scheme val="minor"/>
    </font>
    <font>
      <sz val="8"/>
      <color rgb="FFFF0000"/>
      <name val="Calibri"/>
      <family val="2"/>
      <scheme val="minor"/>
    </font>
    <font>
      <b/>
      <sz val="14"/>
      <color theme="1"/>
      <name val="Calibri"/>
      <family val="2"/>
      <scheme val="minor"/>
    </font>
    <font>
      <sz val="14"/>
      <color theme="1"/>
      <name val="Calibri"/>
      <family val="2"/>
      <scheme val="minor"/>
    </font>
    <font>
      <b/>
      <sz val="9"/>
      <color theme="1"/>
      <name val="Calibri"/>
      <family val="2"/>
      <scheme val="minor"/>
    </font>
    <font>
      <b/>
      <sz val="10"/>
      <color rgb="FF000000"/>
      <name val="Calibri"/>
      <family val="2"/>
      <scheme val="minor"/>
    </font>
    <font>
      <strike/>
      <sz val="9"/>
      <color rgb="FF000000"/>
      <name val="Calibri"/>
      <scheme val="minor"/>
    </font>
    <font>
      <sz val="9"/>
      <color rgb="FF000000"/>
      <name val="Calibri"/>
      <scheme val="minor"/>
    </font>
    <font>
      <b/>
      <sz val="9"/>
      <name val="Calibri"/>
      <family val="2"/>
      <scheme val="minor"/>
    </font>
    <font>
      <b/>
      <sz val="14"/>
      <color rgb="FFFF0000"/>
      <name val="Calibri"/>
    </font>
    <font>
      <b/>
      <sz val="14"/>
      <color rgb="FF000000"/>
      <name val="Calibri"/>
    </font>
    <font>
      <b/>
      <sz val="11"/>
      <color theme="9" tint="-0.249977111117893"/>
      <name val="Calibri"/>
      <family val="2"/>
      <scheme val="minor"/>
    </font>
    <font>
      <b/>
      <u/>
      <sz val="11"/>
      <color rgb="FFFF0000"/>
      <name val="Calibri"/>
    </font>
    <font>
      <sz val="11"/>
      <color rgb="FF000000"/>
      <name val="Calibri"/>
      <scheme val="minor"/>
    </font>
    <font>
      <b/>
      <sz val="12"/>
      <color theme="1"/>
      <name val="Calibri"/>
    </font>
    <font>
      <b/>
      <sz val="12"/>
      <color rgb="FFFF0000"/>
      <name val="Calibri"/>
    </font>
    <font>
      <b/>
      <sz val="12"/>
      <color rgb="FF000000"/>
      <name val="Calibri"/>
    </font>
    <font>
      <b/>
      <sz val="11"/>
      <color theme="4"/>
      <name val="Calibri"/>
    </font>
    <font>
      <b/>
      <sz val="10"/>
      <color rgb="FF000000"/>
      <name val="Calibri"/>
      <scheme val="minor"/>
    </font>
    <font>
      <b/>
      <sz val="9"/>
      <color rgb="FF000000"/>
      <name val="Calibri"/>
      <scheme val="minor"/>
    </font>
    <font>
      <b/>
      <sz val="11"/>
      <name val="Calibri"/>
    </font>
    <font>
      <b/>
      <sz val="11"/>
      <color rgb="FF305496"/>
      <name val="Calibri"/>
    </font>
    <font>
      <b/>
      <sz val="11"/>
      <name val="Calibri"/>
      <family val="2"/>
    </font>
    <font>
      <b/>
      <u/>
      <sz val="11"/>
      <color rgb="FFC00000"/>
      <name val="Calibri"/>
      <family val="2"/>
    </font>
    <font>
      <b/>
      <u/>
      <sz val="11"/>
      <color theme="1"/>
      <name val="Calibri"/>
      <family val="2"/>
    </font>
    <font>
      <b/>
      <sz val="11"/>
      <color theme="1"/>
      <name val="Calibri"/>
      <family val="2"/>
    </font>
    <font>
      <sz val="11"/>
      <color theme="4" tint="-0.499984740745262"/>
      <name val="Calibri"/>
      <family val="2"/>
      <scheme val="minor"/>
    </font>
    <font>
      <b/>
      <sz val="11"/>
      <color theme="4" tint="-0.499984740745262"/>
      <name val="Calibri"/>
      <family val="2"/>
      <scheme val="minor"/>
    </font>
    <font>
      <b/>
      <strike/>
      <sz val="11"/>
      <color theme="4" tint="-0.499984740745262"/>
      <name val="Calibri"/>
      <family val="2"/>
    </font>
    <font>
      <b/>
      <sz val="11"/>
      <color theme="4" tint="-0.499984740745262"/>
      <name val="Calibri"/>
      <family val="2"/>
    </font>
    <font>
      <b/>
      <strike/>
      <sz val="11"/>
      <color theme="1"/>
      <name val="Calibri"/>
      <family val="2"/>
    </font>
    <font>
      <b/>
      <sz val="16"/>
      <name val="Calibri"/>
      <family val="2"/>
      <scheme val="minor"/>
    </font>
    <font>
      <b/>
      <sz val="18"/>
      <name val="Calibri"/>
      <family val="2"/>
      <scheme val="minor"/>
    </font>
    <font>
      <b/>
      <sz val="14"/>
      <name val="Calibri"/>
      <family val="2"/>
      <scheme val="minor"/>
    </font>
    <font>
      <b/>
      <sz val="18"/>
      <color rgb="FFFF0000"/>
      <name val="Calibri"/>
      <family val="2"/>
      <scheme val="minor"/>
    </font>
    <font>
      <b/>
      <strike/>
      <sz val="18"/>
      <name val="Calibri"/>
      <family val="2"/>
    </font>
    <font>
      <b/>
      <sz val="18"/>
      <name val="Calibri"/>
      <family val="2"/>
    </font>
    <font>
      <b/>
      <sz val="16"/>
      <color rgb="FFFF0000"/>
      <name val="Calibri"/>
      <family val="2"/>
      <scheme val="minor"/>
    </font>
    <font>
      <b/>
      <sz val="12"/>
      <name val="Calibri"/>
      <family val="2"/>
      <scheme val="minor"/>
    </font>
    <font>
      <b/>
      <sz val="18"/>
      <color theme="1"/>
      <name val="Calibri"/>
      <family val="2"/>
      <scheme val="minor"/>
    </font>
    <font>
      <b/>
      <sz val="16"/>
      <color theme="1"/>
      <name val="Calibri"/>
      <family val="2"/>
      <scheme val="minor"/>
    </font>
    <font>
      <b/>
      <strike/>
      <sz val="18"/>
      <color theme="1"/>
      <name val="Calibri"/>
      <family val="2"/>
    </font>
    <font>
      <b/>
      <sz val="18"/>
      <color theme="1"/>
      <name val="Calibri"/>
      <family val="2"/>
    </font>
    <font>
      <b/>
      <sz val="12"/>
      <color theme="1"/>
      <name val="Calibri"/>
      <family val="2"/>
      <scheme val="minor"/>
    </font>
    <font>
      <b/>
      <sz val="18"/>
      <color rgb="FFFF0000"/>
      <name val="Calibri"/>
      <family val="2"/>
    </font>
    <font>
      <b/>
      <u/>
      <sz val="18"/>
      <color rgb="FFFF0000"/>
      <name val="Calibri"/>
      <family val="2"/>
      <scheme val="minor"/>
    </font>
    <font>
      <b/>
      <sz val="18"/>
      <color theme="9" tint="0.79998168889431442"/>
      <name val="Calibri"/>
      <family val="2"/>
      <scheme val="minor"/>
    </font>
    <font>
      <b/>
      <sz val="18"/>
      <color theme="9" tint="-0.249977111117893"/>
      <name val="Calibri"/>
      <family val="2"/>
    </font>
    <font>
      <b/>
      <sz val="16"/>
      <color theme="9" tint="-0.249977111117893"/>
      <name val="Calibri"/>
      <family val="2"/>
      <scheme val="minor"/>
    </font>
    <font>
      <b/>
      <sz val="22"/>
      <color rgb="FFFF0000"/>
      <name val="Calibri"/>
      <family val="2"/>
      <scheme val="minor"/>
    </font>
    <font>
      <b/>
      <u/>
      <sz val="22"/>
      <color rgb="FFFF0000"/>
      <name val="Calibri"/>
      <family val="2"/>
      <scheme val="minor"/>
    </font>
    <font>
      <b/>
      <strike/>
      <sz val="18"/>
      <name val="Calibri"/>
      <family val="2"/>
      <scheme val="minor"/>
    </font>
    <font>
      <b/>
      <i/>
      <sz val="22"/>
      <color rgb="FFFF0000"/>
      <name val="Calibri"/>
      <family val="2"/>
      <scheme val="minor"/>
    </font>
    <font>
      <b/>
      <u/>
      <sz val="20"/>
      <color rgb="FFFF0000"/>
      <name val="Calibri"/>
      <family val="2"/>
    </font>
    <font>
      <b/>
      <sz val="18"/>
      <color theme="4"/>
      <name val="Calibri"/>
      <family val="2"/>
      <scheme val="minor"/>
    </font>
    <font>
      <b/>
      <sz val="16"/>
      <color theme="4"/>
      <name val="Calibri"/>
      <family val="2"/>
      <scheme val="minor"/>
    </font>
    <font>
      <b/>
      <strike/>
      <sz val="18"/>
      <color theme="4"/>
      <name val="Calibri"/>
      <family val="2"/>
      <scheme val="minor"/>
    </font>
    <font>
      <b/>
      <strike/>
      <sz val="18"/>
      <color theme="4"/>
      <name val="Calibri"/>
      <family val="2"/>
    </font>
    <font>
      <b/>
      <sz val="18"/>
      <color theme="4"/>
      <name val="Calibri"/>
      <family val="2"/>
    </font>
    <font>
      <b/>
      <strike/>
      <sz val="18"/>
      <color theme="1"/>
      <name val="Calibri"/>
      <family val="2"/>
      <scheme val="minor"/>
    </font>
    <font>
      <b/>
      <sz val="18"/>
      <color rgb="FFC00000"/>
      <name val="Calibri"/>
      <family val="2"/>
      <scheme val="minor"/>
    </font>
    <font>
      <b/>
      <sz val="18"/>
      <color rgb="FFC00000"/>
      <name val="Calibri"/>
      <family val="2"/>
    </font>
    <font>
      <b/>
      <u/>
      <sz val="20"/>
      <color rgb="FFFF0000"/>
      <name val="Calibri"/>
      <family val="2"/>
      <scheme val="minor"/>
    </font>
    <font>
      <b/>
      <strike/>
      <sz val="16"/>
      <color theme="1"/>
      <name val="Calibri"/>
      <family val="2"/>
      <scheme val="minor"/>
    </font>
    <font>
      <b/>
      <sz val="16"/>
      <color theme="9" tint="-0.499984740745262"/>
      <name val="Calibri"/>
      <family val="2"/>
      <scheme val="minor"/>
    </font>
    <font>
      <b/>
      <u/>
      <sz val="22"/>
      <color rgb="FFFF0000"/>
      <name val="Calibri"/>
      <family val="2"/>
    </font>
    <font>
      <sz val="20"/>
      <color rgb="FFFF0000"/>
      <name val="Calibri"/>
      <family val="2"/>
    </font>
    <font>
      <sz val="18"/>
      <color rgb="FFFF0000"/>
      <name val="Calibri"/>
      <family val="2"/>
    </font>
    <font>
      <b/>
      <u/>
      <sz val="18"/>
      <color rgb="FFFF0000"/>
      <name val="Calibri"/>
      <family val="2"/>
    </font>
    <font>
      <b/>
      <strike/>
      <sz val="16"/>
      <name val="Calibri"/>
      <family val="2"/>
    </font>
    <font>
      <b/>
      <sz val="16"/>
      <name val="Calibri"/>
      <family val="2"/>
    </font>
    <font>
      <b/>
      <strike/>
      <sz val="16"/>
      <color theme="1"/>
      <name val="Calibri"/>
      <family val="2"/>
    </font>
    <font>
      <b/>
      <sz val="16"/>
      <color theme="1"/>
      <name val="Calibri"/>
      <family val="2"/>
    </font>
    <font>
      <b/>
      <strike/>
      <sz val="16"/>
      <name val="Calibri"/>
      <family val="2"/>
      <scheme val="minor"/>
    </font>
    <font>
      <b/>
      <u/>
      <sz val="16"/>
      <color rgb="FFFF0000"/>
      <name val="Calibri"/>
      <family val="2"/>
      <scheme val="minor"/>
    </font>
    <font>
      <b/>
      <sz val="16"/>
      <color rgb="FFFF0000"/>
      <name val="Calibri"/>
      <family val="2"/>
    </font>
    <font>
      <b/>
      <u/>
      <sz val="16"/>
      <color rgb="FFFF0000"/>
      <name val="Calibri"/>
      <family val="2"/>
    </font>
    <font>
      <b/>
      <sz val="16"/>
      <color theme="4"/>
      <name val="Calibri"/>
      <family val="2"/>
    </font>
    <font>
      <sz val="16"/>
      <name val="Calibri"/>
      <family val="2"/>
      <scheme val="minor"/>
    </font>
    <font>
      <b/>
      <sz val="14"/>
      <color theme="4"/>
      <name val="Calibri"/>
      <family val="2"/>
      <scheme val="minor"/>
    </font>
    <font>
      <b/>
      <strike/>
      <sz val="16"/>
      <color theme="4"/>
      <name val="Calibri"/>
      <family val="2"/>
      <scheme val="minor"/>
    </font>
    <font>
      <b/>
      <strike/>
      <sz val="16"/>
      <color theme="4"/>
      <name val="Calibri"/>
      <family val="2"/>
    </font>
    <font>
      <b/>
      <u val="double"/>
      <sz val="16"/>
      <color rgb="FFFF0000"/>
      <name val="Calibri"/>
      <family val="2"/>
      <scheme val="minor"/>
    </font>
    <font>
      <b/>
      <u val="double"/>
      <sz val="16"/>
      <color rgb="FFFF0000"/>
      <name val="Calibri"/>
      <family val="2"/>
    </font>
    <font>
      <b/>
      <u/>
      <sz val="16"/>
      <color theme="4"/>
      <name val="Calibri"/>
      <family val="2"/>
    </font>
    <font>
      <b/>
      <u val="double"/>
      <sz val="22"/>
      <color rgb="FFFF0000"/>
      <name val="Calibri"/>
      <family val="2"/>
      <scheme val="minor"/>
    </font>
    <font>
      <b/>
      <u/>
      <sz val="16"/>
      <name val="Calibri"/>
      <family val="2"/>
    </font>
    <font>
      <b/>
      <sz val="12"/>
      <color rgb="FFFF0000"/>
      <name val="Calibri"/>
      <family val="2"/>
      <scheme val="minor"/>
    </font>
    <font>
      <b/>
      <strike/>
      <sz val="16"/>
      <color rgb="FFFF0000"/>
      <name val="Calibri"/>
      <family val="2"/>
      <scheme val="minor"/>
    </font>
    <font>
      <b/>
      <strike/>
      <sz val="16"/>
      <color rgb="FFFF0000"/>
      <name val="Calibri"/>
      <family val="2"/>
    </font>
    <font>
      <b/>
      <u/>
      <sz val="16"/>
      <color theme="4" tint="-0.249977111117893"/>
      <name val="Calibri"/>
      <family val="2"/>
    </font>
    <font>
      <b/>
      <u val="double"/>
      <sz val="16"/>
      <name val="Calibri"/>
      <family val="2"/>
    </font>
    <font>
      <b/>
      <strike/>
      <sz val="14"/>
      <color rgb="FFFF0000"/>
      <name val="Calibri"/>
      <family val="2"/>
    </font>
    <font>
      <b/>
      <sz val="14"/>
      <color rgb="FFFF0000"/>
      <name val="Calibri"/>
      <family val="2"/>
    </font>
    <font>
      <b/>
      <u val="double"/>
      <sz val="22"/>
      <name val="Calibri"/>
      <family val="2"/>
      <scheme val="minor"/>
    </font>
    <font>
      <b/>
      <u val="double"/>
      <sz val="22"/>
      <color rgb="FFFF0000"/>
      <name val="Calibri"/>
      <family val="2"/>
    </font>
    <font>
      <b/>
      <u val="double"/>
      <sz val="16"/>
      <name val="Calibri"/>
      <family val="2"/>
      <scheme val="minor"/>
    </font>
    <font>
      <b/>
      <sz val="22"/>
      <color theme="1"/>
      <name val="Calibri"/>
      <family val="2"/>
      <scheme val="minor"/>
    </font>
    <font>
      <b/>
      <u/>
      <sz val="16"/>
      <name val="Calibri"/>
      <family val="2"/>
      <scheme val="minor"/>
    </font>
    <font>
      <b/>
      <u val="double"/>
      <sz val="18"/>
      <color rgb="FFFF0000"/>
      <name val="Calibri"/>
      <family val="2"/>
      <scheme val="minor"/>
    </font>
    <font>
      <strike/>
      <sz val="16"/>
      <name val="Calibri"/>
      <family val="2"/>
    </font>
    <font>
      <b/>
      <u val="double"/>
      <sz val="22"/>
      <name val="Calibri"/>
      <family val="2"/>
    </font>
    <font>
      <b/>
      <u val="double"/>
      <sz val="20"/>
      <color rgb="FFFF0000"/>
      <name val="Calibri"/>
      <family val="2"/>
      <scheme val="minor"/>
    </font>
    <font>
      <b/>
      <sz val="16"/>
      <color rgb="FFFFC000"/>
      <name val="Calibri"/>
      <family val="2"/>
      <scheme val="minor"/>
    </font>
    <font>
      <b/>
      <u val="double"/>
      <sz val="11"/>
      <name val="Calibri"/>
      <family val="2"/>
      <scheme val="minor"/>
    </font>
    <font>
      <b/>
      <u val="double"/>
      <sz val="20"/>
      <color rgb="FFFF0000"/>
      <name val="Calibri"/>
      <family val="2"/>
    </font>
    <font>
      <b/>
      <u val="double"/>
      <sz val="16"/>
      <color rgb="FFC00000"/>
      <name val="Calibri"/>
      <family val="2"/>
      <scheme val="minor"/>
    </font>
    <font>
      <b/>
      <sz val="16"/>
      <color rgb="FFC00000"/>
      <name val="Calibri"/>
      <family val="2"/>
      <scheme val="minor"/>
    </font>
    <font>
      <b/>
      <u val="double"/>
      <sz val="18"/>
      <name val="Calibri"/>
      <family val="2"/>
    </font>
    <font>
      <b/>
      <u val="double"/>
      <sz val="18"/>
      <color rgb="FFFF0000"/>
      <name val="Calibri"/>
      <family val="2"/>
    </font>
    <font>
      <b/>
      <i/>
      <u/>
      <sz val="18"/>
      <color rgb="FFC00000"/>
      <name val="Calibri"/>
      <family val="2"/>
      <scheme val="minor"/>
    </font>
    <font>
      <b/>
      <sz val="16"/>
      <color rgb="FFC00000"/>
      <name val="Calibri"/>
      <family val="2"/>
    </font>
    <font>
      <b/>
      <sz val="11"/>
      <color rgb="FFC00000"/>
      <name val="Calibri"/>
      <family val="2"/>
    </font>
    <font>
      <b/>
      <u val="double"/>
      <sz val="18"/>
      <color rgb="FFC00000"/>
      <name val="Calibri"/>
      <family val="2"/>
    </font>
    <font>
      <b/>
      <strike/>
      <sz val="16"/>
      <color rgb="FFC00000"/>
      <name val="Calibri"/>
      <family val="2"/>
    </font>
    <font>
      <b/>
      <u val="double"/>
      <sz val="16"/>
      <color rgb="FFC00000"/>
      <name val="Calibri"/>
      <family val="2"/>
    </font>
    <font>
      <b/>
      <u val="double"/>
      <sz val="20"/>
      <color rgb="FFC00000"/>
      <name val="Calibri"/>
      <family val="2"/>
    </font>
    <font>
      <b/>
      <strike/>
      <sz val="16"/>
      <color rgb="FFC00000"/>
      <name val="Calibri"/>
      <family val="2"/>
      <scheme val="minor"/>
    </font>
    <font>
      <b/>
      <sz val="14"/>
      <color rgb="FFC00000"/>
      <name val="Calibri"/>
      <family val="2"/>
      <scheme val="minor"/>
    </font>
    <font>
      <b/>
      <u/>
      <sz val="16"/>
      <color rgb="FFC00000"/>
      <name val="Calibri"/>
      <family val="2"/>
    </font>
    <font>
      <b/>
      <u/>
      <sz val="16"/>
      <color rgb="FFC00000"/>
      <name val="Calibri"/>
      <family val="2"/>
      <scheme val="minor"/>
    </font>
    <font>
      <b/>
      <i/>
      <sz val="16"/>
      <color rgb="FFC00000"/>
      <name val="Calibri"/>
      <family val="2"/>
      <scheme val="minor"/>
    </font>
    <font>
      <b/>
      <u/>
      <sz val="16"/>
      <color theme="1"/>
      <name val="Calibri"/>
      <family val="2"/>
      <scheme val="minor"/>
    </font>
    <font>
      <b/>
      <u/>
      <sz val="20"/>
      <name val="Calibri"/>
      <family val="2"/>
      <scheme val="minor"/>
    </font>
    <font>
      <b/>
      <u/>
      <sz val="16"/>
      <color theme="1"/>
      <name val="Calibri"/>
      <family val="2"/>
    </font>
    <font>
      <sz val="12"/>
      <color theme="1"/>
      <name val="Calibri"/>
      <family val="2"/>
      <scheme val="minor"/>
    </font>
    <font>
      <b/>
      <sz val="18"/>
      <color theme="9" tint="0.39997558519241921"/>
      <name val="Calibri"/>
      <family val="2"/>
      <scheme val="minor"/>
    </font>
    <font>
      <b/>
      <sz val="16"/>
      <color theme="9" tint="0.39997558519241921"/>
      <name val="Calibri"/>
      <family val="2"/>
      <scheme val="minor"/>
    </font>
    <font>
      <b/>
      <sz val="16"/>
      <color theme="9" tint="0.39994506668294322"/>
      <name val="Calibri"/>
      <family val="2"/>
      <scheme val="minor"/>
    </font>
    <font>
      <sz val="10"/>
      <color rgb="FF000000"/>
      <name val="Calibri"/>
      <family val="2"/>
      <scheme val="minor"/>
    </font>
    <font>
      <b/>
      <strike/>
      <sz val="18"/>
      <color rgb="FF000000"/>
      <name val="Calibri"/>
    </font>
    <font>
      <b/>
      <sz val="18"/>
      <color rgb="FF000000"/>
      <name val="Calibri"/>
    </font>
    <font>
      <b/>
      <sz val="9"/>
      <color rgb="FFFF0000"/>
      <name val="Calibri"/>
      <scheme val="minor"/>
    </font>
    <font>
      <sz val="10"/>
      <color theme="1"/>
      <name val="Calibri"/>
      <family val="2"/>
      <scheme val="minor"/>
    </font>
    <font>
      <sz val="9"/>
      <color theme="1"/>
      <name val="Calibri"/>
      <scheme val="minor"/>
    </font>
    <font>
      <b/>
      <sz val="8"/>
      <color theme="1"/>
      <name val="Calibri"/>
      <scheme val="minor"/>
    </font>
    <font>
      <strike/>
      <sz val="9"/>
      <color theme="1"/>
      <name val="Calibri"/>
      <scheme val="minor"/>
    </font>
    <font>
      <b/>
      <sz val="12"/>
      <color rgb="FF000000"/>
      <name val="Calibri"/>
      <family val="2"/>
      <scheme val="minor"/>
    </font>
    <font>
      <u/>
      <sz val="11"/>
      <color theme="10"/>
      <name val="Calibri"/>
      <family val="2"/>
      <scheme val="minor"/>
    </font>
    <font>
      <b/>
      <u val="double"/>
      <sz val="16"/>
      <color rgb="FFFF0000"/>
      <name val="Calibri"/>
      <scheme val="minor"/>
    </font>
    <font>
      <b/>
      <sz val="16"/>
      <color rgb="FF000000"/>
      <name val="Calibri"/>
      <scheme val="minor"/>
    </font>
    <font>
      <b/>
      <sz val="16"/>
      <color theme="1"/>
      <name val="Calibri"/>
      <scheme val="minor"/>
    </font>
    <font>
      <b/>
      <strike/>
      <sz val="16"/>
      <color rgb="FF000000"/>
      <name val="Calibri"/>
    </font>
    <font>
      <b/>
      <sz val="16"/>
      <color rgb="FF000000"/>
      <name val="Calibri"/>
    </font>
    <font>
      <b/>
      <sz val="16"/>
      <color rgb="FF4472C4"/>
      <name val="Calibri"/>
      <scheme val="minor"/>
    </font>
    <font>
      <b/>
      <sz val="16"/>
      <color rgb="FFFF0000"/>
      <name val="Calibri"/>
      <scheme val="minor"/>
    </font>
    <font>
      <b/>
      <sz val="16"/>
      <color theme="4"/>
      <name val="Calibri"/>
      <scheme val="minor"/>
    </font>
    <font>
      <b/>
      <strike/>
      <sz val="16"/>
      <color rgb="FF000000"/>
      <name val="Calibri"/>
      <scheme val="minor"/>
    </font>
    <font>
      <b/>
      <strike/>
      <sz val="11"/>
      <color theme="4"/>
      <name val="Calibri"/>
      <scheme val="minor"/>
    </font>
    <font>
      <b/>
      <sz val="9"/>
      <color theme="4"/>
      <name val="Calibri"/>
      <family val="2"/>
      <scheme val="minor"/>
    </font>
    <font>
      <b/>
      <sz val="9"/>
      <color rgb="FFFF0000"/>
      <name val="Calibri"/>
      <family val="2"/>
      <scheme val="minor"/>
    </font>
    <font>
      <b/>
      <strike/>
      <sz val="18"/>
      <color rgb="FF000000"/>
      <name val="Calibri"/>
      <scheme val="minor"/>
    </font>
    <font>
      <b/>
      <sz val="18"/>
      <color rgb="FF000000"/>
      <name val="Calibri"/>
      <scheme val="minor"/>
    </font>
    <font>
      <sz val="10"/>
      <color theme="4"/>
      <name val="Calibri"/>
      <family val="2"/>
      <scheme val="minor"/>
    </font>
    <font>
      <b/>
      <sz val="14"/>
      <color rgb="FFFF0000"/>
      <name val="Calibri"/>
      <scheme val="minor"/>
    </font>
    <font>
      <b/>
      <sz val="9"/>
      <color rgb="FF000000"/>
      <name val="Calibri"/>
      <charset val="1"/>
    </font>
    <font>
      <b/>
      <sz val="12"/>
      <color rgb="FF000000"/>
      <name val="Calibri"/>
      <scheme val="minor"/>
    </font>
    <font>
      <b/>
      <strike/>
      <sz val="9"/>
      <color rgb="FF000000"/>
      <name val="Calibri"/>
      <scheme val="minor"/>
    </font>
    <font>
      <b/>
      <sz val="14"/>
      <color rgb="FF000000"/>
      <name val="Calibri"/>
      <scheme val="minor"/>
    </font>
    <font>
      <b/>
      <strike/>
      <sz val="11"/>
      <color rgb="FF203764"/>
      <name val="Calibri"/>
      <scheme val="minor"/>
    </font>
    <font>
      <b/>
      <sz val="11"/>
      <color rgb="FF203764"/>
      <name val="Calibri"/>
      <scheme val="minor"/>
    </font>
    <font>
      <b/>
      <sz val="11"/>
      <color rgb="FFC65911"/>
      <name val="Calibri"/>
      <scheme val="minor"/>
    </font>
    <font>
      <b/>
      <strike/>
      <sz val="11"/>
      <color rgb="FFFF0000"/>
      <name val="Calibri"/>
      <scheme val="minor"/>
    </font>
    <font>
      <b/>
      <strike/>
      <sz val="11"/>
      <color rgb="FF9C0006"/>
      <name val="Calibri"/>
      <scheme val="minor"/>
    </font>
    <font>
      <b/>
      <sz val="11"/>
      <color rgb="FF9C0006"/>
      <name val="Calibri"/>
      <scheme val="minor"/>
    </font>
    <font>
      <b/>
      <u/>
      <sz val="11"/>
      <color rgb="FFFF0000"/>
      <name val="Calibri"/>
      <scheme val="minor"/>
    </font>
    <font>
      <b/>
      <sz val="11"/>
      <color rgb="FF4472C4"/>
      <name val="Calibri"/>
    </font>
    <font>
      <b/>
      <strike/>
      <sz val="11"/>
      <color theme="4"/>
      <name val="Calibri"/>
    </font>
    <font>
      <b/>
      <strike/>
      <sz val="10"/>
      <color rgb="FF000000"/>
      <name val="Calibri"/>
      <scheme val="minor"/>
    </font>
    <font>
      <b/>
      <strike/>
      <sz val="16"/>
      <color rgb="FF4472C4"/>
      <name val="Calibri"/>
    </font>
    <font>
      <b/>
      <sz val="16"/>
      <name val="Calibri"/>
    </font>
    <font>
      <b/>
      <u/>
      <sz val="14"/>
      <color rgb="FFFF0000"/>
      <name val="Calibri"/>
      <scheme val="minor"/>
    </font>
    <font>
      <b/>
      <u/>
      <sz val="14"/>
      <color rgb="FFFF0000"/>
      <name val="Calibri"/>
    </font>
    <font>
      <b/>
      <u/>
      <sz val="12"/>
      <color rgb="FFFF0000"/>
      <name val="Calibri"/>
      <scheme val="minor"/>
    </font>
    <font>
      <sz val="12"/>
      <color rgb="FF000000"/>
      <name val="Calibri"/>
    </font>
    <font>
      <b/>
      <sz val="12"/>
      <color rgb="FFFF0000"/>
      <name val="Calibri"/>
      <scheme val="minor"/>
    </font>
    <font>
      <b/>
      <u/>
      <sz val="12"/>
      <color rgb="FF000000"/>
      <name val="Calibri"/>
      <scheme val="minor"/>
    </font>
    <font>
      <sz val="12"/>
      <color rgb="FF000000"/>
      <name val="Calibri"/>
      <family val="2"/>
      <scheme val="minor"/>
    </font>
    <font>
      <sz val="10"/>
      <color rgb="FF000000"/>
      <name val="Calibri"/>
      <scheme val="minor"/>
    </font>
    <font>
      <b/>
      <strike/>
      <sz val="11"/>
      <color theme="1"/>
      <name val="Calibri"/>
      <scheme val="minor"/>
    </font>
    <font>
      <sz val="12"/>
      <color rgb="FF000000"/>
      <name val="Calibri"/>
      <scheme val="minor"/>
    </font>
    <font>
      <b/>
      <sz val="9"/>
      <color theme="4" tint="0.79998168889431442"/>
      <name val="Calibri"/>
      <family val="2"/>
      <scheme val="minor"/>
    </font>
    <font>
      <b/>
      <sz val="14"/>
      <color rgb="FF4472C4"/>
      <name val="Calibri"/>
      <scheme val="minor"/>
    </font>
    <font>
      <b/>
      <sz val="14"/>
      <color theme="4"/>
      <name val="Calibri"/>
      <scheme val="minor"/>
    </font>
    <font>
      <b/>
      <strike/>
      <sz val="14"/>
      <color rgb="FFFF0000"/>
      <name val="Calibri"/>
      <scheme val="minor"/>
    </font>
    <font>
      <b/>
      <strike/>
      <sz val="14"/>
      <color rgb="FF000000"/>
      <name val="Calibri"/>
      <scheme val="minor"/>
    </font>
    <font>
      <b/>
      <sz val="18"/>
      <color rgb="FFFF0000"/>
      <name val="Calibri"/>
      <scheme val="minor"/>
    </font>
    <font>
      <b/>
      <sz val="11"/>
      <color rgb="FFED7D31"/>
      <name val="Calibri"/>
      <scheme val="minor"/>
    </font>
    <font>
      <b/>
      <strike/>
      <sz val="12"/>
      <color rgb="FF000000"/>
      <name val="Calibri"/>
      <scheme val="minor"/>
    </font>
    <font>
      <b/>
      <sz val="11"/>
      <color rgb="FFFFFFFF"/>
      <name val="Calibri"/>
      <scheme val="minor"/>
    </font>
    <font>
      <b/>
      <sz val="10"/>
      <color rgb="FFFF0000"/>
      <name val="Calibri"/>
      <scheme val="minor"/>
    </font>
    <font>
      <b/>
      <u/>
      <sz val="18"/>
      <color rgb="FFFF0000"/>
      <name val="Calibri"/>
      <scheme val="minor"/>
    </font>
    <font>
      <b/>
      <sz val="12"/>
      <color rgb="FF000000"/>
      <name val="Calibri"/>
      <charset val="1"/>
    </font>
    <font>
      <b/>
      <strike/>
      <sz val="12"/>
      <color rgb="FFFF0000"/>
      <name val="Calibri"/>
      <scheme val="minor"/>
    </font>
    <font>
      <b/>
      <sz val="14"/>
      <color rgb="FF305496"/>
      <name val="Calibri"/>
      <scheme val="minor"/>
    </font>
    <font>
      <b/>
      <sz val="16"/>
      <color rgb="FFFF0000"/>
      <name val="Calibri"/>
    </font>
    <font>
      <b/>
      <sz val="11"/>
      <color theme="8" tint="-0.249977111117893"/>
      <name val="Calibri"/>
      <scheme val="minor"/>
    </font>
    <font>
      <b/>
      <sz val="11"/>
      <color rgb="FF4472C4"/>
      <name val="Calibri"/>
      <family val="2"/>
      <scheme val="minor"/>
    </font>
    <font>
      <sz val="10"/>
      <color rgb="FFFF0000"/>
      <name val="Calibri"/>
      <family val="2"/>
      <scheme val="minor"/>
    </font>
  </fonts>
  <fills count="40">
    <fill>
      <patternFill patternType="none"/>
    </fill>
    <fill>
      <patternFill patternType="gray125"/>
    </fill>
    <fill>
      <patternFill patternType="solid">
        <fgColor rgb="FFC6E0B4"/>
        <bgColor rgb="FF000000"/>
      </patternFill>
    </fill>
    <fill>
      <patternFill patternType="solid">
        <fgColor rgb="FFFFE699"/>
        <bgColor rgb="FF000000"/>
      </patternFill>
    </fill>
    <fill>
      <patternFill patternType="solid">
        <fgColor rgb="FFD9E1F2"/>
        <bgColor rgb="FF000000"/>
      </patternFill>
    </fill>
    <fill>
      <patternFill patternType="solid">
        <fgColor rgb="FFA9D08E"/>
        <bgColor rgb="FF000000"/>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bgColor indexed="64"/>
      </patternFill>
    </fill>
    <fill>
      <patternFill patternType="solid">
        <fgColor rgb="FFFFC000"/>
        <bgColor indexed="64"/>
      </patternFill>
    </fill>
    <fill>
      <patternFill patternType="solid">
        <fgColor theme="4" tint="-0.499984740745262"/>
        <bgColor indexed="64"/>
      </patternFill>
    </fill>
    <fill>
      <patternFill patternType="solid">
        <fgColor theme="5" tint="0.39997558519241921"/>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9" tint="0.59996337778862885"/>
        <bgColor indexed="64"/>
      </patternFill>
    </fill>
    <fill>
      <patternFill patternType="solid">
        <fgColor theme="4" tint="0.59996337778862885"/>
        <bgColor indexed="64"/>
      </patternFill>
    </fill>
    <fill>
      <patternFill patternType="solid">
        <fgColor rgb="FFCBA9E5"/>
        <bgColor indexed="64"/>
      </patternFill>
    </fill>
    <fill>
      <patternFill patternType="solid">
        <fgColor rgb="FFC00000"/>
        <bgColor indexed="64"/>
      </patternFill>
    </fill>
    <fill>
      <patternFill patternType="solid">
        <fgColor theme="4" tint="0.39997558519241921"/>
        <bgColor indexed="64"/>
      </patternFill>
    </fill>
    <fill>
      <patternFill patternType="solid">
        <fgColor rgb="FFFF0000"/>
        <bgColor indexed="64"/>
      </patternFill>
    </fill>
    <fill>
      <patternFill patternType="solid">
        <fgColor theme="3" tint="0.59999389629810485"/>
        <bgColor indexed="64"/>
      </patternFill>
    </fill>
    <fill>
      <patternFill patternType="solid">
        <fgColor rgb="FFFEACAC"/>
        <bgColor indexed="64"/>
      </patternFill>
    </fill>
    <fill>
      <patternFill patternType="solid">
        <fgColor theme="5" tint="0.59999389629810485"/>
        <bgColor indexed="64"/>
      </patternFill>
    </fill>
    <fill>
      <patternFill patternType="solid">
        <fgColor rgb="FFD7BAFF"/>
        <bgColor indexed="64"/>
      </patternFill>
    </fill>
    <fill>
      <patternFill patternType="solid">
        <fgColor rgb="FFF0E6FF"/>
        <bgColor indexed="64"/>
      </patternFill>
    </fill>
    <fill>
      <patternFill patternType="solid">
        <fgColor theme="5" tint="0.79998168889431442"/>
        <bgColor indexed="64"/>
      </patternFill>
    </fill>
  </fills>
  <borders count="2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000000"/>
      </bottom>
      <diagonal/>
    </border>
    <border>
      <left/>
      <right/>
      <top style="thin">
        <color rgb="FF000000"/>
      </top>
      <bottom style="thin">
        <color rgb="FF000000"/>
      </bottom>
      <diagonal/>
    </border>
    <border>
      <left/>
      <right/>
      <top style="thin">
        <color rgb="FF000000"/>
      </top>
      <bottom style="thin">
        <color indexed="64"/>
      </bottom>
      <diagonal/>
    </border>
    <border>
      <left style="thin">
        <color indexed="64"/>
      </left>
      <right style="thin">
        <color indexed="64"/>
      </right>
      <top style="thin">
        <color indexed="64"/>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diagonal/>
    </border>
    <border>
      <left style="thick">
        <color indexed="64"/>
      </left>
      <right style="thick">
        <color indexed="64"/>
      </right>
      <top style="thick">
        <color indexed="64"/>
      </top>
      <bottom style="thick">
        <color indexed="64"/>
      </bottom>
      <diagonal/>
    </border>
    <border>
      <left/>
      <right/>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251" fillId="0" borderId="0" applyNumberFormat="0" applyFill="0" applyBorder="0" applyAlignment="0" applyProtection="0"/>
  </cellStyleXfs>
  <cellXfs count="2982">
    <xf numFmtId="0" fontId="0" fillId="0" borderId="0" xfId="0"/>
    <xf numFmtId="0" fontId="2" fillId="2" borderId="0" xfId="0" applyFont="1" applyFill="1" applyAlignment="1">
      <alignment horizontal="left"/>
    </xf>
    <xf numFmtId="0" fontId="7" fillId="0" borderId="0" xfId="0" applyFont="1"/>
    <xf numFmtId="0" fontId="6" fillId="0" borderId="3" xfId="0" applyFont="1" applyBorder="1" applyAlignment="1">
      <alignment horizontal="center" vertical="top" wrapText="1"/>
    </xf>
    <xf numFmtId="0" fontId="7" fillId="0" borderId="0" xfId="0" applyFont="1" applyAlignment="1">
      <alignment horizontal="center" wrapText="1"/>
    </xf>
    <xf numFmtId="0" fontId="6" fillId="0" borderId="4" xfId="0" applyFont="1" applyBorder="1" applyAlignment="1">
      <alignment horizontal="center" vertical="top" wrapText="1"/>
    </xf>
    <xf numFmtId="0" fontId="7" fillId="0" borderId="0" xfId="0" applyFont="1" applyAlignment="1">
      <alignment horizontal="left" vertical="top" wrapText="1"/>
    </xf>
    <xf numFmtId="0" fontId="6" fillId="0" borderId="4" xfId="0" applyFont="1" applyBorder="1" applyAlignment="1">
      <alignment horizontal="left" vertical="top" wrapText="1"/>
    </xf>
    <xf numFmtId="0" fontId="7" fillId="0" borderId="0" xfId="0" applyFont="1" applyAlignment="1">
      <alignment horizontal="center"/>
    </xf>
    <xf numFmtId="0" fontId="7" fillId="0" borderId="0" xfId="0" applyFont="1" applyAlignment="1">
      <alignment horizontal="left"/>
    </xf>
    <xf numFmtId="0" fontId="12" fillId="0" borderId="4" xfId="0" applyFont="1" applyBorder="1" applyAlignment="1">
      <alignment horizontal="left" vertical="top" wrapText="1"/>
    </xf>
    <xf numFmtId="0" fontId="12" fillId="0" borderId="4" xfId="0" applyFont="1" applyBorder="1" applyAlignment="1">
      <alignment horizontal="center" vertical="top" wrapText="1"/>
    </xf>
    <xf numFmtId="0" fontId="7" fillId="0" borderId="2" xfId="0" applyFont="1" applyBorder="1" applyAlignment="1">
      <alignment horizontal="center" vertical="top" wrapText="1"/>
    </xf>
    <xf numFmtId="0" fontId="13" fillId="0" borderId="2" xfId="0" applyFont="1" applyBorder="1" applyAlignment="1">
      <alignment horizontal="left" vertical="top"/>
    </xf>
    <xf numFmtId="0" fontId="13" fillId="0" borderId="2" xfId="0" applyFont="1" applyBorder="1" applyAlignment="1">
      <alignment horizontal="left" vertical="top" wrapText="1"/>
    </xf>
    <xf numFmtId="0" fontId="7" fillId="0" borderId="2" xfId="0" applyFont="1" applyBorder="1" applyAlignment="1">
      <alignment vertical="top" wrapText="1"/>
    </xf>
    <xf numFmtId="0" fontId="6" fillId="0" borderId="2" xfId="0" applyFont="1" applyBorder="1" applyAlignment="1">
      <alignment horizontal="center" vertical="top" wrapText="1"/>
    </xf>
    <xf numFmtId="0" fontId="6" fillId="0" borderId="2" xfId="0" applyFont="1" applyBorder="1" applyAlignment="1">
      <alignment horizontal="left" vertical="top" wrapText="1"/>
    </xf>
    <xf numFmtId="0" fontId="13" fillId="0" borderId="2" xfId="0" applyFont="1" applyBorder="1" applyAlignment="1">
      <alignment horizontal="center" vertical="top"/>
    </xf>
    <xf numFmtId="0" fontId="15" fillId="0" borderId="2" xfId="0" applyFont="1" applyBorder="1" applyAlignment="1">
      <alignment horizontal="center" vertical="top" wrapText="1"/>
    </xf>
    <xf numFmtId="0" fontId="1" fillId="0" borderId="0" xfId="0" applyFont="1" applyAlignment="1">
      <alignment horizontal="center"/>
    </xf>
    <xf numFmtId="0" fontId="0" fillId="0" borderId="0" xfId="0" applyAlignment="1">
      <alignment horizontal="center" vertical="top"/>
    </xf>
    <xf numFmtId="0" fontId="0" fillId="0" borderId="0" xfId="0" applyAlignment="1">
      <alignment vertical="center" textRotation="90"/>
    </xf>
    <xf numFmtId="0" fontId="0" fillId="0" borderId="0" xfId="0" applyAlignment="1">
      <alignment horizontal="center" vertical="center" textRotation="90"/>
    </xf>
    <xf numFmtId="0" fontId="0" fillId="0" borderId="0" xfId="0" applyAlignment="1">
      <alignment wrapText="1"/>
    </xf>
    <xf numFmtId="0" fontId="0" fillId="0" borderId="0" xfId="0" applyAlignment="1">
      <alignment horizontal="center" vertical="top" wrapText="1"/>
    </xf>
    <xf numFmtId="0" fontId="4" fillId="4" borderId="2" xfId="0" applyFont="1" applyFill="1" applyBorder="1" applyAlignment="1">
      <alignment horizontal="center" vertical="center" textRotation="90" wrapText="1"/>
    </xf>
    <xf numFmtId="0" fontId="16" fillId="4" borderId="2" xfId="0" applyFont="1" applyFill="1" applyBorder="1" applyAlignment="1">
      <alignment horizontal="center" vertical="center" textRotation="90" wrapText="1"/>
    </xf>
    <xf numFmtId="0" fontId="0" fillId="6" borderId="0" xfId="0" applyFill="1"/>
    <xf numFmtId="0" fontId="2" fillId="6" borderId="1" xfId="0" applyFont="1" applyFill="1" applyBorder="1"/>
    <xf numFmtId="0" fontId="0" fillId="0" borderId="0" xfId="0" applyAlignment="1">
      <alignment horizontal="left"/>
    </xf>
    <xf numFmtId="0" fontId="0" fillId="0" borderId="2" xfId="0" applyBorder="1" applyAlignment="1">
      <alignment horizontal="left" vertical="top" wrapText="1"/>
    </xf>
    <xf numFmtId="0" fontId="0" fillId="0" borderId="0" xfId="0" applyAlignment="1">
      <alignment horizontal="left" vertical="top"/>
    </xf>
    <xf numFmtId="164" fontId="0" fillId="0" borderId="0" xfId="0" applyNumberFormat="1" applyAlignment="1">
      <alignment wrapText="1"/>
    </xf>
    <xf numFmtId="164" fontId="0" fillId="0" borderId="2" xfId="0" applyNumberFormat="1" applyBorder="1" applyAlignment="1">
      <alignment horizontal="center" vertical="top" wrapText="1"/>
    </xf>
    <xf numFmtId="0" fontId="4" fillId="4" borderId="3" xfId="0" applyFont="1" applyFill="1" applyBorder="1" applyAlignment="1">
      <alignment horizontal="center" textRotation="90" wrapText="1"/>
    </xf>
    <xf numFmtId="164" fontId="4" fillId="4" borderId="3" xfId="0" applyNumberFormat="1" applyFont="1" applyFill="1" applyBorder="1" applyAlignment="1">
      <alignment horizontal="center" textRotation="90" wrapText="1"/>
    </xf>
    <xf numFmtId="0" fontId="0" fillId="0" borderId="0" xfId="0" applyAlignment="1">
      <alignment horizontal="left" wrapText="1"/>
    </xf>
    <xf numFmtId="0" fontId="0" fillId="0" borderId="0" xfId="0" applyAlignment="1">
      <alignment horizontal="left" vertical="top" wrapText="1"/>
    </xf>
    <xf numFmtId="0" fontId="0" fillId="8" borderId="2" xfId="0" applyFill="1" applyBorder="1" applyAlignment="1">
      <alignment horizontal="center" vertical="top"/>
    </xf>
    <xf numFmtId="164" fontId="0" fillId="8" borderId="0" xfId="0" applyNumberFormat="1" applyFill="1"/>
    <xf numFmtId="164" fontId="0" fillId="8" borderId="2" xfId="0" applyNumberFormat="1" applyFill="1" applyBorder="1" applyAlignment="1">
      <alignment horizontal="center" vertical="top"/>
    </xf>
    <xf numFmtId="0" fontId="7" fillId="0" borderId="4" xfId="0" applyFont="1" applyBorder="1" applyAlignment="1">
      <alignment horizontal="left" vertical="top" wrapText="1"/>
    </xf>
    <xf numFmtId="0" fontId="4" fillId="9" borderId="3" xfId="0" applyFont="1" applyFill="1" applyBorder="1" applyAlignment="1">
      <alignment horizontal="center" textRotation="90" wrapText="1"/>
    </xf>
    <xf numFmtId="164" fontId="4" fillId="9" borderId="3" xfId="0" applyNumberFormat="1" applyFont="1" applyFill="1" applyBorder="1" applyAlignment="1">
      <alignment horizontal="center" textRotation="90" wrapText="1"/>
    </xf>
    <xf numFmtId="0" fontId="6" fillId="11" borderId="2" xfId="0" applyFont="1" applyFill="1" applyBorder="1" applyAlignment="1">
      <alignment horizontal="left" vertical="top" wrapText="1"/>
    </xf>
    <xf numFmtId="0" fontId="19" fillId="11" borderId="2" xfId="0" applyFont="1" applyFill="1" applyBorder="1" applyAlignment="1">
      <alignment horizontal="left" vertical="top" wrapText="1"/>
    </xf>
    <xf numFmtId="0" fontId="0" fillId="8" borderId="3" xfId="0" applyFill="1" applyBorder="1" applyAlignment="1">
      <alignment horizontal="center" vertical="top"/>
    </xf>
    <xf numFmtId="164" fontId="0" fillId="8" borderId="3" xfId="0" applyNumberFormat="1" applyFill="1" applyBorder="1" applyAlignment="1">
      <alignment horizontal="center" vertical="top"/>
    </xf>
    <xf numFmtId="0" fontId="19" fillId="10" borderId="2" xfId="0" applyFont="1" applyFill="1" applyBorder="1" applyAlignment="1">
      <alignment horizontal="center" vertical="top" wrapText="1"/>
    </xf>
    <xf numFmtId="0" fontId="21" fillId="0" borderId="2" xfId="0" applyFont="1" applyBorder="1" applyAlignment="1">
      <alignment horizontal="center" vertical="top" wrapText="1"/>
    </xf>
    <xf numFmtId="0" fontId="19" fillId="0" borderId="2" xfId="0" applyFont="1" applyBorder="1" applyAlignment="1">
      <alignment horizontal="center" vertical="top" wrapText="1"/>
    </xf>
    <xf numFmtId="165" fontId="6" fillId="0" borderId="2" xfId="0" applyNumberFormat="1" applyFont="1" applyBorder="1" applyAlignment="1">
      <alignment horizontal="center" vertical="top" wrapText="1"/>
    </xf>
    <xf numFmtId="165" fontId="21" fillId="0" borderId="2" xfId="0" applyNumberFormat="1" applyFont="1" applyBorder="1" applyAlignment="1">
      <alignment horizontal="center" vertical="top" wrapText="1"/>
    </xf>
    <xf numFmtId="165" fontId="19" fillId="0" borderId="2" xfId="0" applyNumberFormat="1" applyFont="1" applyBorder="1" applyAlignment="1">
      <alignment horizontal="center" vertical="top" wrapText="1"/>
    </xf>
    <xf numFmtId="0" fontId="21" fillId="10" borderId="2" xfId="0" applyFont="1" applyFill="1" applyBorder="1" applyAlignment="1">
      <alignment horizontal="center" vertical="top" wrapText="1"/>
    </xf>
    <xf numFmtId="0" fontId="6" fillId="7" borderId="2" xfId="0" applyFont="1" applyFill="1" applyBorder="1" applyAlignment="1">
      <alignment horizontal="center" vertical="top" wrapText="1"/>
    </xf>
    <xf numFmtId="0" fontId="21" fillId="7" borderId="2" xfId="0" applyFont="1" applyFill="1" applyBorder="1" applyAlignment="1">
      <alignment horizontal="center" vertical="top" wrapText="1"/>
    </xf>
    <xf numFmtId="0" fontId="22" fillId="7" borderId="2" xfId="0" applyFont="1" applyFill="1" applyBorder="1" applyAlignment="1">
      <alignment horizontal="center" vertical="top" wrapText="1"/>
    </xf>
    <xf numFmtId="0" fontId="19" fillId="7" borderId="2" xfId="0" applyFont="1" applyFill="1" applyBorder="1" applyAlignment="1">
      <alignment horizontal="center" vertical="top" wrapText="1"/>
    </xf>
    <xf numFmtId="0" fontId="24" fillId="7" borderId="2" xfId="0" applyFont="1" applyFill="1" applyBorder="1" applyAlignment="1">
      <alignment horizontal="center" vertical="top" wrapText="1"/>
    </xf>
    <xf numFmtId="0" fontId="12" fillId="0" borderId="2" xfId="0" applyFont="1" applyBorder="1" applyAlignment="1">
      <alignment horizontal="left" vertical="top" wrapText="1"/>
    </xf>
    <xf numFmtId="0" fontId="10" fillId="0" borderId="2" xfId="0" applyFont="1" applyBorder="1" applyAlignment="1">
      <alignment horizontal="left" vertical="top" wrapText="1"/>
    </xf>
    <xf numFmtId="49" fontId="12" fillId="0" borderId="2" xfId="0" applyNumberFormat="1" applyFont="1" applyBorder="1" applyAlignment="1">
      <alignment horizontal="left" vertical="top" wrapText="1"/>
    </xf>
    <xf numFmtId="0" fontId="19" fillId="0" borderId="2" xfId="0" applyFont="1" applyBorder="1" applyAlignment="1">
      <alignment horizontal="left" vertical="top" wrapText="1"/>
    </xf>
    <xf numFmtId="49" fontId="19" fillId="0" borderId="2" xfId="0" applyNumberFormat="1" applyFont="1" applyBorder="1" applyAlignment="1">
      <alignment horizontal="left" vertical="top" wrapText="1"/>
    </xf>
    <xf numFmtId="0" fontId="21" fillId="0" borderId="2" xfId="0" applyFont="1" applyBorder="1" applyAlignment="1">
      <alignment horizontal="left" vertical="top" wrapText="1"/>
    </xf>
    <xf numFmtId="0" fontId="10" fillId="11" borderId="2" xfId="0" applyFont="1" applyFill="1" applyBorder="1" applyAlignment="1">
      <alignment horizontal="left" vertical="top" wrapText="1"/>
    </xf>
    <xf numFmtId="0" fontId="0" fillId="0" borderId="0" xfId="0" applyAlignment="1">
      <alignment horizontal="center"/>
    </xf>
    <xf numFmtId="0" fontId="6" fillId="11" borderId="2" xfId="0" applyFont="1" applyFill="1" applyBorder="1" applyAlignment="1">
      <alignment horizontal="center" vertical="top" wrapText="1"/>
    </xf>
    <xf numFmtId="0" fontId="19" fillId="0" borderId="3" xfId="0" applyFont="1" applyBorder="1" applyAlignment="1">
      <alignment horizontal="center" vertical="top" wrapText="1"/>
    </xf>
    <xf numFmtId="165" fontId="19" fillId="0" borderId="3" xfId="0" applyNumberFormat="1" applyFont="1" applyBorder="1" applyAlignment="1">
      <alignment horizontal="center" vertical="top" wrapText="1"/>
    </xf>
    <xf numFmtId="0" fontId="19" fillId="7" borderId="3" xfId="0" applyFont="1" applyFill="1" applyBorder="1" applyAlignment="1">
      <alignment horizontal="center" vertical="top" wrapText="1"/>
    </xf>
    <xf numFmtId="0" fontId="19" fillId="0" borderId="3" xfId="0" applyFont="1" applyBorder="1" applyAlignment="1">
      <alignment horizontal="left" vertical="top" wrapText="1"/>
    </xf>
    <xf numFmtId="164" fontId="0" fillId="8" borderId="2" xfId="0" applyNumberFormat="1" applyFill="1" applyBorder="1" applyAlignment="1">
      <alignment horizontal="center" vertical="top" wrapText="1"/>
    </xf>
    <xf numFmtId="164" fontId="7" fillId="8" borderId="2" xfId="0" applyNumberFormat="1" applyFont="1" applyFill="1" applyBorder="1" applyAlignment="1">
      <alignment horizontal="center" vertical="top" wrapText="1"/>
    </xf>
    <xf numFmtId="164" fontId="15" fillId="8" borderId="2" xfId="0" applyNumberFormat="1" applyFont="1" applyFill="1" applyBorder="1" applyAlignment="1">
      <alignment horizontal="center" vertical="top" wrapText="1"/>
    </xf>
    <xf numFmtId="0" fontId="6" fillId="10" borderId="2" xfId="0" applyFont="1" applyFill="1" applyBorder="1" applyAlignment="1">
      <alignment horizontal="center" vertical="top" wrapText="1"/>
    </xf>
    <xf numFmtId="0" fontId="6" fillId="0" borderId="2" xfId="0" applyFont="1" applyBorder="1" applyAlignment="1">
      <alignment horizontal="center" vertical="top"/>
    </xf>
    <xf numFmtId="49" fontId="6" fillId="0" borderId="2" xfId="0" applyNumberFormat="1" applyFont="1" applyBorder="1" applyAlignment="1">
      <alignment horizontal="center" vertical="top" wrapText="1"/>
    </xf>
    <xf numFmtId="0" fontId="19" fillId="11" borderId="13" xfId="0" applyFont="1" applyFill="1" applyBorder="1" applyAlignment="1">
      <alignment horizontal="center" vertical="top" wrapText="1"/>
    </xf>
    <xf numFmtId="0" fontId="29" fillId="0" borderId="2" xfId="0" applyFont="1" applyBorder="1" applyAlignment="1">
      <alignment horizontal="left" vertical="top" wrapText="1"/>
    </xf>
    <xf numFmtId="0" fontId="7" fillId="0" borderId="2" xfId="0" applyFont="1" applyBorder="1" applyAlignment="1">
      <alignment horizontal="left" vertical="top" wrapText="1"/>
    </xf>
    <xf numFmtId="0" fontId="26" fillId="8" borderId="2" xfId="0" applyFont="1" applyFill="1" applyBorder="1" applyAlignment="1">
      <alignment vertical="top" wrapText="1"/>
    </xf>
    <xf numFmtId="0" fontId="27" fillId="8" borderId="2" xfId="0" applyFont="1" applyFill="1" applyBorder="1" applyAlignment="1">
      <alignment vertical="top" wrapText="1"/>
    </xf>
    <xf numFmtId="0" fontId="28" fillId="8" borderId="2" xfId="0" applyFont="1" applyFill="1" applyBorder="1" applyAlignment="1">
      <alignment vertical="top" wrapText="1"/>
    </xf>
    <xf numFmtId="0" fontId="7" fillId="8" borderId="2" xfId="0" applyFont="1" applyFill="1" applyBorder="1" applyAlignment="1">
      <alignment vertical="top" wrapText="1"/>
    </xf>
    <xf numFmtId="0" fontId="29" fillId="8" borderId="2" xfId="0" applyFont="1" applyFill="1" applyBorder="1" applyAlignment="1">
      <alignment vertical="top" wrapText="1"/>
    </xf>
    <xf numFmtId="164" fontId="4" fillId="12" borderId="3" xfId="0" applyNumberFormat="1" applyFont="1" applyFill="1" applyBorder="1" applyAlignment="1">
      <alignment horizontal="center" textRotation="90" wrapText="1"/>
    </xf>
    <xf numFmtId="0" fontId="4" fillId="12" borderId="2" xfId="0" applyFont="1" applyFill="1" applyBorder="1" applyAlignment="1">
      <alignment horizontal="center" textRotation="90" wrapText="1"/>
    </xf>
    <xf numFmtId="0" fontId="4" fillId="13" borderId="3" xfId="0" applyFont="1" applyFill="1" applyBorder="1" applyAlignment="1">
      <alignment horizontal="center" textRotation="90" wrapText="1"/>
    </xf>
    <xf numFmtId="164" fontId="4" fillId="13" borderId="3" xfId="0" applyNumberFormat="1" applyFont="1" applyFill="1" applyBorder="1" applyAlignment="1">
      <alignment horizontal="center" textRotation="90" wrapText="1"/>
    </xf>
    <xf numFmtId="0" fontId="4" fillId="13" borderId="2" xfId="0" applyFont="1" applyFill="1" applyBorder="1" applyAlignment="1">
      <alignment horizontal="center" textRotation="90" wrapText="1"/>
    </xf>
    <xf numFmtId="0" fontId="0" fillId="11" borderId="0" xfId="0" applyFill="1" applyAlignment="1">
      <alignment wrapText="1"/>
    </xf>
    <xf numFmtId="0" fontId="0" fillId="11" borderId="0" xfId="0" applyFill="1"/>
    <xf numFmtId="164" fontId="0" fillId="11" borderId="0" xfId="0" applyNumberFormat="1" applyFill="1"/>
    <xf numFmtId="0" fontId="30" fillId="0" borderId="0" xfId="0" applyFont="1" applyAlignment="1">
      <alignment horizontal="center" vertical="center"/>
    </xf>
    <xf numFmtId="0" fontId="31" fillId="0" borderId="13" xfId="0" applyFont="1" applyBorder="1" applyAlignment="1">
      <alignment horizontal="center" vertical="center" wrapText="1"/>
    </xf>
    <xf numFmtId="0" fontId="32" fillId="0" borderId="15" xfId="0" applyFont="1" applyBorder="1" applyAlignment="1">
      <alignment horizontal="center" vertical="center" wrapText="1"/>
    </xf>
    <xf numFmtId="164" fontId="32" fillId="0" borderId="15" xfId="0" applyNumberFormat="1" applyFont="1" applyBorder="1" applyAlignment="1">
      <alignment horizontal="center" vertical="center" wrapText="1"/>
    </xf>
    <xf numFmtId="16" fontId="32" fillId="0" borderId="15" xfId="0" applyNumberFormat="1" applyFont="1" applyBorder="1" applyAlignment="1">
      <alignment horizontal="center" vertical="center" wrapText="1"/>
    </xf>
    <xf numFmtId="0" fontId="32" fillId="0" borderId="16" xfId="0" applyFont="1" applyBorder="1" applyAlignment="1">
      <alignment horizontal="center" vertical="center" wrapText="1"/>
    </xf>
    <xf numFmtId="0" fontId="32" fillId="0" borderId="14" xfId="0" applyFont="1" applyBorder="1" applyAlignment="1">
      <alignment horizontal="center" vertical="center" wrapText="1"/>
    </xf>
    <xf numFmtId="0" fontId="31" fillId="0" borderId="14" xfId="0" applyFont="1" applyBorder="1" applyAlignment="1">
      <alignment horizontal="center" vertical="center" wrapText="1"/>
    </xf>
    <xf numFmtId="0" fontId="31" fillId="13" borderId="15" xfId="0" applyFont="1" applyFill="1" applyBorder="1" applyAlignment="1">
      <alignment horizontal="center" vertical="center" wrapText="1"/>
    </xf>
    <xf numFmtId="164" fontId="31" fillId="13" borderId="15" xfId="0" applyNumberFormat="1" applyFont="1" applyFill="1" applyBorder="1" applyAlignment="1">
      <alignment horizontal="center" vertical="center" wrapText="1"/>
    </xf>
    <xf numFmtId="0" fontId="31" fillId="13" borderId="1" xfId="0" applyFont="1" applyFill="1" applyBorder="1" applyAlignment="1">
      <alignment horizontal="center" vertical="center" wrapText="1"/>
    </xf>
    <xf numFmtId="0" fontId="31" fillId="13" borderId="14" xfId="0" applyFont="1" applyFill="1" applyBorder="1" applyAlignment="1">
      <alignment horizontal="center" vertical="center" wrapText="1"/>
    </xf>
    <xf numFmtId="0" fontId="0" fillId="13" borderId="0" xfId="0" applyFill="1"/>
    <xf numFmtId="0" fontId="31" fillId="0" borderId="15" xfId="0" applyFont="1" applyBorder="1" applyAlignment="1">
      <alignment horizontal="center" vertical="center" wrapText="1"/>
    </xf>
    <xf numFmtId="164" fontId="31" fillId="0" borderId="15"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2" fillId="0" borderId="13" xfId="0" applyFont="1" applyBorder="1" applyAlignment="1">
      <alignment horizontal="center" vertical="center" wrapText="1"/>
    </xf>
    <xf numFmtId="0" fontId="33" fillId="0" borderId="14" xfId="0" applyFont="1" applyBorder="1" applyAlignment="1">
      <alignment horizontal="center" wrapText="1"/>
    </xf>
    <xf numFmtId="0" fontId="31" fillId="10" borderId="13" xfId="0" applyFont="1" applyFill="1" applyBorder="1" applyAlignment="1">
      <alignment horizontal="center" vertical="center" wrapText="1"/>
    </xf>
    <xf numFmtId="0" fontId="31" fillId="10" borderId="15" xfId="0" applyFont="1" applyFill="1" applyBorder="1" applyAlignment="1">
      <alignment horizontal="center" vertical="center" wrapText="1"/>
    </xf>
    <xf numFmtId="164" fontId="31" fillId="10" borderId="15" xfId="0" applyNumberFormat="1" applyFont="1" applyFill="1" applyBorder="1" applyAlignment="1">
      <alignment horizontal="center" vertical="center" wrapText="1"/>
    </xf>
    <xf numFmtId="0" fontId="34" fillId="10" borderId="14" xfId="0" applyFont="1" applyFill="1" applyBorder="1" applyAlignment="1">
      <alignment horizontal="center" vertical="center" wrapText="1"/>
    </xf>
    <xf numFmtId="0" fontId="31" fillId="10" borderId="14" xfId="0" applyFont="1" applyFill="1" applyBorder="1" applyAlignment="1">
      <alignment horizontal="center" vertical="center" wrapText="1"/>
    </xf>
    <xf numFmtId="0" fontId="31" fillId="0" borderId="17" xfId="0" applyFont="1" applyBorder="1" applyAlignment="1">
      <alignment horizontal="center" vertical="center" wrapText="1"/>
    </xf>
    <xf numFmtId="0" fontId="31" fillId="10" borderId="1" xfId="0" applyFont="1" applyFill="1" applyBorder="1" applyAlignment="1">
      <alignment horizontal="center" vertical="center" wrapText="1"/>
    </xf>
    <xf numFmtId="0" fontId="31" fillId="0" borderId="18" xfId="0" applyFont="1" applyBorder="1" applyAlignment="1">
      <alignment horizontal="center" vertical="center" wrapText="1"/>
    </xf>
    <xf numFmtId="0" fontId="31" fillId="13" borderId="13" xfId="0" applyFont="1" applyFill="1" applyBorder="1" applyAlignment="1">
      <alignment horizontal="center" vertical="center" wrapText="1"/>
    </xf>
    <xf numFmtId="0" fontId="32" fillId="13" borderId="15" xfId="0" applyFont="1" applyFill="1" applyBorder="1" applyAlignment="1">
      <alignment horizontal="center" vertical="center" wrapText="1"/>
    </xf>
    <xf numFmtId="164" fontId="32" fillId="13" borderId="15" xfId="0" applyNumberFormat="1" applyFont="1" applyFill="1" applyBorder="1" applyAlignment="1">
      <alignment horizontal="center" vertical="center" wrapText="1"/>
    </xf>
    <xf numFmtId="0" fontId="32" fillId="13" borderId="14" xfId="0" applyFont="1" applyFill="1" applyBorder="1" applyAlignment="1">
      <alignment horizontal="center" vertical="center" wrapText="1"/>
    </xf>
    <xf numFmtId="164" fontId="0" fillId="0" borderId="0" xfId="0" applyNumberFormat="1"/>
    <xf numFmtId="0" fontId="6" fillId="10" borderId="2" xfId="0" applyFont="1" applyFill="1" applyBorder="1" applyAlignment="1">
      <alignment horizontal="left" vertical="top" wrapText="1"/>
    </xf>
    <xf numFmtId="0" fontId="4" fillId="5" borderId="12" xfId="0" applyFont="1" applyFill="1" applyBorder="1" applyAlignment="1">
      <alignment horizontal="center" vertical="center" textRotation="90" wrapText="1"/>
    </xf>
    <xf numFmtId="164" fontId="0" fillId="0" borderId="12" xfId="0" applyNumberFormat="1" applyBorder="1" applyAlignment="1">
      <alignment horizontal="center" vertical="top" wrapText="1"/>
    </xf>
    <xf numFmtId="0" fontId="4" fillId="5" borderId="12" xfId="0" applyFont="1" applyFill="1" applyBorder="1" applyAlignment="1">
      <alignment horizontal="center" vertical="center" textRotation="90"/>
    </xf>
    <xf numFmtId="0" fontId="6" fillId="11" borderId="12" xfId="0" applyFont="1" applyFill="1" applyBorder="1" applyAlignment="1">
      <alignment horizontal="left" vertical="top" wrapText="1"/>
    </xf>
    <xf numFmtId="0" fontId="12" fillId="10" borderId="2" xfId="0" applyFont="1" applyFill="1" applyBorder="1" applyAlignment="1">
      <alignment horizontal="center" vertical="top" readingOrder="1"/>
    </xf>
    <xf numFmtId="0" fontId="12" fillId="11" borderId="2" xfId="0" applyFont="1" applyFill="1" applyBorder="1" applyAlignment="1">
      <alignment horizontal="center" vertical="top" readingOrder="1"/>
    </xf>
    <xf numFmtId="165" fontId="10" fillId="0" borderId="2" xfId="0" applyNumberFormat="1" applyFont="1" applyBorder="1" applyAlignment="1">
      <alignment horizontal="center" vertical="top" wrapText="1"/>
    </xf>
    <xf numFmtId="0" fontId="12" fillId="10" borderId="2" xfId="0" applyFont="1" applyFill="1" applyBorder="1" applyAlignment="1">
      <alignment horizontal="center" vertical="top" wrapText="1"/>
    </xf>
    <xf numFmtId="165" fontId="21" fillId="10" borderId="2" xfId="0" applyNumberFormat="1" applyFont="1" applyFill="1" applyBorder="1" applyAlignment="1">
      <alignment horizontal="center" vertical="top" wrapText="1"/>
    </xf>
    <xf numFmtId="165" fontId="6" fillId="10" borderId="2" xfId="0" applyNumberFormat="1" applyFont="1" applyFill="1" applyBorder="1" applyAlignment="1">
      <alignment horizontal="center" vertical="top" wrapText="1"/>
    </xf>
    <xf numFmtId="0" fontId="36" fillId="7" borderId="2" xfId="0" applyFont="1" applyFill="1" applyBorder="1" applyAlignment="1">
      <alignment horizontal="center" vertical="top" wrapText="1"/>
    </xf>
    <xf numFmtId="0" fontId="10" fillId="7" borderId="2" xfId="0" applyFont="1" applyFill="1" applyBorder="1" applyAlignment="1">
      <alignment horizontal="center" vertical="top" wrapText="1"/>
    </xf>
    <xf numFmtId="0" fontId="38" fillId="10" borderId="2" xfId="0" applyFont="1" applyFill="1" applyBorder="1" applyAlignment="1">
      <alignment horizontal="center" vertical="top" wrapText="1"/>
    </xf>
    <xf numFmtId="0" fontId="20" fillId="10" borderId="2" xfId="0" applyFont="1" applyFill="1" applyBorder="1" applyAlignment="1">
      <alignment horizontal="center" vertical="top" wrapText="1"/>
    </xf>
    <xf numFmtId="0" fontId="10" fillId="10" borderId="2" xfId="0" applyFont="1" applyFill="1" applyBorder="1" applyAlignment="1">
      <alignment horizontal="center" vertical="top" wrapText="1"/>
    </xf>
    <xf numFmtId="0" fontId="12" fillId="0" borderId="2" xfId="0" applyFont="1" applyBorder="1" applyAlignment="1">
      <alignment horizontal="center" vertical="top" wrapText="1"/>
    </xf>
    <xf numFmtId="0" fontId="12" fillId="10" borderId="2" xfId="0" applyFont="1" applyFill="1" applyBorder="1" applyAlignment="1">
      <alignment horizontal="left" vertical="top" wrapText="1"/>
    </xf>
    <xf numFmtId="0" fontId="21" fillId="10" borderId="2" xfId="0" applyFont="1" applyFill="1" applyBorder="1" applyAlignment="1">
      <alignment horizontal="left" vertical="top" wrapText="1"/>
    </xf>
    <xf numFmtId="0" fontId="10" fillId="10" borderId="2" xfId="0" applyFont="1" applyFill="1" applyBorder="1" applyAlignment="1">
      <alignment horizontal="left" vertical="top" wrapText="1"/>
    </xf>
    <xf numFmtId="0" fontId="17" fillId="0" borderId="2" xfId="0" applyFont="1" applyBorder="1" applyAlignment="1">
      <alignment horizontal="left" vertical="top" wrapText="1"/>
    </xf>
    <xf numFmtId="0" fontId="39" fillId="0" borderId="2" xfId="0" applyFont="1" applyBorder="1" applyAlignment="1">
      <alignment horizontal="left" vertical="top" wrapText="1"/>
    </xf>
    <xf numFmtId="0" fontId="37" fillId="0" borderId="2" xfId="0" applyFont="1" applyBorder="1" applyAlignment="1">
      <alignment horizontal="left" vertical="top" wrapText="1"/>
    </xf>
    <xf numFmtId="0" fontId="0" fillId="0" borderId="2" xfId="0" applyBorder="1" applyAlignment="1">
      <alignment vertical="top" wrapText="1"/>
    </xf>
    <xf numFmtId="0" fontId="0" fillId="0" borderId="2" xfId="0" applyBorder="1" applyAlignment="1">
      <alignment vertical="top"/>
    </xf>
    <xf numFmtId="0" fontId="0" fillId="0" borderId="19" xfId="0" applyBorder="1" applyAlignment="1">
      <alignment horizontal="left" vertical="top" wrapText="1"/>
    </xf>
    <xf numFmtId="0" fontId="15" fillId="0" borderId="2" xfId="0" applyFont="1" applyBorder="1" applyAlignment="1">
      <alignment horizontal="left" vertical="top" wrapText="1"/>
    </xf>
    <xf numFmtId="0" fontId="4" fillId="3" borderId="3" xfId="0" applyFont="1" applyFill="1" applyBorder="1" applyAlignment="1">
      <alignment horizontal="center" textRotation="90"/>
    </xf>
    <xf numFmtId="0" fontId="6" fillId="3" borderId="3" xfId="0" applyFont="1" applyFill="1" applyBorder="1" applyAlignment="1">
      <alignment horizontal="center" textRotation="90"/>
    </xf>
    <xf numFmtId="49" fontId="6" fillId="0" borderId="2" xfId="0" applyNumberFormat="1" applyFont="1" applyBorder="1" applyAlignment="1">
      <alignment horizontal="left" vertical="top" wrapText="1"/>
    </xf>
    <xf numFmtId="0" fontId="6" fillId="11" borderId="12" xfId="0" applyFont="1" applyFill="1" applyBorder="1" applyAlignment="1">
      <alignment horizontal="left" vertical="top"/>
    </xf>
    <xf numFmtId="0" fontId="6" fillId="0" borderId="12" xfId="0" applyFont="1" applyBorder="1" applyAlignment="1">
      <alignment horizontal="left" vertical="top"/>
    </xf>
    <xf numFmtId="0" fontId="6" fillId="11" borderId="2" xfId="0" applyFont="1" applyFill="1" applyBorder="1" applyAlignment="1">
      <alignment horizontal="left" vertical="top"/>
    </xf>
    <xf numFmtId="0" fontId="4" fillId="4" borderId="2" xfId="0" applyFont="1" applyFill="1" applyBorder="1" applyAlignment="1">
      <alignment horizontal="left" vertical="top" textRotation="90" wrapText="1"/>
    </xf>
    <xf numFmtId="0" fontId="7" fillId="0" borderId="0" xfId="0" applyFont="1" applyAlignment="1">
      <alignment horizontal="left" vertical="top"/>
    </xf>
    <xf numFmtId="0" fontId="4" fillId="10" borderId="12" xfId="0" applyFont="1" applyFill="1" applyBorder="1" applyAlignment="1">
      <alignment horizontal="center" vertical="center" textRotation="90" wrapText="1"/>
    </xf>
    <xf numFmtId="0" fontId="6" fillId="0" borderId="0" xfId="0" applyFont="1" applyAlignment="1">
      <alignment wrapText="1"/>
    </xf>
    <xf numFmtId="0" fontId="13" fillId="0" borderId="4" xfId="0" applyFont="1" applyBorder="1" applyAlignment="1">
      <alignment horizontal="center" vertical="top" wrapText="1"/>
    </xf>
    <xf numFmtId="0" fontId="13" fillId="0" borderId="4" xfId="0" applyFont="1" applyBorder="1" applyAlignment="1">
      <alignment horizontal="left" vertical="top" wrapText="1"/>
    </xf>
    <xf numFmtId="0" fontId="0" fillId="0" borderId="0" xfId="0" applyAlignment="1">
      <alignment horizontal="center" vertical="center" textRotation="90" wrapText="1"/>
    </xf>
    <xf numFmtId="0" fontId="21" fillId="12" borderId="2" xfId="0" applyFont="1" applyFill="1" applyBorder="1" applyAlignment="1">
      <alignment horizontal="center" wrapText="1"/>
    </xf>
    <xf numFmtId="1" fontId="21" fillId="12" borderId="2" xfId="0" applyNumberFormat="1" applyFont="1" applyFill="1" applyBorder="1" applyAlignment="1">
      <alignment horizontal="center" wrapText="1"/>
    </xf>
    <xf numFmtId="164" fontId="21" fillId="12" borderId="2" xfId="0" applyNumberFormat="1" applyFont="1" applyFill="1" applyBorder="1" applyAlignment="1">
      <alignment horizontal="left" wrapText="1"/>
    </xf>
    <xf numFmtId="164" fontId="21" fillId="12" borderId="2" xfId="0" applyNumberFormat="1" applyFont="1" applyFill="1" applyBorder="1" applyAlignment="1">
      <alignment horizontal="center" wrapText="1"/>
    </xf>
    <xf numFmtId="164" fontId="12" fillId="12" borderId="2" xfId="0" applyNumberFormat="1" applyFont="1" applyFill="1" applyBorder="1" applyAlignment="1">
      <alignment horizontal="center" wrapText="1"/>
    </xf>
    <xf numFmtId="164" fontId="41" fillId="12" borderId="2" xfId="0" applyNumberFormat="1" applyFont="1" applyFill="1" applyBorder="1" applyAlignment="1">
      <alignment horizontal="center" textRotation="255" wrapText="1"/>
    </xf>
    <xf numFmtId="164" fontId="41" fillId="12" borderId="14" xfId="0" applyNumberFormat="1" applyFont="1" applyFill="1" applyBorder="1" applyAlignment="1">
      <alignment horizontal="center" textRotation="255" wrapText="1"/>
    </xf>
    <xf numFmtId="0" fontId="21" fillId="0" borderId="0" xfId="0" applyFont="1" applyAlignment="1">
      <alignment horizontal="center" wrapText="1"/>
    </xf>
    <xf numFmtId="0" fontId="12" fillId="14" borderId="15" xfId="0" applyFont="1" applyFill="1" applyBorder="1" applyAlignment="1">
      <alignment horizontal="left"/>
    </xf>
    <xf numFmtId="1" fontId="19" fillId="14" borderId="15" xfId="0" applyNumberFormat="1" applyFont="1" applyFill="1" applyBorder="1" applyAlignment="1">
      <alignment horizontal="left"/>
    </xf>
    <xf numFmtId="0" fontId="19" fillId="14" borderId="15" xfId="0" quotePrefix="1" applyFont="1" applyFill="1" applyBorder="1" applyAlignment="1">
      <alignment horizontal="center" readingOrder="1"/>
    </xf>
    <xf numFmtId="164" fontId="19" fillId="14" borderId="15" xfId="0" applyNumberFormat="1" applyFont="1" applyFill="1" applyBorder="1" applyAlignment="1">
      <alignment horizontal="left"/>
    </xf>
    <xf numFmtId="0" fontId="19" fillId="14" borderId="15" xfId="0" applyFont="1" applyFill="1" applyBorder="1" applyAlignment="1">
      <alignment horizontal="left"/>
    </xf>
    <xf numFmtId="164" fontId="42" fillId="14" borderId="15" xfId="0" applyNumberFormat="1" applyFont="1" applyFill="1" applyBorder="1" applyAlignment="1">
      <alignment horizontal="left"/>
    </xf>
    <xf numFmtId="0" fontId="43" fillId="14" borderId="15" xfId="0" applyFont="1" applyFill="1" applyBorder="1" applyAlignment="1">
      <alignment horizontal="left" vertical="center"/>
    </xf>
    <xf numFmtId="0" fontId="43" fillId="14" borderId="15" xfId="0" applyFont="1" applyFill="1" applyBorder="1" applyAlignment="1">
      <alignment horizontal="left"/>
    </xf>
    <xf numFmtId="0" fontId="19" fillId="0" borderId="0" xfId="0" applyFont="1" applyAlignment="1">
      <alignment horizontal="left"/>
    </xf>
    <xf numFmtId="0" fontId="19" fillId="11" borderId="2" xfId="0" applyFont="1" applyFill="1" applyBorder="1" applyAlignment="1">
      <alignment horizontal="right"/>
    </xf>
    <xf numFmtId="0" fontId="19" fillId="0" borderId="2" xfId="0" applyFont="1" applyBorder="1" applyAlignment="1">
      <alignment horizontal="left"/>
    </xf>
    <xf numFmtId="0" fontId="19" fillId="11" borderId="2" xfId="0" applyFont="1" applyFill="1" applyBorder="1" applyAlignment="1">
      <alignment horizontal="center" readingOrder="1"/>
    </xf>
    <xf numFmtId="164" fontId="19" fillId="11" borderId="2" xfId="0" applyNumberFormat="1" applyFont="1" applyFill="1" applyBorder="1" applyAlignment="1">
      <alignment horizontal="left"/>
    </xf>
    <xf numFmtId="0" fontId="19" fillId="11" borderId="2" xfId="0" applyFont="1" applyFill="1" applyBorder="1" applyAlignment="1">
      <alignment horizontal="left"/>
    </xf>
    <xf numFmtId="164" fontId="19" fillId="0" borderId="2" xfId="0" applyNumberFormat="1" applyFont="1" applyBorder="1" applyAlignment="1">
      <alignment horizontal="left"/>
    </xf>
    <xf numFmtId="164" fontId="19" fillId="7" borderId="2" xfId="0" applyNumberFormat="1" applyFont="1" applyFill="1" applyBorder="1" applyAlignment="1">
      <alignment horizontal="left"/>
    </xf>
    <xf numFmtId="0" fontId="19" fillId="0" borderId="13" xfId="0" applyFont="1" applyBorder="1" applyAlignment="1">
      <alignment horizontal="left"/>
    </xf>
    <xf numFmtId="0" fontId="43" fillId="0" borderId="2" xfId="0" applyFont="1" applyBorder="1" applyAlignment="1">
      <alignment horizontal="left" vertical="center"/>
    </xf>
    <xf numFmtId="0" fontId="44" fillId="0" borderId="0" xfId="0" applyFont="1" applyAlignment="1">
      <alignment horizontal="left"/>
    </xf>
    <xf numFmtId="0" fontId="44" fillId="11" borderId="2" xfId="0" applyFont="1" applyFill="1" applyBorder="1" applyAlignment="1">
      <alignment horizontal="right"/>
    </xf>
    <xf numFmtId="0" fontId="44" fillId="0" borderId="2" xfId="0" applyFont="1" applyBorder="1" applyAlignment="1">
      <alignment horizontal="left"/>
    </xf>
    <xf numFmtId="0" fontId="44" fillId="11" borderId="2" xfId="0" applyFont="1" applyFill="1" applyBorder="1" applyAlignment="1">
      <alignment horizontal="center" readingOrder="1"/>
    </xf>
    <xf numFmtId="164" fontId="44" fillId="11" borderId="2" xfId="0" applyNumberFormat="1" applyFont="1" applyFill="1" applyBorder="1" applyAlignment="1">
      <alignment horizontal="left"/>
    </xf>
    <xf numFmtId="0" fontId="44" fillId="11" borderId="2" xfId="0" applyFont="1" applyFill="1" applyBorder="1" applyAlignment="1">
      <alignment horizontal="left"/>
    </xf>
    <xf numFmtId="164" fontId="44" fillId="0" borderId="2" xfId="0" applyNumberFormat="1" applyFont="1" applyBorder="1" applyAlignment="1">
      <alignment horizontal="left"/>
    </xf>
    <xf numFmtId="164" fontId="44" fillId="7" borderId="2" xfId="0" applyNumberFormat="1" applyFont="1" applyFill="1" applyBorder="1" applyAlignment="1">
      <alignment horizontal="left"/>
    </xf>
    <xf numFmtId="0" fontId="44" fillId="0" borderId="13" xfId="0" applyFont="1" applyBorder="1" applyAlignment="1">
      <alignment horizontal="left"/>
    </xf>
    <xf numFmtId="0" fontId="45" fillId="0" borderId="2" xfId="0" applyFont="1" applyBorder="1" applyAlignment="1">
      <alignment horizontal="left" vertical="center"/>
    </xf>
    <xf numFmtId="0" fontId="46" fillId="11" borderId="2" xfId="0" applyFont="1" applyFill="1" applyBorder="1" applyAlignment="1">
      <alignment horizontal="left"/>
    </xf>
    <xf numFmtId="0" fontId="48" fillId="0" borderId="0" xfId="0" applyFont="1" applyAlignment="1">
      <alignment horizontal="left"/>
    </xf>
    <xf numFmtId="0" fontId="0" fillId="7" borderId="0" xfId="0" applyFill="1" applyAlignment="1">
      <alignment horizontal="left" wrapText="1"/>
    </xf>
    <xf numFmtId="0" fontId="49" fillId="7" borderId="0" xfId="0" applyFont="1" applyFill="1" applyAlignment="1">
      <alignment horizontal="left" wrapText="1"/>
    </xf>
    <xf numFmtId="1" fontId="0" fillId="0" borderId="0" xfId="0" applyNumberFormat="1" applyAlignment="1">
      <alignment horizontal="left"/>
    </xf>
    <xf numFmtId="1" fontId="44" fillId="0" borderId="4" xfId="0" applyNumberFormat="1" applyFont="1" applyBorder="1" applyAlignment="1">
      <alignment horizontal="left"/>
    </xf>
    <xf numFmtId="1" fontId="44" fillId="0" borderId="4" xfId="0" quotePrefix="1" applyNumberFormat="1" applyFont="1" applyBorder="1" applyAlignment="1">
      <alignment horizontal="center"/>
    </xf>
    <xf numFmtId="164" fontId="44" fillId="0" borderId="4" xfId="0" applyNumberFormat="1" applyFont="1" applyBorder="1" applyAlignment="1">
      <alignment horizontal="left"/>
    </xf>
    <xf numFmtId="0" fontId="44" fillId="0" borderId="4" xfId="0" applyFont="1" applyBorder="1" applyAlignment="1">
      <alignment horizontal="left"/>
    </xf>
    <xf numFmtId="164" fontId="50" fillId="7" borderId="2" xfId="0" applyNumberFormat="1" applyFont="1" applyFill="1" applyBorder="1" applyAlignment="1">
      <alignment horizontal="left"/>
    </xf>
    <xf numFmtId="164" fontId="44" fillId="0" borderId="13" xfId="0" applyNumberFormat="1" applyFont="1" applyBorder="1" applyAlignment="1">
      <alignment horizontal="left"/>
    </xf>
    <xf numFmtId="0" fontId="45" fillId="0" borderId="2" xfId="0" applyFont="1" applyBorder="1" applyAlignment="1">
      <alignment horizontal="left"/>
    </xf>
    <xf numFmtId="0" fontId="42" fillId="0" borderId="0" xfId="0" applyFont="1" applyAlignment="1">
      <alignment horizontal="left"/>
    </xf>
    <xf numFmtId="0" fontId="19" fillId="11" borderId="4" xfId="0" applyFont="1" applyFill="1" applyBorder="1" applyAlignment="1">
      <alignment horizontal="left"/>
    </xf>
    <xf numFmtId="1" fontId="19" fillId="0" borderId="4" xfId="0" applyNumberFormat="1" applyFont="1" applyBorder="1" applyAlignment="1">
      <alignment horizontal="left"/>
    </xf>
    <xf numFmtId="0" fontId="19" fillId="11" borderId="4" xfId="0" applyFont="1" applyFill="1" applyBorder="1" applyAlignment="1">
      <alignment horizontal="center" readingOrder="1"/>
    </xf>
    <xf numFmtId="164" fontId="19" fillId="11" borderId="4" xfId="0" applyNumberFormat="1" applyFont="1" applyFill="1" applyBorder="1" applyAlignment="1">
      <alignment horizontal="left"/>
    </xf>
    <xf numFmtId="164" fontId="19" fillId="0" borderId="4" xfId="0" applyNumberFormat="1" applyFont="1" applyBorder="1" applyAlignment="1">
      <alignment horizontal="left"/>
    </xf>
    <xf numFmtId="164" fontId="19" fillId="7" borderId="4" xfId="0" applyNumberFormat="1" applyFont="1" applyFill="1" applyBorder="1" applyAlignment="1">
      <alignment horizontal="left"/>
    </xf>
    <xf numFmtId="0" fontId="19" fillId="0" borderId="4" xfId="0" applyFont="1" applyBorder="1" applyAlignment="1">
      <alignment horizontal="left"/>
    </xf>
    <xf numFmtId="0" fontId="19" fillId="0" borderId="6" xfId="0" applyFont="1" applyBorder="1" applyAlignment="1">
      <alignment horizontal="left"/>
    </xf>
    <xf numFmtId="0" fontId="43" fillId="0" borderId="4" xfId="0" applyFont="1" applyBorder="1" applyAlignment="1">
      <alignment horizontal="left" vertical="center"/>
    </xf>
    <xf numFmtId="0" fontId="43" fillId="0" borderId="4" xfId="0" applyFont="1" applyBorder="1" applyAlignment="1">
      <alignment horizontal="left"/>
    </xf>
    <xf numFmtId="1" fontId="19" fillId="0" borderId="2" xfId="0" applyNumberFormat="1" applyFont="1" applyBorder="1" applyAlignment="1">
      <alignment horizontal="left"/>
    </xf>
    <xf numFmtId="164" fontId="51" fillId="0" borderId="2" xfId="0" applyNumberFormat="1" applyFont="1" applyBorder="1" applyAlignment="1">
      <alignment horizontal="left"/>
    </xf>
    <xf numFmtId="164" fontId="42" fillId="7" borderId="2" xfId="0" applyNumberFormat="1" applyFont="1" applyFill="1" applyBorder="1" applyAlignment="1">
      <alignment horizontal="left"/>
    </xf>
    <xf numFmtId="0" fontId="52" fillId="0" borderId="2" xfId="0" applyFont="1" applyBorder="1" applyAlignment="1">
      <alignment horizontal="left"/>
    </xf>
    <xf numFmtId="0" fontId="43" fillId="0" borderId="2" xfId="0" applyFont="1" applyBorder="1" applyAlignment="1">
      <alignment horizontal="left"/>
    </xf>
    <xf numFmtId="0" fontId="44" fillId="11" borderId="13" xfId="0" applyFont="1" applyFill="1" applyBorder="1" applyAlignment="1">
      <alignment horizontal="left"/>
    </xf>
    <xf numFmtId="0" fontId="45" fillId="11" borderId="2" xfId="0" applyFont="1" applyFill="1" applyBorder="1" applyAlignment="1">
      <alignment horizontal="left" vertical="center"/>
    </xf>
    <xf numFmtId="0" fontId="45" fillId="11" borderId="2" xfId="0" applyFont="1" applyFill="1" applyBorder="1" applyAlignment="1">
      <alignment horizontal="left"/>
    </xf>
    <xf numFmtId="0" fontId="44" fillId="11" borderId="0" xfId="0" applyFont="1" applyFill="1" applyAlignment="1">
      <alignment horizontal="left"/>
    </xf>
    <xf numFmtId="0" fontId="44" fillId="11" borderId="2" xfId="0" applyFont="1" applyFill="1" applyBorder="1"/>
    <xf numFmtId="0" fontId="6" fillId="10" borderId="2" xfId="0" applyFont="1" applyFill="1" applyBorder="1" applyAlignment="1">
      <alignment horizontal="left"/>
    </xf>
    <xf numFmtId="0" fontId="6" fillId="10" borderId="2" xfId="0" applyFont="1" applyFill="1" applyBorder="1" applyAlignment="1">
      <alignment horizontal="center" readingOrder="1"/>
    </xf>
    <xf numFmtId="164" fontId="6" fillId="10" borderId="2" xfId="0" applyNumberFormat="1" applyFont="1" applyFill="1" applyBorder="1" applyAlignment="1">
      <alignment horizontal="left"/>
    </xf>
    <xf numFmtId="0" fontId="6" fillId="10" borderId="13" xfId="0" applyFont="1" applyFill="1" applyBorder="1" applyAlignment="1">
      <alignment horizontal="left"/>
    </xf>
    <xf numFmtId="0" fontId="5" fillId="10" borderId="2" xfId="0" applyFont="1" applyFill="1" applyBorder="1" applyAlignment="1">
      <alignment horizontal="left" vertical="center"/>
    </xf>
    <xf numFmtId="0" fontId="6" fillId="0" borderId="0" xfId="0" applyFont="1" applyAlignment="1">
      <alignment horizontal="left"/>
    </xf>
    <xf numFmtId="164" fontId="53" fillId="0" borderId="2" xfId="0" applyNumberFormat="1" applyFont="1" applyBorder="1" applyAlignment="1">
      <alignment horizontal="left"/>
    </xf>
    <xf numFmtId="0" fontId="7" fillId="11" borderId="2" xfId="0" applyFont="1" applyFill="1" applyBorder="1" applyAlignment="1">
      <alignment horizontal="left"/>
    </xf>
    <xf numFmtId="0" fontId="7" fillId="0" borderId="2" xfId="0" applyFont="1" applyBorder="1" applyAlignment="1">
      <alignment horizontal="left"/>
    </xf>
    <xf numFmtId="0" fontId="7" fillId="11" borderId="2" xfId="0" applyFont="1" applyFill="1" applyBorder="1" applyAlignment="1">
      <alignment horizontal="center" readingOrder="1"/>
    </xf>
    <xf numFmtId="164" fontId="7" fillId="11" borderId="2" xfId="0" applyNumberFormat="1" applyFont="1" applyFill="1" applyBorder="1" applyAlignment="1">
      <alignment horizontal="left"/>
    </xf>
    <xf numFmtId="164" fontId="7" fillId="0" borderId="2" xfId="0" applyNumberFormat="1" applyFont="1" applyBorder="1" applyAlignment="1">
      <alignment horizontal="left"/>
    </xf>
    <xf numFmtId="164" fontId="56" fillId="0" borderId="2" xfId="0" applyNumberFormat="1" applyFont="1" applyBorder="1" applyAlignment="1">
      <alignment horizontal="left"/>
    </xf>
    <xf numFmtId="164" fontId="7" fillId="7" borderId="2" xfId="0" applyNumberFormat="1" applyFont="1" applyFill="1" applyBorder="1" applyAlignment="1">
      <alignment horizontal="left"/>
    </xf>
    <xf numFmtId="0" fontId="7" fillId="0" borderId="13" xfId="0" applyFont="1" applyBorder="1" applyAlignment="1">
      <alignment horizontal="left"/>
    </xf>
    <xf numFmtId="0" fontId="57" fillId="0" borderId="2" xfId="0" applyFont="1" applyBorder="1" applyAlignment="1">
      <alignment horizontal="left" vertical="center"/>
    </xf>
    <xf numFmtId="0" fontId="57" fillId="0" borderId="2" xfId="0" applyFont="1" applyBorder="1" applyAlignment="1">
      <alignment horizontal="left"/>
    </xf>
    <xf numFmtId="0" fontId="13" fillId="11" borderId="2" xfId="0" applyFont="1" applyFill="1" applyBorder="1" applyAlignment="1">
      <alignment horizontal="left"/>
    </xf>
    <xf numFmtId="1" fontId="13" fillId="0" borderId="2" xfId="0" applyNumberFormat="1" applyFont="1" applyBorder="1" applyAlignment="1">
      <alignment horizontal="left"/>
    </xf>
    <xf numFmtId="0" fontId="13" fillId="11" borderId="2" xfId="0" applyFont="1" applyFill="1" applyBorder="1" applyAlignment="1">
      <alignment horizontal="center" readingOrder="1"/>
    </xf>
    <xf numFmtId="164" fontId="13" fillId="11" borderId="2" xfId="0" applyNumberFormat="1" applyFont="1" applyFill="1" applyBorder="1" applyAlignment="1">
      <alignment horizontal="left"/>
    </xf>
    <xf numFmtId="164" fontId="13" fillId="0" borderId="2" xfId="0" applyNumberFormat="1" applyFont="1" applyBorder="1" applyAlignment="1">
      <alignment horizontal="left"/>
    </xf>
    <xf numFmtId="164" fontId="58" fillId="0" borderId="2" xfId="0" applyNumberFormat="1" applyFont="1" applyBorder="1" applyAlignment="1">
      <alignment horizontal="left"/>
    </xf>
    <xf numFmtId="164" fontId="13" fillId="7" borderId="2" xfId="0" applyNumberFormat="1" applyFont="1" applyFill="1" applyBorder="1" applyAlignment="1">
      <alignment horizontal="left"/>
    </xf>
    <xf numFmtId="0" fontId="13" fillId="0" borderId="2" xfId="0" applyFont="1" applyBorder="1" applyAlignment="1">
      <alignment horizontal="left"/>
    </xf>
    <xf numFmtId="0" fontId="13" fillId="0" borderId="13" xfId="0" applyFont="1" applyBorder="1" applyAlignment="1">
      <alignment horizontal="left"/>
    </xf>
    <xf numFmtId="0" fontId="61" fillId="0" borderId="2" xfId="0" applyFont="1" applyBorder="1" applyAlignment="1">
      <alignment horizontal="left" vertical="center"/>
    </xf>
    <xf numFmtId="0" fontId="61" fillId="0" borderId="2" xfId="0" applyFont="1" applyBorder="1" applyAlignment="1">
      <alignment horizontal="left"/>
    </xf>
    <xf numFmtId="0" fontId="1" fillId="0" borderId="0" xfId="0" applyFont="1" applyAlignment="1">
      <alignment horizontal="left"/>
    </xf>
    <xf numFmtId="1" fontId="13" fillId="0" borderId="4" xfId="0" applyNumberFormat="1" applyFont="1" applyBorder="1" applyAlignment="1">
      <alignment horizontal="left"/>
    </xf>
    <xf numFmtId="1" fontId="13" fillId="0" borderId="4" xfId="0" quotePrefix="1" applyNumberFormat="1" applyFont="1" applyBorder="1" applyAlignment="1">
      <alignment horizontal="center"/>
    </xf>
    <xf numFmtId="164" fontId="13" fillId="0" borderId="4" xfId="0" applyNumberFormat="1" applyFont="1" applyBorder="1" applyAlignment="1">
      <alignment horizontal="left"/>
    </xf>
    <xf numFmtId="0" fontId="13" fillId="0" borderId="4" xfId="0" applyFont="1" applyBorder="1" applyAlignment="1">
      <alignment horizontal="left"/>
    </xf>
    <xf numFmtId="164" fontId="13" fillId="0" borderId="13" xfId="0" applyNumberFormat="1" applyFont="1" applyBorder="1" applyAlignment="1">
      <alignment horizontal="left"/>
    </xf>
    <xf numFmtId="0" fontId="13" fillId="0" borderId="0" xfId="0" applyFont="1" applyAlignment="1">
      <alignment horizontal="left"/>
    </xf>
    <xf numFmtId="0" fontId="12" fillId="12" borderId="2" xfId="0" applyFont="1" applyFill="1" applyBorder="1" applyAlignment="1">
      <alignment horizontal="left"/>
    </xf>
    <xf numFmtId="1" fontId="12" fillId="12" borderId="2" xfId="0" applyNumberFormat="1" applyFont="1" applyFill="1" applyBorder="1" applyAlignment="1">
      <alignment horizontal="left"/>
    </xf>
    <xf numFmtId="0" fontId="12" fillId="12" borderId="2" xfId="0" applyFont="1" applyFill="1" applyBorder="1" applyAlignment="1">
      <alignment horizontal="center" readingOrder="1"/>
    </xf>
    <xf numFmtId="164" fontId="12" fillId="12" borderId="2" xfId="0" applyNumberFormat="1" applyFont="1" applyFill="1" applyBorder="1" applyAlignment="1">
      <alignment horizontal="left"/>
    </xf>
    <xf numFmtId="0" fontId="12" fillId="12" borderId="13" xfId="0" applyFont="1" applyFill="1" applyBorder="1" applyAlignment="1">
      <alignment horizontal="left"/>
    </xf>
    <xf numFmtId="0" fontId="62" fillId="12" borderId="2" xfId="0" applyFont="1" applyFill="1" applyBorder="1" applyAlignment="1">
      <alignment horizontal="left" vertical="center"/>
    </xf>
    <xf numFmtId="0" fontId="62" fillId="12" borderId="2" xfId="0" applyFont="1" applyFill="1" applyBorder="1" applyAlignment="1">
      <alignment horizontal="left"/>
    </xf>
    <xf numFmtId="0" fontId="12" fillId="12" borderId="0" xfId="0" applyFont="1" applyFill="1" applyAlignment="1">
      <alignment horizontal="left"/>
    </xf>
    <xf numFmtId="0" fontId="0" fillId="15" borderId="15" xfId="0" applyFill="1" applyBorder="1" applyAlignment="1">
      <alignment horizontal="left"/>
    </xf>
    <xf numFmtId="1" fontId="21" fillId="15" borderId="15" xfId="0" applyNumberFormat="1" applyFont="1" applyFill="1" applyBorder="1" applyAlignment="1">
      <alignment horizontal="left"/>
    </xf>
    <xf numFmtId="1" fontId="21" fillId="15" borderId="15" xfId="0" applyNumberFormat="1" applyFont="1" applyFill="1" applyBorder="1" applyAlignment="1">
      <alignment horizontal="center"/>
    </xf>
    <xf numFmtId="164" fontId="21" fillId="15" borderId="15" xfId="0" applyNumberFormat="1" applyFont="1" applyFill="1" applyBorder="1" applyAlignment="1">
      <alignment horizontal="left"/>
    </xf>
    <xf numFmtId="0" fontId="21" fillId="15" borderId="15" xfId="0" applyFont="1" applyFill="1" applyBorder="1" applyAlignment="1">
      <alignment horizontal="left"/>
    </xf>
    <xf numFmtId="164" fontId="63" fillId="15" borderId="15" xfId="0" applyNumberFormat="1" applyFont="1" applyFill="1" applyBorder="1" applyAlignment="1">
      <alignment horizontal="left"/>
    </xf>
    <xf numFmtId="0" fontId="0" fillId="15" borderId="0" xfId="0" applyFill="1" applyAlignment="1">
      <alignment horizontal="left"/>
    </xf>
    <xf numFmtId="0" fontId="49" fillId="15" borderId="0" xfId="0" applyFont="1" applyFill="1" applyAlignment="1">
      <alignment horizontal="left"/>
    </xf>
    <xf numFmtId="164" fontId="0" fillId="0" borderId="0" xfId="0" applyNumberFormat="1" applyAlignment="1">
      <alignment horizontal="left"/>
    </xf>
    <xf numFmtId="164" fontId="0" fillId="16" borderId="0" xfId="0" applyNumberFormat="1" applyFill="1" applyAlignment="1">
      <alignment horizontal="left"/>
    </xf>
    <xf numFmtId="164" fontId="64" fillId="0" borderId="2" xfId="0" applyNumberFormat="1" applyFont="1" applyBorder="1" applyAlignment="1">
      <alignment horizontal="left"/>
    </xf>
    <xf numFmtId="0" fontId="15" fillId="10" borderId="2" xfId="0" applyFont="1" applyFill="1" applyBorder="1" applyAlignment="1">
      <alignment horizontal="right"/>
    </xf>
    <xf numFmtId="0" fontId="15" fillId="10" borderId="2" xfId="0" applyFont="1" applyFill="1" applyBorder="1" applyAlignment="1">
      <alignment horizontal="left"/>
    </xf>
    <xf numFmtId="0" fontId="15" fillId="10" borderId="2" xfId="0" applyFont="1" applyFill="1" applyBorder="1" applyAlignment="1">
      <alignment horizontal="center" readingOrder="1"/>
    </xf>
    <xf numFmtId="164" fontId="15" fillId="10" borderId="2" xfId="0" applyNumberFormat="1" applyFont="1" applyFill="1" applyBorder="1" applyAlignment="1">
      <alignment horizontal="left"/>
    </xf>
    <xf numFmtId="0" fontId="7" fillId="10" borderId="2" xfId="0" applyFont="1" applyFill="1" applyBorder="1" applyAlignment="1">
      <alignment horizontal="left"/>
    </xf>
    <xf numFmtId="0" fontId="15" fillId="10" borderId="13" xfId="0" applyFont="1" applyFill="1" applyBorder="1" applyAlignment="1">
      <alignment horizontal="left"/>
    </xf>
    <xf numFmtId="0" fontId="65" fillId="10" borderId="2" xfId="0" applyFont="1" applyFill="1" applyBorder="1" applyAlignment="1">
      <alignment horizontal="left" vertical="center"/>
    </xf>
    <xf numFmtId="164" fontId="54" fillId="0" borderId="2" xfId="0" applyNumberFormat="1" applyFont="1" applyBorder="1" applyAlignment="1">
      <alignment horizontal="left"/>
    </xf>
    <xf numFmtId="0" fontId="7" fillId="10" borderId="2" xfId="0" applyFont="1" applyFill="1" applyBorder="1" applyAlignment="1">
      <alignment horizontal="right"/>
    </xf>
    <xf numFmtId="0" fontId="7" fillId="10" borderId="2" xfId="0" applyFont="1" applyFill="1" applyBorder="1" applyAlignment="1">
      <alignment horizontal="center" readingOrder="1"/>
    </xf>
    <xf numFmtId="164" fontId="7" fillId="10" borderId="2" xfId="0" applyNumberFormat="1" applyFont="1" applyFill="1" applyBorder="1" applyAlignment="1">
      <alignment horizontal="left"/>
    </xf>
    <xf numFmtId="0" fontId="7" fillId="10" borderId="13" xfId="0" applyFont="1" applyFill="1" applyBorder="1" applyAlignment="1">
      <alignment horizontal="left"/>
    </xf>
    <xf numFmtId="0" fontId="57" fillId="10" borderId="2" xfId="0" applyFont="1" applyFill="1" applyBorder="1" applyAlignment="1">
      <alignment horizontal="left" vertical="center"/>
    </xf>
    <xf numFmtId="0" fontId="29" fillId="0" borderId="0" xfId="0" applyFont="1" applyAlignment="1">
      <alignment horizontal="left"/>
    </xf>
    <xf numFmtId="164" fontId="46" fillId="0" borderId="2" xfId="0" applyNumberFormat="1" applyFont="1" applyBorder="1" applyAlignment="1">
      <alignment horizontal="left"/>
    </xf>
    <xf numFmtId="164" fontId="25" fillId="0" borderId="2" xfId="0" applyNumberFormat="1" applyFont="1" applyBorder="1" applyAlignment="1">
      <alignment horizontal="left"/>
    </xf>
    <xf numFmtId="0" fontId="12" fillId="10" borderId="2" xfId="0" applyFont="1" applyFill="1" applyBorder="1" applyAlignment="1">
      <alignment horizontal="right"/>
    </xf>
    <xf numFmtId="0" fontId="12" fillId="10" borderId="2" xfId="0" applyFont="1" applyFill="1" applyBorder="1" applyAlignment="1">
      <alignment horizontal="left"/>
    </xf>
    <xf numFmtId="0" fontId="12" fillId="10" borderId="2" xfId="0" applyFont="1" applyFill="1" applyBorder="1" applyAlignment="1">
      <alignment horizontal="center" readingOrder="1"/>
    </xf>
    <xf numFmtId="164" fontId="12" fillId="10" borderId="2" xfId="0" applyNumberFormat="1" applyFont="1" applyFill="1" applyBorder="1" applyAlignment="1">
      <alignment horizontal="left"/>
    </xf>
    <xf numFmtId="164" fontId="50" fillId="10" borderId="2" xfId="0" applyNumberFormat="1" applyFont="1" applyFill="1" applyBorder="1" applyAlignment="1">
      <alignment horizontal="left"/>
    </xf>
    <xf numFmtId="0" fontId="12" fillId="10" borderId="13" xfId="0" applyFont="1" applyFill="1" applyBorder="1" applyAlignment="1">
      <alignment horizontal="left"/>
    </xf>
    <xf numFmtId="0" fontId="62" fillId="10" borderId="2" xfId="0" applyFont="1" applyFill="1" applyBorder="1" applyAlignment="1">
      <alignment horizontal="left" vertical="center"/>
    </xf>
    <xf numFmtId="0" fontId="44" fillId="11" borderId="2" xfId="0" applyFont="1" applyFill="1" applyBorder="1" applyAlignment="1">
      <alignment horizontal="center" vertical="center" readingOrder="1"/>
    </xf>
    <xf numFmtId="0" fontId="6" fillId="10" borderId="2" xfId="0" applyFont="1" applyFill="1" applyBorder="1" applyAlignment="1">
      <alignment horizontal="right"/>
    </xf>
    <xf numFmtId="0" fontId="19" fillId="10" borderId="13" xfId="0" applyFont="1" applyFill="1" applyBorder="1" applyAlignment="1">
      <alignment horizontal="left"/>
    </xf>
    <xf numFmtId="164" fontId="10" fillId="10" borderId="2" xfId="0" applyNumberFormat="1" applyFont="1" applyFill="1" applyBorder="1" applyAlignment="1">
      <alignment horizontal="left"/>
    </xf>
    <xf numFmtId="164" fontId="47" fillId="0" borderId="2" xfId="0" applyNumberFormat="1" applyFont="1" applyBorder="1" applyAlignment="1">
      <alignment horizontal="left"/>
    </xf>
    <xf numFmtId="2" fontId="44" fillId="0" borderId="2" xfId="0" applyNumberFormat="1" applyFont="1" applyBorder="1" applyAlignment="1">
      <alignment horizontal="left"/>
    </xf>
    <xf numFmtId="0" fontId="44" fillId="0" borderId="2" xfId="0" applyFont="1" applyBorder="1" applyAlignment="1">
      <alignment horizontal="left" vertical="top"/>
    </xf>
    <xf numFmtId="164" fontId="66" fillId="0" borderId="2" xfId="0" applyNumberFormat="1" applyFont="1" applyBorder="1" applyAlignment="1">
      <alignment horizontal="left"/>
    </xf>
    <xf numFmtId="164" fontId="60" fillId="0" borderId="2" xfId="0" applyNumberFormat="1" applyFont="1" applyBorder="1" applyAlignment="1">
      <alignment horizontal="left"/>
    </xf>
    <xf numFmtId="164" fontId="37" fillId="10" borderId="2" xfId="0" applyNumberFormat="1" applyFont="1" applyFill="1" applyBorder="1" applyAlignment="1">
      <alignment horizontal="left"/>
    </xf>
    <xf numFmtId="164" fontId="40" fillId="10" borderId="2" xfId="0" applyNumberFormat="1" applyFont="1" applyFill="1" applyBorder="1" applyAlignment="1">
      <alignment horizontal="left"/>
    </xf>
    <xf numFmtId="0" fontId="6" fillId="17" borderId="2" xfId="0" applyFont="1" applyFill="1" applyBorder="1" applyAlignment="1">
      <alignment horizontal="left"/>
    </xf>
    <xf numFmtId="0" fontId="6" fillId="17" borderId="2" xfId="0" applyFont="1" applyFill="1" applyBorder="1" applyAlignment="1">
      <alignment horizontal="center" readingOrder="1"/>
    </xf>
    <xf numFmtId="164" fontId="6" fillId="17" borderId="2" xfId="0" applyNumberFormat="1" applyFont="1" applyFill="1" applyBorder="1" applyAlignment="1">
      <alignment horizontal="left"/>
    </xf>
    <xf numFmtId="0" fontId="6" fillId="17" borderId="13" xfId="0" applyFont="1" applyFill="1" applyBorder="1" applyAlignment="1">
      <alignment horizontal="left"/>
    </xf>
    <xf numFmtId="0" fontId="5" fillId="17" borderId="2" xfId="0" applyFont="1" applyFill="1" applyBorder="1" applyAlignment="1">
      <alignment horizontal="left" vertical="center"/>
    </xf>
    <xf numFmtId="0" fontId="69" fillId="11" borderId="2" xfId="0" applyFont="1" applyFill="1" applyBorder="1" applyAlignment="1">
      <alignment horizontal="center" readingOrder="1"/>
    </xf>
    <xf numFmtId="0" fontId="15" fillId="0" borderId="0" xfId="0" applyFont="1" applyAlignment="1">
      <alignment horizontal="left"/>
    </xf>
    <xf numFmtId="0" fontId="12" fillId="18" borderId="2" xfId="0" applyFont="1" applyFill="1" applyBorder="1" applyAlignment="1">
      <alignment horizontal="left"/>
    </xf>
    <xf numFmtId="0" fontId="12" fillId="18" borderId="2" xfId="0" applyFont="1" applyFill="1" applyBorder="1" applyAlignment="1">
      <alignment horizontal="center" readingOrder="1"/>
    </xf>
    <xf numFmtId="164" fontId="12" fillId="18" borderId="2" xfId="0" applyNumberFormat="1" applyFont="1" applyFill="1" applyBorder="1" applyAlignment="1">
      <alignment horizontal="left"/>
    </xf>
    <xf numFmtId="164" fontId="19" fillId="18" borderId="2" xfId="0" applyNumberFormat="1" applyFont="1" applyFill="1" applyBorder="1" applyAlignment="1">
      <alignment horizontal="left"/>
    </xf>
    <xf numFmtId="0" fontId="19" fillId="18" borderId="13" xfId="0" applyFont="1" applyFill="1" applyBorder="1" applyAlignment="1">
      <alignment horizontal="left"/>
    </xf>
    <xf numFmtId="0" fontId="62" fillId="18" borderId="2" xfId="0" applyFont="1" applyFill="1" applyBorder="1" applyAlignment="1">
      <alignment horizontal="left" vertical="center"/>
    </xf>
    <xf numFmtId="0" fontId="44" fillId="11" borderId="2" xfId="0" applyFont="1" applyFill="1" applyBorder="1" applyAlignment="1">
      <alignment horizontal="left" vertical="center"/>
    </xf>
    <xf numFmtId="0" fontId="44" fillId="11" borderId="2" xfId="0" quotePrefix="1" applyFont="1" applyFill="1" applyBorder="1" applyAlignment="1">
      <alignment horizontal="center" readingOrder="1"/>
    </xf>
    <xf numFmtId="0" fontId="44" fillId="19" borderId="2" xfId="0" applyFont="1" applyFill="1" applyBorder="1" applyAlignment="1">
      <alignment horizontal="left"/>
    </xf>
    <xf numFmtId="0" fontId="12" fillId="0" borderId="0" xfId="0" applyFont="1" applyAlignment="1">
      <alignment horizontal="left"/>
    </xf>
    <xf numFmtId="0" fontId="44" fillId="20" borderId="2" xfId="0" applyFont="1" applyFill="1" applyBorder="1" applyAlignment="1">
      <alignment horizontal="left"/>
    </xf>
    <xf numFmtId="164" fontId="72" fillId="10" borderId="2" xfId="0" applyNumberFormat="1" applyFont="1" applyFill="1" applyBorder="1" applyAlignment="1">
      <alignment horizontal="left"/>
    </xf>
    <xf numFmtId="0" fontId="15" fillId="11" borderId="2" xfId="0" applyFont="1" applyFill="1" applyBorder="1" applyAlignment="1">
      <alignment horizontal="left"/>
    </xf>
    <xf numFmtId="0" fontId="15" fillId="0" borderId="2" xfId="0" applyFont="1" applyBorder="1" applyAlignment="1">
      <alignment horizontal="left"/>
    </xf>
    <xf numFmtId="0" fontId="15" fillId="11" borderId="2" xfId="0" applyFont="1" applyFill="1" applyBorder="1" applyAlignment="1">
      <alignment horizontal="center" readingOrder="1"/>
    </xf>
    <xf numFmtId="164" fontId="15" fillId="11" borderId="2" xfId="0" applyNumberFormat="1" applyFont="1" applyFill="1" applyBorder="1" applyAlignment="1">
      <alignment horizontal="left"/>
    </xf>
    <xf numFmtId="164" fontId="15" fillId="0" borderId="2" xfId="0" applyNumberFormat="1" applyFont="1" applyBorder="1" applyAlignment="1">
      <alignment horizontal="left"/>
    </xf>
    <xf numFmtId="0" fontId="15" fillId="0" borderId="13" xfId="0" applyFont="1" applyBorder="1" applyAlignment="1">
      <alignment horizontal="left"/>
    </xf>
    <xf numFmtId="0" fontId="65" fillId="0" borderId="2" xfId="0" applyFont="1" applyBorder="1" applyAlignment="1">
      <alignment horizontal="left" vertical="center"/>
    </xf>
    <xf numFmtId="0" fontId="50" fillId="21" borderId="2" xfId="0" applyFont="1" applyFill="1" applyBorder="1" applyAlignment="1">
      <alignment horizontal="left"/>
    </xf>
    <xf numFmtId="0" fontId="50" fillId="21" borderId="2" xfId="0" applyFont="1" applyFill="1" applyBorder="1" applyAlignment="1">
      <alignment horizontal="center" readingOrder="1"/>
    </xf>
    <xf numFmtId="164" fontId="50" fillId="21" borderId="2" xfId="0" applyNumberFormat="1" applyFont="1" applyFill="1" applyBorder="1" applyAlignment="1">
      <alignment horizontal="left"/>
    </xf>
    <xf numFmtId="0" fontId="50" fillId="21" borderId="13" xfId="0" applyFont="1" applyFill="1" applyBorder="1" applyAlignment="1">
      <alignment horizontal="left"/>
    </xf>
    <xf numFmtId="0" fontId="73" fillId="21" borderId="2" xfId="0" applyFont="1" applyFill="1" applyBorder="1" applyAlignment="1">
      <alignment horizontal="left" vertical="center"/>
    </xf>
    <xf numFmtId="0" fontId="50" fillId="0" borderId="0" xfId="0" applyFont="1" applyAlignment="1">
      <alignment horizontal="left"/>
    </xf>
    <xf numFmtId="0" fontId="12" fillId="17" borderId="2" xfId="0" applyFont="1" applyFill="1" applyBorder="1" applyAlignment="1">
      <alignment horizontal="left"/>
    </xf>
    <xf numFmtId="0" fontId="12" fillId="17" borderId="2" xfId="0" applyFont="1" applyFill="1" applyBorder="1" applyAlignment="1">
      <alignment horizontal="center" readingOrder="1"/>
    </xf>
    <xf numFmtId="164" fontId="12" fillId="17" borderId="2" xfId="0" applyNumberFormat="1" applyFont="1" applyFill="1" applyBorder="1" applyAlignment="1">
      <alignment horizontal="left"/>
    </xf>
    <xf numFmtId="164" fontId="50" fillId="17" borderId="2" xfId="0" applyNumberFormat="1" applyFont="1" applyFill="1" applyBorder="1" applyAlignment="1">
      <alignment horizontal="left"/>
    </xf>
    <xf numFmtId="0" fontId="12" fillId="17" borderId="13" xfId="0" applyFont="1" applyFill="1" applyBorder="1" applyAlignment="1">
      <alignment horizontal="left"/>
    </xf>
    <xf numFmtId="0" fontId="62" fillId="17" borderId="2" xfId="0" applyFont="1" applyFill="1" applyBorder="1" applyAlignment="1">
      <alignment horizontal="left" vertical="center"/>
    </xf>
    <xf numFmtId="0" fontId="45" fillId="0" borderId="2" xfId="0" applyFont="1" applyBorder="1" applyAlignment="1">
      <alignment horizontal="left" vertical="top"/>
    </xf>
    <xf numFmtId="0" fontId="44" fillId="0" borderId="2" xfId="0" applyFont="1" applyBorder="1" applyAlignment="1">
      <alignment horizontal="center" vertical="top" readingOrder="1"/>
    </xf>
    <xf numFmtId="164" fontId="44" fillId="0" borderId="2" xfId="0" applyNumberFormat="1" applyFont="1" applyBorder="1" applyAlignment="1">
      <alignment horizontal="left" vertical="top"/>
    </xf>
    <xf numFmtId="0" fontId="44" fillId="0" borderId="13" xfId="0" applyFont="1" applyBorder="1" applyAlignment="1">
      <alignment horizontal="left" vertical="top"/>
    </xf>
    <xf numFmtId="0" fontId="44" fillId="0" borderId="0" xfId="0" applyFont="1" applyAlignment="1">
      <alignment horizontal="left" vertical="top"/>
    </xf>
    <xf numFmtId="0" fontId="12" fillId="10" borderId="2" xfId="0" applyFont="1" applyFill="1" applyBorder="1" applyAlignment="1">
      <alignment horizontal="left" readingOrder="1"/>
    </xf>
    <xf numFmtId="0" fontId="74" fillId="8" borderId="2" xfId="0" applyFont="1" applyFill="1" applyBorder="1" applyAlignment="1">
      <alignment horizontal="left"/>
    </xf>
    <xf numFmtId="0" fontId="74" fillId="8" borderId="2" xfId="0" applyFont="1" applyFill="1" applyBorder="1" applyAlignment="1">
      <alignment horizontal="center" readingOrder="1"/>
    </xf>
    <xf numFmtId="164" fontId="74" fillId="8" borderId="2" xfId="0" applyNumberFormat="1" applyFont="1" applyFill="1" applyBorder="1" applyAlignment="1">
      <alignment horizontal="left"/>
    </xf>
    <xf numFmtId="0" fontId="74" fillId="8" borderId="13" xfId="0" applyFont="1" applyFill="1" applyBorder="1" applyAlignment="1">
      <alignment horizontal="left"/>
    </xf>
    <xf numFmtId="0" fontId="76" fillId="8" borderId="2" xfId="0" applyFont="1" applyFill="1" applyBorder="1" applyAlignment="1">
      <alignment horizontal="left" vertical="center"/>
    </xf>
    <xf numFmtId="0" fontId="76" fillId="8" borderId="2" xfId="0" applyFont="1" applyFill="1" applyBorder="1" applyAlignment="1">
      <alignment horizontal="left"/>
    </xf>
    <xf numFmtId="0" fontId="44" fillId="0" borderId="2" xfId="0" applyFont="1" applyBorder="1" applyAlignment="1">
      <alignment horizontal="center" readingOrder="1"/>
    </xf>
    <xf numFmtId="0" fontId="19" fillId="0" borderId="2" xfId="0" applyFont="1" applyBorder="1" applyAlignment="1">
      <alignment horizontal="left" vertical="top"/>
    </xf>
    <xf numFmtId="0" fontId="19" fillId="0" borderId="2" xfId="0" applyFont="1" applyBorder="1" applyAlignment="1">
      <alignment horizontal="center" vertical="top" readingOrder="1"/>
    </xf>
    <xf numFmtId="164" fontId="19" fillId="0" borderId="2" xfId="0" applyNumberFormat="1" applyFont="1" applyBorder="1" applyAlignment="1">
      <alignment horizontal="left" vertical="top"/>
    </xf>
    <xf numFmtId="0" fontId="19" fillId="0" borderId="13" xfId="0" applyFont="1" applyBorder="1" applyAlignment="1">
      <alignment horizontal="left" vertical="top"/>
    </xf>
    <xf numFmtId="0" fontId="19" fillId="0" borderId="0" xfId="0" applyFont="1" applyAlignment="1">
      <alignment horizontal="left" vertical="top"/>
    </xf>
    <xf numFmtId="0" fontId="0" fillId="17" borderId="2" xfId="0" applyFill="1" applyBorder="1" applyAlignment="1">
      <alignment horizontal="left"/>
    </xf>
    <xf numFmtId="0" fontId="0" fillId="17" borderId="2" xfId="0" applyFill="1" applyBorder="1" applyAlignment="1">
      <alignment horizontal="center" readingOrder="1"/>
    </xf>
    <xf numFmtId="164" fontId="0" fillId="17" borderId="2" xfId="0" applyNumberFormat="1" applyFill="1" applyBorder="1" applyAlignment="1">
      <alignment horizontal="left"/>
    </xf>
    <xf numFmtId="0" fontId="0" fillId="17" borderId="13" xfId="0" applyFill="1" applyBorder="1" applyAlignment="1">
      <alignment horizontal="left"/>
    </xf>
    <xf numFmtId="0" fontId="49" fillId="17" borderId="2" xfId="0" applyFont="1" applyFill="1" applyBorder="1" applyAlignment="1">
      <alignment horizontal="left" vertical="center"/>
    </xf>
    <xf numFmtId="0" fontId="49" fillId="0" borderId="0" xfId="0" applyFont="1" applyAlignment="1">
      <alignment horizontal="left"/>
    </xf>
    <xf numFmtId="0" fontId="62" fillId="10" borderId="13" xfId="0" applyFont="1" applyFill="1" applyBorder="1" applyAlignment="1">
      <alignment horizontal="left"/>
    </xf>
    <xf numFmtId="164" fontId="44" fillId="7" borderId="2" xfId="0" applyNumberFormat="1" applyFont="1" applyFill="1" applyBorder="1" applyAlignment="1">
      <alignment horizontal="left" vertical="top"/>
    </xf>
    <xf numFmtId="1" fontId="44" fillId="0" borderId="2" xfId="0" applyNumberFormat="1" applyFont="1" applyBorder="1" applyAlignment="1">
      <alignment horizontal="left"/>
    </xf>
    <xf numFmtId="0" fontId="21" fillId="10" borderId="2" xfId="0" applyFont="1" applyFill="1" applyBorder="1" applyAlignment="1">
      <alignment horizontal="left"/>
    </xf>
    <xf numFmtId="0" fontId="21" fillId="10" borderId="2" xfId="0" applyFont="1" applyFill="1" applyBorder="1" applyAlignment="1">
      <alignment horizontal="center" readingOrder="1"/>
    </xf>
    <xf numFmtId="164" fontId="21" fillId="10" borderId="2" xfId="0" applyNumberFormat="1" applyFont="1" applyFill="1" applyBorder="1" applyAlignment="1">
      <alignment horizontal="left"/>
    </xf>
    <xf numFmtId="0" fontId="21" fillId="10" borderId="13" xfId="0" applyFont="1" applyFill="1" applyBorder="1" applyAlignment="1">
      <alignment horizontal="left"/>
    </xf>
    <xf numFmtId="0" fontId="21" fillId="10" borderId="2" xfId="0" applyFont="1" applyFill="1" applyBorder="1" applyAlignment="1">
      <alignment horizontal="left" vertical="center"/>
    </xf>
    <xf numFmtId="0" fontId="12" fillId="10" borderId="2" xfId="0" applyFont="1" applyFill="1" applyBorder="1" applyAlignment="1">
      <alignment horizontal="left" vertical="top"/>
    </xf>
    <xf numFmtId="164" fontId="12" fillId="10" borderId="2" xfId="0" applyNumberFormat="1" applyFont="1" applyFill="1" applyBorder="1" applyAlignment="1">
      <alignment horizontal="left" vertical="top"/>
    </xf>
    <xf numFmtId="0" fontId="12" fillId="10" borderId="13" xfId="0" applyFont="1" applyFill="1" applyBorder="1" applyAlignment="1">
      <alignment horizontal="left" vertical="top"/>
    </xf>
    <xf numFmtId="0" fontId="62" fillId="10" borderId="2" xfId="0" applyFont="1" applyFill="1" applyBorder="1" applyAlignment="1">
      <alignment horizontal="left" vertical="top"/>
    </xf>
    <xf numFmtId="0" fontId="42" fillId="11" borderId="2" xfId="0" applyFont="1" applyFill="1" applyBorder="1" applyAlignment="1">
      <alignment horizontal="left"/>
    </xf>
    <xf numFmtId="0" fontId="48" fillId="0" borderId="2" xfId="0" applyFont="1" applyBorder="1" applyAlignment="1">
      <alignment horizontal="left"/>
    </xf>
    <xf numFmtId="0" fontId="42" fillId="11" borderId="2" xfId="0" applyFont="1" applyFill="1" applyBorder="1" applyAlignment="1">
      <alignment horizontal="center" readingOrder="1"/>
    </xf>
    <xf numFmtId="164" fontId="42" fillId="11" borderId="2" xfId="0" applyNumberFormat="1" applyFont="1" applyFill="1" applyBorder="1" applyAlignment="1">
      <alignment horizontal="left"/>
    </xf>
    <xf numFmtId="164" fontId="48" fillId="0" borderId="2" xfId="0" applyNumberFormat="1" applyFont="1" applyBorder="1" applyAlignment="1">
      <alignment horizontal="left"/>
    </xf>
    <xf numFmtId="0" fontId="42" fillId="0" borderId="13" xfId="0" applyFont="1" applyBorder="1" applyAlignment="1">
      <alignment horizontal="left"/>
    </xf>
    <xf numFmtId="0" fontId="52" fillId="0" borderId="2" xfId="0" applyFont="1" applyBorder="1" applyAlignment="1">
      <alignment horizontal="left" vertical="center"/>
    </xf>
    <xf numFmtId="0" fontId="48" fillId="0" borderId="13" xfId="0" applyFont="1" applyBorder="1" applyAlignment="1">
      <alignment horizontal="left"/>
    </xf>
    <xf numFmtId="0" fontId="44" fillId="0" borderId="2" xfId="0" applyFont="1" applyBorder="1" applyAlignment="1">
      <alignment horizontal="left" vertical="center"/>
    </xf>
    <xf numFmtId="0" fontId="44" fillId="0" borderId="2" xfId="0" applyFont="1" applyBorder="1" applyAlignment="1">
      <alignment horizontal="center" vertical="center" readingOrder="1"/>
    </xf>
    <xf numFmtId="164" fontId="44" fillId="0" borderId="2" xfId="0" applyNumberFormat="1" applyFont="1" applyBorder="1" applyAlignment="1">
      <alignment horizontal="left" vertical="center"/>
    </xf>
    <xf numFmtId="164" fontId="44" fillId="7" borderId="2" xfId="0" applyNumberFormat="1" applyFont="1" applyFill="1" applyBorder="1" applyAlignment="1">
      <alignment horizontal="left" vertical="center"/>
    </xf>
    <xf numFmtId="0" fontId="44" fillId="0" borderId="13" xfId="0" applyFont="1" applyBorder="1" applyAlignment="1">
      <alignment horizontal="left" vertical="center"/>
    </xf>
    <xf numFmtId="0" fontId="44" fillId="0" borderId="0" xfId="0" applyFont="1" applyAlignment="1">
      <alignment horizontal="left" vertical="center"/>
    </xf>
    <xf numFmtId="1" fontId="44" fillId="11" borderId="2" xfId="0" applyNumberFormat="1" applyFont="1" applyFill="1" applyBorder="1" applyAlignment="1">
      <alignment horizontal="left"/>
    </xf>
    <xf numFmtId="164" fontId="50" fillId="0" borderId="2" xfId="0" applyNumberFormat="1" applyFont="1" applyBorder="1" applyAlignment="1">
      <alignment horizontal="left"/>
    </xf>
    <xf numFmtId="1" fontId="12" fillId="10" borderId="2" xfId="0" applyNumberFormat="1" applyFont="1" applyFill="1" applyBorder="1" applyAlignment="1">
      <alignment horizontal="left"/>
    </xf>
    <xf numFmtId="0" fontId="62" fillId="0" borderId="2" xfId="0" applyFont="1" applyBorder="1" applyAlignment="1">
      <alignment horizontal="left"/>
    </xf>
    <xf numFmtId="164" fontId="79" fillId="0" borderId="2" xfId="0" applyNumberFormat="1" applyFont="1" applyBorder="1" applyAlignment="1">
      <alignment horizontal="left"/>
    </xf>
    <xf numFmtId="0" fontId="80" fillId="11" borderId="2" xfId="0" applyFont="1" applyFill="1" applyBorder="1" applyAlignment="1">
      <alignment horizontal="left"/>
    </xf>
    <xf numFmtId="1" fontId="80" fillId="0" borderId="2" xfId="0" applyNumberFormat="1" applyFont="1" applyBorder="1" applyAlignment="1">
      <alignment horizontal="left"/>
    </xf>
    <xf numFmtId="0" fontId="80" fillId="11" borderId="2" xfId="0" applyFont="1" applyFill="1" applyBorder="1" applyAlignment="1">
      <alignment horizontal="center" readingOrder="1"/>
    </xf>
    <xf numFmtId="164" fontId="80" fillId="11" borderId="2" xfId="0" applyNumberFormat="1" applyFont="1" applyFill="1" applyBorder="1" applyAlignment="1">
      <alignment horizontal="left"/>
    </xf>
    <xf numFmtId="164" fontId="80" fillId="0" borderId="2" xfId="0" applyNumberFormat="1" applyFont="1" applyBorder="1" applyAlignment="1">
      <alignment horizontal="left"/>
    </xf>
    <xf numFmtId="164" fontId="80" fillId="7" borderId="2" xfId="0" applyNumberFormat="1" applyFont="1" applyFill="1" applyBorder="1" applyAlignment="1">
      <alignment horizontal="left"/>
    </xf>
    <xf numFmtId="0" fontId="80" fillId="0" borderId="2" xfId="0" applyFont="1" applyBorder="1" applyAlignment="1">
      <alignment horizontal="left"/>
    </xf>
    <xf numFmtId="0" fontId="80" fillId="0" borderId="13" xfId="0" applyFont="1" applyBorder="1" applyAlignment="1">
      <alignment horizontal="left"/>
    </xf>
    <xf numFmtId="0" fontId="82" fillId="0" borderId="2" xfId="0" applyFont="1" applyBorder="1" applyAlignment="1">
      <alignment horizontal="left" vertical="center"/>
    </xf>
    <xf numFmtId="0" fontId="21" fillId="0" borderId="0" xfId="0" applyFont="1" applyAlignment="1">
      <alignment horizontal="left"/>
    </xf>
    <xf numFmtId="1" fontId="13" fillId="0" borderId="2" xfId="0" applyNumberFormat="1" applyFont="1" applyBorder="1" applyAlignment="1">
      <alignment horizontal="left" vertical="top"/>
    </xf>
    <xf numFmtId="0" fontId="13" fillId="0" borderId="2" xfId="0" applyFont="1" applyBorder="1" applyAlignment="1">
      <alignment horizontal="center" vertical="top" readingOrder="1"/>
    </xf>
    <xf numFmtId="164" fontId="13" fillId="0" borderId="2" xfId="0" applyNumberFormat="1" applyFont="1" applyBorder="1" applyAlignment="1">
      <alignment horizontal="left" vertical="top"/>
    </xf>
    <xf numFmtId="164" fontId="58" fillId="0" borderId="2" xfId="0" applyNumberFormat="1" applyFont="1" applyBorder="1" applyAlignment="1">
      <alignment horizontal="left" vertical="top"/>
    </xf>
    <xf numFmtId="0" fontId="13" fillId="0" borderId="13" xfId="0" applyFont="1" applyBorder="1" applyAlignment="1">
      <alignment horizontal="left" vertical="top"/>
    </xf>
    <xf numFmtId="0" fontId="1" fillId="0" borderId="0" xfId="0" applyFont="1" applyAlignment="1">
      <alignment horizontal="left" vertical="top"/>
    </xf>
    <xf numFmtId="164" fontId="44" fillId="10" borderId="2" xfId="0" applyNumberFormat="1" applyFont="1" applyFill="1" applyBorder="1" applyAlignment="1">
      <alignment horizontal="left"/>
    </xf>
    <xf numFmtId="0" fontId="19" fillId="11" borderId="2" xfId="0" quotePrefix="1" applyFont="1" applyFill="1" applyBorder="1" applyAlignment="1">
      <alignment horizontal="center" readingOrder="1"/>
    </xf>
    <xf numFmtId="0" fontId="44" fillId="11" borderId="2" xfId="0" applyFont="1" applyFill="1" applyBorder="1" applyAlignment="1">
      <alignment horizontal="left" vertical="top"/>
    </xf>
    <xf numFmtId="1" fontId="44" fillId="0" borderId="2" xfId="0" applyNumberFormat="1" applyFont="1" applyBorder="1" applyAlignment="1">
      <alignment horizontal="left" vertical="top"/>
    </xf>
    <xf numFmtId="0" fontId="44" fillId="11" borderId="2" xfId="0" applyFont="1" applyFill="1" applyBorder="1" applyAlignment="1">
      <alignment horizontal="center" vertical="top" readingOrder="1"/>
    </xf>
    <xf numFmtId="164" fontId="44" fillId="11" borderId="2" xfId="0" applyNumberFormat="1" applyFont="1" applyFill="1" applyBorder="1" applyAlignment="1">
      <alignment horizontal="left" vertical="top"/>
    </xf>
    <xf numFmtId="0" fontId="52" fillId="0" borderId="2" xfId="0" applyFont="1" applyBorder="1" applyAlignment="1">
      <alignment horizontal="left" vertical="top"/>
    </xf>
    <xf numFmtId="0" fontId="15" fillId="17" borderId="2" xfId="0" applyFont="1" applyFill="1" applyBorder="1" applyAlignment="1">
      <alignment horizontal="left"/>
    </xf>
    <xf numFmtId="1" fontId="15" fillId="17" borderId="2" xfId="0" applyNumberFormat="1" applyFont="1" applyFill="1" applyBorder="1" applyAlignment="1">
      <alignment horizontal="left"/>
    </xf>
    <xf numFmtId="0" fontId="15" fillId="17" borderId="2" xfId="0" applyFont="1" applyFill="1" applyBorder="1" applyAlignment="1">
      <alignment horizontal="center" readingOrder="1"/>
    </xf>
    <xf numFmtId="164" fontId="15" fillId="17" borderId="2" xfId="0" applyNumberFormat="1" applyFont="1" applyFill="1" applyBorder="1" applyAlignment="1">
      <alignment horizontal="left"/>
    </xf>
    <xf numFmtId="0" fontId="15" fillId="17" borderId="13" xfId="0" applyFont="1" applyFill="1" applyBorder="1" applyAlignment="1">
      <alignment horizontal="left"/>
    </xf>
    <xf numFmtId="0" fontId="65" fillId="17" borderId="2" xfId="0" applyFont="1" applyFill="1" applyBorder="1" applyAlignment="1">
      <alignment horizontal="left" vertical="center"/>
    </xf>
    <xf numFmtId="0" fontId="15" fillId="17" borderId="0" xfId="0" applyFont="1" applyFill="1" applyAlignment="1">
      <alignment horizontal="left"/>
    </xf>
    <xf numFmtId="1" fontId="12" fillId="17" borderId="2" xfId="0" applyNumberFormat="1" applyFont="1" applyFill="1" applyBorder="1" applyAlignment="1">
      <alignment horizontal="left"/>
    </xf>
    <xf numFmtId="164" fontId="12" fillId="7" borderId="2" xfId="0" applyNumberFormat="1" applyFont="1" applyFill="1" applyBorder="1" applyAlignment="1">
      <alignment horizontal="left"/>
    </xf>
    <xf numFmtId="164" fontId="64" fillId="0" borderId="2" xfId="0" applyNumberFormat="1" applyFont="1" applyBorder="1" applyAlignment="1">
      <alignment horizontal="left" vertical="top"/>
    </xf>
    <xf numFmtId="1" fontId="48" fillId="0" borderId="2" xfId="0" applyNumberFormat="1" applyFont="1" applyBorder="1" applyAlignment="1">
      <alignment horizontal="left"/>
    </xf>
    <xf numFmtId="0" fontId="42" fillId="11" borderId="2" xfId="0" quotePrefix="1" applyFont="1" applyFill="1" applyBorder="1" applyAlignment="1">
      <alignment horizontal="center" readingOrder="1"/>
    </xf>
    <xf numFmtId="164" fontId="42" fillId="10" borderId="2" xfId="0" applyNumberFormat="1" applyFont="1" applyFill="1" applyBorder="1" applyAlignment="1">
      <alignment horizontal="left"/>
    </xf>
    <xf numFmtId="0" fontId="85" fillId="0" borderId="13" xfId="0" applyFont="1" applyBorder="1" applyAlignment="1">
      <alignment horizontal="left"/>
    </xf>
    <xf numFmtId="0" fontId="44" fillId="0" borderId="2" xfId="0" quotePrefix="1" applyFont="1" applyBorder="1" applyAlignment="1">
      <alignment horizontal="center" readingOrder="1"/>
    </xf>
    <xf numFmtId="0" fontId="86" fillId="0" borderId="13" xfId="0" applyFont="1" applyBorder="1" applyAlignment="1">
      <alignment horizontal="left"/>
    </xf>
    <xf numFmtId="0" fontId="51" fillId="0" borderId="13" xfId="0" applyFont="1" applyBorder="1" applyAlignment="1">
      <alignment horizontal="left"/>
    </xf>
    <xf numFmtId="0" fontId="12" fillId="17" borderId="0" xfId="0" applyFont="1" applyFill="1" applyAlignment="1">
      <alignment horizontal="left"/>
    </xf>
    <xf numFmtId="0" fontId="19" fillId="10" borderId="2" xfId="0" applyFont="1" applyFill="1" applyBorder="1" applyAlignment="1">
      <alignment horizontal="left"/>
    </xf>
    <xf numFmtId="1" fontId="19" fillId="10" borderId="2" xfId="0" applyNumberFormat="1" applyFont="1" applyFill="1" applyBorder="1" applyAlignment="1">
      <alignment horizontal="left"/>
    </xf>
    <xf numFmtId="0" fontId="19" fillId="10" borderId="2" xfId="0" applyFont="1" applyFill="1" applyBorder="1" applyAlignment="1">
      <alignment horizontal="center" readingOrder="1"/>
    </xf>
    <xf numFmtId="164" fontId="19" fillId="10" borderId="2" xfId="0" applyNumberFormat="1" applyFont="1" applyFill="1" applyBorder="1" applyAlignment="1">
      <alignment horizontal="left"/>
    </xf>
    <xf numFmtId="0" fontId="13" fillId="10" borderId="13" xfId="0" applyFont="1" applyFill="1" applyBorder="1" applyAlignment="1">
      <alignment horizontal="left"/>
    </xf>
    <xf numFmtId="0" fontId="43" fillId="10" borderId="2" xfId="0" applyFont="1" applyFill="1" applyBorder="1" applyAlignment="1">
      <alignment horizontal="left" vertical="center"/>
    </xf>
    <xf numFmtId="1" fontId="21" fillId="0" borderId="0" xfId="0" applyNumberFormat="1" applyFont="1" applyAlignment="1">
      <alignment horizontal="left"/>
    </xf>
    <xf numFmtId="1" fontId="21" fillId="0" borderId="0" xfId="0" applyNumberFormat="1" applyFont="1" applyAlignment="1">
      <alignment horizontal="center"/>
    </xf>
    <xf numFmtId="164" fontId="21" fillId="0" borderId="0" xfId="0" applyNumberFormat="1" applyFont="1" applyAlignment="1">
      <alignment horizontal="left"/>
    </xf>
    <xf numFmtId="0" fontId="63" fillId="0" borderId="0" xfId="0" applyFont="1" applyAlignment="1">
      <alignment horizontal="left"/>
    </xf>
    <xf numFmtId="1" fontId="42" fillId="0" borderId="2" xfId="0" applyNumberFormat="1" applyFont="1" applyBorder="1" applyAlignment="1">
      <alignment horizontal="center"/>
    </xf>
    <xf numFmtId="164" fontId="42" fillId="11" borderId="2" xfId="0" applyNumberFormat="1" applyFont="1" applyFill="1" applyBorder="1" applyAlignment="1">
      <alignment horizontal="center"/>
    </xf>
    <xf numFmtId="0" fontId="42" fillId="11" borderId="2" xfId="0" applyFont="1" applyFill="1" applyBorder="1" applyAlignment="1">
      <alignment horizontal="center"/>
    </xf>
    <xf numFmtId="164" fontId="42" fillId="0" borderId="2" xfId="0" applyNumberFormat="1" applyFont="1" applyBorder="1" applyAlignment="1">
      <alignment horizontal="center"/>
    </xf>
    <xf numFmtId="164" fontId="42" fillId="0" borderId="2" xfId="0" applyNumberFormat="1" applyFont="1" applyBorder="1" applyAlignment="1">
      <alignment horizontal="left"/>
    </xf>
    <xf numFmtId="0" fontId="42" fillId="0" borderId="2" xfId="0" applyFont="1" applyBorder="1" applyAlignment="1">
      <alignment horizontal="center"/>
    </xf>
    <xf numFmtId="1" fontId="12" fillId="10" borderId="2" xfId="0" applyNumberFormat="1" applyFont="1" applyFill="1" applyBorder="1" applyAlignment="1">
      <alignment horizontal="center"/>
    </xf>
    <xf numFmtId="164" fontId="12" fillId="10" borderId="2" xfId="0" applyNumberFormat="1" applyFont="1" applyFill="1" applyBorder="1" applyAlignment="1">
      <alignment horizontal="center"/>
    </xf>
    <xf numFmtId="0" fontId="12" fillId="10" borderId="2" xfId="0" applyFont="1" applyFill="1" applyBorder="1" applyAlignment="1">
      <alignment horizontal="center"/>
    </xf>
    <xf numFmtId="0" fontId="65" fillId="9" borderId="2" xfId="0" applyFont="1" applyFill="1" applyBorder="1" applyAlignment="1">
      <alignment horizontal="left" vertical="center"/>
    </xf>
    <xf numFmtId="1" fontId="44" fillId="0" borderId="2" xfId="0" applyNumberFormat="1" applyFont="1" applyBorder="1" applyAlignment="1">
      <alignment horizontal="center"/>
    </xf>
    <xf numFmtId="164" fontId="44" fillId="11" borderId="2" xfId="0" applyNumberFormat="1" applyFont="1" applyFill="1" applyBorder="1" applyAlignment="1">
      <alignment horizontal="center"/>
    </xf>
    <xf numFmtId="0" fontId="44" fillId="11" borderId="2" xfId="0" applyFont="1" applyFill="1" applyBorder="1" applyAlignment="1">
      <alignment horizontal="center"/>
    </xf>
    <xf numFmtId="164" fontId="44" fillId="0" borderId="2" xfId="0" applyNumberFormat="1" applyFont="1" applyBorder="1" applyAlignment="1">
      <alignment horizontal="center"/>
    </xf>
    <xf numFmtId="0" fontId="44" fillId="0" borderId="2" xfId="0" applyFont="1" applyBorder="1" applyAlignment="1">
      <alignment horizontal="center"/>
    </xf>
    <xf numFmtId="164" fontId="48" fillId="7" borderId="2" xfId="0" applyNumberFormat="1" applyFont="1" applyFill="1" applyBorder="1" applyAlignment="1">
      <alignment horizontal="left"/>
    </xf>
    <xf numFmtId="1" fontId="12" fillId="17" borderId="2" xfId="0" applyNumberFormat="1" applyFont="1" applyFill="1" applyBorder="1" applyAlignment="1">
      <alignment horizontal="center"/>
    </xf>
    <xf numFmtId="164" fontId="12" fillId="17" borderId="2" xfId="0" applyNumberFormat="1" applyFont="1" applyFill="1" applyBorder="1" applyAlignment="1">
      <alignment horizontal="center"/>
    </xf>
    <xf numFmtId="0" fontId="12" fillId="17" borderId="2" xfId="0" applyFont="1" applyFill="1" applyBorder="1" applyAlignment="1">
      <alignment horizontal="center"/>
    </xf>
    <xf numFmtId="0" fontId="42" fillId="11" borderId="2" xfId="0" applyFont="1" applyFill="1" applyBorder="1" applyAlignment="1">
      <alignment horizontal="left" vertical="top"/>
    </xf>
    <xf numFmtId="0" fontId="12" fillId="22" borderId="2" xfId="0" applyFont="1" applyFill="1" applyBorder="1" applyAlignment="1">
      <alignment horizontal="left"/>
    </xf>
    <xf numFmtId="1" fontId="12" fillId="22" borderId="2" xfId="0" applyNumberFormat="1" applyFont="1" applyFill="1" applyBorder="1" applyAlignment="1">
      <alignment horizontal="center"/>
    </xf>
    <xf numFmtId="0" fontId="12" fillId="22" borderId="2" xfId="0" applyFont="1" applyFill="1" applyBorder="1" applyAlignment="1">
      <alignment horizontal="center" readingOrder="1"/>
    </xf>
    <xf numFmtId="164" fontId="12" fillId="22" borderId="2" xfId="0" applyNumberFormat="1" applyFont="1" applyFill="1" applyBorder="1" applyAlignment="1">
      <alignment horizontal="center"/>
    </xf>
    <xf numFmtId="0" fontId="12" fillId="22" borderId="2" xfId="0" applyFont="1" applyFill="1" applyBorder="1" applyAlignment="1">
      <alignment horizontal="center"/>
    </xf>
    <xf numFmtId="164" fontId="72" fillId="22" borderId="2" xfId="0" applyNumberFormat="1" applyFont="1" applyFill="1" applyBorder="1" applyAlignment="1">
      <alignment horizontal="left"/>
    </xf>
    <xf numFmtId="164" fontId="12" fillId="22" borderId="2" xfId="0" applyNumberFormat="1" applyFont="1" applyFill="1" applyBorder="1" applyAlignment="1">
      <alignment horizontal="left"/>
    </xf>
    <xf numFmtId="0" fontId="12" fillId="22" borderId="13" xfId="0" applyFont="1" applyFill="1" applyBorder="1" applyAlignment="1">
      <alignment horizontal="left"/>
    </xf>
    <xf numFmtId="0" fontId="62" fillId="22" borderId="2" xfId="0" applyFont="1" applyFill="1" applyBorder="1" applyAlignment="1">
      <alignment horizontal="left" vertical="center"/>
    </xf>
    <xf numFmtId="0" fontId="42" fillId="10" borderId="13" xfId="0" applyFont="1" applyFill="1" applyBorder="1" applyAlignment="1">
      <alignment horizontal="left"/>
    </xf>
    <xf numFmtId="164" fontId="88" fillId="0" borderId="2" xfId="0" applyNumberFormat="1" applyFont="1" applyBorder="1" applyAlignment="1">
      <alignment horizontal="left"/>
    </xf>
    <xf numFmtId="164" fontId="42" fillId="7" borderId="2" xfId="0" applyNumberFormat="1" applyFont="1" applyFill="1" applyBorder="1" applyAlignment="1">
      <alignment horizontal="center"/>
    </xf>
    <xf numFmtId="0" fontId="12" fillId="17" borderId="2" xfId="0" quotePrefix="1" applyFont="1" applyFill="1" applyBorder="1" applyAlignment="1">
      <alignment horizontal="center" readingOrder="1"/>
    </xf>
    <xf numFmtId="0" fontId="62" fillId="17" borderId="2" xfId="0" applyFont="1" applyFill="1" applyBorder="1" applyAlignment="1">
      <alignment horizontal="left"/>
    </xf>
    <xf numFmtId="1" fontId="13" fillId="0" borderId="2" xfId="0" applyNumberFormat="1" applyFont="1" applyBorder="1" applyAlignment="1">
      <alignment horizontal="center"/>
    </xf>
    <xf numFmtId="164" fontId="13" fillId="11" borderId="2" xfId="0" applyNumberFormat="1" applyFont="1" applyFill="1" applyBorder="1" applyAlignment="1">
      <alignment horizontal="center"/>
    </xf>
    <xf numFmtId="0" fontId="13" fillId="11" borderId="2" xfId="0" applyFont="1" applyFill="1" applyBorder="1" applyAlignment="1">
      <alignment horizontal="center"/>
    </xf>
    <xf numFmtId="164" fontId="13" fillId="0" borderId="2" xfId="0" applyNumberFormat="1" applyFont="1" applyBorder="1" applyAlignment="1">
      <alignment horizontal="center"/>
    </xf>
    <xf numFmtId="0" fontId="13" fillId="0" borderId="2" xfId="0" applyFont="1" applyBorder="1" applyAlignment="1">
      <alignment horizontal="center"/>
    </xf>
    <xf numFmtId="1" fontId="44" fillId="0" borderId="2" xfId="0" applyNumberFormat="1" applyFont="1" applyBorder="1" applyAlignment="1">
      <alignment horizontal="center" vertical="top"/>
    </xf>
    <xf numFmtId="164" fontId="44" fillId="11" borderId="2" xfId="0" applyNumberFormat="1" applyFont="1" applyFill="1" applyBorder="1" applyAlignment="1">
      <alignment horizontal="center" vertical="top"/>
    </xf>
    <xf numFmtId="0" fontId="44" fillId="11" borderId="2" xfId="0" applyFont="1" applyFill="1" applyBorder="1" applyAlignment="1">
      <alignment horizontal="center" vertical="top"/>
    </xf>
    <xf numFmtId="164" fontId="44" fillId="0" borderId="2" xfId="0" applyNumberFormat="1" applyFont="1" applyBorder="1" applyAlignment="1">
      <alignment horizontal="center" vertical="top"/>
    </xf>
    <xf numFmtId="0" fontId="42" fillId="0" borderId="2" xfId="0" applyFont="1" applyBorder="1" applyAlignment="1">
      <alignment horizontal="left" vertical="top"/>
    </xf>
    <xf numFmtId="1" fontId="42" fillId="0" borderId="2" xfId="0" applyNumberFormat="1" applyFont="1" applyBorder="1" applyAlignment="1">
      <alignment horizontal="left" vertical="top"/>
    </xf>
    <xf numFmtId="0" fontId="44" fillId="0" borderId="2" xfId="0" applyFont="1" applyBorder="1" applyAlignment="1">
      <alignment horizontal="left" vertical="top" readingOrder="1"/>
    </xf>
    <xf numFmtId="164" fontId="42" fillId="0" borderId="2" xfId="0" applyNumberFormat="1" applyFont="1" applyBorder="1" applyAlignment="1">
      <alignment horizontal="left" vertical="top"/>
    </xf>
    <xf numFmtId="0" fontId="42" fillId="0" borderId="13" xfId="0" applyFont="1" applyBorder="1" applyAlignment="1">
      <alignment horizontal="left" vertical="top"/>
    </xf>
    <xf numFmtId="164" fontId="87" fillId="11" borderId="2" xfId="0" applyNumberFormat="1" applyFont="1" applyFill="1" applyBorder="1" applyAlignment="1">
      <alignment horizontal="left"/>
    </xf>
    <xf numFmtId="0" fontId="42" fillId="18" borderId="2" xfId="0" applyFont="1" applyFill="1" applyBorder="1" applyAlignment="1">
      <alignment horizontal="left"/>
    </xf>
    <xf numFmtId="1" fontId="42" fillId="18" borderId="2" xfId="0" applyNumberFormat="1" applyFont="1" applyFill="1" applyBorder="1" applyAlignment="1">
      <alignment horizontal="center"/>
    </xf>
    <xf numFmtId="0" fontId="42" fillId="18" borderId="2" xfId="0" applyFont="1" applyFill="1" applyBorder="1" applyAlignment="1">
      <alignment horizontal="center" readingOrder="1"/>
    </xf>
    <xf numFmtId="164" fontId="42" fillId="18" borderId="2" xfId="0" applyNumberFormat="1" applyFont="1" applyFill="1" applyBorder="1" applyAlignment="1">
      <alignment horizontal="center"/>
    </xf>
    <xf numFmtId="0" fontId="42" fillId="18" borderId="2" xfId="0" applyFont="1" applyFill="1" applyBorder="1" applyAlignment="1">
      <alignment horizontal="center"/>
    </xf>
    <xf numFmtId="164" fontId="42" fillId="18" borderId="2" xfId="0" applyNumberFormat="1" applyFont="1" applyFill="1" applyBorder="1" applyAlignment="1">
      <alignment horizontal="left"/>
    </xf>
    <xf numFmtId="0" fontId="42" fillId="18" borderId="13" xfId="0" applyFont="1" applyFill="1" applyBorder="1" applyAlignment="1">
      <alignment horizontal="left"/>
    </xf>
    <xf numFmtId="0" fontId="52" fillId="18" borderId="2" xfId="0" applyFont="1" applyFill="1" applyBorder="1" applyAlignment="1">
      <alignment horizontal="left" vertical="center"/>
    </xf>
    <xf numFmtId="0" fontId="42" fillId="0" borderId="2" xfId="0" applyFont="1" applyBorder="1" applyAlignment="1">
      <alignment horizontal="left"/>
    </xf>
    <xf numFmtId="0" fontId="42" fillId="0" borderId="2" xfId="0" quotePrefix="1" applyFont="1" applyBorder="1" applyAlignment="1">
      <alignment horizontal="center" readingOrder="1"/>
    </xf>
    <xf numFmtId="1" fontId="12" fillId="18" borderId="2" xfId="0" applyNumberFormat="1" applyFont="1" applyFill="1" applyBorder="1" applyAlignment="1">
      <alignment horizontal="center"/>
    </xf>
    <xf numFmtId="0" fontId="12" fillId="18" borderId="2" xfId="0" quotePrefix="1" applyFont="1" applyFill="1" applyBorder="1" applyAlignment="1">
      <alignment horizontal="center" readingOrder="1"/>
    </xf>
    <xf numFmtId="164" fontId="12" fillId="18" borderId="2" xfId="0" applyNumberFormat="1" applyFont="1" applyFill="1" applyBorder="1" applyAlignment="1">
      <alignment horizontal="center"/>
    </xf>
    <xf numFmtId="0" fontId="12" fillId="18" borderId="2" xfId="0" applyFont="1" applyFill="1" applyBorder="1" applyAlignment="1">
      <alignment horizontal="center"/>
    </xf>
    <xf numFmtId="0" fontId="12" fillId="18" borderId="13" xfId="0" applyFont="1" applyFill="1" applyBorder="1" applyAlignment="1">
      <alignment horizontal="left"/>
    </xf>
    <xf numFmtId="0" fontId="12" fillId="10" borderId="2" xfId="0" applyFont="1" applyFill="1" applyBorder="1" applyAlignment="1">
      <alignment horizontal="left" wrapText="1"/>
    </xf>
    <xf numFmtId="0" fontId="12" fillId="10" borderId="2" xfId="0" quotePrefix="1" applyFont="1" applyFill="1" applyBorder="1" applyAlignment="1">
      <alignment horizontal="center" readingOrder="1"/>
    </xf>
    <xf numFmtId="1" fontId="19" fillId="10" borderId="2" xfId="0" applyNumberFormat="1" applyFont="1" applyFill="1" applyBorder="1" applyAlignment="1">
      <alignment horizontal="center"/>
    </xf>
    <xf numFmtId="0" fontId="19" fillId="10" borderId="2" xfId="0" quotePrefix="1" applyFont="1" applyFill="1" applyBorder="1" applyAlignment="1">
      <alignment horizontal="center" readingOrder="1"/>
    </xf>
    <xf numFmtId="164" fontId="19" fillId="10" borderId="2" xfId="0" applyNumberFormat="1" applyFont="1" applyFill="1" applyBorder="1" applyAlignment="1">
      <alignment horizontal="center"/>
    </xf>
    <xf numFmtId="0" fontId="19" fillId="10" borderId="2" xfId="0" applyFont="1" applyFill="1" applyBorder="1" applyAlignment="1">
      <alignment horizontal="center"/>
    </xf>
    <xf numFmtId="164" fontId="91" fillId="7" borderId="2" xfId="0" applyNumberFormat="1" applyFont="1" applyFill="1" applyBorder="1" applyAlignment="1">
      <alignment horizontal="left"/>
    </xf>
    <xf numFmtId="49" fontId="42" fillId="11" borderId="2" xfId="0" applyNumberFormat="1" applyFont="1" applyFill="1" applyBorder="1" applyAlignment="1">
      <alignment horizontal="center" readingOrder="1"/>
    </xf>
    <xf numFmtId="0" fontId="50" fillId="23" borderId="2" xfId="0" applyFont="1" applyFill="1" applyBorder="1" applyAlignment="1">
      <alignment horizontal="left" wrapText="1"/>
    </xf>
    <xf numFmtId="1" fontId="50" fillId="23" borderId="2" xfId="0" applyNumberFormat="1" applyFont="1" applyFill="1" applyBorder="1" applyAlignment="1">
      <alignment horizontal="center"/>
    </xf>
    <xf numFmtId="0" fontId="50" fillId="23" borderId="2" xfId="0" applyFont="1" applyFill="1" applyBorder="1" applyAlignment="1">
      <alignment horizontal="center" readingOrder="1"/>
    </xf>
    <xf numFmtId="164" fontId="50" fillId="23" borderId="2" xfId="0" applyNumberFormat="1" applyFont="1" applyFill="1" applyBorder="1" applyAlignment="1">
      <alignment horizontal="center"/>
    </xf>
    <xf numFmtId="0" fontId="50" fillId="23" borderId="2" xfId="0" applyFont="1" applyFill="1" applyBorder="1" applyAlignment="1">
      <alignment horizontal="center"/>
    </xf>
    <xf numFmtId="164" fontId="50" fillId="23" borderId="2" xfId="0" applyNumberFormat="1" applyFont="1" applyFill="1" applyBorder="1" applyAlignment="1">
      <alignment horizontal="left"/>
    </xf>
    <xf numFmtId="0" fontId="50" fillId="23" borderId="13" xfId="0" applyFont="1" applyFill="1" applyBorder="1" applyAlignment="1">
      <alignment horizontal="left"/>
    </xf>
    <xf numFmtId="0" fontId="73" fillId="23" borderId="2" xfId="0" applyFont="1" applyFill="1" applyBorder="1" applyAlignment="1">
      <alignment horizontal="left" vertical="center"/>
    </xf>
    <xf numFmtId="0" fontId="85" fillId="0" borderId="2" xfId="0" applyFont="1" applyBorder="1" applyAlignment="1">
      <alignment horizontal="right"/>
    </xf>
    <xf numFmtId="1" fontId="85" fillId="0" borderId="2" xfId="0" applyNumberFormat="1" applyFont="1" applyBorder="1" applyAlignment="1">
      <alignment horizontal="center"/>
    </xf>
    <xf numFmtId="0" fontId="85" fillId="11" borderId="2" xfId="0" applyFont="1" applyFill="1" applyBorder="1" applyAlignment="1">
      <alignment horizontal="center" readingOrder="1"/>
    </xf>
    <xf numFmtId="164" fontId="85" fillId="11" borderId="2" xfId="0" applyNumberFormat="1" applyFont="1" applyFill="1" applyBorder="1" applyAlignment="1">
      <alignment horizontal="center"/>
    </xf>
    <xf numFmtId="0" fontId="85" fillId="11" borderId="2" xfId="0" applyFont="1" applyFill="1" applyBorder="1" applyAlignment="1">
      <alignment horizontal="center"/>
    </xf>
    <xf numFmtId="164" fontId="85" fillId="0" borderId="2" xfId="0" applyNumberFormat="1" applyFont="1" applyBorder="1" applyAlignment="1">
      <alignment horizontal="center"/>
    </xf>
    <xf numFmtId="0" fontId="85" fillId="0" borderId="2" xfId="0" applyFont="1" applyBorder="1" applyAlignment="1">
      <alignment horizontal="center"/>
    </xf>
    <xf numFmtId="0" fontId="92" fillId="0" borderId="2" xfId="0" applyFont="1" applyBorder="1" applyAlignment="1">
      <alignment horizontal="left" vertical="center"/>
    </xf>
    <xf numFmtId="0" fontId="43" fillId="10" borderId="2" xfId="0" applyFont="1" applyFill="1" applyBorder="1" applyAlignment="1">
      <alignment horizontal="left"/>
    </xf>
    <xf numFmtId="164" fontId="87" fillId="0" borderId="2" xfId="0" applyNumberFormat="1" applyFont="1" applyBorder="1" applyAlignment="1">
      <alignment horizontal="left"/>
    </xf>
    <xf numFmtId="0" fontId="19" fillId="0" borderId="2" xfId="0" applyFont="1" applyBorder="1" applyAlignment="1">
      <alignment horizontal="center"/>
    </xf>
    <xf numFmtId="1" fontId="19" fillId="0" borderId="2" xfId="0" applyNumberFormat="1" applyFont="1" applyBorder="1" applyAlignment="1">
      <alignment horizontal="center"/>
    </xf>
    <xf numFmtId="164" fontId="19" fillId="11" borderId="2" xfId="0" applyNumberFormat="1" applyFont="1" applyFill="1" applyBorder="1" applyAlignment="1">
      <alignment horizontal="center"/>
    </xf>
    <xf numFmtId="0" fontId="19" fillId="11" borderId="2" xfId="0" applyFont="1" applyFill="1" applyBorder="1" applyAlignment="1">
      <alignment horizontal="center"/>
    </xf>
    <xf numFmtId="164" fontId="19" fillId="0" borderId="2" xfId="0" applyNumberFormat="1" applyFont="1" applyBorder="1" applyAlignment="1">
      <alignment horizontal="center"/>
    </xf>
    <xf numFmtId="164" fontId="19" fillId="7" borderId="2" xfId="0" applyNumberFormat="1" applyFont="1" applyFill="1" applyBorder="1" applyAlignment="1">
      <alignment horizontal="center"/>
    </xf>
    <xf numFmtId="0" fontId="12" fillId="11" borderId="2" xfId="0" applyFont="1" applyFill="1" applyBorder="1" applyAlignment="1">
      <alignment horizontal="left"/>
    </xf>
    <xf numFmtId="1" fontId="12" fillId="0" borderId="2" xfId="0" applyNumberFormat="1" applyFont="1" applyBorder="1" applyAlignment="1">
      <alignment horizontal="center"/>
    </xf>
    <xf numFmtId="0" fontId="12" fillId="11" borderId="2" xfId="0" applyFont="1" applyFill="1" applyBorder="1" applyAlignment="1">
      <alignment horizontal="center" readingOrder="1"/>
    </xf>
    <xf numFmtId="164" fontId="12" fillId="11" borderId="2" xfId="0" applyNumberFormat="1" applyFont="1" applyFill="1" applyBorder="1" applyAlignment="1">
      <alignment horizontal="center"/>
    </xf>
    <xf numFmtId="0" fontId="12" fillId="11" borderId="2" xfId="0" applyFont="1" applyFill="1" applyBorder="1" applyAlignment="1">
      <alignment horizontal="center"/>
    </xf>
    <xf numFmtId="164" fontId="12" fillId="0" borderId="2" xfId="0" applyNumberFormat="1" applyFont="1" applyBorder="1" applyAlignment="1">
      <alignment horizontal="center"/>
    </xf>
    <xf numFmtId="164" fontId="12" fillId="0" borderId="2" xfId="0" applyNumberFormat="1" applyFont="1" applyBorder="1" applyAlignment="1">
      <alignment horizontal="left"/>
    </xf>
    <xf numFmtId="164" fontId="12" fillId="7" borderId="2" xfId="0" applyNumberFormat="1" applyFont="1" applyFill="1" applyBorder="1" applyAlignment="1">
      <alignment horizontal="center"/>
    </xf>
    <xf numFmtId="0" fontId="12" fillId="0" borderId="2" xfId="0" applyFont="1" applyBorder="1" applyAlignment="1">
      <alignment horizontal="center"/>
    </xf>
    <xf numFmtId="0" fontId="12" fillId="0" borderId="13" xfId="0" applyFont="1" applyBorder="1" applyAlignment="1">
      <alignment horizontal="left"/>
    </xf>
    <xf numFmtId="0" fontId="62" fillId="0" borderId="2" xfId="0" applyFont="1" applyBorder="1" applyAlignment="1">
      <alignment horizontal="left" vertical="center"/>
    </xf>
    <xf numFmtId="0" fontId="42" fillId="11" borderId="2" xfId="0" applyFont="1" applyFill="1" applyBorder="1" applyAlignment="1">
      <alignment horizontal="right"/>
    </xf>
    <xf numFmtId="0" fontId="93" fillId="11" borderId="2" xfId="0" applyFont="1" applyFill="1" applyBorder="1" applyAlignment="1">
      <alignment horizontal="left"/>
    </xf>
    <xf numFmtId="1" fontId="93" fillId="0" borderId="2" xfId="0" applyNumberFormat="1" applyFont="1" applyBorder="1" applyAlignment="1">
      <alignment horizontal="center"/>
    </xf>
    <xf numFmtId="0" fontId="93" fillId="11" borderId="2" xfId="0" quotePrefix="1" applyFont="1" applyFill="1" applyBorder="1" applyAlignment="1">
      <alignment horizontal="center" readingOrder="1"/>
    </xf>
    <xf numFmtId="164" fontId="93" fillId="11" borderId="2" xfId="0" applyNumberFormat="1" applyFont="1" applyFill="1" applyBorder="1" applyAlignment="1">
      <alignment horizontal="center"/>
    </xf>
    <xf numFmtId="0" fontId="93" fillId="11" borderId="2" xfId="0" applyFont="1" applyFill="1" applyBorder="1" applyAlignment="1">
      <alignment horizontal="center"/>
    </xf>
    <xf numFmtId="164" fontId="93" fillId="0" borderId="2" xfId="0" applyNumberFormat="1" applyFont="1" applyBorder="1" applyAlignment="1">
      <alignment horizontal="center"/>
    </xf>
    <xf numFmtId="164" fontId="93" fillId="0" borderId="2" xfId="0" applyNumberFormat="1" applyFont="1" applyBorder="1" applyAlignment="1">
      <alignment horizontal="left" vertical="top"/>
    </xf>
    <xf numFmtId="164" fontId="93" fillId="7" borderId="2" xfId="0" applyNumberFormat="1" applyFont="1" applyFill="1" applyBorder="1" applyAlignment="1">
      <alignment horizontal="center"/>
    </xf>
    <xf numFmtId="0" fontId="93" fillId="0" borderId="2" xfId="0" applyFont="1" applyBorder="1" applyAlignment="1">
      <alignment horizontal="center"/>
    </xf>
    <xf numFmtId="0" fontId="93" fillId="0" borderId="13" xfId="0" applyFont="1" applyBorder="1" applyAlignment="1">
      <alignment horizontal="left"/>
    </xf>
    <xf numFmtId="0" fontId="95" fillId="0" borderId="2" xfId="0" applyFont="1" applyBorder="1" applyAlignment="1">
      <alignment horizontal="left" vertical="center"/>
    </xf>
    <xf numFmtId="0" fontId="91" fillId="11" borderId="2" xfId="0" applyFont="1" applyFill="1" applyBorder="1" applyAlignment="1">
      <alignment horizontal="right"/>
    </xf>
    <xf numFmtId="1" fontId="91" fillId="0" borderId="2" xfId="0" applyNumberFormat="1" applyFont="1" applyBorder="1" applyAlignment="1">
      <alignment horizontal="center"/>
    </xf>
    <xf numFmtId="0" fontId="91" fillId="11" borderId="2" xfId="0" applyFont="1" applyFill="1" applyBorder="1" applyAlignment="1">
      <alignment horizontal="center" readingOrder="1"/>
    </xf>
    <xf numFmtId="164" fontId="91" fillId="11" borderId="2" xfId="0" applyNumberFormat="1" applyFont="1" applyFill="1" applyBorder="1" applyAlignment="1">
      <alignment horizontal="center"/>
    </xf>
    <xf numFmtId="0" fontId="91" fillId="11" borderId="2" xfId="0" applyFont="1" applyFill="1" applyBorder="1" applyAlignment="1">
      <alignment horizontal="center"/>
    </xf>
    <xf numFmtId="164" fontId="91" fillId="0" borderId="2" xfId="0" applyNumberFormat="1" applyFont="1" applyBorder="1" applyAlignment="1">
      <alignment horizontal="center"/>
    </xf>
    <xf numFmtId="164" fontId="91" fillId="0" borderId="2" xfId="0" applyNumberFormat="1" applyFont="1" applyBorder="1" applyAlignment="1">
      <alignment horizontal="left"/>
    </xf>
    <xf numFmtId="164" fontId="91" fillId="7" borderId="2" xfId="0" applyNumberFormat="1" applyFont="1" applyFill="1" applyBorder="1" applyAlignment="1">
      <alignment horizontal="center"/>
    </xf>
    <xf numFmtId="0" fontId="91" fillId="0" borderId="2" xfId="0" applyFont="1" applyBorder="1" applyAlignment="1">
      <alignment horizontal="center"/>
    </xf>
    <xf numFmtId="0" fontId="91" fillId="0" borderId="13" xfId="0" applyFont="1" applyBorder="1" applyAlignment="1">
      <alignment horizontal="left"/>
    </xf>
    <xf numFmtId="0" fontId="96" fillId="0" borderId="2" xfId="0" applyFont="1" applyBorder="1" applyAlignment="1">
      <alignment horizontal="left" vertical="center"/>
    </xf>
    <xf numFmtId="0" fontId="42" fillId="11" borderId="4" xfId="0" applyFont="1" applyFill="1" applyBorder="1" applyAlignment="1">
      <alignment horizontal="left"/>
    </xf>
    <xf numFmtId="1" fontId="42" fillId="0" borderId="4" xfId="0" applyNumberFormat="1" applyFont="1" applyBorder="1" applyAlignment="1">
      <alignment horizontal="center"/>
    </xf>
    <xf numFmtId="0" fontId="42" fillId="11" borderId="4" xfId="0" applyFont="1" applyFill="1" applyBorder="1" applyAlignment="1">
      <alignment horizontal="center" readingOrder="1"/>
    </xf>
    <xf numFmtId="164" fontId="42" fillId="11" borderId="4" xfId="0" applyNumberFormat="1" applyFont="1" applyFill="1" applyBorder="1" applyAlignment="1">
      <alignment horizontal="center"/>
    </xf>
    <xf numFmtId="0" fontId="42" fillId="11" borderId="4" xfId="0" applyFont="1" applyFill="1" applyBorder="1" applyAlignment="1">
      <alignment horizontal="center"/>
    </xf>
    <xf numFmtId="164" fontId="42" fillId="0" borderId="4" xfId="0" applyNumberFormat="1" applyFont="1" applyBorder="1" applyAlignment="1">
      <alignment horizontal="center"/>
    </xf>
    <xf numFmtId="164" fontId="42" fillId="0" borderId="4" xfId="0" applyNumberFormat="1" applyFont="1" applyBorder="1" applyAlignment="1">
      <alignment horizontal="left"/>
    </xf>
    <xf numFmtId="164" fontId="42" fillId="7" borderId="4" xfId="0" applyNumberFormat="1" applyFont="1" applyFill="1" applyBorder="1" applyAlignment="1">
      <alignment horizontal="center"/>
    </xf>
    <xf numFmtId="0" fontId="42" fillId="0" borderId="4" xfId="0" applyFont="1" applyBorder="1" applyAlignment="1">
      <alignment horizontal="center"/>
    </xf>
    <xf numFmtId="0" fontId="42" fillId="0" borderId="4" xfId="0" applyFont="1" applyBorder="1" applyAlignment="1">
      <alignment horizontal="left"/>
    </xf>
    <xf numFmtId="0" fontId="42" fillId="0" borderId="6" xfId="0" applyFont="1" applyBorder="1" applyAlignment="1">
      <alignment horizontal="left"/>
    </xf>
    <xf numFmtId="0" fontId="52" fillId="0" borderId="4" xfId="0" applyFont="1" applyBorder="1" applyAlignment="1">
      <alignment horizontal="left" vertical="center"/>
    </xf>
    <xf numFmtId="49" fontId="12" fillId="10" borderId="2" xfId="0" applyNumberFormat="1" applyFont="1" applyFill="1" applyBorder="1" applyAlignment="1">
      <alignment horizontal="center" readingOrder="1"/>
    </xf>
    <xf numFmtId="0" fontId="91" fillId="18" borderId="2" xfId="0" applyFont="1" applyFill="1" applyBorder="1" applyAlignment="1">
      <alignment horizontal="left"/>
    </xf>
    <xf numFmtId="1" fontId="91" fillId="18" borderId="2" xfId="0" applyNumberFormat="1" applyFont="1" applyFill="1" applyBorder="1" applyAlignment="1">
      <alignment horizontal="center"/>
    </xf>
    <xf numFmtId="0" fontId="91" fillId="18" borderId="2" xfId="0" applyFont="1" applyFill="1" applyBorder="1" applyAlignment="1">
      <alignment horizontal="center" readingOrder="1"/>
    </xf>
    <xf numFmtId="164" fontId="91" fillId="18" borderId="2" xfId="0" applyNumberFormat="1" applyFont="1" applyFill="1" applyBorder="1" applyAlignment="1">
      <alignment horizontal="center"/>
    </xf>
    <xf numFmtId="0" fontId="91" fillId="18" borderId="2" xfId="0" applyFont="1" applyFill="1" applyBorder="1" applyAlignment="1">
      <alignment horizontal="center"/>
    </xf>
    <xf numFmtId="164" fontId="91" fillId="18" borderId="2" xfId="0" quotePrefix="1" applyNumberFormat="1" applyFont="1" applyFill="1" applyBorder="1" applyAlignment="1">
      <alignment horizontal="left"/>
    </xf>
    <xf numFmtId="164" fontId="91" fillId="18" borderId="2" xfId="0" applyNumberFormat="1" applyFont="1" applyFill="1" applyBorder="1" applyAlignment="1">
      <alignment horizontal="left"/>
    </xf>
    <xf numFmtId="0" fontId="91" fillId="18" borderId="13" xfId="0" applyFont="1" applyFill="1" applyBorder="1" applyAlignment="1">
      <alignment horizontal="left"/>
    </xf>
    <xf numFmtId="0" fontId="96" fillId="18" borderId="2" xfId="0" applyFont="1" applyFill="1" applyBorder="1" applyAlignment="1">
      <alignment horizontal="left" vertical="center"/>
    </xf>
    <xf numFmtId="0" fontId="93" fillId="11" borderId="20" xfId="0" applyFont="1" applyFill="1" applyBorder="1" applyAlignment="1">
      <alignment horizontal="left"/>
    </xf>
    <xf numFmtId="1" fontId="93" fillId="0" borderId="21" xfId="0" applyNumberFormat="1" applyFont="1" applyBorder="1" applyAlignment="1">
      <alignment horizontal="center"/>
    </xf>
    <xf numFmtId="0" fontId="93" fillId="11" borderId="21" xfId="0" quotePrefix="1" applyFont="1" applyFill="1" applyBorder="1" applyAlignment="1">
      <alignment horizontal="center" readingOrder="1"/>
    </xf>
    <xf numFmtId="164" fontId="93" fillId="11" borderId="21" xfId="0" applyNumberFormat="1" applyFont="1" applyFill="1" applyBorder="1" applyAlignment="1">
      <alignment horizontal="center"/>
    </xf>
    <xf numFmtId="0" fontId="93" fillId="11" borderId="21" xfId="0" applyFont="1" applyFill="1" applyBorder="1" applyAlignment="1">
      <alignment horizontal="center"/>
    </xf>
    <xf numFmtId="164" fontId="93" fillId="0" borderId="21" xfId="0" applyNumberFormat="1" applyFont="1" applyBorder="1" applyAlignment="1">
      <alignment horizontal="center"/>
    </xf>
    <xf numFmtId="164" fontId="93" fillId="0" borderId="21" xfId="0" applyNumberFormat="1" applyFont="1" applyBorder="1" applyAlignment="1">
      <alignment horizontal="left"/>
    </xf>
    <xf numFmtId="164" fontId="93" fillId="7" borderId="21" xfId="0" applyNumberFormat="1" applyFont="1" applyFill="1" applyBorder="1" applyAlignment="1">
      <alignment horizontal="center"/>
    </xf>
    <xf numFmtId="0" fontId="93" fillId="0" borderId="21" xfId="0" applyFont="1" applyBorder="1" applyAlignment="1">
      <alignment horizontal="center"/>
    </xf>
    <xf numFmtId="0" fontId="93" fillId="0" borderId="22" xfId="0" applyFont="1" applyBorder="1" applyAlignment="1">
      <alignment horizontal="left"/>
    </xf>
    <xf numFmtId="0" fontId="95" fillId="0" borderId="21" xfId="0" applyFont="1" applyBorder="1" applyAlignment="1">
      <alignment horizontal="left" vertical="center"/>
    </xf>
    <xf numFmtId="0" fontId="19" fillId="0" borderId="4" xfId="0" applyFont="1" applyBorder="1" applyAlignment="1">
      <alignment horizontal="center"/>
    </xf>
    <xf numFmtId="0" fontId="19" fillId="7" borderId="2" xfId="0" applyFont="1" applyFill="1" applyBorder="1" applyAlignment="1">
      <alignment horizontal="left" vertical="top"/>
    </xf>
    <xf numFmtId="1" fontId="19" fillId="7" borderId="2" xfId="0" applyNumberFormat="1" applyFont="1" applyFill="1" applyBorder="1" applyAlignment="1">
      <alignment horizontal="center"/>
    </xf>
    <xf numFmtId="0" fontId="19" fillId="7" borderId="2" xfId="0" applyFont="1" applyFill="1" applyBorder="1" applyAlignment="1">
      <alignment horizontal="center" readingOrder="1"/>
    </xf>
    <xf numFmtId="0" fontId="19" fillId="7" borderId="2" xfId="0" applyFont="1" applyFill="1" applyBorder="1" applyAlignment="1">
      <alignment horizontal="center"/>
    </xf>
    <xf numFmtId="0" fontId="19" fillId="7" borderId="13" xfId="0" applyFont="1" applyFill="1" applyBorder="1" applyAlignment="1">
      <alignment horizontal="left"/>
    </xf>
    <xf numFmtId="0" fontId="43" fillId="7" borderId="2" xfId="0" applyFont="1" applyFill="1" applyBorder="1" applyAlignment="1">
      <alignment horizontal="left" vertical="center"/>
    </xf>
    <xf numFmtId="164" fontId="42" fillId="7" borderId="4" xfId="0" applyNumberFormat="1" applyFont="1" applyFill="1" applyBorder="1" applyAlignment="1">
      <alignment horizontal="left"/>
    </xf>
    <xf numFmtId="0" fontId="12" fillId="10" borderId="0" xfId="0" applyFont="1" applyFill="1" applyAlignment="1">
      <alignment horizontal="left"/>
    </xf>
    <xf numFmtId="1" fontId="12" fillId="10" borderId="3" xfId="0" applyNumberFormat="1" applyFont="1" applyFill="1" applyBorder="1" applyAlignment="1">
      <alignment horizontal="center"/>
    </xf>
    <xf numFmtId="0" fontId="12" fillId="10" borderId="3" xfId="0" applyFont="1" applyFill="1" applyBorder="1" applyAlignment="1">
      <alignment horizontal="center" readingOrder="1"/>
    </xf>
    <xf numFmtId="164" fontId="12" fillId="10" borderId="3" xfId="0" applyNumberFormat="1" applyFont="1" applyFill="1" applyBorder="1" applyAlignment="1">
      <alignment horizontal="center"/>
    </xf>
    <xf numFmtId="0" fontId="12" fillId="10" borderId="3" xfId="0" applyFont="1" applyFill="1" applyBorder="1" applyAlignment="1">
      <alignment horizontal="center"/>
    </xf>
    <xf numFmtId="164" fontId="12" fillId="10" borderId="3" xfId="0" applyNumberFormat="1" applyFont="1" applyFill="1" applyBorder="1" applyAlignment="1">
      <alignment horizontal="left"/>
    </xf>
    <xf numFmtId="0" fontId="12" fillId="10" borderId="5" xfId="0" applyFont="1" applyFill="1" applyBorder="1" applyAlignment="1">
      <alignment horizontal="left"/>
    </xf>
    <xf numFmtId="0" fontId="62" fillId="10" borderId="3" xfId="0" applyFont="1" applyFill="1" applyBorder="1" applyAlignment="1">
      <alignment horizontal="left" vertical="center"/>
    </xf>
    <xf numFmtId="1" fontId="42" fillId="0" borderId="3" xfId="0" applyNumberFormat="1" applyFont="1" applyBorder="1" applyAlignment="1">
      <alignment horizontal="center"/>
    </xf>
    <xf numFmtId="0" fontId="42" fillId="11" borderId="3" xfId="0" applyFont="1" applyFill="1" applyBorder="1" applyAlignment="1">
      <alignment horizontal="center" readingOrder="1"/>
    </xf>
    <xf numFmtId="164" fontId="42" fillId="11" borderId="3" xfId="0" applyNumberFormat="1" applyFont="1" applyFill="1" applyBorder="1" applyAlignment="1">
      <alignment horizontal="center"/>
    </xf>
    <xf numFmtId="0" fontId="42" fillId="11" borderId="3" xfId="0" applyFont="1" applyFill="1" applyBorder="1" applyAlignment="1">
      <alignment horizontal="center"/>
    </xf>
    <xf numFmtId="164" fontId="42" fillId="0" borderId="3" xfId="0" applyNumberFormat="1" applyFont="1" applyBorder="1" applyAlignment="1">
      <alignment horizontal="center"/>
    </xf>
    <xf numFmtId="164" fontId="42" fillId="0" borderId="3" xfId="0" applyNumberFormat="1" applyFont="1" applyBorder="1" applyAlignment="1">
      <alignment horizontal="left"/>
    </xf>
    <xf numFmtId="164" fontId="42" fillId="7" borderId="3" xfId="0" applyNumberFormat="1" applyFont="1" applyFill="1" applyBorder="1" applyAlignment="1">
      <alignment horizontal="center"/>
    </xf>
    <xf numFmtId="0" fontId="42" fillId="0" borderId="3" xfId="0" applyFont="1" applyBorder="1" applyAlignment="1">
      <alignment horizontal="center"/>
    </xf>
    <xf numFmtId="0" fontId="42" fillId="0" borderId="5" xfId="0" applyFont="1" applyBorder="1" applyAlignment="1">
      <alignment horizontal="left"/>
    </xf>
    <xf numFmtId="0" fontId="52" fillId="0" borderId="3" xfId="0" applyFont="1" applyBorder="1" applyAlignment="1">
      <alignment horizontal="left" vertical="center"/>
    </xf>
    <xf numFmtId="0" fontId="13" fillId="24" borderId="2" xfId="0" applyFont="1" applyFill="1" applyBorder="1" applyAlignment="1">
      <alignment horizontal="left"/>
    </xf>
    <xf numFmtId="1" fontId="13" fillId="24" borderId="2" xfId="0" applyNumberFormat="1" applyFont="1" applyFill="1" applyBorder="1" applyAlignment="1">
      <alignment horizontal="center"/>
    </xf>
    <xf numFmtId="0" fontId="13" fillId="24" borderId="2" xfId="0" applyFont="1" applyFill="1" applyBorder="1" applyAlignment="1">
      <alignment horizontal="center" readingOrder="1"/>
    </xf>
    <xf numFmtId="164" fontId="13" fillId="24" borderId="2" xfId="0" applyNumberFormat="1" applyFont="1" applyFill="1" applyBorder="1" applyAlignment="1">
      <alignment horizontal="center"/>
    </xf>
    <xf numFmtId="0" fontId="13" fillId="24" borderId="2" xfId="0" applyFont="1" applyFill="1" applyBorder="1" applyAlignment="1">
      <alignment horizontal="center"/>
    </xf>
    <xf numFmtId="164" fontId="13" fillId="24" borderId="2" xfId="0" applyNumberFormat="1" applyFont="1" applyFill="1" applyBorder="1" applyAlignment="1">
      <alignment horizontal="left"/>
    </xf>
    <xf numFmtId="0" fontId="13" fillId="24" borderId="13" xfId="0" applyFont="1" applyFill="1" applyBorder="1" applyAlignment="1">
      <alignment horizontal="left"/>
    </xf>
    <xf numFmtId="0" fontId="61" fillId="24" borderId="2" xfId="0" applyFont="1" applyFill="1" applyBorder="1" applyAlignment="1">
      <alignment horizontal="left" vertical="center"/>
    </xf>
    <xf numFmtId="164" fontId="29" fillId="0" borderId="2" xfId="0" applyNumberFormat="1" applyFont="1" applyBorder="1" applyAlignment="1">
      <alignment horizontal="left"/>
    </xf>
    <xf numFmtId="164" fontId="29" fillId="7" borderId="2" xfId="0" applyNumberFormat="1" applyFont="1" applyFill="1" applyBorder="1" applyAlignment="1">
      <alignment horizontal="left"/>
    </xf>
    <xf numFmtId="0" fontId="42" fillId="11" borderId="3" xfId="0" applyFont="1" applyFill="1" applyBorder="1" applyAlignment="1">
      <alignment horizontal="left"/>
    </xf>
    <xf numFmtId="164" fontId="42" fillId="7" borderId="3" xfId="0" applyNumberFormat="1" applyFont="1" applyFill="1" applyBorder="1" applyAlignment="1">
      <alignment horizontal="left"/>
    </xf>
    <xf numFmtId="0" fontId="42" fillId="0" borderId="2" xfId="0" applyFont="1" applyBorder="1" applyAlignment="1">
      <alignment horizontal="center" readingOrder="1"/>
    </xf>
    <xf numFmtId="0" fontId="42" fillId="11" borderId="8" xfId="0" applyFont="1" applyFill="1" applyBorder="1" applyAlignment="1">
      <alignment horizontal="left"/>
    </xf>
    <xf numFmtId="1" fontId="42" fillId="0" borderId="8" xfId="0" applyNumberFormat="1" applyFont="1" applyBorder="1" applyAlignment="1">
      <alignment horizontal="center"/>
    </xf>
    <xf numFmtId="0" fontId="42" fillId="11" borderId="8" xfId="0" quotePrefix="1" applyFont="1" applyFill="1" applyBorder="1" applyAlignment="1">
      <alignment horizontal="center" readingOrder="1"/>
    </xf>
    <xf numFmtId="164" fontId="42" fillId="11" borderId="8" xfId="0" applyNumberFormat="1" applyFont="1" applyFill="1" applyBorder="1" applyAlignment="1">
      <alignment horizontal="center"/>
    </xf>
    <xf numFmtId="0" fontId="42" fillId="11" borderId="8" xfId="0" applyFont="1" applyFill="1" applyBorder="1" applyAlignment="1">
      <alignment horizontal="center"/>
    </xf>
    <xf numFmtId="164" fontId="42" fillId="0" borderId="8" xfId="0" applyNumberFormat="1" applyFont="1" applyBorder="1" applyAlignment="1">
      <alignment horizontal="center"/>
    </xf>
    <xf numFmtId="164" fontId="42" fillId="0" borderId="8" xfId="0" applyNumberFormat="1" applyFont="1" applyBorder="1" applyAlignment="1">
      <alignment horizontal="left"/>
    </xf>
    <xf numFmtId="164" fontId="42" fillId="7" borderId="8" xfId="0" applyNumberFormat="1" applyFont="1" applyFill="1" applyBorder="1" applyAlignment="1">
      <alignment horizontal="left"/>
    </xf>
    <xf numFmtId="0" fontId="42" fillId="0" borderId="8" xfId="0" applyFont="1" applyBorder="1" applyAlignment="1">
      <alignment horizontal="center"/>
    </xf>
    <xf numFmtId="0" fontId="42" fillId="0" borderId="8" xfId="0" applyFont="1" applyBorder="1" applyAlignment="1">
      <alignment horizontal="left"/>
    </xf>
    <xf numFmtId="0" fontId="42" fillId="0" borderId="11" xfId="0" applyFont="1" applyBorder="1" applyAlignment="1">
      <alignment horizontal="left"/>
    </xf>
    <xf numFmtId="0" fontId="52" fillId="0" borderId="8" xfId="0" applyFont="1" applyBorder="1" applyAlignment="1">
      <alignment horizontal="left" vertical="center"/>
    </xf>
    <xf numFmtId="0" fontId="12" fillId="10" borderId="4" xfId="0" applyFont="1" applyFill="1" applyBorder="1" applyAlignment="1">
      <alignment horizontal="left"/>
    </xf>
    <xf numFmtId="1" fontId="12" fillId="10" borderId="4" xfId="0" applyNumberFormat="1" applyFont="1" applyFill="1" applyBorder="1" applyAlignment="1">
      <alignment horizontal="center"/>
    </xf>
    <xf numFmtId="0" fontId="12" fillId="10" borderId="4" xfId="0" applyFont="1" applyFill="1" applyBorder="1" applyAlignment="1">
      <alignment horizontal="center" readingOrder="1"/>
    </xf>
    <xf numFmtId="164" fontId="12" fillId="10" borderId="4" xfId="0" applyNumberFormat="1" applyFont="1" applyFill="1" applyBorder="1" applyAlignment="1">
      <alignment horizontal="center"/>
    </xf>
    <xf numFmtId="0" fontId="12" fillId="10" borderId="4" xfId="0" applyFont="1" applyFill="1" applyBorder="1" applyAlignment="1">
      <alignment horizontal="center"/>
    </xf>
    <xf numFmtId="164" fontId="12" fillId="10" borderId="4" xfId="0" applyNumberFormat="1" applyFont="1" applyFill="1" applyBorder="1" applyAlignment="1">
      <alignment horizontal="left"/>
    </xf>
    <xf numFmtId="0" fontId="12" fillId="10" borderId="6" xfId="0" applyFont="1" applyFill="1" applyBorder="1" applyAlignment="1">
      <alignment horizontal="left"/>
    </xf>
    <xf numFmtId="0" fontId="62" fillId="10" borderId="4" xfId="0" applyFont="1" applyFill="1" applyBorder="1" applyAlignment="1">
      <alignment horizontal="left" vertical="center"/>
    </xf>
    <xf numFmtId="0" fontId="97" fillId="0" borderId="2" xfId="0" applyFont="1" applyBorder="1" applyAlignment="1">
      <alignment horizontal="left"/>
    </xf>
    <xf numFmtId="1" fontId="97" fillId="0" borderId="2" xfId="0" applyNumberFormat="1" applyFont="1" applyBorder="1" applyAlignment="1">
      <alignment horizontal="center"/>
    </xf>
    <xf numFmtId="164" fontId="97" fillId="0" borderId="2" xfId="0" applyNumberFormat="1" applyFont="1" applyBorder="1" applyAlignment="1">
      <alignment horizontal="center"/>
    </xf>
    <xf numFmtId="0" fontId="97" fillId="0" borderId="2" xfId="0" applyFont="1" applyBorder="1" applyAlignment="1">
      <alignment horizontal="center"/>
    </xf>
    <xf numFmtId="164" fontId="97" fillId="0" borderId="2" xfId="0" applyNumberFormat="1" applyFont="1" applyBorder="1" applyAlignment="1">
      <alignment horizontal="left"/>
    </xf>
    <xf numFmtId="164" fontId="97" fillId="7" borderId="2" xfId="0" applyNumberFormat="1" applyFont="1" applyFill="1" applyBorder="1" applyAlignment="1">
      <alignment horizontal="left"/>
    </xf>
    <xf numFmtId="0" fontId="98" fillId="0" borderId="2" xfId="0" applyFont="1" applyBorder="1" applyAlignment="1">
      <alignment horizontal="left" vertical="center"/>
    </xf>
    <xf numFmtId="0" fontId="12" fillId="24" borderId="2" xfId="0" applyFont="1" applyFill="1" applyBorder="1" applyAlignment="1">
      <alignment horizontal="right"/>
    </xf>
    <xf numFmtId="1" fontId="12" fillId="24" borderId="2" xfId="0" applyNumberFormat="1" applyFont="1" applyFill="1" applyBorder="1" applyAlignment="1">
      <alignment horizontal="center"/>
    </xf>
    <xf numFmtId="0" fontId="12" fillId="24" borderId="2" xfId="0" applyFont="1" applyFill="1" applyBorder="1" applyAlignment="1">
      <alignment horizontal="center" readingOrder="1"/>
    </xf>
    <xf numFmtId="164" fontId="12" fillId="24" borderId="2" xfId="0" applyNumberFormat="1" applyFont="1" applyFill="1" applyBorder="1" applyAlignment="1">
      <alignment horizontal="center"/>
    </xf>
    <xf numFmtId="0" fontId="12" fillId="24" borderId="2" xfId="0" applyFont="1" applyFill="1" applyBorder="1" applyAlignment="1">
      <alignment horizontal="center"/>
    </xf>
    <xf numFmtId="164" fontId="12" fillId="24" borderId="2" xfId="0" applyNumberFormat="1" applyFont="1" applyFill="1" applyBorder="1" applyAlignment="1">
      <alignment horizontal="left"/>
    </xf>
    <xf numFmtId="0" fontId="12" fillId="24" borderId="13" xfId="0" applyFont="1" applyFill="1" applyBorder="1" applyAlignment="1">
      <alignment horizontal="left"/>
    </xf>
    <xf numFmtId="0" fontId="62" fillId="24" borderId="2" xfId="0" applyFont="1" applyFill="1" applyBorder="1" applyAlignment="1">
      <alignment horizontal="left" vertical="center"/>
    </xf>
    <xf numFmtId="0" fontId="91" fillId="10" borderId="2" xfId="0" applyFont="1" applyFill="1" applyBorder="1" applyAlignment="1">
      <alignment horizontal="left"/>
    </xf>
    <xf numFmtId="1" fontId="91" fillId="10" borderId="2" xfId="0" applyNumberFormat="1" applyFont="1" applyFill="1" applyBorder="1" applyAlignment="1">
      <alignment horizontal="center"/>
    </xf>
    <xf numFmtId="0" fontId="91" fillId="10" borderId="2" xfId="0" applyFont="1" applyFill="1" applyBorder="1" applyAlignment="1">
      <alignment horizontal="center" readingOrder="1"/>
    </xf>
    <xf numFmtId="164" fontId="91" fillId="10" borderId="2" xfId="0" applyNumberFormat="1" applyFont="1" applyFill="1" applyBorder="1" applyAlignment="1">
      <alignment horizontal="center"/>
    </xf>
    <xf numFmtId="0" fontId="91" fillId="10" borderId="2" xfId="0" applyFont="1" applyFill="1" applyBorder="1" applyAlignment="1">
      <alignment horizontal="center"/>
    </xf>
    <xf numFmtId="164" fontId="91" fillId="10" borderId="2" xfId="0" applyNumberFormat="1" applyFont="1" applyFill="1" applyBorder="1" applyAlignment="1">
      <alignment horizontal="left"/>
    </xf>
    <xf numFmtId="0" fontId="91" fillId="10" borderId="13" xfId="0" applyFont="1" applyFill="1" applyBorder="1" applyAlignment="1">
      <alignment horizontal="left"/>
    </xf>
    <xf numFmtId="0" fontId="96" fillId="10" borderId="2" xfId="0" applyFont="1" applyFill="1" applyBorder="1" applyAlignment="1">
      <alignment horizontal="left" vertical="center"/>
    </xf>
    <xf numFmtId="0" fontId="42" fillId="0" borderId="2" xfId="0" applyFont="1" applyBorder="1" applyAlignment="1">
      <alignment horizontal="right"/>
    </xf>
    <xf numFmtId="0" fontId="12" fillId="18" borderId="2" xfId="0" applyFont="1" applyFill="1" applyBorder="1" applyAlignment="1">
      <alignment horizontal="right"/>
    </xf>
    <xf numFmtId="0" fontId="42" fillId="11" borderId="2" xfId="0" applyFont="1" applyFill="1" applyBorder="1" applyAlignment="1">
      <alignment horizontal="right" vertical="top"/>
    </xf>
    <xf numFmtId="1" fontId="42" fillId="0" borderId="0" xfId="0" applyNumberFormat="1" applyFont="1" applyAlignment="1">
      <alignment horizontal="center"/>
    </xf>
    <xf numFmtId="0" fontId="42" fillId="0" borderId="0" xfId="0" applyFont="1" applyAlignment="1">
      <alignment horizontal="right" vertical="center" wrapText="1"/>
    </xf>
    <xf numFmtId="0" fontId="12" fillId="12" borderId="2" xfId="0" applyFont="1" applyFill="1" applyBorder="1" applyAlignment="1">
      <alignment horizontal="right"/>
    </xf>
    <xf numFmtId="1" fontId="12" fillId="12" borderId="2" xfId="0" applyNumberFormat="1" applyFont="1" applyFill="1" applyBorder="1" applyAlignment="1">
      <alignment horizontal="center"/>
    </xf>
    <xf numFmtId="164" fontId="12" fillId="12" borderId="2" xfId="0" applyNumberFormat="1" applyFont="1" applyFill="1" applyBorder="1" applyAlignment="1">
      <alignment horizontal="center"/>
    </xf>
    <xf numFmtId="0" fontId="12" fillId="12" borderId="2" xfId="0" applyFont="1" applyFill="1" applyBorder="1" applyAlignment="1">
      <alignment horizontal="center"/>
    </xf>
    <xf numFmtId="0" fontId="42" fillId="12" borderId="2" xfId="0" applyFont="1" applyFill="1" applyBorder="1" applyAlignment="1">
      <alignment horizontal="right"/>
    </xf>
    <xf numFmtId="1" fontId="42" fillId="12" borderId="2" xfId="0" applyNumberFormat="1" applyFont="1" applyFill="1" applyBorder="1" applyAlignment="1">
      <alignment horizontal="center"/>
    </xf>
    <xf numFmtId="0" fontId="42" fillId="12" borderId="2" xfId="0" applyFont="1" applyFill="1" applyBorder="1" applyAlignment="1">
      <alignment horizontal="center" readingOrder="1"/>
    </xf>
    <xf numFmtId="164" fontId="42" fillId="12" borderId="2" xfId="0" applyNumberFormat="1" applyFont="1" applyFill="1" applyBorder="1" applyAlignment="1">
      <alignment horizontal="center"/>
    </xf>
    <xf numFmtId="0" fontId="42" fillId="12" borderId="2" xfId="0" applyFont="1" applyFill="1" applyBorder="1" applyAlignment="1">
      <alignment horizontal="center"/>
    </xf>
    <xf numFmtId="164" fontId="42" fillId="12" borderId="2" xfId="0" applyNumberFormat="1" applyFont="1" applyFill="1" applyBorder="1" applyAlignment="1">
      <alignment horizontal="left"/>
    </xf>
    <xf numFmtId="0" fontId="42" fillId="12" borderId="2" xfId="0" applyFont="1" applyFill="1" applyBorder="1" applyAlignment="1">
      <alignment horizontal="left"/>
    </xf>
    <xf numFmtId="0" fontId="42" fillId="12" borderId="13" xfId="0" applyFont="1" applyFill="1" applyBorder="1" applyAlignment="1">
      <alignment horizontal="left"/>
    </xf>
    <xf numFmtId="0" fontId="52" fillId="12" borderId="2" xfId="0" applyFont="1" applyFill="1" applyBorder="1" applyAlignment="1">
      <alignment horizontal="left" vertical="center"/>
    </xf>
    <xf numFmtId="0" fontId="41" fillId="10" borderId="2" xfId="0" applyFont="1" applyFill="1" applyBorder="1" applyAlignment="1">
      <alignment horizontal="left"/>
    </xf>
    <xf numFmtId="0" fontId="51" fillId="12" borderId="2" xfId="0" applyFont="1" applyFill="1" applyBorder="1" applyAlignment="1">
      <alignment horizontal="right"/>
    </xf>
    <xf numFmtId="1" fontId="51" fillId="12" borderId="2" xfId="0" applyNumberFormat="1" applyFont="1" applyFill="1" applyBorder="1" applyAlignment="1">
      <alignment horizontal="center"/>
    </xf>
    <xf numFmtId="0" fontId="51" fillId="12" borderId="2" xfId="0" applyFont="1" applyFill="1" applyBorder="1" applyAlignment="1">
      <alignment horizontal="center" readingOrder="1"/>
    </xf>
    <xf numFmtId="164" fontId="51" fillId="12" borderId="2" xfId="0" applyNumberFormat="1" applyFont="1" applyFill="1" applyBorder="1" applyAlignment="1">
      <alignment horizontal="center"/>
    </xf>
    <xf numFmtId="0" fontId="51" fillId="12" borderId="2" xfId="0" applyFont="1" applyFill="1" applyBorder="1" applyAlignment="1">
      <alignment horizontal="center"/>
    </xf>
    <xf numFmtId="164" fontId="19" fillId="12" borderId="2" xfId="0" applyNumberFormat="1" applyFont="1" applyFill="1" applyBorder="1" applyAlignment="1">
      <alignment horizontal="left"/>
    </xf>
    <xf numFmtId="0" fontId="51" fillId="12" borderId="2" xfId="0" applyFont="1" applyFill="1" applyBorder="1" applyAlignment="1">
      <alignment horizontal="left"/>
    </xf>
    <xf numFmtId="0" fontId="51" fillId="12" borderId="13" xfId="0" applyFont="1" applyFill="1" applyBorder="1" applyAlignment="1">
      <alignment horizontal="left"/>
    </xf>
    <xf numFmtId="0" fontId="100" fillId="12" borderId="2" xfId="0" applyFont="1" applyFill="1" applyBorder="1" applyAlignment="1">
      <alignment horizontal="left" vertical="center"/>
    </xf>
    <xf numFmtId="0" fontId="52" fillId="12" borderId="2" xfId="0" applyFont="1" applyFill="1" applyBorder="1" applyAlignment="1">
      <alignment horizontal="left"/>
    </xf>
    <xf numFmtId="16" fontId="42" fillId="0" borderId="2" xfId="0" applyNumberFormat="1" applyFont="1" applyBorder="1" applyAlignment="1">
      <alignment horizontal="left"/>
    </xf>
    <xf numFmtId="1" fontId="42" fillId="0" borderId="4" xfId="0" quotePrefix="1" applyNumberFormat="1" applyFont="1" applyBorder="1" applyAlignment="1">
      <alignment horizontal="center"/>
    </xf>
    <xf numFmtId="164" fontId="42" fillId="0" borderId="13" xfId="0" applyNumberFormat="1" applyFont="1" applyBorder="1" applyAlignment="1">
      <alignment horizontal="left"/>
    </xf>
    <xf numFmtId="0" fontId="19" fillId="10" borderId="2" xfId="0" applyFont="1" applyFill="1" applyBorder="1" applyAlignment="1">
      <alignment horizontal="right"/>
    </xf>
    <xf numFmtId="0" fontId="12" fillId="23" borderId="2" xfId="0" applyFont="1" applyFill="1" applyBorder="1" applyAlignment="1">
      <alignment horizontal="right"/>
    </xf>
    <xf numFmtId="1" fontId="12" fillId="23" borderId="2" xfId="0" applyNumberFormat="1" applyFont="1" applyFill="1" applyBorder="1" applyAlignment="1">
      <alignment horizontal="center"/>
    </xf>
    <xf numFmtId="0" fontId="12" fillId="23" borderId="2" xfId="0" quotePrefix="1" applyFont="1" applyFill="1" applyBorder="1" applyAlignment="1">
      <alignment horizontal="center" readingOrder="1"/>
    </xf>
    <xf numFmtId="164" fontId="12" fillId="23" borderId="2" xfId="0" applyNumberFormat="1" applyFont="1" applyFill="1" applyBorder="1" applyAlignment="1">
      <alignment horizontal="center"/>
    </xf>
    <xf numFmtId="0" fontId="12" fillId="23" borderId="2" xfId="0" applyFont="1" applyFill="1" applyBorder="1" applyAlignment="1">
      <alignment horizontal="center"/>
    </xf>
    <xf numFmtId="164" fontId="12" fillId="23" borderId="2" xfId="0" applyNumberFormat="1" applyFont="1" applyFill="1" applyBorder="1" applyAlignment="1">
      <alignment horizontal="left"/>
    </xf>
    <xf numFmtId="0" fontId="12" fillId="23" borderId="2" xfId="0" applyFont="1" applyFill="1" applyBorder="1" applyAlignment="1">
      <alignment horizontal="left"/>
    </xf>
    <xf numFmtId="0" fontId="12" fillId="23" borderId="13" xfId="0" applyFont="1" applyFill="1" applyBorder="1" applyAlignment="1">
      <alignment horizontal="left"/>
    </xf>
    <xf numFmtId="0" fontId="62" fillId="23" borderId="2" xfId="0" applyFont="1" applyFill="1" applyBorder="1" applyAlignment="1">
      <alignment horizontal="left" vertical="center"/>
    </xf>
    <xf numFmtId="0" fontId="51" fillId="10" borderId="2" xfId="0" applyFont="1" applyFill="1" applyBorder="1" applyAlignment="1">
      <alignment horizontal="right"/>
    </xf>
    <xf numFmtId="1" fontId="51" fillId="10" borderId="2" xfId="0" applyNumberFormat="1" applyFont="1" applyFill="1" applyBorder="1" applyAlignment="1">
      <alignment horizontal="center"/>
    </xf>
    <xf numFmtId="0" fontId="51" fillId="10" borderId="2" xfId="0" applyFont="1" applyFill="1" applyBorder="1" applyAlignment="1">
      <alignment horizontal="center" readingOrder="1"/>
    </xf>
    <xf numFmtId="164" fontId="51" fillId="10" borderId="2" xfId="0" applyNumberFormat="1" applyFont="1" applyFill="1" applyBorder="1" applyAlignment="1">
      <alignment horizontal="center"/>
    </xf>
    <xf numFmtId="0" fontId="51" fillId="10" borderId="2" xfId="0" applyFont="1" applyFill="1" applyBorder="1" applyAlignment="1">
      <alignment horizontal="center"/>
    </xf>
    <xf numFmtId="0" fontId="51" fillId="10" borderId="2" xfId="0" applyFont="1" applyFill="1" applyBorder="1" applyAlignment="1">
      <alignment horizontal="left"/>
    </xf>
    <xf numFmtId="0" fontId="51" fillId="10" borderId="13" xfId="0" applyFont="1" applyFill="1" applyBorder="1" applyAlignment="1">
      <alignment horizontal="left"/>
    </xf>
    <xf numFmtId="0" fontId="100" fillId="10" borderId="2" xfId="0" applyFont="1" applyFill="1" applyBorder="1" applyAlignment="1">
      <alignment horizontal="left" vertical="center"/>
    </xf>
    <xf numFmtId="0" fontId="52" fillId="10" borderId="2" xfId="0" applyFont="1" applyFill="1" applyBorder="1" applyAlignment="1">
      <alignment horizontal="left"/>
    </xf>
    <xf numFmtId="0" fontId="19" fillId="18" borderId="2" xfId="0" applyFont="1" applyFill="1" applyBorder="1" applyAlignment="1">
      <alignment horizontal="right"/>
    </xf>
    <xf numFmtId="1" fontId="19" fillId="18" borderId="2" xfId="0" applyNumberFormat="1" applyFont="1" applyFill="1" applyBorder="1" applyAlignment="1">
      <alignment horizontal="center"/>
    </xf>
    <xf numFmtId="0" fontId="19" fillId="18" borderId="2" xfId="0" quotePrefix="1" applyFont="1" applyFill="1" applyBorder="1" applyAlignment="1">
      <alignment horizontal="center" readingOrder="1"/>
    </xf>
    <xf numFmtId="164" fontId="19" fillId="18" borderId="2" xfId="0" applyNumberFormat="1" applyFont="1" applyFill="1" applyBorder="1" applyAlignment="1">
      <alignment horizontal="center"/>
    </xf>
    <xf numFmtId="0" fontId="19" fillId="18" borderId="2" xfId="0" applyFont="1" applyFill="1" applyBorder="1" applyAlignment="1">
      <alignment horizontal="center"/>
    </xf>
    <xf numFmtId="0" fontId="19" fillId="18" borderId="2" xfId="0" applyFont="1" applyFill="1" applyBorder="1" applyAlignment="1">
      <alignment horizontal="left"/>
    </xf>
    <xf numFmtId="0" fontId="43" fillId="18" borderId="2" xfId="0" applyFont="1" applyFill="1" applyBorder="1" applyAlignment="1">
      <alignment horizontal="left" vertical="center"/>
    </xf>
    <xf numFmtId="0" fontId="43" fillId="18" borderId="2" xfId="0" applyFont="1" applyFill="1" applyBorder="1" applyAlignment="1">
      <alignment horizontal="left"/>
    </xf>
    <xf numFmtId="0" fontId="42" fillId="25" borderId="2" xfId="0" applyFont="1" applyFill="1" applyBorder="1" applyAlignment="1">
      <alignment horizontal="right"/>
    </xf>
    <xf numFmtId="1" fontId="42" fillId="25" borderId="2" xfId="0" applyNumberFormat="1" applyFont="1" applyFill="1" applyBorder="1" applyAlignment="1">
      <alignment horizontal="center"/>
    </xf>
    <xf numFmtId="0" fontId="42" fillId="25" borderId="2" xfId="0" applyFont="1" applyFill="1" applyBorder="1" applyAlignment="1">
      <alignment horizontal="center" readingOrder="1"/>
    </xf>
    <xf numFmtId="164" fontId="42" fillId="25" borderId="2" xfId="0" applyNumberFormat="1" applyFont="1" applyFill="1" applyBorder="1" applyAlignment="1">
      <alignment horizontal="center"/>
    </xf>
    <xf numFmtId="0" fontId="42" fillId="25" borderId="2" xfId="0" applyFont="1" applyFill="1" applyBorder="1" applyAlignment="1">
      <alignment horizontal="center"/>
    </xf>
    <xf numFmtId="164" fontId="42" fillId="25" borderId="2" xfId="0" applyNumberFormat="1" applyFont="1" applyFill="1" applyBorder="1" applyAlignment="1">
      <alignment horizontal="left"/>
    </xf>
    <xf numFmtId="0" fontId="42" fillId="25" borderId="2" xfId="0" applyFont="1" applyFill="1" applyBorder="1" applyAlignment="1">
      <alignment horizontal="left"/>
    </xf>
    <xf numFmtId="0" fontId="42" fillId="25" borderId="13" xfId="0" applyFont="1" applyFill="1" applyBorder="1" applyAlignment="1">
      <alignment horizontal="left"/>
    </xf>
    <xf numFmtId="0" fontId="52" fillId="25" borderId="2" xfId="0" applyFont="1" applyFill="1" applyBorder="1" applyAlignment="1">
      <alignment horizontal="left" vertical="center"/>
    </xf>
    <xf numFmtId="0" fontId="52" fillId="25" borderId="2" xfId="0" applyFont="1" applyFill="1" applyBorder="1" applyAlignment="1">
      <alignment horizontal="left"/>
    </xf>
    <xf numFmtId="0" fontId="42" fillId="11" borderId="4" xfId="0" applyFont="1" applyFill="1" applyBorder="1" applyAlignment="1">
      <alignment horizontal="right"/>
    </xf>
    <xf numFmtId="0" fontId="12" fillId="17" borderId="2" xfId="0" applyFont="1" applyFill="1" applyBorder="1" applyAlignment="1">
      <alignment horizontal="right"/>
    </xf>
    <xf numFmtId="1" fontId="42" fillId="0" borderId="2" xfId="0" quotePrefix="1" applyNumberFormat="1" applyFont="1" applyBorder="1" applyAlignment="1">
      <alignment horizontal="center"/>
    </xf>
    <xf numFmtId="0" fontId="13" fillId="10" borderId="2" xfId="0" applyFont="1" applyFill="1" applyBorder="1" applyAlignment="1">
      <alignment horizontal="right"/>
    </xf>
    <xf numFmtId="1" fontId="13" fillId="10" borderId="2" xfId="0" applyNumberFormat="1" applyFont="1" applyFill="1" applyBorder="1" applyAlignment="1">
      <alignment horizontal="center"/>
    </xf>
    <xf numFmtId="0" fontId="13" fillId="10" borderId="2" xfId="0" applyFont="1" applyFill="1" applyBorder="1" applyAlignment="1">
      <alignment horizontal="center" readingOrder="1"/>
    </xf>
    <xf numFmtId="164" fontId="13" fillId="10" borderId="2" xfId="0" applyNumberFormat="1" applyFont="1" applyFill="1" applyBorder="1" applyAlignment="1">
      <alignment horizontal="center"/>
    </xf>
    <xf numFmtId="0" fontId="13" fillId="10" borderId="2" xfId="0" applyFont="1" applyFill="1" applyBorder="1" applyAlignment="1">
      <alignment horizontal="center"/>
    </xf>
    <xf numFmtId="164" fontId="13" fillId="10" borderId="2" xfId="0" applyNumberFormat="1" applyFont="1" applyFill="1" applyBorder="1" applyAlignment="1">
      <alignment horizontal="left"/>
    </xf>
    <xf numFmtId="0" fontId="13" fillId="10" borderId="2" xfId="0" applyFont="1" applyFill="1" applyBorder="1" applyAlignment="1">
      <alignment horizontal="left"/>
    </xf>
    <xf numFmtId="0" fontId="61" fillId="10" borderId="2" xfId="0" applyFont="1" applyFill="1" applyBorder="1" applyAlignment="1">
      <alignment horizontal="left" vertical="center"/>
    </xf>
    <xf numFmtId="0" fontId="42" fillId="0" borderId="8" xfId="0" applyFont="1" applyBorder="1" applyAlignment="1">
      <alignment horizontal="right"/>
    </xf>
    <xf numFmtId="1" fontId="42" fillId="0" borderId="2" xfId="0" applyNumberFormat="1" applyFont="1" applyBorder="1" applyAlignment="1">
      <alignment horizontal="center" vertical="top"/>
    </xf>
    <xf numFmtId="0" fontId="42" fillId="11" borderId="2" xfId="0" applyFont="1" applyFill="1" applyBorder="1" applyAlignment="1">
      <alignment horizontal="center" vertical="top" readingOrder="1"/>
    </xf>
    <xf numFmtId="164" fontId="42" fillId="11" borderId="2" xfId="0" applyNumberFormat="1" applyFont="1" applyFill="1" applyBorder="1" applyAlignment="1">
      <alignment horizontal="center" vertical="top"/>
    </xf>
    <xf numFmtId="0" fontId="42" fillId="11" borderId="2" xfId="0" applyFont="1" applyFill="1" applyBorder="1" applyAlignment="1">
      <alignment horizontal="center" vertical="top"/>
    </xf>
    <xf numFmtId="164" fontId="42" fillId="0" borderId="2" xfId="0" applyNumberFormat="1" applyFont="1" applyBorder="1" applyAlignment="1">
      <alignment horizontal="center" vertical="top"/>
    </xf>
    <xf numFmtId="0" fontId="42" fillId="0" borderId="2" xfId="0" applyFont="1" applyBorder="1" applyAlignment="1">
      <alignment horizontal="center" vertical="top"/>
    </xf>
    <xf numFmtId="0" fontId="13" fillId="24" borderId="2" xfId="0" applyFont="1" applyFill="1" applyBorder="1" applyAlignment="1">
      <alignment horizontal="right"/>
    </xf>
    <xf numFmtId="0" fontId="13" fillId="24" borderId="2" xfId="0" quotePrefix="1" applyFont="1" applyFill="1" applyBorder="1" applyAlignment="1">
      <alignment horizontal="center"/>
    </xf>
    <xf numFmtId="0" fontId="12" fillId="24" borderId="2" xfId="0" quotePrefix="1" applyFont="1" applyFill="1" applyBorder="1" applyAlignment="1">
      <alignment horizontal="center" readingOrder="1"/>
    </xf>
    <xf numFmtId="0" fontId="12" fillId="24" borderId="2" xfId="0" applyFont="1" applyFill="1" applyBorder="1" applyAlignment="1">
      <alignment horizontal="left"/>
    </xf>
    <xf numFmtId="0" fontId="19" fillId="26" borderId="2" xfId="0" applyFont="1" applyFill="1" applyBorder="1" applyAlignment="1">
      <alignment horizontal="right"/>
    </xf>
    <xf numFmtId="1" fontId="19" fillId="26" borderId="2" xfId="0" applyNumberFormat="1" applyFont="1" applyFill="1" applyBorder="1" applyAlignment="1">
      <alignment horizontal="center"/>
    </xf>
    <xf numFmtId="0" fontId="19" fillId="26" borderId="2" xfId="0" applyFont="1" applyFill="1" applyBorder="1" applyAlignment="1">
      <alignment horizontal="center" readingOrder="1"/>
    </xf>
    <xf numFmtId="164" fontId="19" fillId="26" borderId="2" xfId="0" applyNumberFormat="1" applyFont="1" applyFill="1" applyBorder="1" applyAlignment="1">
      <alignment horizontal="center"/>
    </xf>
    <xf numFmtId="0" fontId="19" fillId="26" borderId="2" xfId="0" applyFont="1" applyFill="1" applyBorder="1" applyAlignment="1">
      <alignment horizontal="center"/>
    </xf>
    <xf numFmtId="164" fontId="19" fillId="26" borderId="2" xfId="0" applyNumberFormat="1" applyFont="1" applyFill="1" applyBorder="1" applyAlignment="1">
      <alignment horizontal="left"/>
    </xf>
    <xf numFmtId="164" fontId="42" fillId="26" borderId="2" xfId="0" applyNumberFormat="1" applyFont="1" applyFill="1" applyBorder="1" applyAlignment="1">
      <alignment horizontal="center"/>
    </xf>
    <xf numFmtId="0" fontId="19" fillId="26" borderId="2" xfId="0" applyFont="1" applyFill="1" applyBorder="1" applyAlignment="1">
      <alignment horizontal="left"/>
    </xf>
    <xf numFmtId="0" fontId="19" fillId="26" borderId="13" xfId="0" applyFont="1" applyFill="1" applyBorder="1" applyAlignment="1">
      <alignment horizontal="left"/>
    </xf>
    <xf numFmtId="0" fontId="43" fillId="26" borderId="2" xfId="0" applyFont="1" applyFill="1" applyBorder="1" applyAlignment="1">
      <alignment horizontal="left" vertical="center"/>
    </xf>
    <xf numFmtId="0" fontId="42" fillId="0" borderId="0" xfId="0" applyFont="1" applyAlignment="1">
      <alignment horizontal="right"/>
    </xf>
    <xf numFmtId="0" fontId="15" fillId="11" borderId="2" xfId="0" applyFont="1" applyFill="1" applyBorder="1" applyAlignment="1">
      <alignment horizontal="right"/>
    </xf>
    <xf numFmtId="1" fontId="15" fillId="0" borderId="2" xfId="0" applyNumberFormat="1" applyFont="1" applyBorder="1" applyAlignment="1">
      <alignment horizontal="center"/>
    </xf>
    <xf numFmtId="164" fontId="15" fillId="11" borderId="2" xfId="0" applyNumberFormat="1" applyFont="1" applyFill="1" applyBorder="1" applyAlignment="1">
      <alignment horizontal="center"/>
    </xf>
    <xf numFmtId="0" fontId="15" fillId="11" borderId="2" xfId="0" applyFont="1" applyFill="1" applyBorder="1" applyAlignment="1">
      <alignment horizontal="center"/>
    </xf>
    <xf numFmtId="164" fontId="15" fillId="0" borderId="2" xfId="0" applyNumberFormat="1" applyFont="1" applyBorder="1" applyAlignment="1">
      <alignment horizontal="center"/>
    </xf>
    <xf numFmtId="0" fontId="15" fillId="0" borderId="2" xfId="0" applyFont="1" applyBorder="1" applyAlignment="1">
      <alignment horizontal="center"/>
    </xf>
    <xf numFmtId="0" fontId="15" fillId="18" borderId="2" xfId="0" applyFont="1" applyFill="1" applyBorder="1" applyAlignment="1">
      <alignment horizontal="center" readingOrder="1"/>
    </xf>
    <xf numFmtId="164" fontId="15" fillId="18" borderId="2" xfId="0" applyNumberFormat="1" applyFont="1" applyFill="1" applyBorder="1" applyAlignment="1">
      <alignment horizontal="center"/>
    </xf>
    <xf numFmtId="0" fontId="15" fillId="18" borderId="2" xfId="0" applyFont="1" applyFill="1" applyBorder="1" applyAlignment="1">
      <alignment horizontal="center"/>
    </xf>
    <xf numFmtId="0" fontId="42" fillId="0" borderId="2" xfId="0" quotePrefix="1" applyFont="1" applyBorder="1" applyAlignment="1">
      <alignment horizontal="center"/>
    </xf>
    <xf numFmtId="0" fontId="42" fillId="0" borderId="4" xfId="0" applyFont="1" applyBorder="1" applyAlignment="1">
      <alignment horizontal="right"/>
    </xf>
    <xf numFmtId="0" fontId="42" fillId="0" borderId="11" xfId="0" applyFont="1" applyBorder="1" applyAlignment="1">
      <alignment horizontal="right"/>
    </xf>
    <xf numFmtId="0" fontId="19" fillId="7" borderId="2" xfId="0" applyFont="1" applyFill="1" applyBorder="1" applyAlignment="1">
      <alignment horizontal="right"/>
    </xf>
    <xf numFmtId="0" fontId="19" fillId="7" borderId="2" xfId="0" quotePrefix="1" applyFont="1" applyFill="1" applyBorder="1" applyAlignment="1">
      <alignment horizontal="center"/>
    </xf>
    <xf numFmtId="0" fontId="19" fillId="7" borderId="2" xfId="0" applyFont="1" applyFill="1" applyBorder="1" applyAlignment="1">
      <alignment horizontal="left"/>
    </xf>
    <xf numFmtId="0" fontId="12" fillId="26" borderId="2" xfId="0" applyFont="1" applyFill="1" applyBorder="1" applyAlignment="1">
      <alignment horizontal="right"/>
    </xf>
    <xf numFmtId="1" fontId="12" fillId="26" borderId="2" xfId="0" applyNumberFormat="1" applyFont="1" applyFill="1" applyBorder="1" applyAlignment="1">
      <alignment horizontal="center"/>
    </xf>
    <xf numFmtId="0" fontId="12" fillId="26" borderId="2" xfId="0" applyFont="1" applyFill="1" applyBorder="1" applyAlignment="1">
      <alignment horizontal="center" readingOrder="1"/>
    </xf>
    <xf numFmtId="164" fontId="12" fillId="26" borderId="2" xfId="0" applyNumberFormat="1" applyFont="1" applyFill="1" applyBorder="1" applyAlignment="1">
      <alignment horizontal="center"/>
    </xf>
    <xf numFmtId="0" fontId="12" fillId="26" borderId="2" xfId="0" applyFont="1" applyFill="1" applyBorder="1" applyAlignment="1">
      <alignment horizontal="center"/>
    </xf>
    <xf numFmtId="164" fontId="12" fillId="26" borderId="2" xfId="0" applyNumberFormat="1" applyFont="1" applyFill="1" applyBorder="1" applyAlignment="1">
      <alignment horizontal="left"/>
    </xf>
    <xf numFmtId="0" fontId="12" fillId="26" borderId="2" xfId="0" applyFont="1" applyFill="1" applyBorder="1" applyAlignment="1">
      <alignment horizontal="left"/>
    </xf>
    <xf numFmtId="0" fontId="62" fillId="26" borderId="2" xfId="0" applyFont="1" applyFill="1" applyBorder="1" applyAlignment="1">
      <alignment horizontal="left" vertical="center"/>
    </xf>
    <xf numFmtId="0" fontId="19" fillId="0" borderId="2" xfId="0" applyFont="1" applyBorder="1" applyAlignment="1">
      <alignment horizontal="right"/>
    </xf>
    <xf numFmtId="1" fontId="19" fillId="0" borderId="4" xfId="0" applyNumberFormat="1" applyFont="1" applyBorder="1" applyAlignment="1">
      <alignment horizontal="center"/>
    </xf>
    <xf numFmtId="1" fontId="19" fillId="0" borderId="4" xfId="0" quotePrefix="1" applyNumberFormat="1" applyFont="1" applyBorder="1" applyAlignment="1">
      <alignment horizontal="center"/>
    </xf>
    <xf numFmtId="164" fontId="19" fillId="0" borderId="4" xfId="0" applyNumberFormat="1" applyFont="1" applyBorder="1" applyAlignment="1">
      <alignment horizontal="center"/>
    </xf>
    <xf numFmtId="164" fontId="19" fillId="0" borderId="13" xfId="0" applyNumberFormat="1" applyFont="1" applyBorder="1" applyAlignment="1">
      <alignment horizontal="left"/>
    </xf>
    <xf numFmtId="0" fontId="101" fillId="0" borderId="2" xfId="0" applyFont="1" applyBorder="1" applyAlignment="1">
      <alignment horizontal="center"/>
    </xf>
    <xf numFmtId="0" fontId="101" fillId="0" borderId="13" xfId="0" applyFont="1" applyBorder="1" applyAlignment="1">
      <alignment horizontal="left"/>
    </xf>
    <xf numFmtId="0" fontId="42" fillId="0" borderId="2" xfId="0" applyFont="1" applyBorder="1" applyAlignment="1">
      <alignment horizontal="right" wrapText="1"/>
    </xf>
    <xf numFmtId="1" fontId="42" fillId="0" borderId="4" xfId="0" applyNumberFormat="1" applyFont="1" applyBorder="1" applyAlignment="1">
      <alignment horizontal="center" wrapText="1"/>
    </xf>
    <xf numFmtId="164" fontId="42" fillId="0" borderId="4" xfId="0" applyNumberFormat="1" applyFont="1" applyBorder="1" applyAlignment="1">
      <alignment horizontal="center" wrapText="1"/>
    </xf>
    <xf numFmtId="0" fontId="42" fillId="0" borderId="4" xfId="0" applyFont="1" applyBorder="1" applyAlignment="1">
      <alignment horizontal="center" wrapText="1"/>
    </xf>
    <xf numFmtId="0" fontId="12" fillId="19" borderId="2" xfId="0" applyFont="1" applyFill="1" applyBorder="1" applyAlignment="1">
      <alignment horizontal="right"/>
    </xf>
    <xf numFmtId="1" fontId="12" fillId="19" borderId="2" xfId="0" applyNumberFormat="1" applyFont="1" applyFill="1" applyBorder="1" applyAlignment="1">
      <alignment horizontal="center"/>
    </xf>
    <xf numFmtId="0" fontId="12" fillId="19" borderId="2" xfId="0" applyFont="1" applyFill="1" applyBorder="1" applyAlignment="1">
      <alignment horizontal="center" readingOrder="1"/>
    </xf>
    <xf numFmtId="164" fontId="12" fillId="19" borderId="2" xfId="0" applyNumberFormat="1" applyFont="1" applyFill="1" applyBorder="1" applyAlignment="1">
      <alignment horizontal="center"/>
    </xf>
    <xf numFmtId="0" fontId="12" fillId="19" borderId="2" xfId="0" applyFont="1" applyFill="1" applyBorder="1" applyAlignment="1">
      <alignment horizontal="center"/>
    </xf>
    <xf numFmtId="164" fontId="12" fillId="19" borderId="2" xfId="0" applyNumberFormat="1" applyFont="1" applyFill="1" applyBorder="1" applyAlignment="1">
      <alignment horizontal="left"/>
    </xf>
    <xf numFmtId="0" fontId="12" fillId="19" borderId="2" xfId="0" applyFont="1" applyFill="1" applyBorder="1" applyAlignment="1">
      <alignment horizontal="left"/>
    </xf>
    <xf numFmtId="0" fontId="12" fillId="19" borderId="13" xfId="0" applyFont="1" applyFill="1" applyBorder="1" applyAlignment="1">
      <alignment horizontal="left"/>
    </xf>
    <xf numFmtId="0" fontId="62" fillId="19" borderId="2" xfId="0" applyFont="1" applyFill="1" applyBorder="1" applyAlignment="1">
      <alignment horizontal="left" vertical="center"/>
    </xf>
    <xf numFmtId="164" fontId="51" fillId="10" borderId="2" xfId="0" applyNumberFormat="1" applyFont="1" applyFill="1" applyBorder="1" applyAlignment="1">
      <alignment horizontal="left"/>
    </xf>
    <xf numFmtId="0" fontId="42" fillId="11" borderId="2" xfId="0" quotePrefix="1" applyFont="1" applyFill="1" applyBorder="1" applyAlignment="1">
      <alignment horizontal="center"/>
    </xf>
    <xf numFmtId="0" fontId="0" fillId="11" borderId="2" xfId="0" applyFill="1" applyBorder="1" applyAlignment="1">
      <alignment horizontal="right"/>
    </xf>
    <xf numFmtId="1" fontId="0" fillId="0" borderId="2" xfId="0" applyNumberFormat="1" applyBorder="1" applyAlignment="1">
      <alignment horizontal="center"/>
    </xf>
    <xf numFmtId="0" fontId="0" fillId="11" borderId="2" xfId="0" applyFill="1" applyBorder="1" applyAlignment="1">
      <alignment horizontal="center" readingOrder="1"/>
    </xf>
    <xf numFmtId="164" fontId="0" fillId="11" borderId="2" xfId="0" applyNumberFormat="1" applyFill="1" applyBorder="1" applyAlignment="1">
      <alignment horizontal="center"/>
    </xf>
    <xf numFmtId="0" fontId="0" fillId="11" borderId="2" xfId="0" applyFill="1" applyBorder="1" applyAlignment="1">
      <alignment horizontal="center"/>
    </xf>
    <xf numFmtId="164" fontId="0" fillId="0" borderId="2" xfId="0" applyNumberFormat="1" applyBorder="1" applyAlignment="1">
      <alignment horizontal="center"/>
    </xf>
    <xf numFmtId="164" fontId="0" fillId="0" borderId="2" xfId="0" applyNumberFormat="1" applyBorder="1" applyAlignment="1">
      <alignment horizontal="left"/>
    </xf>
    <xf numFmtId="0" fontId="0" fillId="0" borderId="2" xfId="0" applyBorder="1" applyAlignment="1">
      <alignment horizontal="center"/>
    </xf>
    <xf numFmtId="0" fontId="0" fillId="0" borderId="2" xfId="0" applyBorder="1" applyAlignment="1">
      <alignment horizontal="left"/>
    </xf>
    <xf numFmtId="0" fontId="0" fillId="0" borderId="13" xfId="0" applyBorder="1" applyAlignment="1">
      <alignment horizontal="left"/>
    </xf>
    <xf numFmtId="0" fontId="49" fillId="0" borderId="2" xfId="0" applyFont="1" applyBorder="1" applyAlignment="1">
      <alignment horizontal="left" vertical="center"/>
    </xf>
    <xf numFmtId="0" fontId="42" fillId="0" borderId="4" xfId="0" quotePrefix="1" applyFont="1" applyBorder="1" applyAlignment="1">
      <alignment horizontal="center" readingOrder="1"/>
    </xf>
    <xf numFmtId="0" fontId="42" fillId="0" borderId="4" xfId="0" quotePrefix="1" applyFont="1" applyBorder="1" applyAlignment="1">
      <alignment horizontal="center"/>
    </xf>
    <xf numFmtId="0" fontId="12" fillId="10" borderId="2" xfId="0" applyFont="1" applyFill="1" applyBorder="1" applyAlignment="1">
      <alignment horizontal="right" wrapText="1"/>
    </xf>
    <xf numFmtId="1" fontId="12" fillId="10" borderId="4" xfId="0" applyNumberFormat="1" applyFont="1" applyFill="1" applyBorder="1" applyAlignment="1">
      <alignment horizontal="center" wrapText="1"/>
    </xf>
    <xf numFmtId="164" fontId="12" fillId="10" borderId="4" xfId="0" applyNumberFormat="1" applyFont="1" applyFill="1" applyBorder="1" applyAlignment="1">
      <alignment horizontal="center" wrapText="1"/>
    </xf>
    <xf numFmtId="0" fontId="12" fillId="10" borderId="4" xfId="0" applyFont="1" applyFill="1" applyBorder="1" applyAlignment="1">
      <alignment horizontal="center" wrapText="1"/>
    </xf>
    <xf numFmtId="164" fontId="12" fillId="10" borderId="13" xfId="0" applyNumberFormat="1" applyFont="1" applyFill="1" applyBorder="1" applyAlignment="1">
      <alignment horizontal="left"/>
    </xf>
    <xf numFmtId="0" fontId="42" fillId="26" borderId="2" xfId="0" applyFont="1" applyFill="1" applyBorder="1" applyAlignment="1">
      <alignment horizontal="right" vertical="top"/>
    </xf>
    <xf numFmtId="1" fontId="42" fillId="26" borderId="2" xfId="0" applyNumberFormat="1" applyFont="1" applyFill="1" applyBorder="1" applyAlignment="1">
      <alignment horizontal="left" vertical="top"/>
    </xf>
    <xf numFmtId="1" fontId="42" fillId="26" borderId="2" xfId="0" applyNumberFormat="1" applyFont="1" applyFill="1" applyBorder="1" applyAlignment="1">
      <alignment horizontal="center" vertical="top"/>
    </xf>
    <xf numFmtId="164" fontId="42" fillId="26" borderId="2" xfId="0" applyNumberFormat="1" applyFont="1" applyFill="1" applyBorder="1" applyAlignment="1">
      <alignment horizontal="left" vertical="top"/>
    </xf>
    <xf numFmtId="0" fontId="42" fillId="26" borderId="2" xfId="0" applyFont="1" applyFill="1" applyBorder="1" applyAlignment="1">
      <alignment horizontal="left" vertical="top"/>
    </xf>
    <xf numFmtId="0" fontId="52" fillId="26" borderId="2" xfId="0" applyFont="1" applyFill="1" applyBorder="1" applyAlignment="1">
      <alignment horizontal="left" vertical="top"/>
    </xf>
    <xf numFmtId="0" fontId="42" fillId="18" borderId="2" xfId="0" applyFont="1" applyFill="1" applyBorder="1" applyAlignment="1">
      <alignment horizontal="right"/>
    </xf>
    <xf numFmtId="0" fontId="52" fillId="18" borderId="2" xfId="0" applyFont="1" applyFill="1" applyBorder="1" applyAlignment="1">
      <alignment horizontal="left" wrapText="1"/>
    </xf>
    <xf numFmtId="0" fontId="52" fillId="0" borderId="2" xfId="0" applyFont="1" applyBorder="1" applyAlignment="1">
      <alignment horizontal="left" wrapText="1"/>
    </xf>
    <xf numFmtId="0" fontId="100" fillId="18" borderId="2" xfId="0" applyFont="1" applyFill="1" applyBorder="1" applyAlignment="1">
      <alignment horizontal="left" vertical="center"/>
    </xf>
    <xf numFmtId="0" fontId="0" fillId="10" borderId="2" xfId="0" applyFill="1" applyBorder="1" applyAlignment="1">
      <alignment horizontal="right" wrapText="1"/>
    </xf>
    <xf numFmtId="1" fontId="0" fillId="10" borderId="4" xfId="0" applyNumberFormat="1" applyFill="1" applyBorder="1" applyAlignment="1">
      <alignment horizontal="center" wrapText="1"/>
    </xf>
    <xf numFmtId="164" fontId="0" fillId="10" borderId="4" xfId="0" applyNumberFormat="1" applyFill="1" applyBorder="1" applyAlignment="1">
      <alignment horizontal="center" wrapText="1"/>
    </xf>
    <xf numFmtId="0" fontId="0" fillId="10" borderId="4" xfId="0" applyFill="1" applyBorder="1" applyAlignment="1">
      <alignment horizontal="center" wrapText="1"/>
    </xf>
    <xf numFmtId="164" fontId="0" fillId="10" borderId="2" xfId="0" applyNumberFormat="1" applyFill="1" applyBorder="1" applyAlignment="1">
      <alignment horizontal="center"/>
    </xf>
    <xf numFmtId="164" fontId="0" fillId="10" borderId="2" xfId="0" applyNumberFormat="1" applyFill="1" applyBorder="1" applyAlignment="1">
      <alignment horizontal="left"/>
    </xf>
    <xf numFmtId="0" fontId="0" fillId="10" borderId="2" xfId="0" applyFill="1" applyBorder="1" applyAlignment="1">
      <alignment horizontal="center"/>
    </xf>
    <xf numFmtId="0" fontId="0" fillId="10" borderId="2" xfId="0" applyFill="1" applyBorder="1" applyAlignment="1">
      <alignment horizontal="left"/>
    </xf>
    <xf numFmtId="164" fontId="0" fillId="10" borderId="13" xfId="0" applyNumberFormat="1" applyFill="1" applyBorder="1" applyAlignment="1">
      <alignment horizontal="left"/>
    </xf>
    <xf numFmtId="0" fontId="49" fillId="10" borderId="2" xfId="0" applyFont="1" applyFill="1" applyBorder="1" applyAlignment="1">
      <alignment horizontal="left" vertical="center"/>
    </xf>
    <xf numFmtId="0" fontId="49" fillId="10" borderId="2" xfId="0" applyFont="1" applyFill="1" applyBorder="1" applyAlignment="1">
      <alignment horizontal="left" wrapText="1"/>
    </xf>
    <xf numFmtId="0" fontId="21" fillId="24" borderId="2" xfId="0" applyFont="1" applyFill="1" applyBorder="1" applyAlignment="1">
      <alignment horizontal="right"/>
    </xf>
    <xf numFmtId="1" fontId="21" fillId="24" borderId="2" xfId="0" applyNumberFormat="1" applyFont="1" applyFill="1" applyBorder="1" applyAlignment="1">
      <alignment horizontal="center"/>
    </xf>
    <xf numFmtId="0" fontId="21" fillId="24" borderId="2" xfId="0" applyFont="1" applyFill="1" applyBorder="1" applyAlignment="1">
      <alignment horizontal="center" readingOrder="1"/>
    </xf>
    <xf numFmtId="164" fontId="21" fillId="24" borderId="2" xfId="0" applyNumberFormat="1" applyFont="1" applyFill="1" applyBorder="1" applyAlignment="1">
      <alignment horizontal="center"/>
    </xf>
    <xf numFmtId="0" fontId="21" fillId="24" borderId="2" xfId="0" applyFont="1" applyFill="1" applyBorder="1" applyAlignment="1">
      <alignment horizontal="center"/>
    </xf>
    <xf numFmtId="164" fontId="21" fillId="24" borderId="2" xfId="0" applyNumberFormat="1" applyFont="1" applyFill="1" applyBorder="1" applyAlignment="1">
      <alignment horizontal="left"/>
    </xf>
    <xf numFmtId="0" fontId="21" fillId="24" borderId="2" xfId="0" applyFont="1" applyFill="1" applyBorder="1" applyAlignment="1">
      <alignment horizontal="left"/>
    </xf>
    <xf numFmtId="0" fontId="41" fillId="24" borderId="2" xfId="0" applyFont="1" applyFill="1" applyBorder="1" applyAlignment="1">
      <alignment horizontal="left" vertical="center"/>
    </xf>
    <xf numFmtId="0" fontId="51" fillId="11" borderId="2" xfId="0" applyFont="1" applyFill="1" applyBorder="1" applyAlignment="1">
      <alignment horizontal="right"/>
    </xf>
    <xf numFmtId="1" fontId="51" fillId="0" borderId="2" xfId="0" applyNumberFormat="1" applyFont="1" applyBorder="1" applyAlignment="1">
      <alignment horizontal="center"/>
    </xf>
    <xf numFmtId="0" fontId="51" fillId="11" borderId="2" xfId="0" applyFont="1" applyFill="1" applyBorder="1" applyAlignment="1">
      <alignment horizontal="center" readingOrder="1"/>
    </xf>
    <xf numFmtId="164" fontId="51" fillId="11" borderId="2" xfId="0" applyNumberFormat="1" applyFont="1" applyFill="1" applyBorder="1" applyAlignment="1">
      <alignment horizontal="center"/>
    </xf>
    <xf numFmtId="0" fontId="51" fillId="11" borderId="2" xfId="0" applyFont="1" applyFill="1" applyBorder="1" applyAlignment="1">
      <alignment horizontal="center"/>
    </xf>
    <xf numFmtId="164" fontId="51" fillId="0" borderId="2" xfId="0" applyNumberFormat="1" applyFont="1" applyBorder="1" applyAlignment="1">
      <alignment horizontal="center"/>
    </xf>
    <xf numFmtId="0" fontId="51" fillId="0" borderId="2" xfId="0" applyFont="1" applyBorder="1" applyAlignment="1">
      <alignment horizontal="center"/>
    </xf>
    <xf numFmtId="0" fontId="51" fillId="0" borderId="2" xfId="0" applyFont="1" applyBorder="1" applyAlignment="1">
      <alignment horizontal="left"/>
    </xf>
    <xf numFmtId="0" fontId="100" fillId="0" borderId="2" xfId="0" applyFont="1" applyBorder="1" applyAlignment="1">
      <alignment horizontal="left" vertical="center"/>
    </xf>
    <xf numFmtId="164" fontId="51" fillId="7" borderId="2" xfId="0" applyNumberFormat="1" applyFont="1" applyFill="1" applyBorder="1" applyAlignment="1">
      <alignment horizontal="center"/>
    </xf>
    <xf numFmtId="1" fontId="42" fillId="11" borderId="2" xfId="0" applyNumberFormat="1" applyFont="1" applyFill="1" applyBorder="1" applyAlignment="1">
      <alignment horizontal="center"/>
    </xf>
    <xf numFmtId="164" fontId="42" fillId="10" borderId="2" xfId="0" applyNumberFormat="1" applyFont="1" applyFill="1" applyBorder="1" applyAlignment="1">
      <alignment horizontal="center"/>
    </xf>
    <xf numFmtId="0" fontId="19" fillId="6" borderId="2" xfId="0" applyFont="1" applyFill="1" applyBorder="1" applyAlignment="1">
      <alignment horizontal="right"/>
    </xf>
    <xf numFmtId="1" fontId="19" fillId="6" borderId="2" xfId="0" applyNumberFormat="1" applyFont="1" applyFill="1" applyBorder="1" applyAlignment="1">
      <alignment horizontal="center"/>
    </xf>
    <xf numFmtId="0" fontId="19" fillId="6" borderId="2" xfId="0" applyFont="1" applyFill="1" applyBorder="1" applyAlignment="1">
      <alignment horizontal="center" readingOrder="1"/>
    </xf>
    <xf numFmtId="164" fontId="19" fillId="6" borderId="2" xfId="0" applyNumberFormat="1" applyFont="1" applyFill="1" applyBorder="1" applyAlignment="1">
      <alignment horizontal="center"/>
    </xf>
    <xf numFmtId="0" fontId="19" fillId="6" borderId="2" xfId="0" applyFont="1" applyFill="1" applyBorder="1" applyAlignment="1">
      <alignment horizontal="center"/>
    </xf>
    <xf numFmtId="164" fontId="19" fillId="6" borderId="2" xfId="0" applyNumberFormat="1" applyFont="1" applyFill="1" applyBorder="1" applyAlignment="1">
      <alignment horizontal="left"/>
    </xf>
    <xf numFmtId="0" fontId="19" fillId="6" borderId="2" xfId="0" applyFont="1" applyFill="1" applyBorder="1" applyAlignment="1">
      <alignment horizontal="left"/>
    </xf>
    <xf numFmtId="0" fontId="43" fillId="6" borderId="2" xfId="0" applyFont="1" applyFill="1" applyBorder="1" applyAlignment="1">
      <alignment horizontal="left" vertical="center"/>
    </xf>
    <xf numFmtId="0" fontId="43" fillId="6" borderId="2" xfId="0" applyFont="1" applyFill="1" applyBorder="1" applyAlignment="1">
      <alignment horizontal="left"/>
    </xf>
    <xf numFmtId="0" fontId="0" fillId="0" borderId="2" xfId="0" applyBorder="1" applyAlignment="1">
      <alignment horizontal="right" wrapText="1"/>
    </xf>
    <xf numFmtId="1" fontId="0" fillId="0" borderId="4" xfId="0" applyNumberFormat="1" applyBorder="1" applyAlignment="1">
      <alignment horizontal="center" wrapText="1"/>
    </xf>
    <xf numFmtId="1" fontId="0" fillId="0" borderId="4" xfId="0" applyNumberFormat="1" applyBorder="1" applyAlignment="1">
      <alignment horizontal="center"/>
    </xf>
    <xf numFmtId="164" fontId="0" fillId="0" borderId="4" xfId="0" applyNumberFormat="1" applyBorder="1" applyAlignment="1">
      <alignment horizontal="center" wrapText="1"/>
    </xf>
    <xf numFmtId="0" fontId="0" fillId="0" borderId="4" xfId="0" applyBorder="1" applyAlignment="1">
      <alignment horizontal="center" wrapText="1"/>
    </xf>
    <xf numFmtId="0" fontId="49" fillId="0" borderId="2" xfId="0" applyFont="1" applyBorder="1" applyAlignment="1">
      <alignment horizontal="left"/>
    </xf>
    <xf numFmtId="0" fontId="102" fillId="11" borderId="2" xfId="0" applyFont="1" applyFill="1" applyBorder="1" applyAlignment="1">
      <alignment horizontal="right"/>
    </xf>
    <xf numFmtId="1" fontId="102" fillId="0" borderId="2" xfId="0" applyNumberFormat="1" applyFont="1" applyBorder="1" applyAlignment="1">
      <alignment horizontal="center"/>
    </xf>
    <xf numFmtId="0" fontId="102" fillId="11" borderId="2" xfId="0" applyFont="1" applyFill="1" applyBorder="1" applyAlignment="1">
      <alignment horizontal="center" readingOrder="1"/>
    </xf>
    <xf numFmtId="164" fontId="102" fillId="11" borderId="2" xfId="0" applyNumberFormat="1" applyFont="1" applyFill="1" applyBorder="1" applyAlignment="1">
      <alignment horizontal="center"/>
    </xf>
    <xf numFmtId="0" fontId="102" fillId="11" borderId="2" xfId="0" applyFont="1" applyFill="1" applyBorder="1" applyAlignment="1">
      <alignment horizontal="center"/>
    </xf>
    <xf numFmtId="164" fontId="102" fillId="0" borderId="2" xfId="0" applyNumberFormat="1" applyFont="1" applyBorder="1" applyAlignment="1">
      <alignment horizontal="center"/>
    </xf>
    <xf numFmtId="164" fontId="102" fillId="0" borderId="2" xfId="0" applyNumberFormat="1" applyFont="1" applyBorder="1" applyAlignment="1">
      <alignment horizontal="left"/>
    </xf>
    <xf numFmtId="0" fontId="102" fillId="0" borderId="2" xfId="0" applyFont="1" applyBorder="1" applyAlignment="1">
      <alignment horizontal="center"/>
    </xf>
    <xf numFmtId="0" fontId="102" fillId="0" borderId="2" xfId="0" applyFont="1" applyBorder="1" applyAlignment="1">
      <alignment horizontal="left"/>
    </xf>
    <xf numFmtId="0" fontId="103" fillId="0" borderId="2" xfId="0" applyFont="1" applyBorder="1" applyAlignment="1">
      <alignment horizontal="left" vertical="center"/>
    </xf>
    <xf numFmtId="0" fontId="21" fillId="10" borderId="2" xfId="0" applyFont="1" applyFill="1" applyBorder="1" applyAlignment="1">
      <alignment horizontal="right"/>
    </xf>
    <xf numFmtId="1" fontId="21" fillId="10" borderId="2" xfId="0" applyNumberFormat="1" applyFont="1" applyFill="1" applyBorder="1" applyAlignment="1">
      <alignment horizontal="center"/>
    </xf>
    <xf numFmtId="164" fontId="21" fillId="10" borderId="2" xfId="0" applyNumberFormat="1" applyFont="1" applyFill="1" applyBorder="1" applyAlignment="1">
      <alignment horizontal="center"/>
    </xf>
    <xf numFmtId="0" fontId="21" fillId="10" borderId="2" xfId="0" applyFont="1" applyFill="1" applyBorder="1" applyAlignment="1">
      <alignment horizontal="center"/>
    </xf>
    <xf numFmtId="0" fontId="41" fillId="10" borderId="2" xfId="0" applyFont="1" applyFill="1" applyBorder="1" applyAlignment="1">
      <alignment horizontal="left" vertical="center"/>
    </xf>
    <xf numFmtId="14" fontId="19" fillId="11" borderId="2" xfId="0" quotePrefix="1" applyNumberFormat="1" applyFont="1" applyFill="1" applyBorder="1" applyAlignment="1">
      <alignment horizontal="center"/>
    </xf>
    <xf numFmtId="0" fontId="19" fillId="0" borderId="2" xfId="0" applyFont="1" applyBorder="1" applyAlignment="1">
      <alignment horizontal="right" wrapText="1"/>
    </xf>
    <xf numFmtId="1" fontId="19" fillId="0" borderId="4" xfId="0" applyNumberFormat="1" applyFont="1" applyBorder="1" applyAlignment="1">
      <alignment horizontal="center" wrapText="1"/>
    </xf>
    <xf numFmtId="164" fontId="19" fillId="0" borderId="4" xfId="0" applyNumberFormat="1" applyFont="1" applyBorder="1" applyAlignment="1">
      <alignment horizontal="center" wrapText="1"/>
    </xf>
    <xf numFmtId="0" fontId="19" fillId="0" borderId="4" xfId="0" applyFont="1" applyBorder="1" applyAlignment="1">
      <alignment horizontal="center" wrapText="1"/>
    </xf>
    <xf numFmtId="0" fontId="41" fillId="0" borderId="2" xfId="0" applyFont="1" applyBorder="1" applyAlignment="1">
      <alignment horizontal="left" vertical="top"/>
    </xf>
    <xf numFmtId="0" fontId="21" fillId="0" borderId="2" xfId="0" applyFont="1" applyBorder="1" applyAlignment="1">
      <alignment horizontal="right" vertical="top"/>
    </xf>
    <xf numFmtId="1" fontId="21" fillId="0" borderId="2" xfId="0" applyNumberFormat="1" applyFont="1" applyBorder="1" applyAlignment="1">
      <alignment horizontal="center" vertical="top"/>
    </xf>
    <xf numFmtId="0" fontId="21" fillId="0" borderId="2" xfId="0" applyFont="1" applyBorder="1" applyAlignment="1">
      <alignment horizontal="center" vertical="top" readingOrder="1"/>
    </xf>
    <xf numFmtId="164" fontId="21" fillId="0" borderId="2" xfId="0" applyNumberFormat="1" applyFont="1" applyBorder="1" applyAlignment="1">
      <alignment horizontal="center" vertical="top"/>
    </xf>
    <xf numFmtId="0" fontId="21" fillId="0" borderId="2" xfId="0" applyFont="1" applyBorder="1" applyAlignment="1">
      <alignment horizontal="center" vertical="top"/>
    </xf>
    <xf numFmtId="164" fontId="21" fillId="0" borderId="2" xfId="0" applyNumberFormat="1" applyFont="1" applyBorder="1" applyAlignment="1">
      <alignment horizontal="left" vertical="top"/>
    </xf>
    <xf numFmtId="0" fontId="21" fillId="0" borderId="2" xfId="0" applyFont="1" applyBorder="1" applyAlignment="1">
      <alignment horizontal="left" vertical="top"/>
    </xf>
    <xf numFmtId="0" fontId="42" fillId="0" borderId="2" xfId="0" applyFont="1" applyBorder="1" applyAlignment="1">
      <alignment horizontal="right" vertical="top"/>
    </xf>
    <xf numFmtId="0" fontId="42" fillId="0" borderId="2" xfId="0" applyFont="1" applyBorder="1" applyAlignment="1">
      <alignment horizontal="center" vertical="top" readingOrder="1"/>
    </xf>
    <xf numFmtId="0" fontId="42" fillId="0" borderId="2" xfId="0" quotePrefix="1" applyFont="1" applyBorder="1" applyAlignment="1">
      <alignment horizontal="center" vertical="top" readingOrder="1"/>
    </xf>
    <xf numFmtId="0" fontId="43" fillId="0" borderId="2" xfId="0" applyFont="1" applyBorder="1" applyAlignment="1">
      <alignment horizontal="left" wrapText="1"/>
    </xf>
    <xf numFmtId="0" fontId="51" fillId="0" borderId="2" xfId="0" applyFont="1" applyBorder="1" applyAlignment="1">
      <alignment horizontal="right" wrapText="1"/>
    </xf>
    <xf numFmtId="1" fontId="51" fillId="0" borderId="4" xfId="0" applyNumberFormat="1" applyFont="1" applyBorder="1" applyAlignment="1">
      <alignment horizontal="center" wrapText="1"/>
    </xf>
    <xf numFmtId="164" fontId="51" fillId="0" borderId="4" xfId="0" applyNumberFormat="1" applyFont="1" applyBorder="1" applyAlignment="1">
      <alignment horizontal="center" wrapText="1"/>
    </xf>
    <xf numFmtId="0" fontId="51" fillId="0" borderId="4" xfId="0" applyFont="1" applyBorder="1" applyAlignment="1">
      <alignment horizontal="center" wrapText="1"/>
    </xf>
    <xf numFmtId="164" fontId="19" fillId="11" borderId="4" xfId="0" applyNumberFormat="1" applyFont="1" applyFill="1" applyBorder="1" applyAlignment="1">
      <alignment horizontal="center"/>
    </xf>
    <xf numFmtId="0" fontId="19" fillId="11" borderId="4" xfId="0" applyFont="1" applyFill="1" applyBorder="1" applyAlignment="1">
      <alignment horizontal="center"/>
    </xf>
    <xf numFmtId="0" fontId="12" fillId="11" borderId="2" xfId="0" applyFont="1" applyFill="1" applyBorder="1" applyAlignment="1">
      <alignment horizontal="right"/>
    </xf>
    <xf numFmtId="0" fontId="12" fillId="0" borderId="2" xfId="0" applyFont="1" applyBorder="1" applyAlignment="1">
      <alignment horizontal="left"/>
    </xf>
    <xf numFmtId="0" fontId="21" fillId="10" borderId="2" xfId="0" applyFont="1" applyFill="1" applyBorder="1" applyAlignment="1">
      <alignment horizontal="right" wrapText="1"/>
    </xf>
    <xf numFmtId="1" fontId="21" fillId="10" borderId="4" xfId="0" applyNumberFormat="1" applyFont="1" applyFill="1" applyBorder="1" applyAlignment="1">
      <alignment horizontal="center" wrapText="1"/>
    </xf>
    <xf numFmtId="164" fontId="21" fillId="10" borderId="4" xfId="0" applyNumberFormat="1" applyFont="1" applyFill="1" applyBorder="1" applyAlignment="1">
      <alignment horizontal="center" wrapText="1"/>
    </xf>
    <xf numFmtId="0" fontId="21" fillId="10" borderId="4" xfId="0" applyFont="1" applyFill="1" applyBorder="1" applyAlignment="1">
      <alignment horizontal="center" wrapText="1"/>
    </xf>
    <xf numFmtId="1" fontId="12" fillId="10" borderId="4" xfId="0" quotePrefix="1" applyNumberFormat="1" applyFont="1" applyFill="1" applyBorder="1" applyAlignment="1">
      <alignment horizontal="center"/>
    </xf>
    <xf numFmtId="0" fontId="19" fillId="11" borderId="2" xfId="0" quotePrefix="1" applyFont="1" applyFill="1" applyBorder="1" applyAlignment="1">
      <alignment horizontal="center"/>
    </xf>
    <xf numFmtId="0" fontId="48" fillId="0" borderId="2" xfId="0" applyFont="1" applyBorder="1" applyAlignment="1">
      <alignment horizontal="right" wrapText="1"/>
    </xf>
    <xf numFmtId="1" fontId="48" fillId="0" borderId="4" xfId="0" applyNumberFormat="1" applyFont="1" applyBorder="1" applyAlignment="1">
      <alignment horizontal="center" wrapText="1"/>
    </xf>
    <xf numFmtId="164" fontId="48" fillId="0" borderId="4" xfId="0" applyNumberFormat="1" applyFont="1" applyBorder="1" applyAlignment="1">
      <alignment horizontal="center" wrapText="1"/>
    </xf>
    <xf numFmtId="0" fontId="48" fillId="0" borderId="4" xfId="0" applyFont="1" applyBorder="1" applyAlignment="1">
      <alignment horizontal="center" wrapText="1"/>
    </xf>
    <xf numFmtId="164" fontId="48" fillId="0" borderId="2" xfId="0" applyNumberFormat="1" applyFont="1" applyBorder="1" applyAlignment="1">
      <alignment horizontal="center"/>
    </xf>
    <xf numFmtId="0" fontId="48" fillId="0" borderId="2" xfId="0" applyFont="1" applyBorder="1" applyAlignment="1">
      <alignment horizontal="center"/>
    </xf>
    <xf numFmtId="0" fontId="104" fillId="0" borderId="2" xfId="0" applyFont="1" applyBorder="1" applyAlignment="1">
      <alignment horizontal="left" vertical="center"/>
    </xf>
    <xf numFmtId="0" fontId="19" fillId="10" borderId="2" xfId="0" applyFont="1" applyFill="1" applyBorder="1" applyAlignment="1">
      <alignment horizontal="right" wrapText="1"/>
    </xf>
    <xf numFmtId="1" fontId="19" fillId="10" borderId="4" xfId="0" applyNumberFormat="1" applyFont="1" applyFill="1" applyBorder="1" applyAlignment="1">
      <alignment horizontal="center" wrapText="1"/>
    </xf>
    <xf numFmtId="164" fontId="19" fillId="10" borderId="4" xfId="0" applyNumberFormat="1" applyFont="1" applyFill="1" applyBorder="1" applyAlignment="1">
      <alignment horizontal="center" wrapText="1"/>
    </xf>
    <xf numFmtId="0" fontId="19" fillId="10" borderId="4" xfId="0" applyFont="1" applyFill="1" applyBorder="1" applyAlignment="1">
      <alignment horizontal="center" wrapText="1"/>
    </xf>
    <xf numFmtId="16" fontId="12" fillId="10" borderId="2" xfId="0" applyNumberFormat="1" applyFont="1" applyFill="1" applyBorder="1" applyAlignment="1">
      <alignment horizontal="center"/>
    </xf>
    <xf numFmtId="0" fontId="62" fillId="10" borderId="2" xfId="0" applyFont="1" applyFill="1" applyBorder="1" applyAlignment="1">
      <alignment horizontal="left"/>
    </xf>
    <xf numFmtId="0" fontId="62" fillId="10" borderId="2" xfId="0" applyFont="1" applyFill="1" applyBorder="1" applyAlignment="1">
      <alignment horizontal="left" wrapText="1"/>
    </xf>
    <xf numFmtId="0" fontId="104" fillId="0" borderId="2" xfId="0" applyFont="1" applyBorder="1" applyAlignment="1">
      <alignment horizontal="left" wrapText="1"/>
    </xf>
    <xf numFmtId="0" fontId="51" fillId="11" borderId="2" xfId="0" quotePrefix="1" applyFont="1" applyFill="1" applyBorder="1" applyAlignment="1">
      <alignment horizontal="center" readingOrder="1"/>
    </xf>
    <xf numFmtId="0" fontId="52" fillId="0" borderId="2" xfId="0" applyFont="1" applyBorder="1"/>
    <xf numFmtId="0" fontId="104" fillId="0" borderId="2" xfId="0" applyFont="1" applyBorder="1" applyAlignment="1">
      <alignment horizontal="left"/>
    </xf>
    <xf numFmtId="0" fontId="0" fillId="17" borderId="2" xfId="0" applyFill="1" applyBorder="1" applyAlignment="1">
      <alignment horizontal="right" wrapText="1"/>
    </xf>
    <xf numFmtId="1" fontId="0" fillId="17" borderId="4" xfId="0" applyNumberFormat="1" applyFill="1" applyBorder="1" applyAlignment="1">
      <alignment horizontal="center" wrapText="1"/>
    </xf>
    <xf numFmtId="164" fontId="0" fillId="17" borderId="4" xfId="0" applyNumberFormat="1" applyFill="1" applyBorder="1" applyAlignment="1">
      <alignment horizontal="center" wrapText="1"/>
    </xf>
    <xf numFmtId="0" fontId="0" fillId="17" borderId="4" xfId="0" applyFill="1" applyBorder="1" applyAlignment="1">
      <alignment horizontal="center" wrapText="1"/>
    </xf>
    <xf numFmtId="164" fontId="0" fillId="17" borderId="2" xfId="0" applyNumberFormat="1" applyFill="1" applyBorder="1" applyAlignment="1">
      <alignment horizontal="center"/>
    </xf>
    <xf numFmtId="164" fontId="42" fillId="17" borderId="2" xfId="0" applyNumberFormat="1" applyFont="1" applyFill="1" applyBorder="1" applyAlignment="1">
      <alignment horizontal="center"/>
    </xf>
    <xf numFmtId="0" fontId="0" fillId="17" borderId="2" xfId="0" applyFill="1" applyBorder="1" applyAlignment="1">
      <alignment horizontal="center"/>
    </xf>
    <xf numFmtId="0" fontId="49" fillId="17" borderId="2" xfId="0" applyFont="1" applyFill="1" applyBorder="1" applyAlignment="1">
      <alignment horizontal="left" wrapText="1"/>
    </xf>
    <xf numFmtId="0" fontId="12" fillId="17" borderId="2" xfId="0" applyFont="1" applyFill="1" applyBorder="1" applyAlignment="1">
      <alignment horizontal="right" wrapText="1"/>
    </xf>
    <xf numFmtId="1" fontId="12" fillId="17" borderId="4" xfId="0" applyNumberFormat="1" applyFont="1" applyFill="1" applyBorder="1" applyAlignment="1">
      <alignment horizontal="center" wrapText="1"/>
    </xf>
    <xf numFmtId="164" fontId="12" fillId="17" borderId="4" xfId="0" applyNumberFormat="1" applyFont="1" applyFill="1" applyBorder="1" applyAlignment="1">
      <alignment horizontal="center" wrapText="1"/>
    </xf>
    <xf numFmtId="0" fontId="12" fillId="17" borderId="4" xfId="0" applyFont="1" applyFill="1" applyBorder="1" applyAlignment="1">
      <alignment horizontal="center" wrapText="1"/>
    </xf>
    <xf numFmtId="0" fontId="62" fillId="17" borderId="2" xfId="0" applyFont="1" applyFill="1" applyBorder="1" applyAlignment="1">
      <alignment horizontal="left" wrapText="1"/>
    </xf>
    <xf numFmtId="0" fontId="48" fillId="11" borderId="2" xfId="0" applyFont="1" applyFill="1" applyBorder="1" applyAlignment="1">
      <alignment horizontal="right"/>
    </xf>
    <xf numFmtId="1" fontId="48" fillId="0" borderId="2" xfId="0" applyNumberFormat="1" applyFont="1" applyBorder="1" applyAlignment="1">
      <alignment horizontal="center"/>
    </xf>
    <xf numFmtId="0" fontId="48" fillId="11" borderId="2" xfId="0" applyFont="1" applyFill="1" applyBorder="1" applyAlignment="1">
      <alignment horizontal="center" readingOrder="1"/>
    </xf>
    <xf numFmtId="164" fontId="48" fillId="11" borderId="2" xfId="0" applyNumberFormat="1" applyFont="1" applyFill="1" applyBorder="1" applyAlignment="1">
      <alignment horizontal="center"/>
    </xf>
    <xf numFmtId="0" fontId="48" fillId="11" borderId="2" xfId="0" applyFont="1" applyFill="1" applyBorder="1" applyAlignment="1">
      <alignment horizontal="center"/>
    </xf>
    <xf numFmtId="0" fontId="19" fillId="0" borderId="2" xfId="0" applyFont="1" applyBorder="1" applyAlignment="1">
      <alignment horizontal="right" vertical="top"/>
    </xf>
    <xf numFmtId="1" fontId="19" fillId="0" borderId="4" xfId="0" applyNumberFormat="1" applyFont="1" applyBorder="1" applyAlignment="1">
      <alignment horizontal="center" vertical="top"/>
    </xf>
    <xf numFmtId="164" fontId="19" fillId="0" borderId="4" xfId="0" applyNumberFormat="1" applyFont="1" applyBorder="1" applyAlignment="1">
      <alignment horizontal="center" vertical="top"/>
    </xf>
    <xf numFmtId="0" fontId="19" fillId="0" borderId="4" xfId="0" applyFont="1" applyBorder="1" applyAlignment="1">
      <alignment horizontal="center" vertical="top"/>
    </xf>
    <xf numFmtId="164" fontId="19" fillId="0" borderId="2" xfId="0" applyNumberFormat="1" applyFont="1" applyBorder="1" applyAlignment="1">
      <alignment horizontal="center" vertical="top"/>
    </xf>
    <xf numFmtId="0" fontId="19" fillId="0" borderId="2" xfId="0" applyFont="1" applyBorder="1" applyAlignment="1">
      <alignment horizontal="center" vertical="top"/>
    </xf>
    <xf numFmtId="0" fontId="43" fillId="0" borderId="2" xfId="0" applyFont="1" applyBorder="1" applyAlignment="1">
      <alignment horizontal="left" vertical="top"/>
    </xf>
    <xf numFmtId="0" fontId="102" fillId="11" borderId="2" xfId="0" quotePrefix="1" applyFont="1" applyFill="1" applyBorder="1" applyAlignment="1">
      <alignment horizontal="center" readingOrder="1"/>
    </xf>
    <xf numFmtId="1" fontId="19" fillId="0" borderId="4" xfId="0" quotePrefix="1" applyNumberFormat="1" applyFont="1" applyBorder="1" applyAlignment="1">
      <alignment horizontal="center" wrapText="1"/>
    </xf>
    <xf numFmtId="0" fontId="48" fillId="0" borderId="2" xfId="0" applyFont="1" applyBorder="1" applyAlignment="1">
      <alignment horizontal="right"/>
    </xf>
    <xf numFmtId="0" fontId="15" fillId="24" borderId="2" xfId="0" applyFont="1" applyFill="1" applyBorder="1" applyAlignment="1">
      <alignment horizontal="right"/>
    </xf>
    <xf numFmtId="1" fontId="15" fillId="24" borderId="2" xfId="0" applyNumberFormat="1" applyFont="1" applyFill="1" applyBorder="1" applyAlignment="1">
      <alignment horizontal="center"/>
    </xf>
    <xf numFmtId="0" fontId="15" fillId="24" borderId="2" xfId="0" applyFont="1" applyFill="1" applyBorder="1" applyAlignment="1">
      <alignment horizontal="center" readingOrder="1"/>
    </xf>
    <xf numFmtId="164" fontId="15" fillId="24" borderId="2" xfId="0" applyNumberFormat="1" applyFont="1" applyFill="1" applyBorder="1" applyAlignment="1">
      <alignment horizontal="center"/>
    </xf>
    <xf numFmtId="0" fontId="15" fillId="24" borderId="2" xfId="0" applyFont="1" applyFill="1" applyBorder="1" applyAlignment="1">
      <alignment horizontal="center"/>
    </xf>
    <xf numFmtId="164" fontId="15" fillId="24" borderId="2" xfId="0" applyNumberFormat="1" applyFont="1" applyFill="1" applyBorder="1" applyAlignment="1">
      <alignment horizontal="left"/>
    </xf>
    <xf numFmtId="0" fontId="15" fillId="24" borderId="2" xfId="0" applyFont="1" applyFill="1" applyBorder="1" applyAlignment="1">
      <alignment horizontal="left"/>
    </xf>
    <xf numFmtId="0" fontId="65" fillId="24" borderId="2" xfId="0" applyFont="1" applyFill="1" applyBorder="1" applyAlignment="1">
      <alignment horizontal="left" vertical="center"/>
    </xf>
    <xf numFmtId="0" fontId="65" fillId="24" borderId="2" xfId="0" applyFont="1" applyFill="1" applyBorder="1" applyAlignment="1">
      <alignment horizontal="left"/>
    </xf>
    <xf numFmtId="1" fontId="42" fillId="0" borderId="4" xfId="0" quotePrefix="1" applyNumberFormat="1" applyFont="1" applyBorder="1" applyAlignment="1">
      <alignment horizontal="center" wrapText="1"/>
    </xf>
    <xf numFmtId="0" fontId="105" fillId="0" borderId="2" xfId="0" applyFont="1" applyBorder="1" applyAlignment="1">
      <alignment horizontal="center"/>
    </xf>
    <xf numFmtId="0" fontId="42" fillId="26" borderId="2" xfId="0" applyFont="1" applyFill="1" applyBorder="1" applyAlignment="1">
      <alignment horizontal="right"/>
    </xf>
    <xf numFmtId="1" fontId="42" fillId="26" borderId="2" xfId="0" applyNumberFormat="1" applyFont="1" applyFill="1" applyBorder="1" applyAlignment="1">
      <alignment horizontal="center"/>
    </xf>
    <xf numFmtId="0" fontId="42" fillId="26" borderId="2" xfId="0" applyFont="1" applyFill="1" applyBorder="1" applyAlignment="1">
      <alignment horizontal="center"/>
    </xf>
    <xf numFmtId="164" fontId="42" fillId="26" borderId="2" xfId="0" applyNumberFormat="1" applyFont="1" applyFill="1" applyBorder="1" applyAlignment="1">
      <alignment horizontal="left"/>
    </xf>
    <xf numFmtId="164" fontId="42" fillId="26" borderId="2" xfId="0" applyNumberFormat="1" applyFont="1" applyFill="1" applyBorder="1" applyAlignment="1">
      <alignment horizontal="center" vertical="top"/>
    </xf>
    <xf numFmtId="0" fontId="42" fillId="26" borderId="2" xfId="0" applyFont="1" applyFill="1" applyBorder="1" applyAlignment="1">
      <alignment horizontal="left"/>
    </xf>
    <xf numFmtId="0" fontId="52" fillId="26" borderId="2" xfId="0" applyFont="1" applyFill="1" applyBorder="1" applyAlignment="1">
      <alignment horizontal="left" vertical="center"/>
    </xf>
    <xf numFmtId="164" fontId="52" fillId="26" borderId="2" xfId="0" applyNumberFormat="1" applyFont="1" applyFill="1" applyBorder="1" applyAlignment="1">
      <alignment horizontal="left"/>
    </xf>
    <xf numFmtId="1" fontId="51" fillId="10" borderId="4" xfId="0" applyNumberFormat="1" applyFont="1" applyFill="1" applyBorder="1" applyAlignment="1">
      <alignment horizontal="center"/>
    </xf>
    <xf numFmtId="164" fontId="51" fillId="10" borderId="4" xfId="0" applyNumberFormat="1" applyFont="1" applyFill="1" applyBorder="1" applyAlignment="1">
      <alignment horizontal="center"/>
    </xf>
    <xf numFmtId="0" fontId="51" fillId="10" borderId="4" xfId="0" applyFont="1" applyFill="1" applyBorder="1" applyAlignment="1">
      <alignment horizontal="center"/>
    </xf>
    <xf numFmtId="0" fontId="43" fillId="0" borderId="0" xfId="0" applyFont="1" applyAlignment="1">
      <alignment horizontal="left"/>
    </xf>
    <xf numFmtId="0" fontId="29" fillId="11" borderId="2" xfId="0" applyFont="1" applyFill="1" applyBorder="1" applyAlignment="1">
      <alignment horizontal="right"/>
    </xf>
    <xf numFmtId="1" fontId="29" fillId="0" borderId="2" xfId="0" applyNumberFormat="1" applyFont="1" applyBorder="1" applyAlignment="1">
      <alignment horizontal="center"/>
    </xf>
    <xf numFmtId="0" fontId="29" fillId="11" borderId="2" xfId="0" applyFont="1" applyFill="1" applyBorder="1" applyAlignment="1">
      <alignment horizontal="center" readingOrder="1"/>
    </xf>
    <xf numFmtId="164" fontId="29" fillId="11" borderId="2" xfId="0" applyNumberFormat="1" applyFont="1" applyFill="1" applyBorder="1" applyAlignment="1">
      <alignment horizontal="center"/>
    </xf>
    <xf numFmtId="0" fontId="29" fillId="11" borderId="2" xfId="0" applyFont="1" applyFill="1" applyBorder="1" applyAlignment="1">
      <alignment horizontal="center"/>
    </xf>
    <xf numFmtId="164" fontId="29" fillId="0" borderId="2" xfId="0" applyNumberFormat="1" applyFont="1" applyBorder="1" applyAlignment="1">
      <alignment horizontal="center"/>
    </xf>
    <xf numFmtId="0" fontId="29" fillId="0" borderId="2" xfId="0" applyFont="1" applyBorder="1" applyAlignment="1">
      <alignment horizontal="center"/>
    </xf>
    <xf numFmtId="0" fontId="29" fillId="0" borderId="2" xfId="0" applyFont="1" applyBorder="1" applyAlignment="1">
      <alignment horizontal="left"/>
    </xf>
    <xf numFmtId="0" fontId="106" fillId="0" borderId="2" xfId="0" applyFont="1" applyBorder="1" applyAlignment="1">
      <alignment horizontal="left" vertical="center"/>
    </xf>
    <xf numFmtId="0" fontId="106" fillId="0" borderId="2" xfId="0" applyFont="1" applyBorder="1" applyAlignment="1">
      <alignment horizontal="left"/>
    </xf>
    <xf numFmtId="0" fontId="102" fillId="0" borderId="2" xfId="0" applyFont="1" applyBorder="1" applyAlignment="1">
      <alignment horizontal="right" wrapText="1"/>
    </xf>
    <xf numFmtId="1" fontId="102" fillId="0" borderId="4" xfId="0" applyNumberFormat="1" applyFont="1" applyBorder="1" applyAlignment="1">
      <alignment horizontal="center" wrapText="1"/>
    </xf>
    <xf numFmtId="164" fontId="102" fillId="0" borderId="4" xfId="0" applyNumberFormat="1" applyFont="1" applyBorder="1" applyAlignment="1">
      <alignment horizontal="center" wrapText="1"/>
    </xf>
    <xf numFmtId="0" fontId="102" fillId="0" borderId="4" xfId="0" applyFont="1" applyBorder="1" applyAlignment="1">
      <alignment horizontal="center" wrapText="1"/>
    </xf>
    <xf numFmtId="164" fontId="102" fillId="0" borderId="4" xfId="0" applyNumberFormat="1" applyFont="1" applyBorder="1" applyAlignment="1">
      <alignment horizontal="left" wrapText="1"/>
    </xf>
    <xf numFmtId="0" fontId="102" fillId="0" borderId="2" xfId="0" applyFont="1" applyBorder="1" applyAlignment="1">
      <alignment horizontal="center" wrapText="1"/>
    </xf>
    <xf numFmtId="164" fontId="102" fillId="0" borderId="2" xfId="0" applyNumberFormat="1" applyFont="1" applyBorder="1" applyAlignment="1">
      <alignment horizontal="left" wrapText="1"/>
    </xf>
    <xf numFmtId="0" fontId="49" fillId="0" borderId="2" xfId="0" applyFont="1" applyBorder="1" applyAlignment="1">
      <alignment horizontal="left" wrapText="1"/>
    </xf>
    <xf numFmtId="1" fontId="15" fillId="24" borderId="4" xfId="0" applyNumberFormat="1" applyFont="1" applyFill="1" applyBorder="1" applyAlignment="1">
      <alignment horizontal="center"/>
    </xf>
    <xf numFmtId="164" fontId="15" fillId="24" borderId="4" xfId="0" applyNumberFormat="1" applyFont="1" applyFill="1" applyBorder="1" applyAlignment="1">
      <alignment horizontal="center"/>
    </xf>
    <xf numFmtId="0" fontId="15" fillId="24" borderId="4" xfId="0" applyFont="1" applyFill="1" applyBorder="1" applyAlignment="1">
      <alignment horizontal="center"/>
    </xf>
    <xf numFmtId="0" fontId="42" fillId="0" borderId="14" xfId="0" applyFont="1" applyBorder="1" applyAlignment="1">
      <alignment horizontal="center"/>
    </xf>
    <xf numFmtId="0" fontId="52" fillId="0" borderId="2" xfId="0" applyFont="1" applyBorder="1" applyAlignment="1">
      <alignment vertical="top"/>
    </xf>
    <xf numFmtId="0" fontId="12" fillId="24" borderId="2" xfId="0" applyFont="1" applyFill="1" applyBorder="1" applyAlignment="1">
      <alignment horizontal="right" wrapText="1"/>
    </xf>
    <xf numFmtId="1" fontId="12" fillId="24" borderId="4" xfId="0" applyNumberFormat="1" applyFont="1" applyFill="1" applyBorder="1" applyAlignment="1">
      <alignment horizontal="center" wrapText="1"/>
    </xf>
    <xf numFmtId="164" fontId="12" fillId="24" borderId="4" xfId="0" applyNumberFormat="1" applyFont="1" applyFill="1" applyBorder="1" applyAlignment="1">
      <alignment horizontal="center" wrapText="1"/>
    </xf>
    <xf numFmtId="0" fontId="12" fillId="24" borderId="4" xfId="0" applyFont="1" applyFill="1" applyBorder="1" applyAlignment="1">
      <alignment horizontal="center" wrapText="1"/>
    </xf>
    <xf numFmtId="0" fontId="62" fillId="24" borderId="2" xfId="0" applyFont="1" applyFill="1" applyBorder="1" applyAlignment="1">
      <alignment horizontal="left" wrapText="1"/>
    </xf>
    <xf numFmtId="164" fontId="43" fillId="0" borderId="2" xfId="0" applyNumberFormat="1" applyFont="1" applyBorder="1" applyAlignment="1">
      <alignment horizontal="left"/>
    </xf>
    <xf numFmtId="0" fontId="12" fillId="20" borderId="2" xfId="0" applyFont="1" applyFill="1" applyBorder="1" applyAlignment="1">
      <alignment horizontal="right"/>
    </xf>
    <xf numFmtId="1" fontId="12" fillId="20" borderId="4" xfId="0" applyNumberFormat="1" applyFont="1" applyFill="1" applyBorder="1" applyAlignment="1">
      <alignment horizontal="center"/>
    </xf>
    <xf numFmtId="164" fontId="12" fillId="20" borderId="4" xfId="0" applyNumberFormat="1" applyFont="1" applyFill="1" applyBorder="1" applyAlignment="1">
      <alignment horizontal="center"/>
    </xf>
    <xf numFmtId="0" fontId="12" fillId="20" borderId="4" xfId="0" applyFont="1" applyFill="1" applyBorder="1" applyAlignment="1">
      <alignment horizontal="center"/>
    </xf>
    <xf numFmtId="164" fontId="12" fillId="20" borderId="2" xfId="0" applyNumberFormat="1" applyFont="1" applyFill="1" applyBorder="1" applyAlignment="1">
      <alignment horizontal="center"/>
    </xf>
    <xf numFmtId="164" fontId="12" fillId="20" borderId="2" xfId="0" applyNumberFormat="1" applyFont="1" applyFill="1" applyBorder="1" applyAlignment="1">
      <alignment horizontal="left"/>
    </xf>
    <xf numFmtId="0" fontId="12" fillId="20" borderId="2" xfId="0" applyFont="1" applyFill="1" applyBorder="1" applyAlignment="1">
      <alignment horizontal="center"/>
    </xf>
    <xf numFmtId="0" fontId="12" fillId="20" borderId="2" xfId="0" applyFont="1" applyFill="1" applyBorder="1" applyAlignment="1">
      <alignment horizontal="left"/>
    </xf>
    <xf numFmtId="0" fontId="62" fillId="20" borderId="2" xfId="0" applyFont="1" applyFill="1" applyBorder="1" applyAlignment="1">
      <alignment horizontal="left" vertical="center"/>
    </xf>
    <xf numFmtId="0" fontId="62" fillId="20" borderId="2" xfId="0" applyFont="1" applyFill="1" applyBorder="1" applyAlignment="1">
      <alignment horizontal="left"/>
    </xf>
    <xf numFmtId="164" fontId="42" fillId="0" borderId="4" xfId="0" applyNumberFormat="1" applyFont="1" applyBorder="1" applyAlignment="1">
      <alignment horizontal="left" wrapText="1"/>
    </xf>
    <xf numFmtId="0" fontId="12" fillId="20" borderId="2" xfId="0" applyFont="1" applyFill="1" applyBorder="1" applyAlignment="1">
      <alignment horizontal="right" wrapText="1"/>
    </xf>
    <xf numFmtId="1" fontId="12" fillId="20" borderId="4" xfId="0" applyNumberFormat="1" applyFont="1" applyFill="1" applyBorder="1" applyAlignment="1">
      <alignment horizontal="center" wrapText="1"/>
    </xf>
    <xf numFmtId="164" fontId="12" fillId="20" borderId="4" xfId="0" applyNumberFormat="1" applyFont="1" applyFill="1" applyBorder="1" applyAlignment="1">
      <alignment horizontal="center" wrapText="1"/>
    </xf>
    <xf numFmtId="0" fontId="12" fillId="20" borderId="4" xfId="0" applyFont="1" applyFill="1" applyBorder="1" applyAlignment="1">
      <alignment horizontal="center" wrapText="1"/>
    </xf>
    <xf numFmtId="0" fontId="62" fillId="20" borderId="2" xfId="0" applyFont="1" applyFill="1" applyBorder="1" applyAlignment="1">
      <alignment horizontal="left" wrapText="1"/>
    </xf>
    <xf numFmtId="164" fontId="48" fillId="0" borderId="4" xfId="0" applyNumberFormat="1" applyFont="1" applyBorder="1" applyAlignment="1">
      <alignment horizontal="left" wrapText="1"/>
    </xf>
    <xf numFmtId="1" fontId="12" fillId="10" borderId="4" xfId="0" quotePrefix="1" applyNumberFormat="1" applyFont="1" applyFill="1" applyBorder="1" applyAlignment="1">
      <alignment horizontal="center" wrapText="1"/>
    </xf>
    <xf numFmtId="0" fontId="51" fillId="0" borderId="2" xfId="0" applyFont="1" applyBorder="1" applyAlignment="1">
      <alignment horizontal="right"/>
    </xf>
    <xf numFmtId="1" fontId="51" fillId="0" borderId="4" xfId="0" applyNumberFormat="1" applyFont="1" applyBorder="1" applyAlignment="1">
      <alignment horizontal="center"/>
    </xf>
    <xf numFmtId="164" fontId="51" fillId="0" borderId="4" xfId="0" applyNumberFormat="1" applyFont="1" applyBorder="1" applyAlignment="1">
      <alignment horizontal="center"/>
    </xf>
    <xf numFmtId="0" fontId="51" fillId="0" borderId="4" xfId="0" applyFont="1" applyBorder="1" applyAlignment="1">
      <alignment horizontal="center"/>
    </xf>
    <xf numFmtId="0" fontId="104" fillId="0" borderId="2" xfId="0" applyFont="1" applyBorder="1" applyAlignment="1">
      <alignment horizontal="center" vertical="top"/>
    </xf>
    <xf numFmtId="0" fontId="62" fillId="10" borderId="0" xfId="0" applyFont="1" applyFill="1" applyAlignment="1">
      <alignment horizontal="left" vertical="center"/>
    </xf>
    <xf numFmtId="0" fontId="62" fillId="10" borderId="0" xfId="0" applyFont="1" applyFill="1" applyAlignment="1">
      <alignment horizontal="left" wrapText="1"/>
    </xf>
    <xf numFmtId="1" fontId="42" fillId="0" borderId="2" xfId="0" applyNumberFormat="1" applyFont="1" applyBorder="1" applyAlignment="1">
      <alignment horizontal="center" wrapText="1"/>
    </xf>
    <xf numFmtId="164" fontId="42" fillId="0" borderId="2" xfId="0" applyNumberFormat="1" applyFont="1" applyBorder="1" applyAlignment="1">
      <alignment horizontal="center" wrapText="1"/>
    </xf>
    <xf numFmtId="0" fontId="42" fillId="0" borderId="2" xfId="0" applyFont="1" applyBorder="1" applyAlignment="1">
      <alignment horizontal="center" wrapText="1"/>
    </xf>
    <xf numFmtId="164" fontId="42" fillId="0" borderId="2" xfId="0" applyNumberFormat="1" applyFont="1" applyBorder="1" applyAlignment="1">
      <alignment horizontal="left" wrapText="1"/>
    </xf>
    <xf numFmtId="0" fontId="42" fillId="0" borderId="2" xfId="0" applyFont="1" applyBorder="1" applyAlignment="1">
      <alignment horizontal="left" textRotation="90" wrapText="1"/>
    </xf>
    <xf numFmtId="1" fontId="19" fillId="10" borderId="2" xfId="0" quotePrefix="1" applyNumberFormat="1" applyFont="1" applyFill="1" applyBorder="1" applyAlignment="1">
      <alignment horizontal="center"/>
    </xf>
    <xf numFmtId="1" fontId="19" fillId="0" borderId="2" xfId="0" quotePrefix="1" applyNumberFormat="1" applyFont="1" applyBorder="1" applyAlignment="1">
      <alignment horizontal="center"/>
    </xf>
    <xf numFmtId="0" fontId="43" fillId="0" borderId="0" xfId="0" applyFont="1" applyAlignment="1">
      <alignment horizontal="left" vertical="center"/>
    </xf>
    <xf numFmtId="164" fontId="63" fillId="7" borderId="2" xfId="0" applyNumberFormat="1" applyFont="1" applyFill="1" applyBorder="1" applyAlignment="1">
      <alignment horizontal="center" vertical="top"/>
    </xf>
    <xf numFmtId="0" fontId="63" fillId="0" borderId="4" xfId="0" applyFont="1" applyBorder="1" applyAlignment="1">
      <alignment horizontal="center"/>
    </xf>
    <xf numFmtId="0" fontId="63" fillId="0" borderId="10" xfId="0" applyFont="1" applyBorder="1" applyAlignment="1">
      <alignment horizontal="center"/>
    </xf>
    <xf numFmtId="0" fontId="63" fillId="0" borderId="2" xfId="0" applyFont="1" applyBorder="1" applyAlignment="1">
      <alignment horizontal="left"/>
    </xf>
    <xf numFmtId="0" fontId="107" fillId="0" borderId="2" xfId="0" applyFont="1" applyBorder="1" applyAlignment="1">
      <alignment horizontal="left"/>
    </xf>
    <xf numFmtId="0" fontId="52" fillId="0" borderId="0" xfId="0" applyFont="1" applyAlignment="1">
      <alignment horizontal="left" vertical="center"/>
    </xf>
    <xf numFmtId="0" fontId="104" fillId="0" borderId="0" xfId="0" applyFont="1" applyAlignment="1">
      <alignment horizontal="left" vertical="center"/>
    </xf>
    <xf numFmtId="0" fontId="42" fillId="0" borderId="2" xfId="0" quotePrefix="1" applyFont="1" applyBorder="1" applyAlignment="1">
      <alignment horizontal="right"/>
    </xf>
    <xf numFmtId="0" fontId="62" fillId="24" borderId="2" xfId="0" applyFont="1" applyFill="1" applyBorder="1" applyAlignment="1">
      <alignment horizontal="left"/>
    </xf>
    <xf numFmtId="164" fontId="42" fillId="7" borderId="2" xfId="0" applyNumberFormat="1" applyFont="1" applyFill="1" applyBorder="1" applyAlignment="1">
      <alignment horizontal="center" vertical="top"/>
    </xf>
    <xf numFmtId="0" fontId="12" fillId="27" borderId="2" xfId="0" applyFont="1" applyFill="1" applyBorder="1" applyAlignment="1">
      <alignment horizontal="right"/>
    </xf>
    <xf numFmtId="1" fontId="12" fillId="27" borderId="2" xfId="0" applyNumberFormat="1" applyFont="1" applyFill="1" applyBorder="1" applyAlignment="1">
      <alignment horizontal="center"/>
    </xf>
    <xf numFmtId="164" fontId="12" fillId="27" borderId="2" xfId="0" applyNumberFormat="1" applyFont="1" applyFill="1" applyBorder="1" applyAlignment="1">
      <alignment horizontal="center"/>
    </xf>
    <xf numFmtId="0" fontId="12" fillId="27" borderId="2" xfId="0" applyFont="1" applyFill="1" applyBorder="1" applyAlignment="1">
      <alignment horizontal="center"/>
    </xf>
    <xf numFmtId="164" fontId="12" fillId="27" borderId="2" xfId="0" applyNumberFormat="1" applyFont="1" applyFill="1" applyBorder="1" applyAlignment="1">
      <alignment horizontal="left"/>
    </xf>
    <xf numFmtId="0" fontId="12" fillId="27" borderId="2" xfId="0" applyFont="1" applyFill="1" applyBorder="1" applyAlignment="1">
      <alignment horizontal="left"/>
    </xf>
    <xf numFmtId="0" fontId="62" fillId="27" borderId="2" xfId="0" applyFont="1" applyFill="1" applyBorder="1" applyAlignment="1">
      <alignment horizontal="left" vertical="center"/>
    </xf>
    <xf numFmtId="0" fontId="62" fillId="27" borderId="2" xfId="0" applyFont="1" applyFill="1" applyBorder="1" applyAlignment="1">
      <alignment horizontal="left"/>
    </xf>
    <xf numFmtId="0" fontId="41" fillId="0" borderId="2" xfId="0" applyFont="1" applyBorder="1" applyAlignment="1">
      <alignment horizontal="left"/>
    </xf>
    <xf numFmtId="0" fontId="52" fillId="0" borderId="0" xfId="0" applyFont="1" applyAlignment="1">
      <alignment horizontal="left" wrapText="1"/>
    </xf>
    <xf numFmtId="0" fontId="62" fillId="10" borderId="0" xfId="0" applyFont="1" applyFill="1" applyAlignment="1">
      <alignment horizontal="left"/>
    </xf>
    <xf numFmtId="0" fontId="12" fillId="18" borderId="4" xfId="0" applyFont="1" applyFill="1" applyBorder="1" applyAlignment="1">
      <alignment horizontal="right"/>
    </xf>
    <xf numFmtId="1" fontId="12" fillId="18" borderId="4" xfId="0" applyNumberFormat="1" applyFont="1" applyFill="1" applyBorder="1" applyAlignment="1">
      <alignment horizontal="center"/>
    </xf>
    <xf numFmtId="164" fontId="12" fillId="18" borderId="4" xfId="0" applyNumberFormat="1" applyFont="1" applyFill="1" applyBorder="1" applyAlignment="1">
      <alignment horizontal="center"/>
    </xf>
    <xf numFmtId="0" fontId="12" fillId="18" borderId="4" xfId="0" applyFont="1" applyFill="1" applyBorder="1" applyAlignment="1">
      <alignment horizontal="center"/>
    </xf>
    <xf numFmtId="164" fontId="12" fillId="18" borderId="4" xfId="0" applyNumberFormat="1" applyFont="1" applyFill="1" applyBorder="1" applyAlignment="1">
      <alignment horizontal="left"/>
    </xf>
    <xf numFmtId="0" fontId="12" fillId="18" borderId="14" xfId="0" applyFont="1" applyFill="1" applyBorder="1" applyAlignment="1">
      <alignment horizontal="center"/>
    </xf>
    <xf numFmtId="0" fontId="12" fillId="18" borderId="2" xfId="0" applyFont="1" applyFill="1" applyBorder="1"/>
    <xf numFmtId="0" fontId="62" fillId="18" borderId="2" xfId="0" applyFont="1" applyFill="1" applyBorder="1"/>
    <xf numFmtId="0" fontId="52" fillId="0" borderId="13" xfId="0" applyFont="1" applyBorder="1" applyAlignment="1">
      <alignment horizontal="left" vertical="center"/>
    </xf>
    <xf numFmtId="0" fontId="108" fillId="0" borderId="13" xfId="0" applyFont="1" applyBorder="1" applyAlignment="1">
      <alignment horizontal="left" vertical="center"/>
    </xf>
    <xf numFmtId="0" fontId="109" fillId="0" borderId="2" xfId="0" applyFont="1" applyBorder="1" applyAlignment="1">
      <alignment horizontal="left"/>
    </xf>
    <xf numFmtId="0" fontId="108" fillId="0" borderId="2" xfId="0" applyFont="1" applyBorder="1" applyAlignment="1">
      <alignment horizontal="left" vertical="center"/>
    </xf>
    <xf numFmtId="0" fontId="109" fillId="0" borderId="2" xfId="0" applyFont="1" applyBorder="1" applyAlignment="1">
      <alignment horizontal="right"/>
    </xf>
    <xf numFmtId="1" fontId="109" fillId="0" borderId="2" xfId="0" applyNumberFormat="1" applyFont="1" applyBorder="1" applyAlignment="1">
      <alignment horizontal="center"/>
    </xf>
    <xf numFmtId="164" fontId="109" fillId="0" borderId="2" xfId="0" applyNumberFormat="1" applyFont="1" applyBorder="1" applyAlignment="1">
      <alignment horizontal="center"/>
    </xf>
    <xf numFmtId="0" fontId="109" fillId="0" borderId="2" xfId="0" applyFont="1" applyBorder="1" applyAlignment="1">
      <alignment horizontal="center"/>
    </xf>
    <xf numFmtId="164" fontId="109" fillId="0" borderId="2" xfId="0" applyNumberFormat="1" applyFont="1" applyBorder="1" applyAlignment="1">
      <alignment horizontal="left"/>
    </xf>
    <xf numFmtId="0" fontId="110" fillId="0" borderId="2" xfId="0" applyFont="1" applyBorder="1" applyAlignment="1">
      <alignment horizontal="left"/>
    </xf>
    <xf numFmtId="0" fontId="41" fillId="24" borderId="2" xfId="0" applyFont="1" applyFill="1" applyBorder="1" applyAlignment="1">
      <alignment horizontal="left"/>
    </xf>
    <xf numFmtId="1" fontId="12" fillId="10" borderId="2" xfId="0" quotePrefix="1" applyNumberFormat="1" applyFont="1" applyFill="1" applyBorder="1" applyAlignment="1">
      <alignment horizontal="center"/>
    </xf>
    <xf numFmtId="0" fontId="111" fillId="0" borderId="2" xfId="0" applyFont="1" applyBorder="1" applyAlignment="1">
      <alignment horizontal="right"/>
    </xf>
    <xf numFmtId="1" fontId="111" fillId="0" borderId="2" xfId="0" applyNumberFormat="1" applyFont="1" applyBorder="1" applyAlignment="1">
      <alignment horizontal="center"/>
    </xf>
    <xf numFmtId="164" fontId="111" fillId="0" borderId="2" xfId="0" applyNumberFormat="1" applyFont="1" applyBorder="1" applyAlignment="1">
      <alignment horizontal="center"/>
    </xf>
    <xf numFmtId="0" fontId="111" fillId="0" borderId="2" xfId="0" applyFont="1" applyBorder="1" applyAlignment="1">
      <alignment horizontal="center"/>
    </xf>
    <xf numFmtId="164" fontId="111" fillId="0" borderId="2" xfId="0" applyNumberFormat="1" applyFont="1" applyBorder="1" applyAlignment="1">
      <alignment horizontal="left"/>
    </xf>
    <xf numFmtId="164" fontId="111" fillId="7" borderId="2" xfId="0" applyNumberFormat="1" applyFont="1" applyFill="1" applyBorder="1" applyAlignment="1">
      <alignment horizontal="center"/>
    </xf>
    <xf numFmtId="0" fontId="111" fillId="0" borderId="2" xfId="0" applyFont="1" applyBorder="1" applyAlignment="1">
      <alignment horizontal="left"/>
    </xf>
    <xf numFmtId="0" fontId="110" fillId="0" borderId="2" xfId="0" applyFont="1" applyBorder="1" applyAlignment="1">
      <alignment horizontal="left" vertical="center"/>
    </xf>
    <xf numFmtId="0" fontId="15" fillId="0" borderId="2" xfId="0" applyFont="1" applyBorder="1" applyAlignment="1">
      <alignment horizontal="right"/>
    </xf>
    <xf numFmtId="164" fontId="63" fillId="0" borderId="2" xfId="0" applyNumberFormat="1" applyFont="1" applyBorder="1" applyAlignment="1">
      <alignment horizontal="left"/>
    </xf>
    <xf numFmtId="0" fontId="65" fillId="0" borderId="2" xfId="0" applyFont="1" applyBorder="1" applyAlignment="1">
      <alignment horizontal="center" vertical="top"/>
    </xf>
    <xf numFmtId="0" fontId="65" fillId="0" borderId="2" xfId="0" applyFont="1" applyBorder="1" applyAlignment="1">
      <alignment horizontal="left" vertical="top"/>
    </xf>
    <xf numFmtId="0" fontId="65" fillId="0" borderId="2" xfId="0" applyFont="1" applyBorder="1" applyAlignment="1">
      <alignment horizontal="left"/>
    </xf>
    <xf numFmtId="0" fontId="12" fillId="22" borderId="2" xfId="0" applyFont="1" applyFill="1" applyBorder="1" applyAlignment="1">
      <alignment horizontal="right"/>
    </xf>
    <xf numFmtId="0" fontId="102" fillId="0" borderId="2" xfId="0" applyFont="1" applyBorder="1" applyAlignment="1">
      <alignment horizontal="right"/>
    </xf>
    <xf numFmtId="0" fontId="52" fillId="0" borderId="0" xfId="0" applyFont="1" applyAlignment="1">
      <alignment horizontal="left"/>
    </xf>
    <xf numFmtId="0" fontId="52" fillId="0" borderId="8" xfId="0" applyFont="1" applyBorder="1" applyAlignment="1">
      <alignment horizontal="left"/>
    </xf>
    <xf numFmtId="164" fontId="42" fillId="0" borderId="23" xfId="0" applyNumberFormat="1" applyFont="1" applyBorder="1" applyAlignment="1">
      <alignment horizontal="left"/>
    </xf>
    <xf numFmtId="0" fontId="12" fillId="24" borderId="8" xfId="0" applyFont="1" applyFill="1" applyBorder="1" applyAlignment="1">
      <alignment horizontal="left"/>
    </xf>
    <xf numFmtId="0" fontId="62" fillId="24" borderId="0" xfId="0" applyFont="1" applyFill="1" applyAlignment="1">
      <alignment horizontal="left" vertical="center"/>
    </xf>
    <xf numFmtId="0" fontId="62" fillId="24" borderId="23" xfId="0" applyFont="1" applyFill="1" applyBorder="1" applyAlignment="1">
      <alignment horizontal="left"/>
    </xf>
    <xf numFmtId="164" fontId="63" fillId="7" borderId="2" xfId="0" applyNumberFormat="1" applyFont="1" applyFill="1" applyBorder="1" applyAlignment="1">
      <alignment horizontal="center"/>
    </xf>
    <xf numFmtId="0" fontId="100" fillId="0" borderId="8" xfId="0" applyFont="1" applyBorder="1" applyAlignment="1">
      <alignment horizontal="left" vertical="center"/>
    </xf>
    <xf numFmtId="0" fontId="63" fillId="0" borderId="2" xfId="0" applyFont="1" applyBorder="1" applyAlignment="1">
      <alignment horizontal="right"/>
    </xf>
    <xf numFmtId="1" fontId="63" fillId="0" borderId="4" xfId="0" quotePrefix="1" applyNumberFormat="1" applyFont="1" applyBorder="1" applyAlignment="1">
      <alignment horizontal="center"/>
    </xf>
    <xf numFmtId="164" fontId="63" fillId="0" borderId="4" xfId="0" applyNumberFormat="1" applyFont="1" applyBorder="1" applyAlignment="1">
      <alignment horizontal="center"/>
    </xf>
    <xf numFmtId="164" fontId="63" fillId="0" borderId="4" xfId="0" applyNumberFormat="1" applyFont="1" applyBorder="1" applyAlignment="1">
      <alignment horizontal="left"/>
    </xf>
    <xf numFmtId="1" fontId="63" fillId="0" borderId="4" xfId="0" quotePrefix="1" applyNumberFormat="1" applyFont="1" applyBorder="1" applyAlignment="1">
      <alignment horizontal="right"/>
    </xf>
    <xf numFmtId="1" fontId="63" fillId="0" borderId="8" xfId="0" quotePrefix="1" applyNumberFormat="1" applyFont="1" applyBorder="1" applyAlignment="1">
      <alignment horizontal="right"/>
    </xf>
    <xf numFmtId="1" fontId="63" fillId="0" borderId="23" xfId="0" quotePrefix="1" applyNumberFormat="1" applyFont="1" applyBorder="1" applyAlignment="1">
      <alignment horizontal="left"/>
    </xf>
    <xf numFmtId="0" fontId="63" fillId="0" borderId="23" xfId="0" applyFont="1" applyBorder="1" applyAlignment="1">
      <alignment horizontal="left"/>
    </xf>
    <xf numFmtId="0" fontId="107" fillId="0" borderId="8" xfId="0" applyFont="1" applyBorder="1" applyAlignment="1">
      <alignment horizontal="left"/>
    </xf>
    <xf numFmtId="0" fontId="42" fillId="0" borderId="23" xfId="0" applyFont="1" applyBorder="1" applyAlignment="1">
      <alignment horizontal="left"/>
    </xf>
    <xf numFmtId="164" fontId="52" fillId="0" borderId="8" xfId="0" applyNumberFormat="1" applyFont="1" applyBorder="1" applyAlignment="1">
      <alignment horizontal="left"/>
    </xf>
    <xf numFmtId="0" fontId="63" fillId="0" borderId="2" xfId="0" applyFont="1" applyBorder="1" applyAlignment="1">
      <alignment horizontal="center" vertical="top"/>
    </xf>
    <xf numFmtId="0" fontId="63" fillId="0" borderId="14" xfId="0" applyFont="1" applyBorder="1" applyAlignment="1">
      <alignment horizontal="center"/>
    </xf>
    <xf numFmtId="0" fontId="63" fillId="0" borderId="2" xfId="0" applyFont="1" applyBorder="1" applyAlignment="1">
      <alignment horizontal="center"/>
    </xf>
    <xf numFmtId="1" fontId="63" fillId="0" borderId="2" xfId="0" applyNumberFormat="1" applyFont="1" applyBorder="1" applyAlignment="1">
      <alignment horizontal="center"/>
    </xf>
    <xf numFmtId="164" fontId="63" fillId="0" borderId="2" xfId="0" applyNumberFormat="1" applyFont="1" applyBorder="1" applyAlignment="1">
      <alignment horizontal="center"/>
    </xf>
    <xf numFmtId="0" fontId="19" fillId="0" borderId="23" xfId="0" applyFont="1" applyBorder="1" applyAlignment="1">
      <alignment horizontal="left"/>
    </xf>
    <xf numFmtId="0" fontId="43" fillId="0" borderId="8" xfId="0" applyFont="1" applyBorder="1" applyAlignment="1">
      <alignment horizontal="left" vertical="center"/>
    </xf>
    <xf numFmtId="0" fontId="43" fillId="0" borderId="8" xfId="0" applyFont="1" applyBorder="1" applyAlignment="1">
      <alignment horizontal="left"/>
    </xf>
    <xf numFmtId="164" fontId="63" fillId="0" borderId="23" xfId="0" applyNumberFormat="1" applyFont="1" applyBorder="1" applyAlignment="1">
      <alignment horizontal="left"/>
    </xf>
    <xf numFmtId="0" fontId="107" fillId="0" borderId="8" xfId="0" applyFont="1" applyBorder="1" applyAlignment="1">
      <alignment horizontal="left" vertical="center"/>
    </xf>
    <xf numFmtId="164" fontId="12" fillId="10" borderId="23" xfId="0" applyNumberFormat="1" applyFont="1" applyFill="1" applyBorder="1" applyAlignment="1">
      <alignment horizontal="left"/>
    </xf>
    <xf numFmtId="0" fontId="62" fillId="10" borderId="8" xfId="0" applyFont="1" applyFill="1" applyBorder="1" applyAlignment="1">
      <alignment horizontal="left" vertical="center"/>
    </xf>
    <xf numFmtId="0" fontId="62" fillId="10" borderId="8" xfId="0" applyFont="1" applyFill="1" applyBorder="1" applyAlignment="1">
      <alignment horizontal="left"/>
    </xf>
    <xf numFmtId="164" fontId="19" fillId="0" borderId="23" xfId="0" applyNumberFormat="1" applyFont="1" applyBorder="1" applyAlignment="1">
      <alignment horizontal="left"/>
    </xf>
    <xf numFmtId="0" fontId="19" fillId="0" borderId="8" xfId="0" applyFont="1" applyBorder="1" applyAlignment="1">
      <alignment horizontal="left"/>
    </xf>
    <xf numFmtId="0" fontId="63" fillId="0" borderId="8" xfId="0" applyFont="1" applyBorder="1" applyAlignment="1">
      <alignment horizontal="left"/>
    </xf>
    <xf numFmtId="164" fontId="63" fillId="0" borderId="8" xfId="0" applyNumberFormat="1" applyFont="1" applyBorder="1" applyAlignment="1">
      <alignment horizontal="left"/>
    </xf>
    <xf numFmtId="164" fontId="12" fillId="10" borderId="2" xfId="0" applyNumberFormat="1" applyFont="1" applyFill="1" applyBorder="1" applyAlignment="1">
      <alignment horizontal="center" vertical="top"/>
    </xf>
    <xf numFmtId="0" fontId="12" fillId="10" borderId="8" xfId="0" applyFont="1" applyFill="1" applyBorder="1" applyAlignment="1">
      <alignment horizontal="left"/>
    </xf>
    <xf numFmtId="164" fontId="12" fillId="10" borderId="8" xfId="0" applyNumberFormat="1" applyFont="1" applyFill="1" applyBorder="1" applyAlignment="1">
      <alignment horizontal="left"/>
    </xf>
    <xf numFmtId="164" fontId="62" fillId="10" borderId="8" xfId="0" applyNumberFormat="1" applyFont="1" applyFill="1" applyBorder="1" applyAlignment="1">
      <alignment horizontal="left"/>
    </xf>
    <xf numFmtId="0" fontId="15" fillId="0" borderId="23" xfId="0" applyFont="1" applyBorder="1" applyAlignment="1">
      <alignment horizontal="left"/>
    </xf>
    <xf numFmtId="0" fontId="65" fillId="0" borderId="8" xfId="0" applyFont="1" applyBorder="1" applyAlignment="1">
      <alignment horizontal="center" vertical="top"/>
    </xf>
    <xf numFmtId="164" fontId="63" fillId="0" borderId="2" xfId="0" quotePrefix="1" applyNumberFormat="1" applyFont="1" applyBorder="1" applyAlignment="1">
      <alignment horizontal="left"/>
    </xf>
    <xf numFmtId="0" fontId="63" fillId="11" borderId="2" xfId="0" applyFont="1" applyFill="1" applyBorder="1" applyAlignment="1">
      <alignment horizontal="right"/>
    </xf>
    <xf numFmtId="164" fontId="19" fillId="0" borderId="8" xfId="0" applyNumberFormat="1" applyFont="1" applyBorder="1" applyAlignment="1">
      <alignment horizontal="left"/>
    </xf>
    <xf numFmtId="1" fontId="63" fillId="0" borderId="2" xfId="0" quotePrefix="1" applyNumberFormat="1" applyFont="1" applyBorder="1" applyAlignment="1">
      <alignment horizontal="center"/>
    </xf>
    <xf numFmtId="0" fontId="51" fillId="10" borderId="0" xfId="0" applyFont="1" applyFill="1" applyAlignment="1">
      <alignment horizontal="left"/>
    </xf>
    <xf numFmtId="0" fontId="51" fillId="10" borderId="0" xfId="0" applyFont="1" applyFill="1" applyAlignment="1">
      <alignment horizontal="left" vertical="center"/>
    </xf>
    <xf numFmtId="0" fontId="100" fillId="10" borderId="8" xfId="0" applyFont="1" applyFill="1" applyBorder="1" applyAlignment="1">
      <alignment horizontal="left" vertical="center"/>
    </xf>
    <xf numFmtId="0" fontId="42" fillId="26" borderId="8" xfId="0" applyFont="1" applyFill="1" applyBorder="1" applyAlignment="1">
      <alignment horizontal="left"/>
    </xf>
    <xf numFmtId="164" fontId="42" fillId="26" borderId="8" xfId="0" applyNumberFormat="1" applyFont="1" applyFill="1" applyBorder="1" applyAlignment="1">
      <alignment horizontal="left"/>
    </xf>
    <xf numFmtId="0" fontId="52" fillId="26" borderId="8" xfId="0" applyFont="1" applyFill="1" applyBorder="1" applyAlignment="1">
      <alignment horizontal="left" vertical="center"/>
    </xf>
    <xf numFmtId="0" fontId="52" fillId="26" borderId="8" xfId="0" applyFont="1" applyFill="1" applyBorder="1" applyAlignment="1">
      <alignment horizontal="left"/>
    </xf>
    <xf numFmtId="0" fontId="107" fillId="0" borderId="0" xfId="0" applyFont="1" applyAlignment="1">
      <alignment horizontal="left" vertical="center"/>
    </xf>
    <xf numFmtId="164" fontId="107" fillId="0" borderId="8" xfId="0" applyNumberFormat="1" applyFont="1" applyBorder="1" applyAlignment="1">
      <alignment horizontal="left"/>
    </xf>
    <xf numFmtId="1" fontId="21" fillId="0" borderId="2" xfId="0" applyNumberFormat="1" applyFont="1" applyBorder="1" applyAlignment="1">
      <alignment horizontal="center"/>
    </xf>
    <xf numFmtId="0" fontId="102" fillId="0" borderId="8" xfId="0" applyFont="1" applyBorder="1" applyAlignment="1">
      <alignment horizontal="left"/>
    </xf>
    <xf numFmtId="0" fontId="103" fillId="0" borderId="8" xfId="0" applyFont="1" applyBorder="1" applyAlignment="1">
      <alignment horizontal="left" vertical="center"/>
    </xf>
    <xf numFmtId="0" fontId="19" fillId="0" borderId="4" xfId="0" applyFont="1" applyBorder="1" applyAlignment="1">
      <alignment horizontal="right"/>
    </xf>
    <xf numFmtId="0" fontId="63" fillId="0" borderId="2" xfId="0" applyFont="1" applyBorder="1" applyAlignment="1">
      <alignment horizontal="center" readingOrder="1"/>
    </xf>
    <xf numFmtId="0" fontId="63" fillId="0" borderId="3" xfId="0" applyFont="1" applyBorder="1" applyAlignment="1">
      <alignment horizontal="right"/>
    </xf>
    <xf numFmtId="1" fontId="19" fillId="0" borderId="2" xfId="0" applyNumberFormat="1" applyFont="1" applyBorder="1" applyAlignment="1">
      <alignment horizontal="center" vertical="top"/>
    </xf>
    <xf numFmtId="1" fontId="19" fillId="0" borderId="2" xfId="0" quotePrefix="1" applyNumberFormat="1" applyFont="1" applyBorder="1" applyAlignment="1">
      <alignment horizontal="center" vertical="top"/>
    </xf>
    <xf numFmtId="0" fontId="19" fillId="0" borderId="8" xfId="0" applyFont="1" applyBorder="1" applyAlignment="1">
      <alignment horizontal="left" vertical="top"/>
    </xf>
    <xf numFmtId="0" fontId="43" fillId="0" borderId="8" xfId="0" applyFont="1" applyBorder="1" applyAlignment="1">
      <alignment horizontal="left" vertical="top"/>
    </xf>
    <xf numFmtId="0" fontId="107" fillId="0" borderId="0" xfId="0" applyFont="1" applyAlignment="1">
      <alignment horizontal="left"/>
    </xf>
    <xf numFmtId="1" fontId="63" fillId="0" borderId="4" xfId="0" applyNumberFormat="1" applyFont="1" applyBorder="1" applyAlignment="1">
      <alignment horizontal="center"/>
    </xf>
    <xf numFmtId="0" fontId="63" fillId="11" borderId="2" xfId="0" applyFont="1" applyFill="1" applyBorder="1" applyAlignment="1">
      <alignment horizontal="center" readingOrder="1"/>
    </xf>
    <xf numFmtId="164" fontId="63" fillId="11" borderId="2" xfId="0" applyNumberFormat="1" applyFont="1" applyFill="1" applyBorder="1" applyAlignment="1">
      <alignment horizontal="center"/>
    </xf>
    <xf numFmtId="0" fontId="63" fillId="11" borderId="2" xfId="0" applyFont="1" applyFill="1" applyBorder="1" applyAlignment="1">
      <alignment horizontal="center"/>
    </xf>
    <xf numFmtId="0" fontId="63" fillId="0" borderId="4" xfId="0" applyFont="1" applyBorder="1" applyAlignment="1">
      <alignment horizontal="right"/>
    </xf>
    <xf numFmtId="0" fontId="19" fillId="28" borderId="2" xfId="0" applyFont="1" applyFill="1" applyBorder="1" applyAlignment="1">
      <alignment horizontal="right"/>
    </xf>
    <xf numFmtId="1" fontId="19" fillId="28" borderId="2" xfId="0" applyNumberFormat="1" applyFont="1" applyFill="1" applyBorder="1" applyAlignment="1">
      <alignment horizontal="center"/>
    </xf>
    <xf numFmtId="164" fontId="19" fillId="28" borderId="2" xfId="0" applyNumberFormat="1" applyFont="1" applyFill="1" applyBorder="1" applyAlignment="1">
      <alignment horizontal="center"/>
    </xf>
    <xf numFmtId="0" fontId="19" fillId="28" borderId="2" xfId="0" applyFont="1" applyFill="1" applyBorder="1" applyAlignment="1">
      <alignment horizontal="center"/>
    </xf>
    <xf numFmtId="164" fontId="19" fillId="28" borderId="2" xfId="0" applyNumberFormat="1" applyFont="1" applyFill="1" applyBorder="1" applyAlignment="1">
      <alignment horizontal="left"/>
    </xf>
    <xf numFmtId="0" fontId="19" fillId="28" borderId="8" xfId="0" applyFont="1" applyFill="1" applyBorder="1" applyAlignment="1">
      <alignment horizontal="left"/>
    </xf>
    <xf numFmtId="0" fontId="43" fillId="28" borderId="8" xfId="0" applyFont="1" applyFill="1" applyBorder="1" applyAlignment="1">
      <alignment horizontal="left" vertical="center"/>
    </xf>
    <xf numFmtId="0" fontId="43" fillId="28" borderId="8" xfId="0" applyFont="1" applyFill="1" applyBorder="1" applyAlignment="1">
      <alignment horizontal="left"/>
    </xf>
    <xf numFmtId="0" fontId="43" fillId="0" borderId="23" xfId="0" applyFont="1" applyBorder="1" applyAlignment="1">
      <alignment horizontal="left"/>
    </xf>
    <xf numFmtId="1" fontId="42" fillId="0" borderId="1" xfId="0" applyNumberFormat="1" applyFont="1" applyBorder="1" applyAlignment="1">
      <alignment horizontal="center"/>
    </xf>
    <xf numFmtId="0" fontId="42" fillId="0" borderId="1" xfId="0" applyFont="1" applyBorder="1" applyAlignment="1">
      <alignment horizontal="center"/>
    </xf>
    <xf numFmtId="0" fontId="19" fillId="0" borderId="10" xfId="0" applyFont="1" applyBorder="1" applyAlignment="1">
      <alignment horizontal="center"/>
    </xf>
    <xf numFmtId="0" fontId="42" fillId="0" borderId="6" xfId="0" applyFont="1" applyBorder="1" applyAlignment="1">
      <alignment horizontal="right"/>
    </xf>
    <xf numFmtId="0" fontId="42" fillId="0" borderId="10" xfId="0" applyFont="1" applyBorder="1" applyAlignment="1">
      <alignment horizontal="center"/>
    </xf>
    <xf numFmtId="16" fontId="63" fillId="0" borderId="4" xfId="0" applyNumberFormat="1" applyFont="1" applyBorder="1" applyAlignment="1">
      <alignment horizontal="center"/>
    </xf>
    <xf numFmtId="0" fontId="12" fillId="29" borderId="2" xfId="0" applyFont="1" applyFill="1" applyBorder="1" applyAlignment="1">
      <alignment horizontal="right"/>
    </xf>
    <xf numFmtId="1" fontId="12" fillId="29" borderId="4" xfId="0" applyNumberFormat="1" applyFont="1" applyFill="1" applyBorder="1" applyAlignment="1">
      <alignment horizontal="center"/>
    </xf>
    <xf numFmtId="164" fontId="12" fillId="29" borderId="4" xfId="0" applyNumberFormat="1" applyFont="1" applyFill="1" applyBorder="1" applyAlignment="1">
      <alignment horizontal="center"/>
    </xf>
    <xf numFmtId="0" fontId="12" fillId="29" borderId="4" xfId="0" applyFont="1" applyFill="1" applyBorder="1" applyAlignment="1">
      <alignment horizontal="center"/>
    </xf>
    <xf numFmtId="164" fontId="12" fillId="29" borderId="4" xfId="0" applyNumberFormat="1" applyFont="1" applyFill="1" applyBorder="1" applyAlignment="1">
      <alignment horizontal="left"/>
    </xf>
    <xf numFmtId="164" fontId="12" fillId="29" borderId="2" xfId="0" applyNumberFormat="1" applyFont="1" applyFill="1" applyBorder="1" applyAlignment="1">
      <alignment horizontal="center"/>
    </xf>
    <xf numFmtId="0" fontId="12" fillId="29" borderId="2" xfId="0" applyFont="1" applyFill="1" applyBorder="1" applyAlignment="1">
      <alignment horizontal="center"/>
    </xf>
    <xf numFmtId="0" fontId="12" fillId="29" borderId="23" xfId="0" applyFont="1" applyFill="1" applyBorder="1" applyAlignment="1">
      <alignment horizontal="left"/>
    </xf>
    <xf numFmtId="0" fontId="62" fillId="29" borderId="8" xfId="0" applyFont="1" applyFill="1" applyBorder="1" applyAlignment="1">
      <alignment horizontal="left"/>
    </xf>
    <xf numFmtId="0" fontId="12" fillId="10" borderId="2" xfId="0" applyFont="1" applyFill="1" applyBorder="1" applyAlignment="1">
      <alignment horizontal="center" vertical="top"/>
    </xf>
    <xf numFmtId="0" fontId="12" fillId="10" borderId="10" xfId="0" applyFont="1" applyFill="1" applyBorder="1" applyAlignment="1">
      <alignment horizontal="center"/>
    </xf>
    <xf numFmtId="0" fontId="12" fillId="10" borderId="14" xfId="0" applyFont="1" applyFill="1" applyBorder="1" applyAlignment="1">
      <alignment horizontal="center"/>
    </xf>
    <xf numFmtId="0" fontId="12" fillId="10" borderId="23" xfId="0" applyFont="1" applyFill="1" applyBorder="1" applyAlignment="1">
      <alignment horizontal="left"/>
    </xf>
    <xf numFmtId="0" fontId="51" fillId="0" borderId="4" xfId="0" applyFont="1" applyBorder="1" applyAlignment="1">
      <alignment horizontal="center" vertical="top"/>
    </xf>
    <xf numFmtId="0" fontId="63" fillId="0" borderId="4" xfId="0" applyFont="1" applyBorder="1" applyAlignment="1">
      <alignment horizontal="center" vertical="top"/>
    </xf>
    <xf numFmtId="1" fontId="63" fillId="0" borderId="6" xfId="0" applyNumberFormat="1" applyFont="1" applyBorder="1" applyAlignment="1">
      <alignment horizontal="center"/>
    </xf>
    <xf numFmtId="164" fontId="63" fillId="0" borderId="2" xfId="0" applyNumberFormat="1" applyFont="1" applyBorder="1" applyAlignment="1">
      <alignment horizontal="center" vertical="top"/>
    </xf>
    <xf numFmtId="0" fontId="42" fillId="0" borderId="10" xfId="0" applyFont="1" applyBorder="1" applyAlignment="1">
      <alignment horizontal="center" vertical="top"/>
    </xf>
    <xf numFmtId="0" fontId="42" fillId="0" borderId="14" xfId="0" applyFont="1" applyBorder="1" applyAlignment="1">
      <alignment horizontal="center" vertical="top"/>
    </xf>
    <xf numFmtId="0" fontId="42" fillId="0" borderId="0" xfId="0" applyFont="1" applyAlignment="1">
      <alignment horizontal="left" vertical="top"/>
    </xf>
    <xf numFmtId="0" fontId="63" fillId="0" borderId="0" xfId="0" applyFont="1"/>
    <xf numFmtId="0" fontId="52" fillId="0" borderId="8" xfId="0" applyFont="1" applyBorder="1" applyAlignment="1">
      <alignment horizontal="center" vertical="top"/>
    </xf>
    <xf numFmtId="0" fontId="107" fillId="0" borderId="8" xfId="0" applyFont="1" applyBorder="1" applyAlignment="1">
      <alignment horizontal="left" vertical="top"/>
    </xf>
    <xf numFmtId="1" fontId="63" fillId="0" borderId="1" xfId="0" applyNumberFormat="1" applyFont="1" applyBorder="1" applyAlignment="1">
      <alignment horizontal="center"/>
    </xf>
    <xf numFmtId="1" fontId="19" fillId="10" borderId="4" xfId="0" applyNumberFormat="1" applyFont="1" applyFill="1" applyBorder="1" applyAlignment="1">
      <alignment horizontal="center"/>
    </xf>
    <xf numFmtId="164" fontId="19" fillId="10" borderId="4" xfId="0" applyNumberFormat="1" applyFont="1" applyFill="1" applyBorder="1" applyAlignment="1">
      <alignment horizontal="center"/>
    </xf>
    <xf numFmtId="0" fontId="19" fillId="10" borderId="4" xfId="0" applyFont="1" applyFill="1" applyBorder="1" applyAlignment="1">
      <alignment horizontal="center"/>
    </xf>
    <xf numFmtId="164" fontId="19" fillId="10" borderId="4" xfId="0" applyNumberFormat="1" applyFont="1" applyFill="1" applyBorder="1" applyAlignment="1">
      <alignment horizontal="left"/>
    </xf>
    <xf numFmtId="164" fontId="19" fillId="10" borderId="2" xfId="0" applyNumberFormat="1" applyFont="1" applyFill="1" applyBorder="1" applyAlignment="1">
      <alignment horizontal="center" vertical="top"/>
    </xf>
    <xf numFmtId="0" fontId="19" fillId="10" borderId="10" xfId="0" applyFont="1" applyFill="1" applyBorder="1" applyAlignment="1">
      <alignment horizontal="center"/>
    </xf>
    <xf numFmtId="0" fontId="19" fillId="10" borderId="14" xfId="0" applyFont="1" applyFill="1" applyBorder="1" applyAlignment="1">
      <alignment horizontal="center"/>
    </xf>
    <xf numFmtId="0" fontId="19" fillId="10" borderId="23" xfId="0" applyFont="1" applyFill="1" applyBorder="1" applyAlignment="1">
      <alignment horizontal="left"/>
    </xf>
    <xf numFmtId="0" fontId="43" fillId="10" borderId="8" xfId="0" applyFont="1" applyFill="1" applyBorder="1" applyAlignment="1">
      <alignment horizontal="left"/>
    </xf>
    <xf numFmtId="1" fontId="63" fillId="0" borderId="4" xfId="0" applyNumberFormat="1" applyFont="1" applyBorder="1" applyAlignment="1">
      <alignment horizontal="right"/>
    </xf>
    <xf numFmtId="1" fontId="63" fillId="0" borderId="8" xfId="0" applyNumberFormat="1" applyFont="1" applyBorder="1" applyAlignment="1">
      <alignment horizontal="right"/>
    </xf>
    <xf numFmtId="1" fontId="63" fillId="0" borderId="23" xfId="0" applyNumberFormat="1" applyFont="1" applyBorder="1" applyAlignment="1">
      <alignment horizontal="left"/>
    </xf>
    <xf numFmtId="1" fontId="63" fillId="0" borderId="6" xfId="0" applyNumberFormat="1" applyFont="1" applyBorder="1" applyAlignment="1">
      <alignment horizontal="right"/>
    </xf>
    <xf numFmtId="1" fontId="63" fillId="0" borderId="24" xfId="0" applyNumberFormat="1" applyFont="1" applyBorder="1" applyAlignment="1">
      <alignment horizontal="right"/>
    </xf>
    <xf numFmtId="1" fontId="63" fillId="0" borderId="0" xfId="0" applyNumberFormat="1" applyFont="1" applyAlignment="1">
      <alignment horizontal="left"/>
    </xf>
    <xf numFmtId="1" fontId="51" fillId="0" borderId="1" xfId="0" applyNumberFormat="1" applyFont="1" applyBorder="1" applyAlignment="1">
      <alignment horizontal="center"/>
    </xf>
    <xf numFmtId="1" fontId="42" fillId="0" borderId="4" xfId="0" applyNumberFormat="1" applyFont="1" applyBorder="1" applyAlignment="1">
      <alignment horizontal="right"/>
    </xf>
    <xf numFmtId="1" fontId="42" fillId="0" borderId="23" xfId="0" applyNumberFormat="1" applyFont="1" applyBorder="1" applyAlignment="1">
      <alignment horizontal="left"/>
    </xf>
    <xf numFmtId="1" fontId="12" fillId="10" borderId="4" xfId="0" applyNumberFormat="1" applyFont="1" applyFill="1" applyBorder="1" applyAlignment="1">
      <alignment horizontal="right"/>
    </xf>
    <xf numFmtId="1" fontId="12" fillId="10" borderId="8" xfId="0" applyNumberFormat="1" applyFont="1" applyFill="1" applyBorder="1" applyAlignment="1">
      <alignment horizontal="right"/>
    </xf>
    <xf numFmtId="1" fontId="12" fillId="10" borderId="23" xfId="0" applyNumberFormat="1" applyFont="1" applyFill="1" applyBorder="1" applyAlignment="1">
      <alignment horizontal="left"/>
    </xf>
    <xf numFmtId="0" fontId="12" fillId="0" borderId="4" xfId="0" applyFont="1" applyBorder="1" applyAlignment="1">
      <alignment horizontal="right"/>
    </xf>
    <xf numFmtId="1" fontId="12" fillId="0" borderId="4" xfId="0" applyNumberFormat="1" applyFont="1" applyBorder="1" applyAlignment="1">
      <alignment horizontal="center"/>
    </xf>
    <xf numFmtId="164" fontId="12" fillId="0" borderId="4" xfId="0" applyNumberFormat="1" applyFont="1" applyBorder="1" applyAlignment="1">
      <alignment horizontal="center"/>
    </xf>
    <xf numFmtId="0" fontId="12" fillId="0" borderId="4" xfId="0" applyFont="1" applyBorder="1" applyAlignment="1">
      <alignment horizontal="center"/>
    </xf>
    <xf numFmtId="164" fontId="12" fillId="0" borderId="4" xfId="0" applyNumberFormat="1" applyFont="1" applyBorder="1" applyAlignment="1">
      <alignment horizontal="left"/>
    </xf>
    <xf numFmtId="1" fontId="12" fillId="0" borderId="4" xfId="0" applyNumberFormat="1" applyFont="1" applyBorder="1" applyAlignment="1">
      <alignment horizontal="right"/>
    </xf>
    <xf numFmtId="1" fontId="12" fillId="0" borderId="6" xfId="0" applyNumberFormat="1" applyFont="1" applyBorder="1" applyAlignment="1">
      <alignment horizontal="right"/>
    </xf>
    <xf numFmtId="1" fontId="12" fillId="0" borderId="24" xfId="0" applyNumberFormat="1" applyFont="1" applyBorder="1" applyAlignment="1">
      <alignment horizontal="right"/>
    </xf>
    <xf numFmtId="1" fontId="12" fillId="0" borderId="0" xfId="0" applyNumberFormat="1" applyFont="1" applyAlignment="1">
      <alignment horizontal="left"/>
    </xf>
    <xf numFmtId="0" fontId="12" fillId="0" borderId="23" xfId="0" applyFont="1" applyBorder="1"/>
    <xf numFmtId="0" fontId="62" fillId="0" borderId="8" xfId="0" applyFont="1" applyBorder="1"/>
    <xf numFmtId="1" fontId="63" fillId="0" borderId="2" xfId="0" applyNumberFormat="1" applyFont="1" applyBorder="1" applyAlignment="1">
      <alignment horizontal="right"/>
    </xf>
    <xf numFmtId="1" fontId="12" fillId="10" borderId="4" xfId="0" quotePrefix="1" applyNumberFormat="1" applyFont="1" applyFill="1" applyBorder="1" applyAlignment="1">
      <alignment horizontal="right"/>
    </xf>
    <xf numFmtId="1" fontId="12" fillId="10" borderId="0" xfId="0" quotePrefix="1" applyNumberFormat="1" applyFont="1" applyFill="1" applyAlignment="1">
      <alignment horizontal="left"/>
    </xf>
    <xf numFmtId="1" fontId="63" fillId="0" borderId="2" xfId="0" quotePrefix="1" applyNumberFormat="1" applyFont="1" applyBorder="1" applyAlignment="1">
      <alignment horizontal="right"/>
    </xf>
    <xf numFmtId="1" fontId="12" fillId="29" borderId="2" xfId="0" applyNumberFormat="1" applyFont="1" applyFill="1" applyBorder="1" applyAlignment="1">
      <alignment horizontal="center"/>
    </xf>
    <xf numFmtId="1" fontId="12" fillId="29" borderId="2" xfId="0" quotePrefix="1" applyNumberFormat="1" applyFont="1" applyFill="1" applyBorder="1" applyAlignment="1">
      <alignment horizontal="center"/>
    </xf>
    <xf numFmtId="1" fontId="12" fillId="29" borderId="2" xfId="0" quotePrefix="1" applyNumberFormat="1" applyFont="1" applyFill="1" applyBorder="1" applyAlignment="1">
      <alignment horizontal="right"/>
    </xf>
    <xf numFmtId="1" fontId="12" fillId="29" borderId="23" xfId="0" quotePrefix="1" applyNumberFormat="1" applyFont="1" applyFill="1" applyBorder="1" applyAlignment="1">
      <alignment horizontal="left"/>
    </xf>
    <xf numFmtId="1" fontId="19" fillId="10" borderId="4" xfId="0" applyNumberFormat="1" applyFont="1" applyFill="1" applyBorder="1" applyAlignment="1">
      <alignment horizontal="right"/>
    </xf>
    <xf numFmtId="1" fontId="19" fillId="10" borderId="10" xfId="0" applyNumberFormat="1" applyFont="1" applyFill="1" applyBorder="1" applyAlignment="1">
      <alignment horizontal="left"/>
    </xf>
    <xf numFmtId="164" fontId="19" fillId="10" borderId="10" xfId="0" applyNumberFormat="1" applyFont="1" applyFill="1" applyBorder="1" applyAlignment="1">
      <alignment horizontal="left"/>
    </xf>
    <xf numFmtId="0" fontId="107" fillId="10" borderId="8" xfId="0" applyFont="1" applyFill="1" applyBorder="1" applyAlignment="1">
      <alignment horizontal="left"/>
    </xf>
    <xf numFmtId="1" fontId="12" fillId="10" borderId="2" xfId="0" applyNumberFormat="1" applyFont="1" applyFill="1" applyBorder="1" applyAlignment="1">
      <alignment horizontal="right"/>
    </xf>
    <xf numFmtId="164" fontId="63" fillId="0" borderId="4" xfId="0" applyNumberFormat="1" applyFont="1" applyBorder="1" applyAlignment="1">
      <alignment horizontal="center" vertical="top"/>
    </xf>
    <xf numFmtId="0" fontId="15" fillId="0" borderId="14" xfId="0" applyFont="1" applyBorder="1" applyAlignment="1">
      <alignment horizontal="center"/>
    </xf>
    <xf numFmtId="0" fontId="63" fillId="10" borderId="14" xfId="0" applyFont="1" applyFill="1" applyBorder="1" applyAlignment="1">
      <alignment horizontal="center"/>
    </xf>
    <xf numFmtId="0" fontId="42" fillId="10" borderId="14" xfId="0" applyFont="1" applyFill="1" applyBorder="1" applyAlignment="1">
      <alignment horizontal="center"/>
    </xf>
    <xf numFmtId="0" fontId="42" fillId="10" borderId="2" xfId="0" applyFont="1" applyFill="1" applyBorder="1" applyAlignment="1">
      <alignment horizontal="center"/>
    </xf>
    <xf numFmtId="0" fontId="42" fillId="10" borderId="23" xfId="0" applyFont="1" applyFill="1" applyBorder="1" applyAlignment="1">
      <alignment horizontal="left"/>
    </xf>
    <xf numFmtId="0" fontId="63" fillId="0" borderId="23" xfId="0" applyFont="1" applyBorder="1"/>
    <xf numFmtId="0" fontId="107" fillId="0" borderId="8" xfId="0" applyFont="1" applyBorder="1"/>
    <xf numFmtId="0" fontId="42" fillId="0" borderId="23" xfId="0" applyFont="1" applyBorder="1"/>
    <xf numFmtId="0" fontId="52" fillId="0" borderId="8" xfId="0" applyFont="1" applyBorder="1"/>
    <xf numFmtId="0" fontId="63" fillId="0" borderId="2" xfId="0" applyFont="1" applyBorder="1" applyAlignment="1">
      <alignment horizontal="center" vertical="center"/>
    </xf>
    <xf numFmtId="0" fontId="107" fillId="0" borderId="8" xfId="0" applyFont="1" applyBorder="1" applyAlignment="1">
      <alignment horizontal="center" vertical="top"/>
    </xf>
    <xf numFmtId="1" fontId="19" fillId="10" borderId="4" xfId="0" quotePrefix="1" applyNumberFormat="1" applyFont="1" applyFill="1" applyBorder="1" applyAlignment="1">
      <alignment horizontal="center"/>
    </xf>
    <xf numFmtId="164" fontId="63" fillId="10" borderId="2" xfId="0" applyNumberFormat="1" applyFont="1" applyFill="1" applyBorder="1" applyAlignment="1">
      <alignment horizontal="center" vertical="top"/>
    </xf>
    <xf numFmtId="0" fontId="63" fillId="10" borderId="14" xfId="0" applyFont="1" applyFill="1" applyBorder="1" applyAlignment="1">
      <alignment horizontal="center" vertical="top"/>
    </xf>
    <xf numFmtId="0" fontId="42" fillId="10" borderId="14" xfId="0" applyFont="1" applyFill="1" applyBorder="1" applyAlignment="1">
      <alignment horizontal="center" vertical="top"/>
    </xf>
    <xf numFmtId="0" fontId="42" fillId="10" borderId="2" xfId="0" applyFont="1" applyFill="1" applyBorder="1" applyAlignment="1">
      <alignment horizontal="center" vertical="top"/>
    </xf>
    <xf numFmtId="0" fontId="42" fillId="10" borderId="0" xfId="0" applyFont="1" applyFill="1" applyAlignment="1">
      <alignment horizontal="left" vertical="top"/>
    </xf>
    <xf numFmtId="0" fontId="19" fillId="10" borderId="0" xfId="0" applyFont="1" applyFill="1" applyAlignment="1">
      <alignment horizontal="left"/>
    </xf>
    <xf numFmtId="0" fontId="42" fillId="0" borderId="23" xfId="0" applyFont="1" applyBorder="1" applyAlignment="1">
      <alignment horizontal="left" vertical="top"/>
    </xf>
    <xf numFmtId="0" fontId="63" fillId="0" borderId="14" xfId="0" applyFont="1" applyBorder="1" applyAlignment="1">
      <alignment horizontal="center" vertical="top"/>
    </xf>
    <xf numFmtId="0" fontId="63" fillId="0" borderId="0" xfId="0" applyFont="1" applyAlignment="1">
      <alignment horizontal="left" vertical="center"/>
    </xf>
    <xf numFmtId="164" fontId="63" fillId="7" borderId="4" xfId="0" applyNumberFormat="1" applyFont="1" applyFill="1" applyBorder="1" applyAlignment="1">
      <alignment horizontal="center"/>
    </xf>
    <xf numFmtId="16" fontId="63" fillId="0" borderId="0" xfId="0" applyNumberFormat="1" applyFont="1"/>
    <xf numFmtId="0" fontId="107" fillId="0" borderId="8" xfId="0" applyFont="1" applyBorder="1" applyAlignment="1">
      <alignment vertical="top"/>
    </xf>
    <xf numFmtId="0" fontId="63" fillId="0" borderId="8" xfId="0" applyFont="1" applyBorder="1" applyAlignment="1">
      <alignment horizontal="center" vertical="center"/>
    </xf>
    <xf numFmtId="0" fontId="63" fillId="0" borderId="8" xfId="0" applyFont="1" applyBorder="1" applyAlignment="1">
      <alignment horizontal="center"/>
    </xf>
    <xf numFmtId="0" fontId="42" fillId="23" borderId="2" xfId="0" applyFont="1" applyFill="1" applyBorder="1" applyAlignment="1">
      <alignment horizontal="right"/>
    </xf>
    <xf numFmtId="1" fontId="42" fillId="23" borderId="2" xfId="0" applyNumberFormat="1" applyFont="1" applyFill="1" applyBorder="1" applyAlignment="1">
      <alignment horizontal="center"/>
    </xf>
    <xf numFmtId="1" fontId="42" fillId="23" borderId="2" xfId="0" quotePrefix="1" applyNumberFormat="1" applyFont="1" applyFill="1" applyBorder="1" applyAlignment="1">
      <alignment horizontal="center"/>
    </xf>
    <xf numFmtId="164" fontId="42" fillId="23" borderId="2" xfId="0" applyNumberFormat="1" applyFont="1" applyFill="1" applyBorder="1" applyAlignment="1">
      <alignment horizontal="center"/>
    </xf>
    <xf numFmtId="0" fontId="42" fillId="23" borderId="2" xfId="0" applyFont="1" applyFill="1" applyBorder="1" applyAlignment="1">
      <alignment horizontal="center"/>
    </xf>
    <xf numFmtId="164" fontId="42" fillId="23" borderId="4" xfId="0" applyNumberFormat="1" applyFont="1" applyFill="1" applyBorder="1" applyAlignment="1">
      <alignment horizontal="left"/>
    </xf>
    <xf numFmtId="164" fontId="42" fillId="23" borderId="2" xfId="0" applyNumberFormat="1" applyFont="1" applyFill="1" applyBorder="1" applyAlignment="1">
      <alignment horizontal="center" vertical="top"/>
    </xf>
    <xf numFmtId="0" fontId="42" fillId="23" borderId="4" xfId="0" applyFont="1" applyFill="1" applyBorder="1" applyAlignment="1">
      <alignment horizontal="center"/>
    </xf>
    <xf numFmtId="0" fontId="42" fillId="23" borderId="0" xfId="0" applyFont="1" applyFill="1" applyAlignment="1">
      <alignment horizontal="left"/>
    </xf>
    <xf numFmtId="0" fontId="42" fillId="23" borderId="0" xfId="0" applyFont="1" applyFill="1" applyAlignment="1">
      <alignment horizontal="left" vertical="center"/>
    </xf>
    <xf numFmtId="0" fontId="52" fillId="23" borderId="8" xfId="0" applyFont="1" applyFill="1" applyBorder="1" applyAlignment="1">
      <alignment vertical="top"/>
    </xf>
    <xf numFmtId="0" fontId="52" fillId="23" borderId="8" xfId="0" applyFont="1" applyFill="1" applyBorder="1" applyAlignment="1">
      <alignment horizontal="left" vertical="top"/>
    </xf>
    <xf numFmtId="0" fontId="63" fillId="18" borderId="2" xfId="0" applyFont="1" applyFill="1" applyBorder="1" applyAlignment="1">
      <alignment horizontal="right"/>
    </xf>
    <xf numFmtId="1" fontId="63" fillId="18" borderId="4" xfId="0" applyNumberFormat="1" applyFont="1" applyFill="1" applyBorder="1" applyAlignment="1">
      <alignment horizontal="center"/>
    </xf>
    <xf numFmtId="164" fontId="63" fillId="18" borderId="4" xfId="0" applyNumberFormat="1" applyFont="1" applyFill="1" applyBorder="1" applyAlignment="1">
      <alignment horizontal="center"/>
    </xf>
    <xf numFmtId="0" fontId="63" fillId="18" borderId="4" xfId="0" applyFont="1" applyFill="1" applyBorder="1" applyAlignment="1">
      <alignment horizontal="center"/>
    </xf>
    <xf numFmtId="164" fontId="63" fillId="18" borderId="2" xfId="0" applyNumberFormat="1" applyFont="1" applyFill="1" applyBorder="1" applyAlignment="1">
      <alignment horizontal="center"/>
    </xf>
    <xf numFmtId="164" fontId="63" fillId="18" borderId="4" xfId="0" applyNumberFormat="1" applyFont="1" applyFill="1" applyBorder="1" applyAlignment="1">
      <alignment horizontal="left"/>
    </xf>
    <xf numFmtId="0" fontId="63" fillId="18" borderId="2" xfId="0" applyFont="1" applyFill="1" applyBorder="1" applyAlignment="1">
      <alignment horizontal="center"/>
    </xf>
    <xf numFmtId="0" fontId="63" fillId="18" borderId="14" xfId="0" applyFont="1" applyFill="1" applyBorder="1" applyAlignment="1">
      <alignment horizontal="center"/>
    </xf>
    <xf numFmtId="0" fontId="42" fillId="18" borderId="14" xfId="0" applyFont="1" applyFill="1" applyBorder="1" applyAlignment="1">
      <alignment horizontal="center"/>
    </xf>
    <xf numFmtId="0" fontId="42" fillId="18" borderId="23" xfId="0" applyFont="1" applyFill="1" applyBorder="1" applyAlignment="1">
      <alignment horizontal="left"/>
    </xf>
    <xf numFmtId="0" fontId="63" fillId="18" borderId="23" xfId="0" applyFont="1" applyFill="1" applyBorder="1" applyAlignment="1">
      <alignment horizontal="left"/>
    </xf>
    <xf numFmtId="16" fontId="107" fillId="18" borderId="8" xfId="0" applyNumberFormat="1" applyFont="1" applyFill="1" applyBorder="1" applyAlignment="1">
      <alignment horizontal="left"/>
    </xf>
    <xf numFmtId="0" fontId="107" fillId="18" borderId="8" xfId="0" applyFont="1" applyFill="1" applyBorder="1" applyAlignment="1">
      <alignment horizontal="left"/>
    </xf>
    <xf numFmtId="0" fontId="63" fillId="0" borderId="6" xfId="0" applyFont="1" applyBorder="1" applyAlignment="1">
      <alignment horizontal="center"/>
    </xf>
    <xf numFmtId="164" fontId="63" fillId="0" borderId="23" xfId="0" applyNumberFormat="1" applyFont="1" applyBorder="1" applyAlignment="1">
      <alignment horizontal="left" vertical="top"/>
    </xf>
    <xf numFmtId="0" fontId="42" fillId="0" borderId="0" xfId="0" applyFont="1" applyAlignment="1">
      <alignment horizontal="left" vertical="center"/>
    </xf>
    <xf numFmtId="0" fontId="63" fillId="0" borderId="0" xfId="0" applyFont="1" applyAlignment="1">
      <alignment horizontal="left" vertical="top"/>
    </xf>
    <xf numFmtId="0" fontId="63" fillId="0" borderId="10" xfId="0" applyFont="1" applyBorder="1" applyAlignment="1">
      <alignment horizontal="center" vertical="top"/>
    </xf>
    <xf numFmtId="0" fontId="42" fillId="0" borderId="4" xfId="0" applyFont="1" applyBorder="1" applyAlignment="1">
      <alignment horizontal="center" vertical="top"/>
    </xf>
    <xf numFmtId="0" fontId="63" fillId="18" borderId="4" xfId="0" applyFont="1" applyFill="1" applyBorder="1" applyAlignment="1">
      <alignment horizontal="right"/>
    </xf>
    <xf numFmtId="0" fontId="63" fillId="18" borderId="14" xfId="0" applyFont="1" applyFill="1" applyBorder="1" applyAlignment="1">
      <alignment horizontal="center" vertical="top"/>
    </xf>
    <xf numFmtId="0" fontId="63" fillId="18" borderId="2" xfId="0" applyFont="1" applyFill="1" applyBorder="1" applyAlignment="1">
      <alignment horizontal="center" vertical="top"/>
    </xf>
    <xf numFmtId="0" fontId="63" fillId="18" borderId="0" xfId="0" applyFont="1" applyFill="1" applyAlignment="1">
      <alignment horizontal="left" vertical="top"/>
    </xf>
    <xf numFmtId="0" fontId="63" fillId="18" borderId="0" xfId="0" applyFont="1" applyFill="1"/>
    <xf numFmtId="0" fontId="107" fillId="18" borderId="8" xfId="0" applyFont="1" applyFill="1" applyBorder="1" applyAlignment="1">
      <alignment horizontal="center" vertical="top"/>
    </xf>
    <xf numFmtId="0" fontId="42" fillId="0" borderId="6" xfId="0" applyFont="1" applyBorder="1" applyAlignment="1">
      <alignment horizontal="center"/>
    </xf>
    <xf numFmtId="0" fontId="42" fillId="0" borderId="0" xfId="0" applyFont="1"/>
    <xf numFmtId="0" fontId="52" fillId="0" borderId="8" xfId="0" applyFont="1" applyBorder="1" applyAlignment="1">
      <alignment horizontal="left" vertical="top"/>
    </xf>
    <xf numFmtId="0" fontId="112" fillId="26" borderId="4" xfId="0" applyFont="1" applyFill="1" applyBorder="1" applyAlignment="1">
      <alignment horizontal="right"/>
    </xf>
    <xf numFmtId="1" fontId="112" fillId="26" borderId="4" xfId="0" applyNumberFormat="1" applyFont="1" applyFill="1" applyBorder="1" applyAlignment="1">
      <alignment horizontal="center"/>
    </xf>
    <xf numFmtId="164" fontId="112" fillId="26" borderId="4" xfId="0" applyNumberFormat="1" applyFont="1" applyFill="1" applyBorder="1" applyAlignment="1">
      <alignment horizontal="center"/>
    </xf>
    <xf numFmtId="0" fontId="112" fillId="26" borderId="4" xfId="0" applyFont="1" applyFill="1" applyBorder="1" applyAlignment="1">
      <alignment horizontal="center"/>
    </xf>
    <xf numFmtId="164" fontId="112" fillId="26" borderId="2" xfId="0" applyNumberFormat="1" applyFont="1" applyFill="1" applyBorder="1" applyAlignment="1">
      <alignment horizontal="center"/>
    </xf>
    <xf numFmtId="164" fontId="63" fillId="26" borderId="4" xfId="0" applyNumberFormat="1" applyFont="1" applyFill="1" applyBorder="1" applyAlignment="1">
      <alignment horizontal="left"/>
    </xf>
    <xf numFmtId="164" fontId="112" fillId="26" borderId="2" xfId="0" applyNumberFormat="1" applyFont="1" applyFill="1" applyBorder="1" applyAlignment="1">
      <alignment horizontal="center" vertical="top"/>
    </xf>
    <xf numFmtId="0" fontId="112" fillId="26" borderId="10" xfId="0" applyFont="1" applyFill="1" applyBorder="1" applyAlignment="1">
      <alignment horizontal="center"/>
    </xf>
    <xf numFmtId="0" fontId="112" fillId="26" borderId="14" xfId="0" applyFont="1" applyFill="1" applyBorder="1" applyAlignment="1">
      <alignment horizontal="center"/>
    </xf>
    <xf numFmtId="0" fontId="112" fillId="26" borderId="2" xfId="0" applyFont="1" applyFill="1" applyBorder="1" applyAlignment="1">
      <alignment horizontal="center"/>
    </xf>
    <xf numFmtId="0" fontId="112" fillId="26" borderId="0" xfId="0" applyFont="1" applyFill="1" applyAlignment="1">
      <alignment horizontal="left"/>
    </xf>
    <xf numFmtId="0" fontId="112" fillId="26" borderId="0" xfId="0" applyFont="1" applyFill="1" applyAlignment="1">
      <alignment horizontal="left" vertical="center"/>
    </xf>
    <xf numFmtId="0" fontId="113" fillId="26" borderId="8" xfId="0" applyFont="1" applyFill="1" applyBorder="1" applyAlignment="1">
      <alignment horizontal="center" vertical="top"/>
    </xf>
    <xf numFmtId="0" fontId="113" fillId="26" borderId="8" xfId="0" applyFont="1" applyFill="1" applyBorder="1" applyAlignment="1">
      <alignment horizontal="left" vertical="top"/>
    </xf>
    <xf numFmtId="164" fontId="63" fillId="10" borderId="4" xfId="0" applyNumberFormat="1" applyFont="1" applyFill="1" applyBorder="1" applyAlignment="1">
      <alignment horizontal="left"/>
    </xf>
    <xf numFmtId="164" fontId="13" fillId="10" borderId="4" xfId="0" applyNumberFormat="1" applyFont="1" applyFill="1" applyBorder="1" applyAlignment="1">
      <alignment horizontal="center"/>
    </xf>
    <xf numFmtId="0" fontId="13" fillId="10" borderId="9" xfId="0" applyFont="1" applyFill="1" applyBorder="1" applyAlignment="1">
      <alignment horizontal="center"/>
    </xf>
    <xf numFmtId="0" fontId="13" fillId="10" borderId="9" xfId="0" applyFont="1" applyFill="1" applyBorder="1" applyAlignment="1">
      <alignment horizontal="center" vertical="center"/>
    </xf>
    <xf numFmtId="0" fontId="13" fillId="10" borderId="2" xfId="0" applyFont="1" applyFill="1" applyBorder="1" applyAlignment="1">
      <alignment horizontal="center" vertical="center"/>
    </xf>
    <xf numFmtId="0" fontId="13" fillId="10" borderId="23" xfId="0" applyFont="1" applyFill="1" applyBorder="1" applyAlignment="1">
      <alignment horizontal="left" vertical="center"/>
    </xf>
    <xf numFmtId="0" fontId="13" fillId="10" borderId="23" xfId="0" applyFont="1" applyFill="1" applyBorder="1"/>
    <xf numFmtId="0" fontId="61" fillId="10" borderId="8" xfId="0" applyFont="1" applyFill="1" applyBorder="1"/>
    <xf numFmtId="164" fontId="12" fillId="7" borderId="2" xfId="0" applyNumberFormat="1" applyFont="1" applyFill="1" applyBorder="1" applyAlignment="1">
      <alignment horizontal="center" vertical="top"/>
    </xf>
    <xf numFmtId="0" fontId="15" fillId="0" borderId="0" xfId="0" applyFont="1" applyAlignment="1">
      <alignment horizontal="left" vertical="center"/>
    </xf>
    <xf numFmtId="0" fontId="65" fillId="0" borderId="8" xfId="0" applyFont="1" applyBorder="1" applyAlignment="1">
      <alignment horizontal="left" vertical="top"/>
    </xf>
    <xf numFmtId="0" fontId="15" fillId="18" borderId="2" xfId="0" applyFont="1" applyFill="1" applyBorder="1" applyAlignment="1">
      <alignment horizontal="right"/>
    </xf>
    <xf numFmtId="164" fontId="63" fillId="18" borderId="2" xfId="0" applyNumberFormat="1" applyFont="1" applyFill="1" applyBorder="1" applyAlignment="1">
      <alignment horizontal="left"/>
    </xf>
    <xf numFmtId="0" fontId="15" fillId="18" borderId="14" xfId="0" applyFont="1" applyFill="1" applyBorder="1" applyAlignment="1">
      <alignment horizontal="center"/>
    </xf>
    <xf numFmtId="0" fontId="15" fillId="18" borderId="0" xfId="0" applyFont="1" applyFill="1" applyAlignment="1">
      <alignment horizontal="left"/>
    </xf>
    <xf numFmtId="0" fontId="15" fillId="18" borderId="0" xfId="0" applyFont="1" applyFill="1" applyAlignment="1">
      <alignment horizontal="left" vertical="center"/>
    </xf>
    <xf numFmtId="0" fontId="65" fillId="18" borderId="8" xfId="0" applyFont="1" applyFill="1" applyBorder="1" applyAlignment="1">
      <alignment horizontal="center" vertical="top"/>
    </xf>
    <xf numFmtId="0" fontId="65" fillId="18" borderId="8" xfId="0" applyFont="1" applyFill="1" applyBorder="1" applyAlignment="1">
      <alignment horizontal="left" vertical="top"/>
    </xf>
    <xf numFmtId="0" fontId="15" fillId="0" borderId="0" xfId="0" applyFont="1" applyAlignment="1">
      <alignment horizontal="left" vertical="top"/>
    </xf>
    <xf numFmtId="0" fontId="65" fillId="0" borderId="8" xfId="0" applyFont="1" applyBorder="1" applyAlignment="1">
      <alignment vertical="top"/>
    </xf>
    <xf numFmtId="0" fontId="15" fillId="0" borderId="4" xfId="0" applyFont="1" applyBorder="1" applyAlignment="1">
      <alignment horizontal="center"/>
    </xf>
    <xf numFmtId="0" fontId="15" fillId="0" borderId="10" xfId="0" applyFont="1" applyBorder="1" applyAlignment="1">
      <alignment horizontal="center"/>
    </xf>
    <xf numFmtId="0" fontId="65" fillId="0" borderId="8" xfId="0" applyFont="1" applyBorder="1" applyAlignment="1">
      <alignment horizontal="center"/>
    </xf>
    <xf numFmtId="0" fontId="65" fillId="0" borderId="8" xfId="0" applyFont="1" applyBorder="1" applyAlignment="1">
      <alignment horizontal="left"/>
    </xf>
    <xf numFmtId="1" fontId="12" fillId="0" borderId="2" xfId="0" quotePrefix="1" applyNumberFormat="1" applyFont="1" applyBorder="1" applyAlignment="1">
      <alignment horizontal="center"/>
    </xf>
    <xf numFmtId="0" fontId="15" fillId="26" borderId="2" xfId="0" applyFont="1" applyFill="1" applyBorder="1" applyAlignment="1">
      <alignment horizontal="right"/>
    </xf>
    <xf numFmtId="164" fontId="12" fillId="26" borderId="2" xfId="0" applyNumberFormat="1" applyFont="1" applyFill="1" applyBorder="1" applyAlignment="1">
      <alignment horizontal="center" vertical="top"/>
    </xf>
    <xf numFmtId="0" fontId="15" fillId="26" borderId="2" xfId="0" applyFont="1" applyFill="1" applyBorder="1" applyAlignment="1">
      <alignment horizontal="center"/>
    </xf>
    <xf numFmtId="0" fontId="15" fillId="26" borderId="14" xfId="0" applyFont="1" applyFill="1" applyBorder="1" applyAlignment="1">
      <alignment horizontal="center"/>
    </xf>
    <xf numFmtId="0" fontId="15" fillId="26" borderId="0" xfId="0" applyFont="1" applyFill="1" applyAlignment="1">
      <alignment horizontal="left"/>
    </xf>
    <xf numFmtId="0" fontId="15" fillId="26" borderId="0" xfId="0" applyFont="1" applyFill="1" applyAlignment="1">
      <alignment horizontal="left" vertical="center"/>
    </xf>
    <xf numFmtId="0" fontId="65" fillId="26" borderId="8" xfId="0" applyFont="1" applyFill="1" applyBorder="1" applyAlignment="1">
      <alignment horizontal="center" vertical="top"/>
    </xf>
    <xf numFmtId="0" fontId="15" fillId="0" borderId="0" xfId="0" applyFont="1" applyAlignment="1">
      <alignment horizontal="center"/>
    </xf>
    <xf numFmtId="164" fontId="63" fillId="26" borderId="2" xfId="0" applyNumberFormat="1" applyFont="1" applyFill="1" applyBorder="1" applyAlignment="1">
      <alignment horizontal="left"/>
    </xf>
    <xf numFmtId="0" fontId="15" fillId="26" borderId="0" xfId="0" applyFont="1" applyFill="1" applyAlignment="1">
      <alignment horizontal="center"/>
    </xf>
    <xf numFmtId="0" fontId="15" fillId="26" borderId="0" xfId="0" applyFont="1" applyFill="1" applyAlignment="1">
      <alignment horizontal="left" vertical="top"/>
    </xf>
    <xf numFmtId="164" fontId="12" fillId="0" borderId="2" xfId="0" applyNumberFormat="1" applyFont="1" applyBorder="1" applyAlignment="1">
      <alignment horizontal="center" vertical="top"/>
    </xf>
    <xf numFmtId="0" fontId="15" fillId="0" borderId="11" xfId="0" applyFont="1" applyBorder="1" applyAlignment="1">
      <alignment horizontal="center"/>
    </xf>
    <xf numFmtId="16" fontId="15" fillId="0" borderId="0" xfId="0" applyNumberFormat="1" applyFont="1"/>
    <xf numFmtId="0" fontId="15" fillId="18" borderId="8" xfId="0" applyFont="1" applyFill="1" applyBorder="1" applyAlignment="1">
      <alignment horizontal="center"/>
    </xf>
    <xf numFmtId="0" fontId="15" fillId="18" borderId="8" xfId="0" applyFont="1" applyFill="1" applyBorder="1" applyAlignment="1">
      <alignment horizontal="left"/>
    </xf>
    <xf numFmtId="0" fontId="15" fillId="18" borderId="8" xfId="0" applyFont="1" applyFill="1" applyBorder="1" applyAlignment="1">
      <alignment horizontal="left" vertical="top"/>
    </xf>
    <xf numFmtId="0" fontId="65" fillId="18" borderId="8" xfId="0" applyFont="1" applyFill="1" applyBorder="1" applyAlignment="1">
      <alignment vertical="top"/>
    </xf>
    <xf numFmtId="0" fontId="15" fillId="23" borderId="2" xfId="0" applyFont="1" applyFill="1" applyBorder="1" applyAlignment="1">
      <alignment horizontal="right"/>
    </xf>
    <xf numFmtId="164" fontId="63" fillId="23" borderId="4" xfId="0" applyNumberFormat="1" applyFont="1" applyFill="1" applyBorder="1" applyAlignment="1">
      <alignment horizontal="left"/>
    </xf>
    <xf numFmtId="164" fontId="12" fillId="23" borderId="2" xfId="0" applyNumberFormat="1" applyFont="1" applyFill="1" applyBorder="1" applyAlignment="1">
      <alignment horizontal="center" vertical="top"/>
    </xf>
    <xf numFmtId="0" fontId="15" fillId="23" borderId="4" xfId="0" applyFont="1" applyFill="1" applyBorder="1" applyAlignment="1">
      <alignment horizontal="center"/>
    </xf>
    <xf numFmtId="0" fontId="15" fillId="23" borderId="0" xfId="0" applyFont="1" applyFill="1" applyAlignment="1">
      <alignment horizontal="center"/>
    </xf>
    <xf numFmtId="0" fontId="15" fillId="23" borderId="0" xfId="0" applyFont="1" applyFill="1" applyAlignment="1">
      <alignment horizontal="left"/>
    </xf>
    <xf numFmtId="0" fontId="15" fillId="23" borderId="0" xfId="0" applyFont="1" applyFill="1" applyAlignment="1">
      <alignment horizontal="left" vertical="center"/>
    </xf>
    <xf numFmtId="0" fontId="65" fillId="23" borderId="8" xfId="0" applyFont="1" applyFill="1" applyBorder="1" applyAlignment="1">
      <alignment horizontal="center" vertical="top"/>
    </xf>
    <xf numFmtId="0" fontId="65" fillId="23" borderId="8" xfId="0" applyFont="1" applyFill="1" applyBorder="1" applyAlignment="1">
      <alignment horizontal="left" vertical="top"/>
    </xf>
    <xf numFmtId="0" fontId="15" fillId="23" borderId="2" xfId="0" applyFont="1" applyFill="1" applyBorder="1" applyAlignment="1">
      <alignment horizontal="center"/>
    </xf>
    <xf numFmtId="0" fontId="65" fillId="23" borderId="8" xfId="0" applyFont="1" applyFill="1" applyBorder="1" applyAlignment="1">
      <alignment vertical="top"/>
    </xf>
    <xf numFmtId="0" fontId="15" fillId="0" borderId="4" xfId="0" applyFont="1" applyBorder="1" applyAlignment="1">
      <alignment horizontal="right"/>
    </xf>
    <xf numFmtId="0" fontId="65" fillId="0" borderId="8" xfId="0" applyFont="1" applyBorder="1"/>
    <xf numFmtId="0" fontId="15" fillId="0" borderId="0" xfId="0" applyFont="1" applyAlignment="1">
      <alignment vertical="center"/>
    </xf>
    <xf numFmtId="164" fontId="12" fillId="18" borderId="2" xfId="0" applyNumberFormat="1" applyFont="1" applyFill="1" applyBorder="1" applyAlignment="1">
      <alignment horizontal="center" vertical="top"/>
    </xf>
    <xf numFmtId="0" fontId="15" fillId="18" borderId="4" xfId="0" applyFont="1" applyFill="1" applyBorder="1" applyAlignment="1">
      <alignment horizontal="center"/>
    </xf>
    <xf numFmtId="0" fontId="15" fillId="18" borderId="0" xfId="0" applyFont="1" applyFill="1" applyAlignment="1">
      <alignment horizontal="center"/>
    </xf>
    <xf numFmtId="1" fontId="12" fillId="0" borderId="1" xfId="0" applyNumberFormat="1" applyFont="1" applyBorder="1" applyAlignment="1">
      <alignment horizontal="center"/>
    </xf>
    <xf numFmtId="164" fontId="63" fillId="23" borderId="2" xfId="0" applyNumberFormat="1" applyFont="1" applyFill="1" applyBorder="1" applyAlignment="1">
      <alignment horizontal="left"/>
    </xf>
    <xf numFmtId="0" fontId="12" fillId="0" borderId="6" xfId="0" applyFont="1" applyBorder="1" applyAlignment="1">
      <alignment horizontal="center"/>
    </xf>
    <xf numFmtId="1" fontId="12" fillId="0" borderId="4" xfId="0" quotePrefix="1" applyNumberFormat="1" applyFont="1" applyBorder="1" applyAlignment="1">
      <alignment horizontal="center"/>
    </xf>
    <xf numFmtId="16" fontId="65" fillId="0" borderId="8" xfId="0" applyNumberFormat="1" applyFont="1" applyBorder="1" applyAlignment="1">
      <alignment horizontal="left" vertical="top"/>
    </xf>
    <xf numFmtId="164" fontId="63" fillId="0" borderId="4" xfId="0" applyNumberFormat="1" applyFont="1" applyBorder="1" applyAlignment="1">
      <alignment horizontal="left" vertical="top"/>
    </xf>
    <xf numFmtId="16" fontId="15" fillId="0" borderId="0" xfId="0" applyNumberFormat="1" applyFont="1" applyAlignment="1">
      <alignment vertical="top"/>
    </xf>
    <xf numFmtId="0" fontId="65" fillId="0" borderId="8" xfId="0" applyFont="1" applyBorder="1" applyAlignment="1">
      <alignment horizontal="left" vertical="center"/>
    </xf>
    <xf numFmtId="0" fontId="0" fillId="0" borderId="2" xfId="0" applyBorder="1" applyAlignment="1">
      <alignment horizontal="right"/>
    </xf>
    <xf numFmtId="164" fontId="21" fillId="0" borderId="2" xfId="0" applyNumberFormat="1" applyFont="1" applyBorder="1" applyAlignment="1">
      <alignment horizontal="center"/>
    </xf>
    <xf numFmtId="0" fontId="21" fillId="0" borderId="2" xfId="0" applyFont="1" applyBorder="1" applyAlignment="1">
      <alignment horizontal="center"/>
    </xf>
    <xf numFmtId="0" fontId="49" fillId="0" borderId="8" xfId="0" applyFont="1" applyBorder="1"/>
    <xf numFmtId="16" fontId="65" fillId="0" borderId="8" xfId="0" applyNumberFormat="1" applyFont="1" applyBorder="1"/>
    <xf numFmtId="0" fontId="114" fillId="0" borderId="8" xfId="0" applyFont="1" applyBorder="1" applyAlignment="1">
      <alignment vertical="top"/>
    </xf>
    <xf numFmtId="0" fontId="1" fillId="0" borderId="2" xfId="0" applyFont="1" applyBorder="1" applyAlignment="1">
      <alignment horizontal="right"/>
    </xf>
    <xf numFmtId="164" fontId="13" fillId="7" borderId="2" xfId="0" applyNumberFormat="1" applyFont="1" applyFill="1" applyBorder="1" applyAlignment="1">
      <alignment horizontal="center"/>
    </xf>
    <xf numFmtId="0" fontId="1" fillId="0" borderId="2" xfId="0" applyFont="1" applyBorder="1" applyAlignment="1">
      <alignment horizontal="center"/>
    </xf>
    <xf numFmtId="16" fontId="1" fillId="0" borderId="0" xfId="0" applyNumberFormat="1" applyFont="1"/>
    <xf numFmtId="0" fontId="114" fillId="0" borderId="8" xfId="0" applyFont="1" applyBorder="1" applyAlignment="1">
      <alignment horizontal="center" vertical="top"/>
    </xf>
    <xf numFmtId="0" fontId="15" fillId="0" borderId="0" xfId="0" applyFont="1"/>
    <xf numFmtId="0" fontId="114" fillId="0" borderId="8" xfId="0" applyFont="1" applyBorder="1" applyAlignment="1">
      <alignment horizontal="left" vertical="top"/>
    </xf>
    <xf numFmtId="164" fontId="21" fillId="7" borderId="2" xfId="0" applyNumberFormat="1" applyFont="1" applyFill="1" applyBorder="1" applyAlignment="1">
      <alignment horizontal="center"/>
    </xf>
    <xf numFmtId="0" fontId="0" fillId="0" borderId="8" xfId="0" applyBorder="1" applyAlignment="1">
      <alignment horizontal="center"/>
    </xf>
    <xf numFmtId="0" fontId="0" fillId="0" borderId="8" xfId="0" applyBorder="1" applyAlignment="1">
      <alignment horizontal="left"/>
    </xf>
    <xf numFmtId="0" fontId="49" fillId="0" borderId="8" xfId="0" applyFont="1" applyBorder="1" applyAlignment="1">
      <alignment horizontal="center" vertical="top"/>
    </xf>
    <xf numFmtId="0" fontId="49" fillId="0" borderId="8" xfId="0" applyFont="1" applyBorder="1" applyAlignment="1">
      <alignment horizontal="left"/>
    </xf>
    <xf numFmtId="0" fontId="12" fillId="0" borderId="1" xfId="0" applyFont="1" applyBorder="1" applyAlignment="1">
      <alignment horizontal="center"/>
    </xf>
    <xf numFmtId="164" fontId="63" fillId="0" borderId="1" xfId="0" applyNumberFormat="1" applyFont="1" applyBorder="1" applyAlignment="1">
      <alignment horizontal="left"/>
    </xf>
    <xf numFmtId="1" fontId="65" fillId="0" borderId="8" xfId="0" applyNumberFormat="1" applyFont="1" applyBorder="1" applyAlignment="1">
      <alignment horizontal="left"/>
    </xf>
    <xf numFmtId="0" fontId="49" fillId="0" borderId="8" xfId="0" applyFont="1" applyBorder="1" applyAlignment="1">
      <alignment horizontal="center"/>
    </xf>
    <xf numFmtId="0" fontId="0" fillId="0" borderId="14" xfId="0" applyBorder="1" applyAlignment="1">
      <alignment horizontal="center"/>
    </xf>
    <xf numFmtId="0" fontId="49" fillId="0" borderId="2" xfId="0" applyFont="1" applyBorder="1"/>
    <xf numFmtId="0" fontId="0" fillId="0" borderId="4" xfId="0" applyBorder="1" applyAlignment="1">
      <alignment horizontal="right"/>
    </xf>
    <xf numFmtId="1" fontId="21" fillId="0" borderId="4" xfId="0" applyNumberFormat="1" applyFont="1" applyBorder="1" applyAlignment="1">
      <alignment horizontal="center"/>
    </xf>
    <xf numFmtId="164" fontId="21" fillId="0" borderId="1" xfId="0" applyNumberFormat="1" applyFont="1" applyBorder="1" applyAlignment="1">
      <alignment horizontal="center"/>
    </xf>
    <xf numFmtId="0" fontId="15" fillId="0" borderId="8" xfId="0" applyFont="1" applyBorder="1" applyAlignment="1">
      <alignment horizontal="left"/>
    </xf>
    <xf numFmtId="0" fontId="15" fillId="0" borderId="8" xfId="0" applyFont="1" applyBorder="1" applyAlignment="1">
      <alignment horizontal="center"/>
    </xf>
    <xf numFmtId="0" fontId="115" fillId="6" borderId="0" xfId="0" applyFont="1" applyFill="1" applyAlignment="1">
      <alignment horizontal="center" vertical="center" textRotation="90"/>
    </xf>
    <xf numFmtId="0" fontId="115" fillId="0" borderId="0" xfId="0" applyFont="1" applyAlignment="1">
      <alignment horizontal="center"/>
    </xf>
    <xf numFmtId="0" fontId="115" fillId="6" borderId="0" xfId="0" applyFont="1" applyFill="1" applyAlignment="1">
      <alignment horizontal="left"/>
    </xf>
    <xf numFmtId="0" fontId="115" fillId="0" borderId="0" xfId="0" applyFont="1"/>
    <xf numFmtId="0" fontId="115" fillId="6" borderId="0" xfId="0" applyFont="1" applyFill="1" applyAlignment="1">
      <alignment horizontal="center"/>
    </xf>
    <xf numFmtId="22" fontId="115" fillId="6" borderId="0" xfId="0" applyNumberFormat="1" applyFont="1" applyFill="1" applyAlignment="1">
      <alignment horizontal="center"/>
    </xf>
    <xf numFmtId="0" fontId="115" fillId="0" borderId="0" xfId="0" applyFont="1" applyAlignment="1">
      <alignment horizontal="left"/>
    </xf>
    <xf numFmtId="0" fontId="115" fillId="0" borderId="0" xfId="0" applyFont="1" applyAlignment="1">
      <alignment vertical="top"/>
    </xf>
    <xf numFmtId="0" fontId="116" fillId="30" borderId="1" xfId="0" applyFont="1" applyFill="1" applyBorder="1" applyAlignment="1">
      <alignment horizontal="center"/>
    </xf>
    <xf numFmtId="0" fontId="28" fillId="18" borderId="2" xfId="0" applyFont="1" applyFill="1" applyBorder="1" applyAlignment="1">
      <alignment horizontal="center" vertical="center" textRotation="65" wrapText="1"/>
    </xf>
    <xf numFmtId="0" fontId="28" fillId="18" borderId="2" xfId="0" applyFont="1" applyFill="1" applyBorder="1" applyAlignment="1">
      <alignment horizontal="center" vertical="center" textRotation="90" wrapText="1"/>
    </xf>
    <xf numFmtId="0" fontId="28" fillId="18" borderId="2" xfId="0" applyFont="1" applyFill="1" applyBorder="1" applyAlignment="1">
      <alignment horizontal="center" vertical="center" wrapText="1"/>
    </xf>
    <xf numFmtId="0" fontId="28" fillId="30" borderId="2" xfId="0" applyFont="1" applyFill="1" applyBorder="1" applyAlignment="1">
      <alignment horizontal="center" vertical="center" textRotation="65" wrapText="1"/>
    </xf>
    <xf numFmtId="0" fontId="28" fillId="0" borderId="2" xfId="0" applyFont="1" applyBorder="1" applyAlignment="1">
      <alignment horizontal="center" vertical="center" textRotation="65" wrapText="1"/>
    </xf>
    <xf numFmtId="164" fontId="21" fillId="0" borderId="0" xfId="0" applyNumberFormat="1" applyFont="1" applyAlignment="1">
      <alignment horizontal="center" vertical="center" textRotation="90"/>
    </xf>
    <xf numFmtId="164" fontId="15" fillId="0" borderId="2" xfId="0" applyNumberFormat="1" applyFont="1" applyBorder="1" applyAlignment="1">
      <alignment horizontal="center" vertical="top" wrapText="1"/>
    </xf>
    <xf numFmtId="0" fontId="117" fillId="14" borderId="0" xfId="0" applyFont="1" applyFill="1" applyAlignment="1">
      <alignment horizontal="center" vertical="center" textRotation="90" wrapText="1"/>
    </xf>
    <xf numFmtId="0" fontId="118" fillId="11" borderId="2" xfId="0" applyFont="1" applyFill="1" applyBorder="1" applyAlignment="1">
      <alignment horizontal="left" vertical="top" wrapText="1"/>
    </xf>
    <xf numFmtId="0" fontId="7" fillId="11" borderId="2" xfId="0" applyFont="1" applyFill="1" applyBorder="1" applyAlignment="1">
      <alignment vertical="top" wrapText="1"/>
    </xf>
    <xf numFmtId="164" fontId="7" fillId="0" borderId="2" xfId="0" applyNumberFormat="1" applyFont="1" applyBorder="1" applyAlignment="1">
      <alignment horizontal="center" vertical="top" wrapText="1"/>
    </xf>
    <xf numFmtId="0" fontId="0" fillId="0" borderId="2" xfId="0" applyBorder="1" applyAlignment="1">
      <alignment horizontal="center" vertical="top" wrapText="1"/>
    </xf>
    <xf numFmtId="0" fontId="0" fillId="0" borderId="0" xfId="0" applyAlignment="1">
      <alignment horizontal="center" wrapText="1"/>
    </xf>
    <xf numFmtId="0" fontId="21" fillId="0" borderId="0" xfId="0" applyFont="1" applyAlignment="1">
      <alignment wrapText="1"/>
    </xf>
    <xf numFmtId="0" fontId="5" fillId="14" borderId="0" xfId="0" applyFont="1" applyFill="1" applyAlignment="1">
      <alignment horizontal="center" vertical="center" textRotation="90" wrapText="1"/>
    </xf>
    <xf numFmtId="0" fontId="17" fillId="11" borderId="2" xfId="0" applyFont="1" applyFill="1" applyBorder="1" applyAlignment="1">
      <alignment horizontal="left" vertical="top" wrapText="1"/>
    </xf>
    <xf numFmtId="0" fontId="27" fillId="0" borderId="2" xfId="0" applyFont="1" applyBorder="1" applyAlignment="1">
      <alignment vertical="top" wrapText="1"/>
    </xf>
    <xf numFmtId="0" fontId="4" fillId="14" borderId="0" xfId="0" applyFont="1" applyFill="1" applyAlignment="1">
      <alignment horizontal="center" vertical="center" textRotation="90" wrapText="1"/>
    </xf>
    <xf numFmtId="49" fontId="10" fillId="0" borderId="2" xfId="0" applyNumberFormat="1" applyFont="1" applyBorder="1" applyAlignment="1">
      <alignment horizontal="left" vertical="top" wrapText="1"/>
    </xf>
    <xf numFmtId="0" fontId="41" fillId="14" borderId="0" xfId="0" applyFont="1" applyFill="1" applyAlignment="1">
      <alignment horizontal="center" vertical="center" textRotation="90"/>
    </xf>
    <xf numFmtId="0" fontId="28" fillId="0" borderId="2" xfId="0" applyFont="1" applyBorder="1" applyAlignment="1">
      <alignment vertical="top" wrapText="1"/>
    </xf>
    <xf numFmtId="49" fontId="21" fillId="0" borderId="2" xfId="0" applyNumberFormat="1" applyFont="1" applyBorder="1" applyAlignment="1">
      <alignment horizontal="center" vertical="top" wrapText="1"/>
    </xf>
    <xf numFmtId="49" fontId="7" fillId="0" borderId="2" xfId="0" applyNumberFormat="1" applyFont="1" applyBorder="1" applyAlignment="1">
      <alignment horizontal="center" vertical="top" wrapText="1"/>
    </xf>
    <xf numFmtId="0" fontId="41" fillId="14" borderId="0" xfId="0" applyFont="1" applyFill="1" applyAlignment="1">
      <alignment horizontal="center" vertical="center" textRotation="90" wrapText="1"/>
    </xf>
    <xf numFmtId="0" fontId="11" fillId="11" borderId="2" xfId="0" applyFont="1" applyFill="1" applyBorder="1" applyAlignment="1">
      <alignment horizontal="left" vertical="top" wrapText="1"/>
    </xf>
    <xf numFmtId="49" fontId="21" fillId="0" borderId="2" xfId="0" applyNumberFormat="1" applyFont="1" applyBorder="1" applyAlignment="1">
      <alignment horizontal="left" vertical="top" wrapText="1"/>
    </xf>
    <xf numFmtId="0" fontId="119" fillId="0" borderId="2" xfId="0" applyFont="1" applyBorder="1" applyAlignment="1">
      <alignment vertical="top" wrapText="1"/>
    </xf>
    <xf numFmtId="0" fontId="13" fillId="0" borderId="2" xfId="0" applyFont="1" applyBorder="1" applyAlignment="1">
      <alignment horizontal="center" vertical="top" wrapText="1"/>
    </xf>
    <xf numFmtId="0" fontId="41" fillId="18" borderId="0" xfId="0" applyFont="1" applyFill="1" applyAlignment="1">
      <alignment horizontal="center" vertical="center" textRotation="90" wrapText="1"/>
    </xf>
    <xf numFmtId="0" fontId="21" fillId="11" borderId="2" xfId="0" applyFont="1" applyFill="1" applyBorder="1" applyAlignment="1">
      <alignment horizontal="left" vertical="top" wrapText="1"/>
    </xf>
    <xf numFmtId="0" fontId="39" fillId="11" borderId="2" xfId="0" applyFont="1" applyFill="1" applyBorder="1" applyAlignment="1">
      <alignment horizontal="left" vertical="top" wrapText="1"/>
    </xf>
    <xf numFmtId="164" fontId="29" fillId="0" borderId="2" xfId="0" applyNumberFormat="1" applyFont="1" applyBorder="1" applyAlignment="1">
      <alignment horizontal="center" vertical="top" wrapText="1"/>
    </xf>
    <xf numFmtId="0" fontId="58" fillId="10" borderId="2" xfId="0" applyFont="1" applyFill="1" applyBorder="1" applyAlignment="1">
      <alignment horizontal="left" vertical="top" wrapText="1"/>
    </xf>
    <xf numFmtId="0" fontId="0" fillId="10" borderId="2" xfId="0" applyFill="1" applyBorder="1" applyAlignment="1">
      <alignment vertical="top" wrapText="1"/>
    </xf>
    <xf numFmtId="49" fontId="10" fillId="10" borderId="2" xfId="0" applyNumberFormat="1" applyFont="1" applyFill="1" applyBorder="1" applyAlignment="1">
      <alignment horizontal="left" vertical="top" wrapText="1"/>
    </xf>
    <xf numFmtId="49" fontId="21" fillId="10" borderId="2" xfId="0" applyNumberFormat="1" applyFont="1" applyFill="1" applyBorder="1" applyAlignment="1">
      <alignment horizontal="center" vertical="top" wrapText="1"/>
    </xf>
    <xf numFmtId="49" fontId="21" fillId="10" borderId="2" xfId="0" applyNumberFormat="1" applyFont="1" applyFill="1" applyBorder="1" applyAlignment="1">
      <alignment horizontal="left" vertical="top" wrapText="1"/>
    </xf>
    <xf numFmtId="0" fontId="19" fillId="0" borderId="0" xfId="0" applyFont="1" applyAlignment="1">
      <alignment wrapText="1"/>
    </xf>
    <xf numFmtId="0" fontId="6" fillId="0" borderId="2" xfId="0" applyFont="1" applyBorder="1" applyAlignment="1">
      <alignment vertical="top" wrapText="1"/>
    </xf>
    <xf numFmtId="0" fontId="6" fillId="11" borderId="2" xfId="0" applyFont="1" applyFill="1" applyBorder="1" applyAlignment="1">
      <alignment horizontal="center" vertical="top" readingOrder="1"/>
    </xf>
    <xf numFmtId="0" fontId="13" fillId="11" borderId="2" xfId="0" applyFont="1" applyFill="1" applyBorder="1" applyAlignment="1">
      <alignment horizontal="left" vertical="top" wrapText="1"/>
    </xf>
    <xf numFmtId="0" fontId="4" fillId="0" borderId="2" xfId="0" applyFont="1" applyBorder="1" applyAlignment="1">
      <alignment vertical="top" wrapText="1"/>
    </xf>
    <xf numFmtId="0" fontId="6" fillId="0" borderId="0" xfId="0" applyFont="1" applyAlignment="1">
      <alignment horizontal="center" wrapText="1"/>
    </xf>
    <xf numFmtId="0" fontId="29" fillId="0" borderId="2" xfId="0" applyFont="1" applyBorder="1" applyAlignment="1">
      <alignment horizontal="center" vertical="top" wrapText="1"/>
    </xf>
    <xf numFmtId="0" fontId="5" fillId="18" borderId="0" xfId="0" applyFont="1" applyFill="1" applyAlignment="1">
      <alignment horizontal="center" vertical="center" textRotation="90" wrapText="1"/>
    </xf>
    <xf numFmtId="0" fontId="17" fillId="10" borderId="2" xfId="0" applyFont="1" applyFill="1" applyBorder="1" applyAlignment="1">
      <alignment horizontal="left" vertical="top" wrapText="1"/>
    </xf>
    <xf numFmtId="0" fontId="120" fillId="10" borderId="2" xfId="0" applyFont="1" applyFill="1" applyBorder="1" applyAlignment="1">
      <alignment vertical="top" wrapText="1"/>
    </xf>
    <xf numFmtId="49" fontId="6" fillId="10" borderId="2" xfId="0" applyNumberFormat="1" applyFont="1" applyFill="1" applyBorder="1" applyAlignment="1">
      <alignment horizontal="center" vertical="top" wrapText="1"/>
    </xf>
    <xf numFmtId="164" fontId="6" fillId="0" borderId="2" xfId="0" applyNumberFormat="1" applyFont="1" applyBorder="1" applyAlignment="1">
      <alignment horizontal="center" vertical="top" wrapText="1"/>
    </xf>
    <xf numFmtId="164" fontId="21" fillId="0" borderId="2" xfId="0" applyNumberFormat="1" applyFont="1" applyBorder="1" applyAlignment="1">
      <alignment horizontal="center" vertical="top" wrapText="1"/>
    </xf>
    <xf numFmtId="0" fontId="121" fillId="10" borderId="2" xfId="0" applyFont="1" applyFill="1" applyBorder="1" applyAlignment="1">
      <alignment wrapText="1"/>
    </xf>
    <xf numFmtId="49" fontId="12" fillId="10" borderId="2" xfId="0" applyNumberFormat="1" applyFont="1" applyFill="1" applyBorder="1" applyAlignment="1">
      <alignment horizontal="center" vertical="top" wrapText="1"/>
    </xf>
    <xf numFmtId="49" fontId="20" fillId="0" borderId="2" xfId="0" applyNumberFormat="1" applyFont="1" applyBorder="1" applyAlignment="1">
      <alignment horizontal="center" vertical="top" wrapText="1"/>
    </xf>
    <xf numFmtId="0" fontId="13" fillId="10" borderId="2" xfId="0" applyFont="1" applyFill="1" applyBorder="1" applyAlignment="1">
      <alignment horizontal="left" vertical="top" wrapText="1"/>
    </xf>
    <xf numFmtId="0" fontId="28" fillId="10" borderId="2" xfId="0" applyFont="1" applyFill="1" applyBorder="1" applyAlignment="1">
      <alignment vertical="top" wrapText="1"/>
    </xf>
    <xf numFmtId="0" fontId="27" fillId="10" borderId="2" xfId="0" applyFont="1" applyFill="1" applyBorder="1" applyAlignment="1">
      <alignment vertical="top" wrapText="1"/>
    </xf>
    <xf numFmtId="0" fontId="20" fillId="7" borderId="2" xfId="0" applyFont="1" applyFill="1" applyBorder="1" applyAlignment="1">
      <alignment horizontal="center" vertical="top" wrapText="1"/>
    </xf>
    <xf numFmtId="0" fontId="37" fillId="7" borderId="2" xfId="0" applyFont="1" applyFill="1" applyBorder="1" applyAlignment="1">
      <alignment horizontal="center" vertical="top" wrapText="1"/>
    </xf>
    <xf numFmtId="0" fontId="14" fillId="10" borderId="2" xfId="0" applyFont="1" applyFill="1" applyBorder="1" applyAlignment="1">
      <alignment horizontal="center" vertical="top" wrapText="1"/>
    </xf>
    <xf numFmtId="49" fontId="124" fillId="10" borderId="2" xfId="0" applyNumberFormat="1" applyFont="1" applyFill="1" applyBorder="1" applyAlignment="1">
      <alignment horizontal="center" vertical="top" wrapText="1"/>
    </xf>
    <xf numFmtId="0" fontId="117" fillId="18" borderId="0" xfId="0" applyFont="1" applyFill="1" applyAlignment="1">
      <alignment horizontal="center" vertical="center" textRotation="90" wrapText="1"/>
    </xf>
    <xf numFmtId="0" fontId="37" fillId="11" borderId="2" xfId="0" applyFont="1" applyFill="1" applyBorder="1" applyAlignment="1">
      <alignment horizontal="left" vertical="top" wrapText="1"/>
    </xf>
    <xf numFmtId="0" fontId="14" fillId="7" borderId="2" xfId="0" applyFont="1" applyFill="1" applyBorder="1" applyAlignment="1">
      <alignment horizontal="center" vertical="top" wrapText="1"/>
    </xf>
    <xf numFmtId="0" fontId="6" fillId="10" borderId="2" xfId="0" applyFont="1" applyFill="1" applyBorder="1" applyAlignment="1">
      <alignment horizontal="left" vertical="top"/>
    </xf>
    <xf numFmtId="0" fontId="6" fillId="10" borderId="2" xfId="0" applyFont="1" applyFill="1" applyBorder="1" applyAlignment="1">
      <alignment vertical="top" wrapText="1"/>
    </xf>
    <xf numFmtId="0" fontId="6" fillId="10" borderId="2" xfId="0" applyFont="1" applyFill="1" applyBorder="1" applyAlignment="1">
      <alignment horizontal="center" vertical="top" readingOrder="1"/>
    </xf>
    <xf numFmtId="164" fontId="6" fillId="10" borderId="2" xfId="0" applyNumberFormat="1" applyFont="1" applyFill="1" applyBorder="1" applyAlignment="1">
      <alignment horizontal="center" vertical="top" wrapText="1"/>
    </xf>
    <xf numFmtId="0" fontId="7" fillId="10" borderId="2" xfId="0" applyFont="1" applyFill="1" applyBorder="1" applyAlignment="1">
      <alignment vertical="top" wrapText="1"/>
    </xf>
    <xf numFmtId="0" fontId="18" fillId="0" borderId="2" xfId="0" applyFont="1" applyBorder="1" applyAlignment="1">
      <alignment vertical="top" wrapText="1"/>
    </xf>
    <xf numFmtId="0" fontId="126" fillId="0" borderId="2" xfId="0" applyFont="1" applyBorder="1" applyAlignment="1">
      <alignment vertical="top" wrapText="1"/>
    </xf>
    <xf numFmtId="0" fontId="0" fillId="20" borderId="0" xfId="0" applyFill="1" applyAlignment="1">
      <alignment wrapText="1"/>
    </xf>
    <xf numFmtId="0" fontId="12" fillId="11" borderId="2" xfId="0" applyFont="1" applyFill="1" applyBorder="1" applyAlignment="1">
      <alignment horizontal="left" vertical="top"/>
    </xf>
    <xf numFmtId="0" fontId="12" fillId="11" borderId="2" xfId="0" applyFont="1" applyFill="1" applyBorder="1" applyAlignment="1">
      <alignment horizontal="left" vertical="top" wrapText="1"/>
    </xf>
    <xf numFmtId="0" fontId="127" fillId="7" borderId="2" xfId="0" applyFont="1" applyFill="1" applyBorder="1" applyAlignment="1">
      <alignment horizontal="center" vertical="top" wrapText="1"/>
    </xf>
    <xf numFmtId="0" fontId="21" fillId="0" borderId="0" xfId="0" applyFont="1" applyAlignment="1">
      <alignment vertical="top" wrapText="1"/>
    </xf>
    <xf numFmtId="165" fontId="10" fillId="10" borderId="2" xfId="0" applyNumberFormat="1" applyFont="1" applyFill="1" applyBorder="1" applyAlignment="1">
      <alignment horizontal="center" vertical="top" wrapText="1"/>
    </xf>
    <xf numFmtId="0" fontId="4" fillId="18" borderId="0" xfId="0" applyFont="1" applyFill="1" applyAlignment="1">
      <alignment horizontal="center" vertical="center" textRotation="90" wrapText="1"/>
    </xf>
    <xf numFmtId="16" fontId="10" fillId="10" borderId="2" xfId="0" applyNumberFormat="1" applyFont="1" applyFill="1" applyBorder="1" applyAlignment="1">
      <alignment horizontal="left" vertical="top" wrapText="1"/>
    </xf>
    <xf numFmtId="0" fontId="117" fillId="10" borderId="0" xfId="0" applyFont="1" applyFill="1" applyAlignment="1">
      <alignment horizontal="center" vertical="center" textRotation="90" wrapText="1"/>
    </xf>
    <xf numFmtId="165" fontId="37" fillId="0" borderId="2" xfId="0" applyNumberFormat="1" applyFont="1" applyBorder="1" applyAlignment="1">
      <alignment horizontal="center" vertical="top" wrapText="1"/>
    </xf>
    <xf numFmtId="0" fontId="130" fillId="7" borderId="2" xfId="0" applyFont="1" applyFill="1" applyBorder="1" applyAlignment="1">
      <alignment horizontal="center" vertical="top" wrapText="1"/>
    </xf>
    <xf numFmtId="16" fontId="21" fillId="0" borderId="2" xfId="0" applyNumberFormat="1" applyFont="1" applyBorder="1" applyAlignment="1">
      <alignment horizontal="left" vertical="top" wrapText="1"/>
    </xf>
    <xf numFmtId="0" fontId="117" fillId="0" borderId="0" xfId="0" applyFont="1" applyAlignment="1">
      <alignment horizontal="center" vertical="center" textRotation="90" wrapText="1"/>
    </xf>
    <xf numFmtId="0" fontId="10" fillId="0" borderId="2" xfId="0" applyFont="1" applyBorder="1" applyAlignment="1">
      <alignment horizontal="center" vertical="top" wrapText="1"/>
    </xf>
    <xf numFmtId="0" fontId="15" fillId="0" borderId="2" xfId="0" applyFont="1" applyBorder="1" applyAlignment="1">
      <alignment vertical="top" wrapText="1"/>
    </xf>
    <xf numFmtId="0" fontId="6" fillId="11" borderId="2" xfId="0" applyFont="1" applyFill="1" applyBorder="1" applyAlignment="1">
      <alignment horizontal="center" vertical="top" wrapText="1" readingOrder="1"/>
    </xf>
    <xf numFmtId="49" fontId="15" fillId="0" borderId="2" xfId="0" applyNumberFormat="1" applyFont="1" applyBorder="1" applyAlignment="1">
      <alignment horizontal="center" vertical="top" wrapText="1"/>
    </xf>
    <xf numFmtId="16" fontId="10" fillId="0" borderId="2" xfId="0" applyNumberFormat="1" applyFont="1" applyBorder="1" applyAlignment="1">
      <alignment horizontal="left" vertical="top" wrapText="1"/>
    </xf>
    <xf numFmtId="0" fontId="117" fillId="14" borderId="0" xfId="0" applyFont="1" applyFill="1" applyAlignment="1">
      <alignment horizontal="center" vertical="center" textRotation="90"/>
    </xf>
    <xf numFmtId="0" fontId="11" fillId="0" borderId="2" xfId="0" applyFont="1" applyBorder="1" applyAlignment="1">
      <alignment horizontal="left" vertical="top" wrapText="1"/>
    </xf>
    <xf numFmtId="0" fontId="21" fillId="0" borderId="2" xfId="0" applyFont="1" applyBorder="1" applyAlignment="1">
      <alignment horizontal="center" wrapText="1"/>
    </xf>
    <xf numFmtId="0" fontId="6" fillId="0" borderId="2" xfId="0" applyFont="1" applyBorder="1" applyAlignment="1">
      <alignment horizontal="center" wrapText="1"/>
    </xf>
    <xf numFmtId="0" fontId="0" fillId="10" borderId="2" xfId="0" applyFill="1" applyBorder="1" applyAlignment="1">
      <alignment horizontal="center" vertical="top" wrapText="1"/>
    </xf>
    <xf numFmtId="0" fontId="36" fillId="10" borderId="2" xfId="0" applyFont="1" applyFill="1" applyBorder="1" applyAlignment="1">
      <alignment horizontal="center" vertical="top" wrapText="1"/>
    </xf>
    <xf numFmtId="0" fontId="37" fillId="10" borderId="2" xfId="0" applyFont="1" applyFill="1" applyBorder="1" applyAlignment="1">
      <alignment horizontal="left" vertical="top" wrapText="1"/>
    </xf>
    <xf numFmtId="164" fontId="15" fillId="10" borderId="2" xfId="0" applyNumberFormat="1" applyFont="1" applyFill="1" applyBorder="1" applyAlignment="1">
      <alignment horizontal="center" vertical="top" wrapText="1"/>
    </xf>
    <xf numFmtId="0" fontId="40" fillId="0" borderId="2" xfId="0" applyFont="1" applyBorder="1" applyAlignment="1">
      <alignment horizontal="left" vertical="top" wrapText="1"/>
    </xf>
    <xf numFmtId="0" fontId="22" fillId="10" borderId="2" xfId="0" applyFont="1" applyFill="1" applyBorder="1" applyAlignment="1">
      <alignment horizontal="center" vertical="top" wrapText="1"/>
    </xf>
    <xf numFmtId="0" fontId="124" fillId="0" borderId="2" xfId="0" applyFont="1" applyBorder="1" applyAlignment="1">
      <alignment horizontal="center" vertical="top" wrapText="1"/>
    </xf>
    <xf numFmtId="16" fontId="6" fillId="0" borderId="2" xfId="0" applyNumberFormat="1" applyFont="1" applyBorder="1" applyAlignment="1">
      <alignment horizontal="left" vertical="top" wrapText="1"/>
    </xf>
    <xf numFmtId="0" fontId="37" fillId="10" borderId="2" xfId="0" applyFont="1" applyFill="1" applyBorder="1" applyAlignment="1">
      <alignment horizontal="center" vertical="top" wrapText="1"/>
    </xf>
    <xf numFmtId="0" fontId="15" fillId="0" borderId="2" xfId="0" applyFont="1" applyBorder="1" applyAlignment="1">
      <alignment wrapText="1"/>
    </xf>
    <xf numFmtId="0" fontId="133" fillId="7" borderId="2" xfId="0" applyFont="1" applyFill="1" applyBorder="1" applyAlignment="1">
      <alignment horizontal="center" vertical="top" wrapText="1"/>
    </xf>
    <xf numFmtId="0" fontId="121" fillId="14" borderId="0" xfId="0" applyFont="1" applyFill="1" applyAlignment="1">
      <alignment horizontal="center" vertical="center" textRotation="90" wrapText="1"/>
    </xf>
    <xf numFmtId="0" fontId="117" fillId="10" borderId="0" xfId="0" applyFont="1" applyFill="1" applyAlignment="1">
      <alignment horizontal="center" vertical="center" textRotation="90"/>
    </xf>
    <xf numFmtId="0" fontId="13" fillId="11" borderId="2" xfId="0" applyFont="1" applyFill="1" applyBorder="1" applyAlignment="1">
      <alignment horizontal="left" vertical="top"/>
    </xf>
    <xf numFmtId="165" fontId="37" fillId="10" borderId="2" xfId="0" applyNumberFormat="1" applyFont="1" applyFill="1" applyBorder="1" applyAlignment="1">
      <alignment horizontal="center" vertical="top" wrapText="1"/>
    </xf>
    <xf numFmtId="0" fontId="133" fillId="10" borderId="2" xfId="0" applyFont="1" applyFill="1" applyBorder="1" applyAlignment="1">
      <alignment horizontal="center" vertical="top" wrapText="1"/>
    </xf>
    <xf numFmtId="0" fontId="124" fillId="10" borderId="2" xfId="0" applyFont="1" applyFill="1" applyBorder="1" applyAlignment="1">
      <alignment horizontal="center" vertical="top" wrapText="1"/>
    </xf>
    <xf numFmtId="0" fontId="0" fillId="0" borderId="0" xfId="0" applyAlignment="1">
      <alignment vertical="top" wrapText="1"/>
    </xf>
    <xf numFmtId="165" fontId="12" fillId="0" borderId="2" xfId="0" applyNumberFormat="1" applyFont="1" applyBorder="1" applyAlignment="1">
      <alignment horizontal="center" vertical="top" wrapText="1"/>
    </xf>
    <xf numFmtId="0" fontId="40" fillId="0" borderId="2" xfId="0" applyFont="1" applyBorder="1" applyAlignment="1">
      <alignment horizontal="center" vertical="top" wrapText="1"/>
    </xf>
    <xf numFmtId="0" fontId="12" fillId="7" borderId="2" xfId="0" applyFont="1" applyFill="1" applyBorder="1" applyAlignment="1">
      <alignment horizontal="center" vertical="top" wrapText="1"/>
    </xf>
    <xf numFmtId="0" fontId="15" fillId="0" borderId="0" xfId="0" applyFont="1" applyAlignment="1">
      <alignment horizontal="center" wrapText="1"/>
    </xf>
    <xf numFmtId="0" fontId="29" fillId="10" borderId="2" xfId="0" applyFont="1" applyFill="1" applyBorder="1" applyAlignment="1">
      <alignment horizontal="center" vertical="top" wrapText="1"/>
    </xf>
    <xf numFmtId="0" fontId="13" fillId="10" borderId="2" xfId="0" applyFont="1" applyFill="1" applyBorder="1" applyAlignment="1">
      <alignment horizontal="center" vertical="top" wrapText="1"/>
    </xf>
    <xf numFmtId="164" fontId="29" fillId="10" borderId="2" xfId="0" applyNumberFormat="1" applyFont="1" applyFill="1" applyBorder="1" applyAlignment="1">
      <alignment horizontal="center" vertical="top" wrapText="1"/>
    </xf>
    <xf numFmtId="164" fontId="7" fillId="10" borderId="2" xfId="0" applyNumberFormat="1" applyFont="1" applyFill="1" applyBorder="1" applyAlignment="1">
      <alignment horizontal="center" vertical="top" wrapText="1"/>
    </xf>
    <xf numFmtId="0" fontId="7" fillId="10" borderId="2" xfId="0" applyFont="1" applyFill="1" applyBorder="1" applyAlignment="1">
      <alignment horizontal="center" vertical="top" wrapText="1"/>
    </xf>
    <xf numFmtId="0" fontId="37" fillId="0" borderId="2" xfId="0" applyFont="1" applyBorder="1" applyAlignment="1">
      <alignment horizontal="center" vertical="top" wrapText="1"/>
    </xf>
    <xf numFmtId="0" fontId="12" fillId="0" borderId="2" xfId="0" applyFont="1" applyBorder="1" applyAlignment="1">
      <alignment horizontal="left" vertical="top"/>
    </xf>
    <xf numFmtId="0" fontId="12" fillId="0" borderId="2" xfId="0" applyFont="1" applyBorder="1" applyAlignment="1">
      <alignment horizontal="center" vertical="top" readingOrder="1"/>
    </xf>
    <xf numFmtId="0" fontId="12" fillId="0" borderId="2" xfId="0" applyFont="1" applyBorder="1" applyAlignment="1">
      <alignment wrapText="1"/>
    </xf>
    <xf numFmtId="0" fontId="7" fillId="17" borderId="2" xfId="0" applyFont="1" applyFill="1" applyBorder="1" applyAlignment="1">
      <alignment horizontal="center" vertical="top" wrapText="1"/>
    </xf>
    <xf numFmtId="0" fontId="6" fillId="17" borderId="2" xfId="0" applyFont="1" applyFill="1" applyBorder="1" applyAlignment="1">
      <alignment horizontal="left" vertical="top" wrapText="1"/>
    </xf>
    <xf numFmtId="0" fontId="6" fillId="17" borderId="2" xfId="0" applyFont="1" applyFill="1" applyBorder="1" applyAlignment="1">
      <alignment horizontal="center" vertical="top" wrapText="1"/>
    </xf>
    <xf numFmtId="165" fontId="6" fillId="17" borderId="2" xfId="0" applyNumberFormat="1" applyFont="1" applyFill="1" applyBorder="1" applyAlignment="1">
      <alignment horizontal="center" vertical="top" wrapText="1"/>
    </xf>
    <xf numFmtId="0" fontId="37" fillId="17" borderId="2" xfId="0" applyFont="1" applyFill="1" applyBorder="1" applyAlignment="1">
      <alignment horizontal="center" vertical="top" wrapText="1"/>
    </xf>
    <xf numFmtId="0" fontId="37" fillId="17" borderId="2" xfId="0" applyFont="1" applyFill="1" applyBorder="1" applyAlignment="1">
      <alignment horizontal="left" vertical="top" wrapText="1"/>
    </xf>
    <xf numFmtId="164" fontId="7" fillId="17" borderId="2" xfId="0" applyNumberFormat="1" applyFont="1" applyFill="1" applyBorder="1" applyAlignment="1">
      <alignment horizontal="center" vertical="top" wrapText="1"/>
    </xf>
    <xf numFmtId="49" fontId="7" fillId="17" borderId="2" xfId="0" applyNumberFormat="1" applyFont="1" applyFill="1" applyBorder="1" applyAlignment="1">
      <alignment horizontal="center" vertical="top" wrapText="1"/>
    </xf>
    <xf numFmtId="0" fontId="12" fillId="0" borderId="0" xfId="0" applyFont="1" applyAlignment="1">
      <alignment wrapText="1"/>
    </xf>
    <xf numFmtId="16" fontId="21" fillId="0" borderId="2" xfId="0" applyNumberFormat="1" applyFont="1" applyBorder="1" applyAlignment="1">
      <alignment horizontal="center" vertical="top" wrapText="1"/>
    </xf>
    <xf numFmtId="0" fontId="15" fillId="10" borderId="2" xfId="0" applyFont="1" applyFill="1" applyBorder="1" applyAlignment="1">
      <alignment horizontal="center" vertical="top" wrapText="1"/>
    </xf>
    <xf numFmtId="0" fontId="12" fillId="0" borderId="2" xfId="0" applyFont="1" applyBorder="1" applyAlignment="1">
      <alignment horizontal="center" wrapText="1"/>
    </xf>
    <xf numFmtId="165" fontId="12" fillId="10" borderId="2" xfId="0" applyNumberFormat="1" applyFont="1" applyFill="1" applyBorder="1" applyAlignment="1">
      <alignment horizontal="center" vertical="top" wrapText="1"/>
    </xf>
    <xf numFmtId="0" fontId="13" fillId="7" borderId="2" xfId="0" applyFont="1" applyFill="1" applyBorder="1" applyAlignment="1">
      <alignment horizontal="center" vertical="top" wrapText="1"/>
    </xf>
    <xf numFmtId="0" fontId="139" fillId="17" borderId="2" xfId="0" applyFont="1" applyFill="1" applyBorder="1" applyAlignment="1">
      <alignment horizontal="center" vertical="top" wrapText="1"/>
    </xf>
    <xf numFmtId="0" fontId="140" fillId="17" borderId="2" xfId="0" applyFont="1" applyFill="1" applyBorder="1" applyAlignment="1">
      <alignment horizontal="left" vertical="top" wrapText="1"/>
    </xf>
    <xf numFmtId="0" fontId="140" fillId="17" borderId="2" xfId="0" applyFont="1" applyFill="1" applyBorder="1" applyAlignment="1">
      <alignment horizontal="center" vertical="top" wrapText="1"/>
    </xf>
    <xf numFmtId="165" fontId="140" fillId="17" borderId="2" xfId="0" applyNumberFormat="1" applyFont="1" applyFill="1" applyBorder="1" applyAlignment="1">
      <alignment horizontal="center" vertical="top" wrapText="1"/>
    </xf>
    <xf numFmtId="0" fontId="21" fillId="17" borderId="2" xfId="0" applyFont="1" applyFill="1" applyBorder="1" applyAlignment="1">
      <alignment horizontal="center" vertical="top" wrapText="1"/>
    </xf>
    <xf numFmtId="0" fontId="12" fillId="17" borderId="2" xfId="0" applyFont="1" applyFill="1" applyBorder="1" applyAlignment="1">
      <alignment horizontal="center" vertical="top" wrapText="1"/>
    </xf>
    <xf numFmtId="164" fontId="139" fillId="17" borderId="2" xfId="0" applyNumberFormat="1" applyFont="1" applyFill="1" applyBorder="1" applyAlignment="1">
      <alignment horizontal="center" vertical="top" wrapText="1"/>
    </xf>
    <xf numFmtId="0" fontId="0" fillId="17" borderId="2" xfId="0" applyFill="1" applyBorder="1" applyAlignment="1">
      <alignment horizontal="center" vertical="top" wrapText="1"/>
    </xf>
    <xf numFmtId="0" fontId="28" fillId="10" borderId="0" xfId="0" applyFont="1" applyFill="1" applyAlignment="1">
      <alignment horizontal="center" vertical="center" textRotation="90"/>
    </xf>
    <xf numFmtId="0" fontId="28" fillId="18" borderId="0" xfId="0" applyFont="1" applyFill="1" applyAlignment="1">
      <alignment horizontal="center" vertical="center" textRotation="90" wrapText="1"/>
    </xf>
    <xf numFmtId="0" fontId="28" fillId="14" borderId="0" xfId="0" applyFont="1" applyFill="1" applyAlignment="1">
      <alignment horizontal="center" vertical="center" textRotation="90"/>
    </xf>
    <xf numFmtId="16" fontId="12" fillId="0" borderId="2" xfId="0" applyNumberFormat="1" applyFont="1" applyBorder="1" applyAlignment="1">
      <alignment horizontal="center" vertical="top" wrapText="1"/>
    </xf>
    <xf numFmtId="0" fontId="28" fillId="19" borderId="0" xfId="0" applyFont="1" applyFill="1" applyAlignment="1">
      <alignment horizontal="center" vertical="center" textRotation="90"/>
    </xf>
    <xf numFmtId="16" fontId="138" fillId="0" borderId="2" xfId="0" applyNumberFormat="1" applyFont="1" applyBorder="1" applyAlignment="1">
      <alignment horizontal="center" vertical="top" wrapText="1"/>
    </xf>
    <xf numFmtId="0" fontId="28" fillId="26" borderId="0" xfId="0" applyFont="1" applyFill="1" applyAlignment="1">
      <alignment horizontal="center" vertical="center" textRotation="90"/>
    </xf>
    <xf numFmtId="16" fontId="138" fillId="10" borderId="2" xfId="0" applyNumberFormat="1" applyFont="1" applyFill="1" applyBorder="1" applyAlignment="1">
      <alignment horizontal="center" vertical="top" wrapText="1"/>
    </xf>
    <xf numFmtId="14" fontId="144" fillId="0" borderId="0" xfId="0" applyNumberFormat="1" applyFont="1" applyAlignment="1">
      <alignment vertical="top"/>
    </xf>
    <xf numFmtId="0" fontId="145" fillId="0" borderId="2" xfId="0" applyFont="1" applyBorder="1" applyAlignment="1">
      <alignment horizontal="left" vertical="top" wrapText="1"/>
    </xf>
    <xf numFmtId="0" fontId="144" fillId="0" borderId="4" xfId="0" applyFont="1" applyBorder="1" applyAlignment="1">
      <alignment horizontal="center" vertical="top" wrapText="1"/>
    </xf>
    <xf numFmtId="0" fontId="145" fillId="0" borderId="4" xfId="0" applyFont="1" applyBorder="1" applyAlignment="1">
      <alignment horizontal="center" vertical="top"/>
    </xf>
    <xf numFmtId="0" fontId="146" fillId="14" borderId="8" xfId="0" applyFont="1" applyFill="1" applyBorder="1" applyAlignment="1">
      <alignment horizontal="center" vertical="center" textRotation="90"/>
    </xf>
    <xf numFmtId="0" fontId="145" fillId="0" borderId="4" xfId="0" applyFont="1" applyBorder="1" applyAlignment="1">
      <alignment vertical="top"/>
    </xf>
    <xf numFmtId="164" fontId="145" fillId="0" borderId="4" xfId="0" applyNumberFormat="1" applyFont="1" applyBorder="1" applyAlignment="1">
      <alignment horizontal="center" vertical="top" wrapText="1"/>
    </xf>
    <xf numFmtId="0" fontId="145" fillId="0" borderId="4" xfId="0" applyFont="1" applyBorder="1" applyAlignment="1">
      <alignment horizontal="center" vertical="top" wrapText="1"/>
    </xf>
    <xf numFmtId="0" fontId="145" fillId="7" borderId="4" xfId="0" applyFont="1" applyFill="1" applyBorder="1" applyAlignment="1">
      <alignment horizontal="center" vertical="top" wrapText="1"/>
    </xf>
    <xf numFmtId="0" fontId="145" fillId="0" borderId="4" xfId="0" applyFont="1" applyBorder="1" applyAlignment="1">
      <alignment horizontal="left" vertical="top" wrapText="1"/>
    </xf>
    <xf numFmtId="0" fontId="145" fillId="0" borderId="4" xfId="0" applyFont="1" applyBorder="1" applyAlignment="1">
      <alignment vertical="top" wrapText="1"/>
    </xf>
    <xf numFmtId="0" fontId="150" fillId="0" borderId="4" xfId="0" applyFont="1" applyBorder="1" applyAlignment="1">
      <alignment horizontal="center" vertical="center"/>
    </xf>
    <xf numFmtId="0" fontId="145" fillId="0" borderId="2" xfId="0" applyFont="1" applyBorder="1" applyAlignment="1">
      <alignment horizontal="center" vertical="top"/>
    </xf>
    <xf numFmtId="0" fontId="145" fillId="0" borderId="2" xfId="0" applyFont="1" applyBorder="1" applyAlignment="1">
      <alignment horizontal="center" vertical="top" wrapText="1"/>
    </xf>
    <xf numFmtId="0" fontId="151" fillId="10" borderId="2" xfId="0" applyFont="1" applyFill="1" applyBorder="1" applyAlignment="1">
      <alignment vertical="top" wrapText="1"/>
    </xf>
    <xf numFmtId="0" fontId="144" fillId="0" borderId="2" xfId="0" applyFont="1" applyBorder="1" applyAlignment="1">
      <alignment vertical="top" wrapText="1"/>
    </xf>
    <xf numFmtId="0" fontId="152" fillId="0" borderId="2" xfId="0" applyFont="1" applyBorder="1" applyAlignment="1">
      <alignment horizontal="left" vertical="top" wrapText="1"/>
    </xf>
    <xf numFmtId="0" fontId="153" fillId="0" borderId="4" xfId="0" applyFont="1" applyBorder="1" applyAlignment="1">
      <alignment horizontal="center" vertical="top" wrapText="1"/>
    </xf>
    <xf numFmtId="0" fontId="152" fillId="0" borderId="4" xfId="0" applyFont="1" applyBorder="1" applyAlignment="1">
      <alignment horizontal="center" vertical="top"/>
    </xf>
    <xf numFmtId="0" fontId="152" fillId="0" borderId="4" xfId="0" applyFont="1" applyBorder="1" applyAlignment="1">
      <alignment vertical="top"/>
    </xf>
    <xf numFmtId="164" fontId="152" fillId="0" borderId="4" xfId="0" applyNumberFormat="1" applyFont="1" applyBorder="1" applyAlignment="1">
      <alignment horizontal="center" vertical="top" wrapText="1"/>
    </xf>
    <xf numFmtId="0" fontId="152" fillId="0" borderId="4" xfId="0" applyFont="1" applyBorder="1" applyAlignment="1">
      <alignment horizontal="center" vertical="top" wrapText="1"/>
    </xf>
    <xf numFmtId="0" fontId="152" fillId="7" borderId="4" xfId="0" applyFont="1" applyFill="1" applyBorder="1" applyAlignment="1">
      <alignment horizontal="center" vertical="top" wrapText="1"/>
    </xf>
    <xf numFmtId="0" fontId="152" fillId="0" borderId="4" xfId="0" applyFont="1" applyBorder="1" applyAlignment="1">
      <alignment horizontal="left" vertical="top" wrapText="1"/>
    </xf>
    <xf numFmtId="0" fontId="152" fillId="0" borderId="4" xfId="0" applyFont="1" applyBorder="1" applyAlignment="1">
      <alignment vertical="top" wrapText="1"/>
    </xf>
    <xf numFmtId="0" fontId="153" fillId="0" borderId="4" xfId="0" applyFont="1" applyBorder="1" applyAlignment="1">
      <alignment horizontal="center" vertical="center"/>
    </xf>
    <xf numFmtId="0" fontId="152" fillId="0" borderId="2" xfId="0" applyFont="1" applyBorder="1" applyAlignment="1">
      <alignment horizontal="center" vertical="top"/>
    </xf>
    <xf numFmtId="0" fontId="152" fillId="0" borderId="2" xfId="0" applyFont="1" applyBorder="1" applyAlignment="1">
      <alignment horizontal="center" vertical="top" wrapText="1"/>
    </xf>
    <xf numFmtId="0" fontId="156" fillId="0" borderId="2" xfId="0" applyFont="1" applyBorder="1" applyAlignment="1">
      <alignment vertical="top" wrapText="1"/>
    </xf>
    <xf numFmtId="0" fontId="153" fillId="0" borderId="2" xfId="0" applyFont="1" applyBorder="1" applyAlignment="1">
      <alignment vertical="top" wrapText="1"/>
    </xf>
    <xf numFmtId="0" fontId="152" fillId="10" borderId="2" xfId="0" applyFont="1" applyFill="1" applyBorder="1" applyAlignment="1">
      <alignment horizontal="left" vertical="top" wrapText="1"/>
    </xf>
    <xf numFmtId="0" fontId="153" fillId="10" borderId="4" xfId="0" applyFont="1" applyFill="1" applyBorder="1" applyAlignment="1">
      <alignment horizontal="center" vertical="top" wrapText="1"/>
    </xf>
    <xf numFmtId="0" fontId="152" fillId="10" borderId="4" xfId="0" applyFont="1" applyFill="1" applyBorder="1" applyAlignment="1">
      <alignment horizontal="center" vertical="top"/>
    </xf>
    <xf numFmtId="0" fontId="152" fillId="10" borderId="4" xfId="0" applyFont="1" applyFill="1" applyBorder="1" applyAlignment="1">
      <alignment vertical="top"/>
    </xf>
    <xf numFmtId="164" fontId="152" fillId="10" borderId="4" xfId="0" applyNumberFormat="1" applyFont="1" applyFill="1" applyBorder="1" applyAlignment="1">
      <alignment horizontal="center" vertical="top" wrapText="1"/>
    </xf>
    <xf numFmtId="0" fontId="152" fillId="10" borderId="4" xfId="0" applyFont="1" applyFill="1" applyBorder="1" applyAlignment="1">
      <alignment horizontal="center" vertical="top" wrapText="1"/>
    </xf>
    <xf numFmtId="0" fontId="155" fillId="10" borderId="4" xfId="0" applyFont="1" applyFill="1" applyBorder="1" applyAlignment="1">
      <alignment horizontal="left" vertical="top" wrapText="1"/>
    </xf>
    <xf numFmtId="0" fontId="152" fillId="10" borderId="4" xfId="0" applyFont="1" applyFill="1" applyBorder="1" applyAlignment="1">
      <alignment vertical="top" wrapText="1"/>
    </xf>
    <xf numFmtId="0" fontId="153" fillId="10" borderId="4" xfId="0" applyFont="1" applyFill="1" applyBorder="1" applyAlignment="1">
      <alignment horizontal="center" vertical="center"/>
    </xf>
    <xf numFmtId="0" fontId="152" fillId="10" borderId="4" xfId="0" applyFont="1" applyFill="1" applyBorder="1" applyAlignment="1">
      <alignment horizontal="left" vertical="top" wrapText="1"/>
    </xf>
    <xf numFmtId="0" fontId="144" fillId="0" borderId="4" xfId="0" applyFont="1" applyBorder="1" applyAlignment="1">
      <alignment horizontal="center" vertical="center"/>
    </xf>
    <xf numFmtId="0" fontId="151" fillId="0" borderId="2" xfId="0" applyFont="1" applyBorder="1" applyAlignment="1">
      <alignment vertical="top" wrapText="1"/>
    </xf>
    <xf numFmtId="0" fontId="152" fillId="10" borderId="4" xfId="0" quotePrefix="1" applyFont="1" applyFill="1" applyBorder="1" applyAlignment="1">
      <alignment horizontal="center" vertical="top"/>
    </xf>
    <xf numFmtId="0" fontId="146" fillId="24" borderId="8" xfId="0" applyFont="1" applyFill="1" applyBorder="1" applyAlignment="1">
      <alignment horizontal="center" vertical="center" textRotation="90"/>
    </xf>
    <xf numFmtId="0" fontId="159" fillId="7" borderId="4" xfId="0" applyFont="1" applyFill="1" applyBorder="1" applyAlignment="1">
      <alignment horizontal="center" vertical="top" wrapText="1"/>
    </xf>
    <xf numFmtId="0" fontId="156" fillId="10" borderId="2" xfId="0" applyFont="1" applyFill="1" applyBorder="1" applyAlignment="1">
      <alignment vertical="top" wrapText="1"/>
    </xf>
    <xf numFmtId="0" fontId="161" fillId="0" borderId="4" xfId="0" applyFont="1" applyBorder="1" applyAlignment="1">
      <alignment horizontal="center" vertical="top" wrapText="1"/>
    </xf>
    <xf numFmtId="0" fontId="115" fillId="31" borderId="8" xfId="0" applyFont="1" applyFill="1" applyBorder="1" applyAlignment="1">
      <alignment horizontal="center" vertical="center" textRotation="90"/>
    </xf>
    <xf numFmtId="0" fontId="152" fillId="18" borderId="2" xfId="0" applyFont="1" applyFill="1" applyBorder="1" applyAlignment="1">
      <alignment horizontal="left" vertical="top" wrapText="1"/>
    </xf>
    <xf numFmtId="0" fontId="153" fillId="18" borderId="4" xfId="0" applyFont="1" applyFill="1" applyBorder="1" applyAlignment="1">
      <alignment horizontal="center" vertical="top" wrapText="1"/>
    </xf>
    <xf numFmtId="0" fontId="152" fillId="18" borderId="4" xfId="0" applyFont="1" applyFill="1" applyBorder="1" applyAlignment="1">
      <alignment horizontal="center" vertical="top"/>
    </xf>
    <xf numFmtId="0" fontId="152" fillId="18" borderId="4" xfId="0" applyFont="1" applyFill="1" applyBorder="1" applyAlignment="1">
      <alignment vertical="top"/>
    </xf>
    <xf numFmtId="164" fontId="152" fillId="18" borderId="4" xfId="0" applyNumberFormat="1" applyFont="1" applyFill="1" applyBorder="1" applyAlignment="1">
      <alignment horizontal="center" vertical="top" wrapText="1"/>
    </xf>
    <xf numFmtId="0" fontId="152" fillId="18" borderId="4" xfId="0" applyFont="1" applyFill="1" applyBorder="1" applyAlignment="1">
      <alignment horizontal="center" vertical="top" wrapText="1"/>
    </xf>
    <xf numFmtId="0" fontId="152" fillId="18" borderId="4" xfId="0" applyFont="1" applyFill="1" applyBorder="1" applyAlignment="1">
      <alignment horizontal="left" vertical="top" wrapText="1"/>
    </xf>
    <xf numFmtId="0" fontId="152" fillId="18" borderId="4" xfId="0" applyFont="1" applyFill="1" applyBorder="1" applyAlignment="1">
      <alignment vertical="top" wrapText="1"/>
    </xf>
    <xf numFmtId="0" fontId="153" fillId="18" borderId="4" xfId="0" applyFont="1" applyFill="1" applyBorder="1" applyAlignment="1">
      <alignment horizontal="center" vertical="center"/>
    </xf>
    <xf numFmtId="0" fontId="144" fillId="7" borderId="4" xfId="0" applyFont="1" applyFill="1" applyBorder="1" applyAlignment="1">
      <alignment horizontal="center" vertical="top" wrapText="1"/>
    </xf>
    <xf numFmtId="0" fontId="144" fillId="0" borderId="4" xfId="0" applyFont="1" applyBorder="1" applyAlignment="1">
      <alignment horizontal="center" vertical="top"/>
    </xf>
    <xf numFmtId="0" fontId="152" fillId="0" borderId="4" xfId="0" applyFont="1" applyBorder="1"/>
    <xf numFmtId="0" fontId="145" fillId="10" borderId="2" xfId="0" applyFont="1" applyFill="1" applyBorder="1" applyAlignment="1">
      <alignment horizontal="left" vertical="top" wrapText="1"/>
    </xf>
    <xf numFmtId="0" fontId="144" fillId="10" borderId="4" xfId="0" applyFont="1" applyFill="1" applyBorder="1" applyAlignment="1">
      <alignment horizontal="center" vertical="top" wrapText="1"/>
    </xf>
    <xf numFmtId="0" fontId="145" fillId="10" borderId="4" xfId="0" applyFont="1" applyFill="1" applyBorder="1" applyAlignment="1">
      <alignment horizontal="center" vertical="top"/>
    </xf>
    <xf numFmtId="0" fontId="145" fillId="10" borderId="4" xfId="0" applyFont="1" applyFill="1" applyBorder="1" applyAlignment="1">
      <alignment vertical="top"/>
    </xf>
    <xf numFmtId="164" fontId="145" fillId="10" borderId="4" xfId="0" applyNumberFormat="1" applyFont="1" applyFill="1" applyBorder="1" applyAlignment="1">
      <alignment horizontal="center" vertical="top" wrapText="1"/>
    </xf>
    <xf numFmtId="0" fontId="145" fillId="10" borderId="4" xfId="0" applyFont="1" applyFill="1" applyBorder="1" applyAlignment="1">
      <alignment horizontal="center" vertical="top" wrapText="1"/>
    </xf>
    <xf numFmtId="0" fontId="155" fillId="0" borderId="4" xfId="0" applyFont="1" applyBorder="1" applyAlignment="1">
      <alignment horizontal="left" vertical="top" wrapText="1"/>
    </xf>
    <xf numFmtId="0" fontId="145" fillId="10" borderId="4" xfId="0" applyFont="1" applyFill="1" applyBorder="1" applyAlignment="1">
      <alignment horizontal="left" vertical="top" wrapText="1"/>
    </xf>
    <xf numFmtId="0" fontId="145" fillId="10" borderId="4" xfId="0" applyFont="1" applyFill="1" applyBorder="1" applyAlignment="1">
      <alignment vertical="top" wrapText="1"/>
    </xf>
    <xf numFmtId="0" fontId="144" fillId="10" borderId="4" xfId="0" applyFont="1" applyFill="1" applyBorder="1" applyAlignment="1">
      <alignment horizontal="center" vertical="center"/>
    </xf>
    <xf numFmtId="0" fontId="164" fillId="0" borderId="4" xfId="0" applyFont="1" applyBorder="1" applyAlignment="1">
      <alignment vertical="top" wrapText="1"/>
    </xf>
    <xf numFmtId="0" fontId="167" fillId="0" borderId="2" xfId="0" applyFont="1" applyBorder="1" applyAlignment="1">
      <alignment horizontal="left" vertical="top" wrapText="1"/>
    </xf>
    <xf numFmtId="0" fontId="168" fillId="0" borderId="4" xfId="0" applyFont="1" applyBorder="1" applyAlignment="1">
      <alignment horizontal="center" vertical="top" wrapText="1"/>
    </xf>
    <xf numFmtId="0" fontId="167" fillId="0" borderId="4" xfId="0" applyFont="1" applyBorder="1" applyAlignment="1">
      <alignment horizontal="center" vertical="top"/>
    </xf>
    <xf numFmtId="0" fontId="167" fillId="0" borderId="4" xfId="0" applyFont="1" applyBorder="1" applyAlignment="1">
      <alignment vertical="top"/>
    </xf>
    <xf numFmtId="164" fontId="167" fillId="0" borderId="4" xfId="0" applyNumberFormat="1" applyFont="1" applyBorder="1" applyAlignment="1">
      <alignment horizontal="center" vertical="top" wrapText="1"/>
    </xf>
    <xf numFmtId="0" fontId="167" fillId="0" borderId="4" xfId="0" applyFont="1" applyBorder="1" applyAlignment="1">
      <alignment horizontal="center" vertical="top" wrapText="1"/>
    </xf>
    <xf numFmtId="0" fontId="167" fillId="0" borderId="4" xfId="0" applyFont="1" applyBorder="1" applyAlignment="1">
      <alignment horizontal="left" vertical="top" wrapText="1"/>
    </xf>
    <xf numFmtId="0" fontId="167" fillId="0" borderId="4" xfId="0" applyFont="1" applyBorder="1" applyAlignment="1">
      <alignment vertical="top" wrapText="1"/>
    </xf>
    <xf numFmtId="0" fontId="168" fillId="0" borderId="4" xfId="0" applyFont="1" applyBorder="1" applyAlignment="1">
      <alignment horizontal="center" vertical="center"/>
    </xf>
    <xf numFmtId="0" fontId="167" fillId="10" borderId="4" xfId="0" applyFont="1" applyFill="1" applyBorder="1" applyAlignment="1">
      <alignment horizontal="center" vertical="top" wrapText="1"/>
    </xf>
    <xf numFmtId="0" fontId="161" fillId="10" borderId="4" xfId="0" applyFont="1" applyFill="1" applyBorder="1" applyAlignment="1">
      <alignment horizontal="center" vertical="top" wrapText="1"/>
    </xf>
    <xf numFmtId="0" fontId="168" fillId="10" borderId="4" xfId="0" applyFont="1" applyFill="1" applyBorder="1" applyAlignment="1">
      <alignment horizontal="center" vertical="center"/>
    </xf>
    <xf numFmtId="0" fontId="145" fillId="0" borderId="4" xfId="0" applyFont="1" applyBorder="1"/>
    <xf numFmtId="0" fontId="161" fillId="11" borderId="4" xfId="0" applyFont="1" applyFill="1" applyBorder="1" applyAlignment="1">
      <alignment horizontal="center" vertical="top" wrapText="1"/>
    </xf>
    <xf numFmtId="0" fontId="177" fillId="10" borderId="4" xfId="0" quotePrefix="1" applyFont="1" applyFill="1" applyBorder="1" applyAlignment="1">
      <alignment horizontal="center" vertical="top" wrapText="1"/>
    </xf>
    <xf numFmtId="49" fontId="144" fillId="0" borderId="4" xfId="0" applyNumberFormat="1" applyFont="1" applyBorder="1" applyAlignment="1">
      <alignment horizontal="center" vertical="top" wrapText="1"/>
    </xf>
    <xf numFmtId="0" fontId="145" fillId="0" borderId="4" xfId="0" quotePrefix="1" applyFont="1" applyBorder="1" applyAlignment="1">
      <alignment horizontal="center" vertical="top"/>
    </xf>
    <xf numFmtId="0" fontId="149" fillId="0" borderId="4" xfId="0" applyFont="1" applyBorder="1" applyAlignment="1">
      <alignment horizontal="left" vertical="top" wrapText="1"/>
    </xf>
    <xf numFmtId="0" fontId="152" fillId="17" borderId="2" xfId="0" applyFont="1" applyFill="1" applyBorder="1" applyAlignment="1">
      <alignment horizontal="left" vertical="top" wrapText="1"/>
    </xf>
    <xf numFmtId="0" fontId="153" fillId="17" borderId="4" xfId="0" applyFont="1" applyFill="1" applyBorder="1" applyAlignment="1">
      <alignment horizontal="center" vertical="top" wrapText="1"/>
    </xf>
    <xf numFmtId="0" fontId="152" fillId="17" borderId="4" xfId="0" applyFont="1" applyFill="1" applyBorder="1" applyAlignment="1">
      <alignment horizontal="center" vertical="top"/>
    </xf>
    <xf numFmtId="0" fontId="152" fillId="17" borderId="4" xfId="0" applyFont="1" applyFill="1" applyBorder="1" applyAlignment="1">
      <alignment vertical="top"/>
    </xf>
    <xf numFmtId="164" fontId="152" fillId="17" borderId="4" xfId="0" applyNumberFormat="1" applyFont="1" applyFill="1" applyBorder="1" applyAlignment="1">
      <alignment horizontal="center" vertical="top" wrapText="1"/>
    </xf>
    <xf numFmtId="0" fontId="152" fillId="17" borderId="4" xfId="0" applyFont="1" applyFill="1" applyBorder="1" applyAlignment="1">
      <alignment horizontal="center" vertical="top" wrapText="1"/>
    </xf>
    <xf numFmtId="0" fontId="152" fillId="17" borderId="4" xfId="0" applyFont="1" applyFill="1" applyBorder="1" applyAlignment="1">
      <alignment horizontal="left" vertical="top" wrapText="1"/>
    </xf>
    <xf numFmtId="0" fontId="161" fillId="17" borderId="4" xfId="0" applyFont="1" applyFill="1" applyBorder="1" applyAlignment="1">
      <alignment horizontal="center" vertical="top" wrapText="1"/>
    </xf>
    <xf numFmtId="0" fontId="152" fillId="17" borderId="4" xfId="0" applyFont="1" applyFill="1" applyBorder="1" applyAlignment="1">
      <alignment vertical="top" wrapText="1"/>
    </xf>
    <xf numFmtId="0" fontId="153" fillId="17" borderId="4" xfId="0" applyFont="1" applyFill="1" applyBorder="1" applyAlignment="1">
      <alignment horizontal="center" vertical="center"/>
    </xf>
    <xf numFmtId="0" fontId="150" fillId="0" borderId="4" xfId="0" applyFont="1" applyBorder="1" applyAlignment="1">
      <alignment horizontal="center" vertical="top" wrapText="1"/>
    </xf>
    <xf numFmtId="0" fontId="115" fillId="0" borderId="2" xfId="0" applyFont="1" applyBorder="1" applyAlignment="1">
      <alignment vertical="top" wrapText="1"/>
    </xf>
    <xf numFmtId="0" fontId="21" fillId="0" borderId="2" xfId="0" applyFont="1" applyBorder="1" applyAlignment="1">
      <alignment vertical="top" wrapText="1"/>
    </xf>
    <xf numFmtId="0" fontId="12" fillId="0" borderId="2" xfId="0" applyFont="1" applyBorder="1" applyAlignment="1">
      <alignment vertical="top" wrapText="1"/>
    </xf>
    <xf numFmtId="0" fontId="144" fillId="0" borderId="4" xfId="0" applyFont="1" applyBorder="1" applyAlignment="1">
      <alignment vertical="top"/>
    </xf>
    <xf numFmtId="164" fontId="144" fillId="0" borderId="4" xfId="0" applyNumberFormat="1" applyFont="1" applyBorder="1" applyAlignment="1">
      <alignment horizontal="center" vertical="top" wrapText="1"/>
    </xf>
    <xf numFmtId="0" fontId="144" fillId="0" borderId="4" xfId="0" applyFont="1" applyBorder="1" applyAlignment="1">
      <alignment horizontal="left" vertical="top" wrapText="1"/>
    </xf>
    <xf numFmtId="0" fontId="144" fillId="0" borderId="4" xfId="0" applyFont="1" applyBorder="1" applyAlignment="1">
      <alignment vertical="top" wrapText="1"/>
    </xf>
    <xf numFmtId="0" fontId="12" fillId="0" borderId="2" xfId="0" applyFont="1" applyBorder="1" applyAlignment="1">
      <alignment vertical="top"/>
    </xf>
    <xf numFmtId="0" fontId="153" fillId="0" borderId="4" xfId="0" applyFont="1" applyBorder="1" applyAlignment="1">
      <alignment horizontal="center" vertical="top"/>
    </xf>
    <xf numFmtId="0" fontId="153" fillId="0" borderId="4" xfId="0" applyFont="1" applyBorder="1" applyAlignment="1">
      <alignment vertical="top"/>
    </xf>
    <xf numFmtId="0" fontId="153" fillId="0" borderId="4" xfId="0" applyFont="1" applyBorder="1" applyAlignment="1">
      <alignment horizontal="left" vertical="top" wrapText="1"/>
    </xf>
    <xf numFmtId="0" fontId="153" fillId="0" borderId="4" xfId="0" applyFont="1" applyBorder="1" applyAlignment="1">
      <alignment vertical="top" wrapText="1"/>
    </xf>
    <xf numFmtId="0" fontId="21" fillId="0" borderId="2" xfId="0" applyFont="1" applyBorder="1" applyAlignment="1">
      <alignment vertical="top"/>
    </xf>
    <xf numFmtId="0" fontId="144" fillId="0" borderId="4" xfId="0" quotePrefix="1" applyFont="1" applyBorder="1" applyAlignment="1">
      <alignment horizontal="center" vertical="top"/>
    </xf>
    <xf numFmtId="0" fontId="150" fillId="7" borderId="4" xfId="0" applyFont="1" applyFill="1" applyBorder="1" applyAlignment="1">
      <alignment horizontal="center" vertical="top" wrapText="1"/>
    </xf>
    <xf numFmtId="0" fontId="153" fillId="7" borderId="4" xfId="0" applyFont="1" applyFill="1" applyBorder="1" applyAlignment="1">
      <alignment horizontal="center" vertical="top" wrapText="1"/>
    </xf>
    <xf numFmtId="164" fontId="153" fillId="0" borderId="4" xfId="0" applyNumberFormat="1" applyFont="1" applyBorder="1" applyAlignment="1">
      <alignment horizontal="center" vertical="top" wrapText="1"/>
    </xf>
    <xf numFmtId="0" fontId="144" fillId="10" borderId="4" xfId="0" applyFont="1" applyFill="1" applyBorder="1" applyAlignment="1">
      <alignment vertical="top"/>
    </xf>
    <xf numFmtId="164" fontId="144" fillId="10" borderId="4" xfId="0" applyNumberFormat="1" applyFont="1" applyFill="1" applyBorder="1" applyAlignment="1">
      <alignment horizontal="center" vertical="top" wrapText="1"/>
    </xf>
    <xf numFmtId="0" fontId="144" fillId="10" borderId="4" xfId="0" applyFont="1" applyFill="1" applyBorder="1" applyAlignment="1">
      <alignment horizontal="left" vertical="top" wrapText="1"/>
    </xf>
    <xf numFmtId="0" fontId="144" fillId="10" borderId="4" xfId="0" applyFont="1" applyFill="1" applyBorder="1" applyAlignment="1">
      <alignment vertical="top" wrapText="1"/>
    </xf>
    <xf numFmtId="0" fontId="144" fillId="10" borderId="4" xfId="0" applyFont="1" applyFill="1" applyBorder="1" applyAlignment="1">
      <alignment horizontal="center" vertical="top"/>
    </xf>
    <xf numFmtId="0" fontId="168" fillId="0" borderId="4" xfId="0" applyFont="1" applyBorder="1" applyAlignment="1">
      <alignment horizontal="center" vertical="top"/>
    </xf>
    <xf numFmtId="0" fontId="168" fillId="0" borderId="4" xfId="0" applyFont="1" applyBorder="1" applyAlignment="1">
      <alignment vertical="top"/>
    </xf>
    <xf numFmtId="0" fontId="168" fillId="0" borderId="4" xfId="0" applyFont="1" applyBorder="1"/>
    <xf numFmtId="164" fontId="168" fillId="0" borderId="4" xfId="0" applyNumberFormat="1" applyFont="1" applyBorder="1" applyAlignment="1">
      <alignment horizontal="center" vertical="top" wrapText="1"/>
    </xf>
    <xf numFmtId="0" fontId="168" fillId="7" borderId="4" xfId="0" applyFont="1" applyFill="1" applyBorder="1" applyAlignment="1">
      <alignment horizontal="center" vertical="top" wrapText="1"/>
    </xf>
    <xf numFmtId="0" fontId="168" fillId="0" borderId="4" xfId="0" applyFont="1" applyBorder="1" applyAlignment="1">
      <alignment horizontal="left" vertical="top" wrapText="1"/>
    </xf>
    <xf numFmtId="0" fontId="168" fillId="0" borderId="4" xfId="0" applyFont="1" applyBorder="1" applyAlignment="1">
      <alignment vertical="top" wrapText="1"/>
    </xf>
    <xf numFmtId="0" fontId="153" fillId="10" borderId="4" xfId="0" applyFont="1" applyFill="1" applyBorder="1" applyAlignment="1">
      <alignment horizontal="center" vertical="top"/>
    </xf>
    <xf numFmtId="0" fontId="153" fillId="10" borderId="4" xfId="0" applyFont="1" applyFill="1" applyBorder="1" applyAlignment="1">
      <alignment vertical="top"/>
    </xf>
    <xf numFmtId="164" fontId="153" fillId="10" borderId="4" xfId="0" applyNumberFormat="1" applyFont="1" applyFill="1" applyBorder="1" applyAlignment="1">
      <alignment horizontal="center" vertical="top" wrapText="1"/>
    </xf>
    <xf numFmtId="0" fontId="150" fillId="10" borderId="4" xfId="0" applyFont="1" applyFill="1" applyBorder="1" applyAlignment="1">
      <alignment horizontal="center" vertical="top" wrapText="1"/>
    </xf>
    <xf numFmtId="0" fontId="153" fillId="10" borderId="4" xfId="0" applyFont="1" applyFill="1" applyBorder="1" applyAlignment="1">
      <alignment horizontal="left" vertical="top" wrapText="1"/>
    </xf>
    <xf numFmtId="0" fontId="153" fillId="10" borderId="4" xfId="0" applyFont="1" applyFill="1" applyBorder="1" applyAlignment="1">
      <alignment vertical="top" wrapText="1"/>
    </xf>
    <xf numFmtId="1" fontId="144" fillId="0" borderId="4" xfId="0" quotePrefix="1" applyNumberFormat="1" applyFont="1" applyBorder="1" applyAlignment="1">
      <alignment horizontal="center" vertical="top" wrapText="1"/>
    </xf>
    <xf numFmtId="0" fontId="144" fillId="0" borderId="0" xfId="0" applyFont="1" applyAlignment="1">
      <alignment vertical="top" wrapText="1"/>
    </xf>
    <xf numFmtId="164" fontId="144" fillId="0" borderId="2" xfId="0" applyNumberFormat="1" applyFont="1" applyBorder="1" applyAlignment="1">
      <alignment horizontal="center" vertical="top" wrapText="1"/>
    </xf>
    <xf numFmtId="0" fontId="144" fillId="0" borderId="2" xfId="0" applyFont="1" applyBorder="1" applyAlignment="1">
      <alignment horizontal="left" vertical="top" wrapText="1"/>
    </xf>
    <xf numFmtId="0" fontId="144" fillId="0" borderId="2" xfId="0" applyFont="1" applyBorder="1" applyAlignment="1">
      <alignment horizontal="center" vertical="top" wrapText="1"/>
    </xf>
    <xf numFmtId="0" fontId="144" fillId="0" borderId="4" xfId="0" applyFont="1" applyBorder="1" applyAlignment="1">
      <alignment vertical="center"/>
    </xf>
    <xf numFmtId="0" fontId="184" fillId="0" borderId="4" xfId="0" applyFont="1" applyBorder="1" applyAlignment="1">
      <alignment horizontal="left" vertical="top" wrapText="1"/>
    </xf>
    <xf numFmtId="0" fontId="176" fillId="0" borderId="4" xfId="0" applyFont="1" applyBorder="1" applyAlignment="1">
      <alignment horizontal="left" vertical="top" wrapText="1"/>
    </xf>
    <xf numFmtId="0" fontId="12" fillId="0" borderId="4" xfId="0" applyFont="1" applyBorder="1" applyAlignment="1">
      <alignment horizontal="center" vertical="top"/>
    </xf>
    <xf numFmtId="0" fontId="12" fillId="24" borderId="8" xfId="0" applyFont="1" applyFill="1" applyBorder="1" applyAlignment="1">
      <alignment horizontal="center" vertical="center" textRotation="90"/>
    </xf>
    <xf numFmtId="0" fontId="12" fillId="0" borderId="4" xfId="0" applyFont="1" applyBorder="1"/>
    <xf numFmtId="0" fontId="12" fillId="0" borderId="4" xfId="0" applyFont="1" applyBorder="1" applyAlignment="1">
      <alignment vertical="top"/>
    </xf>
    <xf numFmtId="164" fontId="12" fillId="0" borderId="4" xfId="0" applyNumberFormat="1" applyFont="1" applyBorder="1" applyAlignment="1">
      <alignment horizontal="center" vertical="top" wrapText="1"/>
    </xf>
    <xf numFmtId="0" fontId="12" fillId="7" borderId="4" xfId="0" applyFont="1" applyFill="1" applyBorder="1" applyAlignment="1">
      <alignment horizontal="center" vertical="top" wrapText="1"/>
    </xf>
    <xf numFmtId="0" fontId="12" fillId="0" borderId="4" xfId="0" applyFont="1" applyBorder="1" applyAlignment="1">
      <alignment vertical="top" wrapText="1"/>
    </xf>
    <xf numFmtId="0" fontId="12" fillId="0" borderId="4" xfId="0" applyFont="1" applyBorder="1" applyAlignment="1">
      <alignment horizontal="center" vertical="center"/>
    </xf>
    <xf numFmtId="0" fontId="168" fillId="10" borderId="4" xfId="0" applyFont="1" applyFill="1" applyBorder="1" applyAlignment="1">
      <alignment horizontal="center" vertical="top" wrapText="1"/>
    </xf>
    <xf numFmtId="0" fontId="153" fillId="0" borderId="4" xfId="0" applyFont="1" applyBorder="1"/>
    <xf numFmtId="0" fontId="144" fillId="0" borderId="4" xfId="0" quotePrefix="1" applyFont="1" applyBorder="1" applyAlignment="1">
      <alignment horizontal="center" vertical="top" wrapText="1"/>
    </xf>
    <xf numFmtId="0" fontId="144" fillId="14" borderId="8" xfId="0" applyFont="1" applyFill="1" applyBorder="1" applyAlignment="1">
      <alignment horizontal="center" vertical="center" textRotation="90"/>
    </xf>
    <xf numFmtId="0" fontId="144" fillId="0" borderId="2" xfId="0" applyFont="1" applyBorder="1" applyAlignment="1">
      <alignment vertical="top"/>
    </xf>
    <xf numFmtId="14" fontId="191" fillId="0" borderId="0" xfId="0" applyNumberFormat="1" applyFont="1"/>
    <xf numFmtId="0" fontId="152" fillId="32" borderId="2" xfId="0" applyFont="1" applyFill="1" applyBorder="1" applyAlignment="1">
      <alignment horizontal="left" vertical="top" wrapText="1"/>
    </xf>
    <xf numFmtId="0" fontId="153" fillId="32" borderId="4" xfId="0" applyFont="1" applyFill="1" applyBorder="1" applyAlignment="1">
      <alignment horizontal="center" vertical="top" wrapText="1"/>
    </xf>
    <xf numFmtId="0" fontId="153" fillId="32" borderId="4" xfId="0" applyFont="1" applyFill="1" applyBorder="1" applyAlignment="1">
      <alignment horizontal="center" vertical="top"/>
    </xf>
    <xf numFmtId="0" fontId="153" fillId="32" borderId="4" xfId="0" applyFont="1" applyFill="1" applyBorder="1" applyAlignment="1">
      <alignment vertical="top"/>
    </xf>
    <xf numFmtId="164" fontId="153" fillId="32" borderId="4" xfId="0" applyNumberFormat="1" applyFont="1" applyFill="1" applyBorder="1" applyAlignment="1">
      <alignment horizontal="center" vertical="top" wrapText="1"/>
    </xf>
    <xf numFmtId="0" fontId="153" fillId="32" borderId="4" xfId="0" applyFont="1" applyFill="1" applyBorder="1" applyAlignment="1">
      <alignment horizontal="left" vertical="top" wrapText="1"/>
    </xf>
    <xf numFmtId="0" fontId="153" fillId="32" borderId="4" xfId="0" applyFont="1" applyFill="1" applyBorder="1" applyAlignment="1">
      <alignment vertical="top" wrapText="1"/>
    </xf>
    <xf numFmtId="0" fontId="153" fillId="32" borderId="4" xfId="0" applyFont="1" applyFill="1" applyBorder="1" applyAlignment="1">
      <alignment horizontal="center" vertical="center"/>
    </xf>
    <xf numFmtId="16" fontId="153" fillId="0" borderId="4" xfId="0" applyNumberFormat="1" applyFont="1" applyBorder="1" applyAlignment="1">
      <alignment vertical="top" wrapText="1"/>
    </xf>
    <xf numFmtId="0" fontId="191" fillId="0" borderId="0" xfId="0" applyFont="1" applyAlignment="1">
      <alignment vertical="top"/>
    </xf>
    <xf numFmtId="0" fontId="144" fillId="0" borderId="2" xfId="0" applyFont="1" applyBorder="1" applyAlignment="1">
      <alignment vertical="center" wrapText="1"/>
    </xf>
    <xf numFmtId="0" fontId="190" fillId="10" borderId="4" xfId="0" applyFont="1" applyFill="1" applyBorder="1" applyAlignment="1">
      <alignment horizontal="center" vertical="top" wrapText="1"/>
    </xf>
    <xf numFmtId="16" fontId="144" fillId="10" borderId="4" xfId="0" applyNumberFormat="1" applyFont="1" applyFill="1" applyBorder="1" applyAlignment="1">
      <alignment vertical="top" wrapText="1"/>
    </xf>
    <xf numFmtId="16" fontId="144" fillId="0" borderId="4" xfId="0" applyNumberFormat="1" applyFont="1" applyBorder="1" applyAlignment="1">
      <alignment horizontal="left" vertical="top" wrapText="1"/>
    </xf>
    <xf numFmtId="0" fontId="168" fillId="0" borderId="4" xfId="0" quotePrefix="1" applyFont="1" applyBorder="1" applyAlignment="1">
      <alignment horizontal="center" vertical="top"/>
    </xf>
    <xf numFmtId="0" fontId="192" fillId="14" borderId="8" xfId="0" applyFont="1" applyFill="1" applyBorder="1" applyAlignment="1">
      <alignment horizontal="center" vertical="center" textRotation="90"/>
    </xf>
    <xf numFmtId="0" fontId="146" fillId="10" borderId="8" xfId="0" applyFont="1" applyFill="1" applyBorder="1" applyAlignment="1">
      <alignment horizontal="center" vertical="center" textRotation="90"/>
    </xf>
    <xf numFmtId="0" fontId="186" fillId="0" borderId="4" xfId="0" applyFont="1" applyBorder="1" applyAlignment="1">
      <alignment horizontal="left" vertical="top" wrapText="1"/>
    </xf>
    <xf numFmtId="0" fontId="115" fillId="0" borderId="2" xfId="0" applyFont="1" applyBorder="1" applyAlignment="1">
      <alignment vertical="top"/>
    </xf>
    <xf numFmtId="0" fontId="146" fillId="9" borderId="8" xfId="0" applyFont="1" applyFill="1" applyBorder="1" applyAlignment="1">
      <alignment horizontal="center" vertical="center" textRotation="90"/>
    </xf>
    <xf numFmtId="0" fontId="183" fillId="0" borderId="4" xfId="0" applyFont="1" applyBorder="1" applyAlignment="1">
      <alignment vertical="top" wrapText="1"/>
    </xf>
    <xf numFmtId="16" fontId="144" fillId="0" borderId="4" xfId="0" applyNumberFormat="1" applyFont="1" applyBorder="1" applyAlignment="1">
      <alignment horizontal="center" vertical="top" wrapText="1"/>
    </xf>
    <xf numFmtId="0" fontId="186" fillId="10" borderId="4" xfId="0" applyFont="1" applyFill="1" applyBorder="1" applyAlignment="1">
      <alignment horizontal="left" vertical="top" wrapText="1"/>
    </xf>
    <xf numFmtId="164" fontId="190" fillId="0" borderId="4" xfId="0" applyNumberFormat="1" applyFont="1" applyBorder="1" applyAlignment="1">
      <alignment horizontal="center" vertical="top" wrapText="1"/>
    </xf>
    <xf numFmtId="0" fontId="145" fillId="11" borderId="2" xfId="0" applyFont="1" applyFill="1" applyBorder="1" applyAlignment="1">
      <alignment horizontal="left" vertical="top" wrapText="1"/>
    </xf>
    <xf numFmtId="0" fontId="144" fillId="11" borderId="2" xfId="0" applyFont="1" applyFill="1" applyBorder="1" applyAlignment="1">
      <alignment horizontal="center" vertical="top" wrapText="1" readingOrder="1"/>
    </xf>
    <xf numFmtId="0" fontId="12" fillId="9" borderId="8" xfId="0" applyFont="1" applyFill="1" applyBorder="1" applyAlignment="1">
      <alignment horizontal="center" vertical="center" textRotation="90"/>
    </xf>
    <xf numFmtId="0" fontId="144" fillId="0" borderId="0" xfId="0" applyFont="1" applyAlignment="1">
      <alignment wrapText="1"/>
    </xf>
    <xf numFmtId="164" fontId="144" fillId="11" borderId="2" xfId="0" applyNumberFormat="1" applyFont="1" applyFill="1" applyBorder="1" applyAlignment="1">
      <alignment horizontal="center" vertical="top" wrapText="1"/>
    </xf>
    <xf numFmtId="164" fontId="144" fillId="7" borderId="2" xfId="0" applyNumberFormat="1" applyFont="1" applyFill="1" applyBorder="1" applyAlignment="1">
      <alignment horizontal="center" vertical="top" wrapText="1"/>
    </xf>
    <xf numFmtId="1" fontId="144" fillId="0" borderId="4" xfId="0" applyNumberFormat="1" applyFont="1" applyBorder="1" applyAlignment="1">
      <alignment horizontal="center" vertical="top" wrapText="1"/>
    </xf>
    <xf numFmtId="0" fontId="186" fillId="0" borderId="4" xfId="0" applyFont="1" applyBorder="1" applyAlignment="1">
      <alignment vertical="top" wrapText="1"/>
    </xf>
    <xf numFmtId="0" fontId="144" fillId="11" borderId="2" xfId="0" quotePrefix="1" applyFont="1" applyFill="1" applyBorder="1" applyAlignment="1">
      <alignment horizontal="center" vertical="top" wrapText="1" readingOrder="1"/>
    </xf>
    <xf numFmtId="14" fontId="153" fillId="0" borderId="0" xfId="0" applyNumberFormat="1" applyFont="1" applyAlignment="1">
      <alignment vertical="top"/>
    </xf>
    <xf numFmtId="16" fontId="144" fillId="0" borderId="4" xfId="0" applyNumberFormat="1" applyFont="1" applyBorder="1" applyAlignment="1">
      <alignment vertical="top"/>
    </xf>
    <xf numFmtId="0" fontId="153" fillId="10" borderId="2" xfId="0" applyFont="1" applyFill="1" applyBorder="1" applyAlignment="1">
      <alignment horizontal="left" vertical="top" wrapText="1"/>
    </xf>
    <xf numFmtId="0" fontId="168" fillId="0" borderId="4" xfId="0" quotePrefix="1" applyFont="1" applyBorder="1" applyAlignment="1">
      <alignment horizontal="center" vertical="top" wrapText="1"/>
    </xf>
    <xf numFmtId="0" fontId="145" fillId="17" borderId="2" xfId="0" applyFont="1" applyFill="1" applyBorder="1" applyAlignment="1">
      <alignment horizontal="left" vertical="top" wrapText="1"/>
    </xf>
    <xf numFmtId="0" fontId="144" fillId="17" borderId="4" xfId="0" applyFont="1" applyFill="1" applyBorder="1" applyAlignment="1">
      <alignment horizontal="center" vertical="top" wrapText="1"/>
    </xf>
    <xf numFmtId="0" fontId="144" fillId="17" borderId="4" xfId="0" applyFont="1" applyFill="1" applyBorder="1" applyAlignment="1">
      <alignment horizontal="center" vertical="top"/>
    </xf>
    <xf numFmtId="0" fontId="144" fillId="17" borderId="4" xfId="0" applyFont="1" applyFill="1" applyBorder="1" applyAlignment="1">
      <alignment vertical="top"/>
    </xf>
    <xf numFmtId="164" fontId="144" fillId="17" borderId="4" xfId="0" applyNumberFormat="1" applyFont="1" applyFill="1" applyBorder="1" applyAlignment="1">
      <alignment horizontal="center" vertical="top" wrapText="1"/>
    </xf>
    <xf numFmtId="0" fontId="144" fillId="17" borderId="4" xfId="0" applyFont="1" applyFill="1" applyBorder="1" applyAlignment="1">
      <alignment horizontal="left" vertical="top" wrapText="1"/>
    </xf>
    <xf numFmtId="0" fontId="144" fillId="17" borderId="4" xfId="0" applyFont="1" applyFill="1" applyBorder="1" applyAlignment="1">
      <alignment vertical="top" wrapText="1"/>
    </xf>
    <xf numFmtId="0" fontId="144" fillId="17" borderId="4" xfId="0" applyFont="1" applyFill="1" applyBorder="1" applyAlignment="1">
      <alignment horizontal="center" vertical="center"/>
    </xf>
    <xf numFmtId="0" fontId="153" fillId="17" borderId="4" xfId="0" quotePrefix="1" applyFont="1" applyFill="1" applyBorder="1" applyAlignment="1">
      <alignment horizontal="center" vertical="top"/>
    </xf>
    <xf numFmtId="0" fontId="153" fillId="17" borderId="4" xfId="0" applyFont="1" applyFill="1" applyBorder="1" applyAlignment="1">
      <alignment vertical="top"/>
    </xf>
    <xf numFmtId="164" fontId="153" fillId="17" borderId="4" xfId="0" applyNumberFormat="1" applyFont="1" applyFill="1" applyBorder="1" applyAlignment="1">
      <alignment horizontal="center" vertical="top" wrapText="1"/>
    </xf>
    <xf numFmtId="0" fontId="153" fillId="17" borderId="4" xfId="0" applyFont="1" applyFill="1" applyBorder="1" applyAlignment="1">
      <alignment horizontal="left" vertical="top" wrapText="1"/>
    </xf>
    <xf numFmtId="0" fontId="153" fillId="17" borderId="4" xfId="0" applyFont="1" applyFill="1" applyBorder="1" applyAlignment="1">
      <alignment vertical="top" wrapText="1"/>
    </xf>
    <xf numFmtId="0" fontId="153" fillId="17" borderId="4" xfId="0" applyFont="1" applyFill="1" applyBorder="1" applyAlignment="1">
      <alignment horizontal="center" vertical="top"/>
    </xf>
    <xf numFmtId="0" fontId="156" fillId="0" borderId="2" xfId="0" applyFont="1" applyBorder="1" applyAlignment="1">
      <alignment vertical="top"/>
    </xf>
    <xf numFmtId="0" fontId="152" fillId="17" borderId="4" xfId="0" quotePrefix="1" applyFont="1" applyFill="1" applyBorder="1" applyAlignment="1">
      <alignment horizontal="center" vertical="top"/>
    </xf>
    <xf numFmtId="0" fontId="152" fillId="14" borderId="8" xfId="0" applyFont="1" applyFill="1" applyBorder="1" applyAlignment="1">
      <alignment horizontal="center" vertical="center" textRotation="90"/>
    </xf>
    <xf numFmtId="0" fontId="152" fillId="17" borderId="4" xfId="0" applyFont="1" applyFill="1" applyBorder="1" applyAlignment="1">
      <alignment horizontal="center" vertical="center"/>
    </xf>
    <xf numFmtId="0" fontId="152" fillId="0" borderId="2" xfId="0" applyFont="1" applyBorder="1" applyAlignment="1">
      <alignment vertical="top" wrapText="1"/>
    </xf>
    <xf numFmtId="0" fontId="152" fillId="0" borderId="2" xfId="0" applyFont="1" applyBorder="1" applyAlignment="1">
      <alignment vertical="top"/>
    </xf>
    <xf numFmtId="0" fontId="183" fillId="0" borderId="4" xfId="0" applyFont="1" applyBorder="1" applyAlignment="1">
      <alignment horizontal="left" vertical="top" wrapText="1"/>
    </xf>
    <xf numFmtId="0" fontId="153" fillId="0" borderId="2" xfId="0" applyFont="1" applyBorder="1" applyAlignment="1">
      <alignment horizontal="left" vertical="top" wrapText="1"/>
    </xf>
    <xf numFmtId="0" fontId="153" fillId="0" borderId="2" xfId="0" applyFont="1" applyBorder="1" applyAlignment="1">
      <alignment vertical="top"/>
    </xf>
    <xf numFmtId="14" fontId="146" fillId="0" borderId="0" xfId="0" applyNumberFormat="1" applyFont="1" applyAlignment="1">
      <alignment vertical="top"/>
    </xf>
    <xf numFmtId="0" fontId="200" fillId="0" borderId="2" xfId="0" applyFont="1" applyBorder="1" applyAlignment="1">
      <alignment vertical="top" wrapText="1"/>
    </xf>
    <xf numFmtId="0" fontId="153" fillId="0" borderId="4" xfId="0" quotePrefix="1" applyFont="1" applyBorder="1" applyAlignment="1">
      <alignment horizontal="center" vertical="top"/>
    </xf>
    <xf numFmtId="0" fontId="162" fillId="7" borderId="4" xfId="0" applyFont="1" applyFill="1" applyBorder="1" applyAlignment="1">
      <alignment horizontal="center" vertical="top" wrapText="1"/>
    </xf>
    <xf numFmtId="0" fontId="147" fillId="0" borderId="2" xfId="0" applyFont="1" applyBorder="1" applyAlignment="1">
      <alignment horizontal="left" vertical="top" wrapText="1"/>
    </xf>
    <xf numFmtId="0" fontId="150" fillId="0" borderId="4" xfId="0" applyFont="1" applyBorder="1" applyAlignment="1">
      <alignment vertical="top"/>
    </xf>
    <xf numFmtId="164" fontId="150" fillId="0" borderId="4" xfId="0" applyNumberFormat="1" applyFont="1" applyBorder="1" applyAlignment="1">
      <alignment horizontal="center" vertical="top" wrapText="1"/>
    </xf>
    <xf numFmtId="0" fontId="150" fillId="0" borderId="4" xfId="0" applyFont="1" applyBorder="1" applyAlignment="1">
      <alignment horizontal="left" vertical="top" wrapText="1"/>
    </xf>
    <xf numFmtId="0" fontId="150" fillId="0" borderId="4" xfId="0" applyFont="1" applyBorder="1" applyAlignment="1">
      <alignment vertical="top" wrapText="1"/>
    </xf>
    <xf numFmtId="0" fontId="150" fillId="0" borderId="4" xfId="0" applyFont="1" applyBorder="1" applyAlignment="1">
      <alignment horizontal="center" vertical="top"/>
    </xf>
    <xf numFmtId="0" fontId="153" fillId="0" borderId="4" xfId="0" quotePrefix="1" applyFont="1" applyBorder="1" applyAlignment="1">
      <alignment horizontal="center" vertical="top" wrapText="1"/>
    </xf>
    <xf numFmtId="16" fontId="153" fillId="0" borderId="4" xfId="0" applyNumberFormat="1" applyFont="1" applyBorder="1" applyAlignment="1">
      <alignment horizontal="left" vertical="top" wrapText="1"/>
    </xf>
    <xf numFmtId="16" fontId="144" fillId="10" borderId="4" xfId="0" applyNumberFormat="1" applyFont="1" applyFill="1" applyBorder="1" applyAlignment="1">
      <alignment vertical="top"/>
    </xf>
    <xf numFmtId="0" fontId="152" fillId="11" borderId="2" xfId="0" applyFont="1" applyFill="1" applyBorder="1" applyAlignment="1">
      <alignment horizontal="left" vertical="top" wrapText="1"/>
    </xf>
    <xf numFmtId="0" fontId="153" fillId="11" borderId="2" xfId="0" applyFont="1" applyFill="1" applyBorder="1" applyAlignment="1">
      <alignment horizontal="center" vertical="top" wrapText="1" readingOrder="1"/>
    </xf>
    <xf numFmtId="164" fontId="153" fillId="11" borderId="2" xfId="0" applyNumberFormat="1" applyFont="1" applyFill="1" applyBorder="1" applyAlignment="1">
      <alignment horizontal="center" vertical="top" wrapText="1"/>
    </xf>
    <xf numFmtId="164" fontId="153" fillId="0" borderId="2" xfId="0" applyNumberFormat="1" applyFont="1" applyBorder="1" applyAlignment="1">
      <alignment horizontal="center" vertical="top" wrapText="1"/>
    </xf>
    <xf numFmtId="0" fontId="185" fillId="0" borderId="2" xfId="0" applyFont="1" applyBorder="1" applyAlignment="1">
      <alignment horizontal="left" vertical="top" wrapText="1"/>
    </xf>
    <xf numFmtId="0" fontId="153" fillId="0" borderId="2" xfId="0" applyFont="1" applyBorder="1" applyAlignment="1">
      <alignment horizontal="center" vertical="top" wrapText="1"/>
    </xf>
    <xf numFmtId="0" fontId="185" fillId="0" borderId="4" xfId="0" applyFont="1" applyBorder="1" applyAlignment="1">
      <alignment horizontal="left" vertical="top" wrapText="1"/>
    </xf>
    <xf numFmtId="0" fontId="115" fillId="14" borderId="8" xfId="0" applyFont="1" applyFill="1" applyBorder="1" applyAlignment="1">
      <alignment horizontal="center" vertical="center" textRotation="90"/>
    </xf>
    <xf numFmtId="16" fontId="153" fillId="0" borderId="4" xfId="0" applyNumberFormat="1" applyFont="1" applyBorder="1" applyAlignment="1">
      <alignment vertical="top"/>
    </xf>
    <xf numFmtId="0" fontId="3" fillId="14" borderId="8" xfId="0" applyFont="1" applyFill="1" applyBorder="1" applyAlignment="1">
      <alignment horizontal="center" vertical="center" textRotation="90"/>
    </xf>
    <xf numFmtId="0" fontId="3" fillId="0" borderId="4" xfId="0" applyFont="1" applyBorder="1" applyAlignment="1">
      <alignment vertical="top" wrapText="1"/>
    </xf>
    <xf numFmtId="0" fontId="13" fillId="0" borderId="2" xfId="0" applyFont="1" applyBorder="1" applyAlignment="1">
      <alignment vertical="top" wrapText="1"/>
    </xf>
    <xf numFmtId="0" fontId="13" fillId="0" borderId="2" xfId="0" applyFont="1" applyBorder="1" applyAlignment="1">
      <alignment vertical="top"/>
    </xf>
    <xf numFmtId="14" fontId="146" fillId="0" borderId="0" xfId="0" applyNumberFormat="1" applyFont="1" applyAlignment="1">
      <alignment horizontal="center" vertical="top"/>
    </xf>
    <xf numFmtId="0" fontId="21" fillId="0" borderId="3" xfId="0" applyFont="1" applyBorder="1" applyAlignment="1">
      <alignment vertical="top" wrapText="1"/>
    </xf>
    <xf numFmtId="0" fontId="21" fillId="0" borderId="3" xfId="0" applyFont="1" applyBorder="1" applyAlignment="1">
      <alignment vertical="top"/>
    </xf>
    <xf numFmtId="0" fontId="207" fillId="7" borderId="4" xfId="0" applyFont="1" applyFill="1" applyBorder="1" applyAlignment="1">
      <alignment horizontal="center" vertical="top" wrapText="1"/>
    </xf>
    <xf numFmtId="165" fontId="21" fillId="0" borderId="0" xfId="0" applyNumberFormat="1" applyFont="1" applyAlignment="1">
      <alignment vertical="top"/>
    </xf>
    <xf numFmtId="0" fontId="167" fillId="10" borderId="4" xfId="0" applyFont="1" applyFill="1" applyBorder="1" applyAlignment="1">
      <alignment horizontal="left" vertical="top" wrapText="1"/>
    </xf>
    <xf numFmtId="0" fontId="168" fillId="10" borderId="4" xfId="0" applyFont="1" applyFill="1" applyBorder="1" applyAlignment="1">
      <alignment horizontal="center" vertical="top"/>
    </xf>
    <xf numFmtId="0" fontId="168" fillId="10" borderId="4" xfId="0" applyFont="1" applyFill="1" applyBorder="1" applyAlignment="1">
      <alignment vertical="top"/>
    </xf>
    <xf numFmtId="164" fontId="168" fillId="10" borderId="4" xfId="0" applyNumberFormat="1" applyFont="1" applyFill="1" applyBorder="1" applyAlignment="1">
      <alignment horizontal="center" vertical="top" wrapText="1"/>
    </xf>
    <xf numFmtId="0" fontId="168" fillId="10" borderId="4" xfId="0" applyFont="1" applyFill="1" applyBorder="1" applyAlignment="1">
      <alignment horizontal="left" vertical="top" wrapText="1"/>
    </xf>
    <xf numFmtId="0" fontId="168" fillId="10" borderId="4" xfId="0" applyFont="1" applyFill="1" applyBorder="1" applyAlignment="1">
      <alignment vertical="top" wrapText="1"/>
    </xf>
    <xf numFmtId="0" fontId="21" fillId="0" borderId="4" xfId="0" applyFont="1" applyBorder="1" applyAlignment="1">
      <alignment vertical="top" wrapText="1"/>
    </xf>
    <xf numFmtId="0" fontId="21" fillId="0" borderId="4" xfId="0" applyFont="1" applyBorder="1" applyAlignment="1">
      <alignment vertical="top"/>
    </xf>
    <xf numFmtId="0" fontId="21" fillId="0" borderId="4" xfId="0" applyFont="1" applyBorder="1" applyAlignment="1">
      <alignment horizontal="left" vertical="top" wrapText="1"/>
    </xf>
    <xf numFmtId="0" fontId="183" fillId="10" borderId="4" xfId="0" applyFont="1" applyFill="1" applyBorder="1" applyAlignment="1">
      <alignment horizontal="left" vertical="top" wrapText="1"/>
    </xf>
    <xf numFmtId="0" fontId="152" fillId="24" borderId="2" xfId="0" applyFont="1" applyFill="1" applyBorder="1" applyAlignment="1">
      <alignment horizontal="left" vertical="top" wrapText="1"/>
    </xf>
    <xf numFmtId="0" fontId="153" fillId="24" borderId="4" xfId="0" applyFont="1" applyFill="1" applyBorder="1" applyAlignment="1">
      <alignment horizontal="center" vertical="top" wrapText="1"/>
    </xf>
    <xf numFmtId="16" fontId="153" fillId="24" borderId="4" xfId="0" quotePrefix="1" applyNumberFormat="1" applyFont="1" applyFill="1" applyBorder="1" applyAlignment="1">
      <alignment horizontal="center" vertical="top" wrapText="1"/>
    </xf>
    <xf numFmtId="0" fontId="153" fillId="24" borderId="4" xfId="0" applyFont="1" applyFill="1" applyBorder="1" applyAlignment="1">
      <alignment vertical="top"/>
    </xf>
    <xf numFmtId="164" fontId="153" fillId="24" borderId="4" xfId="0" applyNumberFormat="1" applyFont="1" applyFill="1" applyBorder="1" applyAlignment="1">
      <alignment horizontal="center" vertical="top" wrapText="1"/>
    </xf>
    <xf numFmtId="0" fontId="153" fillId="24" borderId="4" xfId="0" applyFont="1" applyFill="1" applyBorder="1" applyAlignment="1">
      <alignment horizontal="left" vertical="top" wrapText="1"/>
    </xf>
    <xf numFmtId="0" fontId="153" fillId="24" borderId="4" xfId="0" applyFont="1" applyFill="1" applyBorder="1" applyAlignment="1">
      <alignment vertical="top" wrapText="1"/>
    </xf>
    <xf numFmtId="0" fontId="153" fillId="24" borderId="4" xfId="0" applyFont="1" applyFill="1" applyBorder="1" applyAlignment="1">
      <alignment horizontal="center" vertical="top"/>
    </xf>
    <xf numFmtId="0" fontId="211" fillId="0" borderId="4" xfId="0" applyFont="1" applyBorder="1" applyAlignment="1">
      <alignment horizontal="left" vertical="top" wrapText="1"/>
    </xf>
    <xf numFmtId="0" fontId="145" fillId="22" borderId="2" xfId="0" applyFont="1" applyFill="1" applyBorder="1" applyAlignment="1">
      <alignment horizontal="left" vertical="top" wrapText="1"/>
    </xf>
    <xf numFmtId="0" fontId="144" fillId="22" borderId="4" xfId="0" applyFont="1" applyFill="1" applyBorder="1" applyAlignment="1">
      <alignment horizontal="center" vertical="top" wrapText="1"/>
    </xf>
    <xf numFmtId="0" fontId="144" fillId="22" borderId="4" xfId="0" applyFont="1" applyFill="1" applyBorder="1" applyAlignment="1">
      <alignment horizontal="center" vertical="top"/>
    </xf>
    <xf numFmtId="0" fontId="144" fillId="22" borderId="4" xfId="0" applyFont="1" applyFill="1" applyBorder="1" applyAlignment="1">
      <alignment vertical="top"/>
    </xf>
    <xf numFmtId="164" fontId="183" fillId="22" borderId="4" xfId="0" applyNumberFormat="1" applyFont="1" applyFill="1" applyBorder="1" applyAlignment="1">
      <alignment horizontal="center" vertical="top" wrapText="1"/>
    </xf>
    <xf numFmtId="0" fontId="183" fillId="22" borderId="4" xfId="0" applyFont="1" applyFill="1" applyBorder="1" applyAlignment="1">
      <alignment horizontal="left" vertical="top" wrapText="1"/>
    </xf>
    <xf numFmtId="0" fontId="144" fillId="22" borderId="4" xfId="0" applyFont="1" applyFill="1" applyBorder="1" applyAlignment="1">
      <alignment vertical="top" wrapText="1"/>
    </xf>
    <xf numFmtId="0" fontId="144" fillId="7" borderId="4" xfId="0" applyFont="1" applyFill="1" applyBorder="1" applyAlignment="1">
      <alignment horizontal="left" vertical="top" wrapText="1"/>
    </xf>
    <xf numFmtId="0" fontId="182" fillId="0" borderId="4" xfId="0" applyFont="1" applyBorder="1" applyAlignment="1">
      <alignment horizontal="left" vertical="top" wrapText="1"/>
    </xf>
    <xf numFmtId="164" fontId="144" fillId="22" borderId="4" xfId="0" applyNumberFormat="1" applyFont="1" applyFill="1" applyBorder="1" applyAlignment="1">
      <alignment horizontal="center" vertical="top" wrapText="1"/>
    </xf>
    <xf numFmtId="0" fontId="144" fillId="22" borderId="4" xfId="0" applyFont="1" applyFill="1" applyBorder="1" applyAlignment="1">
      <alignment horizontal="left" vertical="top" wrapText="1"/>
    </xf>
    <xf numFmtId="0" fontId="144" fillId="7" borderId="4" xfId="0" applyFont="1" applyFill="1" applyBorder="1" applyAlignment="1">
      <alignment horizontal="center" vertical="top"/>
    </xf>
    <xf numFmtId="16" fontId="153" fillId="17" borderId="4" xfId="0" quotePrefix="1" applyNumberFormat="1" applyFont="1" applyFill="1" applyBorder="1" applyAlignment="1">
      <alignment horizontal="center" vertical="top"/>
    </xf>
    <xf numFmtId="49" fontId="153" fillId="0" borderId="4" xfId="0" applyNumberFormat="1" applyFont="1" applyBorder="1" applyAlignment="1">
      <alignment horizontal="center" vertical="top" wrapText="1"/>
    </xf>
    <xf numFmtId="0" fontId="12" fillId="14" borderId="8" xfId="0" applyFont="1" applyFill="1" applyBorder="1" applyAlignment="1">
      <alignment horizontal="center" vertical="center" textRotation="90"/>
    </xf>
    <xf numFmtId="0" fontId="144" fillId="0" borderId="4" xfId="0" applyFont="1" applyBorder="1"/>
    <xf numFmtId="0" fontId="145" fillId="18" borderId="2" xfId="0" applyFont="1" applyFill="1" applyBorder="1" applyAlignment="1">
      <alignment horizontal="left" vertical="top" wrapText="1"/>
    </xf>
    <xf numFmtId="0" fontId="144" fillId="18" borderId="4" xfId="0" applyFont="1" applyFill="1" applyBorder="1" applyAlignment="1">
      <alignment horizontal="center" vertical="top" wrapText="1"/>
    </xf>
    <xf numFmtId="0" fontId="146" fillId="33" borderId="8" xfId="0" applyFont="1" applyFill="1" applyBorder="1" applyAlignment="1">
      <alignment horizontal="center" vertical="center" textRotation="90"/>
    </xf>
    <xf numFmtId="0" fontId="144" fillId="18" borderId="4" xfId="0" applyFont="1" applyFill="1" applyBorder="1" applyAlignment="1">
      <alignment vertical="top"/>
    </xf>
    <xf numFmtId="164" fontId="144" fillId="18" borderId="4" xfId="0" applyNumberFormat="1" applyFont="1" applyFill="1" applyBorder="1" applyAlignment="1">
      <alignment horizontal="center" vertical="top" wrapText="1"/>
    </xf>
    <xf numFmtId="0" fontId="144" fillId="18" borderId="4" xfId="0" applyFont="1" applyFill="1" applyBorder="1" applyAlignment="1">
      <alignment horizontal="left" vertical="top" wrapText="1"/>
    </xf>
    <xf numFmtId="0" fontId="144" fillId="18" borderId="4" xfId="0" applyFont="1" applyFill="1" applyBorder="1" applyAlignment="1">
      <alignment vertical="top" wrapText="1"/>
    </xf>
    <xf numFmtId="0" fontId="144" fillId="18" borderId="4" xfId="0" applyFont="1" applyFill="1" applyBorder="1" applyAlignment="1">
      <alignment horizontal="center" vertical="top"/>
    </xf>
    <xf numFmtId="0" fontId="144" fillId="11" borderId="4" xfId="0" applyFont="1" applyFill="1" applyBorder="1" applyAlignment="1">
      <alignment horizontal="center" vertical="top" wrapText="1"/>
    </xf>
    <xf numFmtId="0" fontId="144" fillId="11" borderId="4" xfId="0" applyFont="1" applyFill="1" applyBorder="1" applyAlignment="1">
      <alignment vertical="top"/>
    </xf>
    <xf numFmtId="164" fontId="144" fillId="11" borderId="4" xfId="0" applyNumberFormat="1" applyFont="1" applyFill="1" applyBorder="1" applyAlignment="1">
      <alignment horizontal="center" vertical="top" wrapText="1"/>
    </xf>
    <xf numFmtId="0" fontId="144" fillId="11" borderId="4" xfId="0" applyFont="1" applyFill="1" applyBorder="1" applyAlignment="1">
      <alignment horizontal="left" vertical="top" wrapText="1"/>
    </xf>
    <xf numFmtId="0" fontId="144" fillId="11" borderId="4" xfId="0" applyFont="1" applyFill="1" applyBorder="1" applyAlignment="1">
      <alignment vertical="top" wrapText="1"/>
    </xf>
    <xf numFmtId="0" fontId="144" fillId="11" borderId="4" xfId="0" applyFont="1" applyFill="1" applyBorder="1" applyAlignment="1">
      <alignment horizontal="center" vertical="top"/>
    </xf>
    <xf numFmtId="0" fontId="220" fillId="0" borderId="4" xfId="0" applyFont="1" applyBorder="1" applyAlignment="1">
      <alignment horizontal="center" vertical="top" wrapText="1"/>
    </xf>
    <xf numFmtId="0" fontId="220" fillId="0" borderId="4" xfId="0" applyFont="1" applyBorder="1" applyAlignment="1">
      <alignment horizontal="center" vertical="top"/>
    </xf>
    <xf numFmtId="0" fontId="144" fillId="17" borderId="4" xfId="0" quotePrefix="1" applyFont="1" applyFill="1" applyBorder="1" applyAlignment="1">
      <alignment horizontal="center" vertical="top"/>
    </xf>
    <xf numFmtId="0" fontId="167" fillId="10" borderId="2" xfId="0" applyFont="1" applyFill="1" applyBorder="1" applyAlignment="1">
      <alignment horizontal="left" vertical="top" wrapText="1"/>
    </xf>
    <xf numFmtId="0" fontId="168" fillId="10" borderId="4" xfId="0" quotePrefix="1" applyFont="1" applyFill="1" applyBorder="1" applyAlignment="1">
      <alignment horizontal="center" vertical="top"/>
    </xf>
    <xf numFmtId="0" fontId="144" fillId="10" borderId="4" xfId="0" quotePrefix="1" applyFont="1" applyFill="1" applyBorder="1" applyAlignment="1">
      <alignment horizontal="center" vertical="top"/>
    </xf>
    <xf numFmtId="16" fontId="144" fillId="0" borderId="4" xfId="0" applyNumberFormat="1" applyFont="1" applyBorder="1" applyAlignment="1">
      <alignment vertical="top" wrapText="1"/>
    </xf>
    <xf numFmtId="164" fontId="185" fillId="0" borderId="4" xfId="0" applyNumberFormat="1" applyFont="1" applyBorder="1" applyAlignment="1">
      <alignment horizontal="center" vertical="top" wrapText="1"/>
    </xf>
    <xf numFmtId="49" fontId="144" fillId="0" borderId="4" xfId="0" applyNumberFormat="1" applyFont="1" applyBorder="1" applyAlignment="1">
      <alignment horizontal="center" vertical="top"/>
    </xf>
    <xf numFmtId="0" fontId="183" fillId="7" borderId="4" xfId="0" applyFont="1" applyFill="1" applyBorder="1" applyAlignment="1">
      <alignment horizontal="center" vertical="top" wrapText="1"/>
    </xf>
    <xf numFmtId="0" fontId="146" fillId="0" borderId="8" xfId="0" applyFont="1" applyBorder="1" applyAlignment="1">
      <alignment horizontal="center" vertical="center" textRotation="90"/>
    </xf>
    <xf numFmtId="0" fontId="182" fillId="0" borderId="4" xfId="0" applyFont="1" applyBorder="1" applyAlignment="1">
      <alignment vertical="top" wrapText="1"/>
    </xf>
    <xf numFmtId="0" fontId="145" fillId="34" borderId="2" xfId="0" applyFont="1" applyFill="1" applyBorder="1" applyAlignment="1">
      <alignment horizontal="left" vertical="top" wrapText="1"/>
    </xf>
    <xf numFmtId="0" fontId="144" fillId="34" borderId="4" xfId="0" applyFont="1" applyFill="1" applyBorder="1" applyAlignment="1">
      <alignment horizontal="center" vertical="top" wrapText="1"/>
    </xf>
    <xf numFmtId="0" fontId="144" fillId="34" borderId="4" xfId="0" applyFont="1" applyFill="1" applyBorder="1" applyAlignment="1">
      <alignment horizontal="center" vertical="top"/>
    </xf>
    <xf numFmtId="0" fontId="144" fillId="34" borderId="4" xfId="0" applyFont="1" applyFill="1" applyBorder="1" applyAlignment="1">
      <alignment vertical="top"/>
    </xf>
    <xf numFmtId="164" fontId="144" fillId="34" borderId="4" xfId="0" applyNumberFormat="1" applyFont="1" applyFill="1" applyBorder="1" applyAlignment="1">
      <alignment horizontal="center" vertical="top" wrapText="1"/>
    </xf>
    <xf numFmtId="0" fontId="144" fillId="34" borderId="4" xfId="0" applyFont="1" applyFill="1" applyBorder="1" applyAlignment="1">
      <alignment horizontal="left" vertical="top" wrapText="1"/>
    </xf>
    <xf numFmtId="0" fontId="144" fillId="34" borderId="4" xfId="0" applyFont="1" applyFill="1" applyBorder="1" applyAlignment="1">
      <alignment vertical="top" wrapText="1"/>
    </xf>
    <xf numFmtId="0" fontId="168" fillId="0" borderId="2" xfId="0" applyFont="1" applyBorder="1" applyAlignment="1">
      <alignment horizontal="center" vertical="top" wrapText="1"/>
    </xf>
    <xf numFmtId="0" fontId="173" fillId="0" borderId="2" xfId="0" applyFont="1" applyBorder="1" applyAlignment="1">
      <alignment horizontal="left" vertical="top" wrapText="1"/>
    </xf>
    <xf numFmtId="0" fontId="220" fillId="0" borderId="4" xfId="0" applyFont="1" applyBorder="1" applyAlignment="1">
      <alignment vertical="top"/>
    </xf>
    <xf numFmtId="164" fontId="220" fillId="0" borderId="4" xfId="0" applyNumberFormat="1" applyFont="1" applyBorder="1" applyAlignment="1">
      <alignment horizontal="center" vertical="top" wrapText="1"/>
    </xf>
    <xf numFmtId="0" fontId="220" fillId="7" borderId="4" xfId="0" applyFont="1" applyFill="1" applyBorder="1" applyAlignment="1">
      <alignment horizontal="center" vertical="top" wrapText="1"/>
    </xf>
    <xf numFmtId="0" fontId="220" fillId="0" borderId="4" xfId="0" applyFont="1" applyBorder="1" applyAlignment="1">
      <alignment horizontal="left" vertical="top" wrapText="1"/>
    </xf>
    <xf numFmtId="0" fontId="220" fillId="0" borderId="4" xfId="0" applyFont="1" applyBorder="1" applyAlignment="1">
      <alignment vertical="top" wrapText="1"/>
    </xf>
    <xf numFmtId="0" fontId="91" fillId="0" borderId="2" xfId="0" applyFont="1" applyBorder="1" applyAlignment="1">
      <alignment vertical="top" wrapText="1"/>
    </xf>
    <xf numFmtId="0" fontId="91" fillId="0" borderId="2" xfId="0" applyFont="1" applyBorder="1" applyAlignment="1">
      <alignment vertical="top"/>
    </xf>
    <xf numFmtId="0" fontId="91" fillId="0" borderId="2" xfId="0" applyFont="1" applyBorder="1" applyAlignment="1">
      <alignment horizontal="left" vertical="top" wrapText="1"/>
    </xf>
    <xf numFmtId="49" fontId="220" fillId="0" borderId="4" xfId="0" applyNumberFormat="1" applyFont="1" applyBorder="1" applyAlignment="1">
      <alignment horizontal="center" vertical="top" wrapText="1"/>
    </xf>
    <xf numFmtId="49" fontId="220" fillId="0" borderId="4" xfId="0" applyNumberFormat="1" applyFont="1" applyBorder="1" applyAlignment="1">
      <alignment horizontal="center" vertical="top"/>
    </xf>
    <xf numFmtId="0" fontId="145" fillId="23" borderId="2" xfId="0" applyFont="1" applyFill="1" applyBorder="1" applyAlignment="1">
      <alignment horizontal="left" vertical="top" wrapText="1"/>
    </xf>
    <xf numFmtId="0" fontId="144" fillId="23" borderId="4" xfId="0" quotePrefix="1" applyFont="1" applyFill="1" applyBorder="1" applyAlignment="1">
      <alignment horizontal="center" vertical="top"/>
    </xf>
    <xf numFmtId="0" fontId="144" fillId="23" borderId="4" xfId="0" applyFont="1" applyFill="1" applyBorder="1" applyAlignment="1">
      <alignment vertical="top"/>
    </xf>
    <xf numFmtId="164" fontId="144" fillId="23" borderId="4" xfId="0" applyNumberFormat="1" applyFont="1" applyFill="1" applyBorder="1" applyAlignment="1">
      <alignment horizontal="center" vertical="top" wrapText="1"/>
    </xf>
    <xf numFmtId="0" fontId="144" fillId="23" borderId="4" xfId="0" applyFont="1" applyFill="1" applyBorder="1" applyAlignment="1">
      <alignment horizontal="center" vertical="top" wrapText="1"/>
    </xf>
    <xf numFmtId="0" fontId="144" fillId="23" borderId="4" xfId="0" applyFont="1" applyFill="1" applyBorder="1" applyAlignment="1">
      <alignment horizontal="left" vertical="top" wrapText="1"/>
    </xf>
    <xf numFmtId="0" fontId="144" fillId="23" borderId="4" xfId="0" applyFont="1" applyFill="1" applyBorder="1" applyAlignment="1">
      <alignment vertical="top" wrapText="1"/>
    </xf>
    <xf numFmtId="0" fontId="144" fillId="23" borderId="4" xfId="0" applyFont="1" applyFill="1" applyBorder="1" applyAlignment="1">
      <alignment horizontal="center" vertical="top"/>
    </xf>
    <xf numFmtId="0" fontId="91" fillId="10" borderId="2" xfId="0" applyFont="1" applyFill="1" applyBorder="1" applyAlignment="1">
      <alignment horizontal="left" vertical="top" wrapText="1"/>
    </xf>
    <xf numFmtId="0" fontId="220" fillId="0" borderId="4" xfId="0" quotePrefix="1" applyFont="1" applyBorder="1" applyAlignment="1">
      <alignment horizontal="center" vertical="top" wrapText="1"/>
    </xf>
    <xf numFmtId="0" fontId="173" fillId="10" borderId="2" xfId="0" applyFont="1" applyFill="1" applyBorder="1" applyAlignment="1">
      <alignment horizontal="left" vertical="top" wrapText="1"/>
    </xf>
    <xf numFmtId="0" fontId="220" fillId="0" borderId="4" xfId="0" quotePrefix="1" applyFont="1" applyBorder="1" applyAlignment="1">
      <alignment horizontal="center" vertical="top"/>
    </xf>
    <xf numFmtId="0" fontId="209" fillId="7" borderId="4" xfId="0" applyFont="1" applyFill="1" applyBorder="1" applyAlignment="1">
      <alignment horizontal="center" vertical="top" wrapText="1"/>
    </xf>
    <xf numFmtId="14" fontId="115" fillId="0" borderId="0" xfId="0" applyNumberFormat="1" applyFont="1" applyAlignment="1">
      <alignment vertical="top"/>
    </xf>
    <xf numFmtId="0" fontId="115" fillId="14" borderId="0" xfId="0" applyFont="1" applyFill="1" applyAlignment="1">
      <alignment horizontal="center" vertical="top"/>
    </xf>
    <xf numFmtId="49" fontId="153" fillId="10" borderId="4" xfId="0" applyNumberFormat="1" applyFont="1" applyFill="1" applyBorder="1" applyAlignment="1">
      <alignment horizontal="center" vertical="top"/>
    </xf>
    <xf numFmtId="14" fontId="12" fillId="0" borderId="0" xfId="0" applyNumberFormat="1" applyFont="1" applyAlignment="1">
      <alignment vertical="top"/>
    </xf>
    <xf numFmtId="14" fontId="231" fillId="0" borderId="0" xfId="0" applyNumberFormat="1" applyFont="1" applyAlignment="1">
      <alignment vertical="top"/>
    </xf>
    <xf numFmtId="49" fontId="220" fillId="0" borderId="4" xfId="0" quotePrefix="1" applyNumberFormat="1" applyFont="1" applyBorder="1" applyAlignment="1">
      <alignment horizontal="center" vertical="top"/>
    </xf>
    <xf numFmtId="0" fontId="231" fillId="14" borderId="8" xfId="0" applyFont="1" applyFill="1" applyBorder="1" applyAlignment="1">
      <alignment horizontal="center" vertical="center" textRotation="90"/>
    </xf>
    <xf numFmtId="14" fontId="21" fillId="0" borderId="0" xfId="0" applyNumberFormat="1" applyFont="1" applyAlignment="1">
      <alignment vertical="top"/>
    </xf>
    <xf numFmtId="0" fontId="21" fillId="0" borderId="4" xfId="0" applyFont="1" applyBorder="1" applyAlignment="1">
      <alignment horizontal="center" vertical="top" wrapText="1"/>
    </xf>
    <xf numFmtId="0" fontId="21" fillId="14" borderId="8" xfId="0" applyFont="1" applyFill="1" applyBorder="1" applyAlignment="1">
      <alignment horizontal="center" vertical="center" textRotation="90"/>
    </xf>
    <xf numFmtId="164" fontId="21" fillId="0" borderId="4" xfId="0" applyNumberFormat="1" applyFont="1" applyBorder="1" applyAlignment="1">
      <alignment horizontal="center" vertical="top" wrapText="1"/>
    </xf>
    <xf numFmtId="0" fontId="21" fillId="7" borderId="4" xfId="0" applyFont="1" applyFill="1" applyBorder="1" applyAlignment="1">
      <alignment horizontal="center" vertical="top" wrapText="1"/>
    </xf>
    <xf numFmtId="0" fontId="21" fillId="0" borderId="4" xfId="0" applyFont="1" applyBorder="1" applyAlignment="1">
      <alignment horizontal="center" vertical="top"/>
    </xf>
    <xf numFmtId="0" fontId="152" fillId="23" borderId="2" xfId="0" applyFont="1" applyFill="1" applyBorder="1" applyAlignment="1">
      <alignment horizontal="left" vertical="top" wrapText="1"/>
    </xf>
    <xf numFmtId="0" fontId="153" fillId="23" borderId="4" xfId="0" applyFont="1" applyFill="1" applyBorder="1" applyAlignment="1">
      <alignment horizontal="center" vertical="top"/>
    </xf>
    <xf numFmtId="0" fontId="153" fillId="23" borderId="4" xfId="0" applyFont="1" applyFill="1" applyBorder="1" applyAlignment="1">
      <alignment vertical="top"/>
    </xf>
    <xf numFmtId="164" fontId="153" fillId="23" borderId="4" xfId="0" applyNumberFormat="1" applyFont="1" applyFill="1" applyBorder="1" applyAlignment="1">
      <alignment horizontal="center" vertical="top" wrapText="1"/>
    </xf>
    <xf numFmtId="0" fontId="153" fillId="23" borderId="4" xfId="0" applyFont="1" applyFill="1" applyBorder="1" applyAlignment="1">
      <alignment horizontal="center" vertical="top" wrapText="1"/>
    </xf>
    <xf numFmtId="0" fontId="153" fillId="23" borderId="4" xfId="0" applyFont="1" applyFill="1" applyBorder="1" applyAlignment="1">
      <alignment horizontal="left" vertical="top" wrapText="1"/>
    </xf>
    <xf numFmtId="0" fontId="153" fillId="23" borderId="4" xfId="0" applyFont="1" applyFill="1" applyBorder="1" applyAlignment="1">
      <alignment vertical="top" wrapText="1"/>
    </xf>
    <xf numFmtId="0" fontId="173" fillId="18" borderId="2" xfId="0" applyFont="1" applyFill="1" applyBorder="1" applyAlignment="1">
      <alignment horizontal="left" vertical="top" wrapText="1"/>
    </xf>
    <xf numFmtId="0" fontId="220" fillId="18" borderId="4" xfId="0" applyFont="1" applyFill="1" applyBorder="1" applyAlignment="1">
      <alignment horizontal="center" vertical="top"/>
    </xf>
    <xf numFmtId="0" fontId="220" fillId="18" borderId="4" xfId="0" applyFont="1" applyFill="1" applyBorder="1" applyAlignment="1">
      <alignment vertical="top"/>
    </xf>
    <xf numFmtId="164" fontId="220" fillId="18" borderId="4" xfId="0" applyNumberFormat="1" applyFont="1" applyFill="1" applyBorder="1" applyAlignment="1">
      <alignment horizontal="center" vertical="top" wrapText="1"/>
    </xf>
    <xf numFmtId="0" fontId="220" fillId="18" borderId="4" xfId="0" applyFont="1" applyFill="1" applyBorder="1" applyAlignment="1">
      <alignment horizontal="center" vertical="top" wrapText="1"/>
    </xf>
    <xf numFmtId="0" fontId="220" fillId="18" borderId="4" xfId="0" applyFont="1" applyFill="1" applyBorder="1" applyAlignment="1">
      <alignment horizontal="left" vertical="top" wrapText="1"/>
    </xf>
    <xf numFmtId="0" fontId="220" fillId="18" borderId="4" xfId="0" applyFont="1" applyFill="1" applyBorder="1" applyAlignment="1">
      <alignment vertical="top" wrapText="1"/>
    </xf>
    <xf numFmtId="49" fontId="91" fillId="0" borderId="2" xfId="0" applyNumberFormat="1" applyFont="1" applyBorder="1" applyAlignment="1">
      <alignment horizontal="left" vertical="top" wrapText="1"/>
    </xf>
    <xf numFmtId="0" fontId="193" fillId="10" borderId="4" xfId="0" applyFont="1" applyFill="1" applyBorder="1" applyAlignment="1">
      <alignment horizontal="left" vertical="top" wrapText="1"/>
    </xf>
    <xf numFmtId="0" fontId="144" fillId="8" borderId="4" xfId="0" applyFont="1" applyFill="1" applyBorder="1" applyAlignment="1">
      <alignment horizontal="center" vertical="top" wrapText="1"/>
    </xf>
    <xf numFmtId="0" fontId="167" fillId="7" borderId="2" xfId="0" applyFont="1" applyFill="1" applyBorder="1" applyAlignment="1">
      <alignment horizontal="left" vertical="top" wrapText="1"/>
    </xf>
    <xf numFmtId="0" fontId="168" fillId="7" borderId="4" xfId="0" applyFont="1" applyFill="1" applyBorder="1" applyAlignment="1">
      <alignment horizontal="center" vertical="top"/>
    </xf>
    <xf numFmtId="0" fontId="168" fillId="7" borderId="4" xfId="0" applyFont="1" applyFill="1" applyBorder="1" applyAlignment="1">
      <alignment vertical="top"/>
    </xf>
    <xf numFmtId="164" fontId="168" fillId="7" borderId="4" xfId="0" applyNumberFormat="1" applyFont="1" applyFill="1" applyBorder="1" applyAlignment="1">
      <alignment horizontal="center" vertical="top" wrapText="1"/>
    </xf>
    <xf numFmtId="0" fontId="168" fillId="7" borderId="4" xfId="0" applyFont="1" applyFill="1" applyBorder="1" applyAlignment="1">
      <alignment horizontal="left" vertical="top" wrapText="1"/>
    </xf>
    <xf numFmtId="0" fontId="168" fillId="7" borderId="4" xfId="0" applyFont="1" applyFill="1" applyBorder="1" applyAlignment="1">
      <alignment vertical="top" wrapText="1"/>
    </xf>
    <xf numFmtId="0" fontId="220" fillId="10" borderId="4" xfId="0" quotePrefix="1" applyFont="1" applyFill="1" applyBorder="1" applyAlignment="1">
      <alignment horizontal="center" vertical="top"/>
    </xf>
    <xf numFmtId="0" fontId="220" fillId="10" borderId="4" xfId="0" applyFont="1" applyFill="1" applyBorder="1" applyAlignment="1">
      <alignment vertical="top"/>
    </xf>
    <xf numFmtId="164" fontId="220" fillId="10" borderId="4" xfId="0" applyNumberFormat="1" applyFont="1" applyFill="1" applyBorder="1" applyAlignment="1">
      <alignment horizontal="center" vertical="top" wrapText="1"/>
    </xf>
    <xf numFmtId="0" fontId="220" fillId="10" borderId="4" xfId="0" applyFont="1" applyFill="1" applyBorder="1" applyAlignment="1">
      <alignment horizontal="center" vertical="top" wrapText="1"/>
    </xf>
    <xf numFmtId="0" fontId="220" fillId="10" borderId="4" xfId="0" applyFont="1" applyFill="1" applyBorder="1" applyAlignment="1">
      <alignment horizontal="left" vertical="top" wrapText="1"/>
    </xf>
    <xf numFmtId="0" fontId="220" fillId="10" borderId="4" xfId="0" applyFont="1" applyFill="1" applyBorder="1" applyAlignment="1">
      <alignment vertical="top" wrapText="1"/>
    </xf>
    <xf numFmtId="0" fontId="220" fillId="10" borderId="4" xfId="0" applyFont="1" applyFill="1" applyBorder="1" applyAlignment="1">
      <alignment horizontal="center" vertical="top"/>
    </xf>
    <xf numFmtId="0" fontId="91" fillId="0" borderId="2" xfId="0" quotePrefix="1" applyFont="1" applyBorder="1" applyAlignment="1">
      <alignment horizontal="left" vertical="top" wrapText="1"/>
    </xf>
    <xf numFmtId="0" fontId="153" fillId="18" borderId="4" xfId="0" applyFont="1" applyFill="1" applyBorder="1" applyAlignment="1">
      <alignment horizontal="center" vertical="top"/>
    </xf>
    <xf numFmtId="0" fontId="153" fillId="18" borderId="4" xfId="0" applyFont="1" applyFill="1" applyBorder="1" applyAlignment="1">
      <alignment vertical="top"/>
    </xf>
    <xf numFmtId="164" fontId="153" fillId="18" borderId="4" xfId="0" applyNumberFormat="1" applyFont="1" applyFill="1" applyBorder="1" applyAlignment="1">
      <alignment horizontal="center" vertical="top" wrapText="1"/>
    </xf>
    <xf numFmtId="0" fontId="153" fillId="18" borderId="4" xfId="0" applyFont="1" applyFill="1" applyBorder="1" applyAlignment="1">
      <alignment horizontal="left" vertical="top" wrapText="1"/>
    </xf>
    <xf numFmtId="0" fontId="153" fillId="18" borderId="4" xfId="0" applyFont="1" applyFill="1" applyBorder="1" applyAlignment="1">
      <alignment vertical="top" wrapText="1"/>
    </xf>
    <xf numFmtId="0" fontId="146" fillId="14" borderId="8" xfId="0" applyFont="1" applyFill="1" applyBorder="1" applyAlignment="1">
      <alignment vertical="center" textRotation="90"/>
    </xf>
    <xf numFmtId="0" fontId="12" fillId="0" borderId="2" xfId="0" quotePrefix="1" applyFont="1" applyBorder="1" applyAlignment="1">
      <alignment horizontal="left" vertical="top" wrapText="1"/>
    </xf>
    <xf numFmtId="0" fontId="167" fillId="24" borderId="2" xfId="0" applyFont="1" applyFill="1" applyBorder="1" applyAlignment="1">
      <alignment horizontal="left" vertical="top" wrapText="1"/>
    </xf>
    <xf numFmtId="0" fontId="168" fillId="24" borderId="4" xfId="0" applyFont="1" applyFill="1" applyBorder="1" applyAlignment="1">
      <alignment horizontal="center" vertical="top"/>
    </xf>
    <xf numFmtId="0" fontId="168" fillId="24" borderId="4" xfId="0" applyFont="1" applyFill="1" applyBorder="1" applyAlignment="1">
      <alignment vertical="top"/>
    </xf>
    <xf numFmtId="164" fontId="168" fillId="24" borderId="4" xfId="0" applyNumberFormat="1" applyFont="1" applyFill="1" applyBorder="1" applyAlignment="1">
      <alignment horizontal="center" vertical="top" wrapText="1"/>
    </xf>
    <xf numFmtId="0" fontId="168" fillId="24" borderId="4" xfId="0" applyFont="1" applyFill="1" applyBorder="1" applyAlignment="1">
      <alignment horizontal="center" vertical="top" wrapText="1"/>
    </xf>
    <xf numFmtId="0" fontId="193" fillId="24" borderId="4" xfId="0" applyFont="1" applyFill="1" applyBorder="1" applyAlignment="1">
      <alignment horizontal="left" vertical="top" wrapText="1"/>
    </xf>
    <xf numFmtId="0" fontId="168" fillId="24" borderId="4" xfId="0" applyFont="1" applyFill="1" applyBorder="1" applyAlignment="1">
      <alignment vertical="top" wrapText="1"/>
    </xf>
    <xf numFmtId="0" fontId="234" fillId="10" borderId="4" xfId="0" applyFont="1" applyFill="1" applyBorder="1" applyAlignment="1">
      <alignment horizontal="center" vertical="top" wrapText="1"/>
    </xf>
    <xf numFmtId="0" fontId="21" fillId="0" borderId="2" xfId="0" quotePrefix="1" applyFont="1" applyBorder="1" applyAlignment="1">
      <alignment horizontal="left" vertical="top" wrapText="1"/>
    </xf>
    <xf numFmtId="1" fontId="145" fillId="0" borderId="2" xfId="0" applyNumberFormat="1" applyFont="1" applyBorder="1" applyAlignment="1">
      <alignment horizontal="left" vertical="top" wrapText="1"/>
    </xf>
    <xf numFmtId="0" fontId="144" fillId="0" borderId="2" xfId="0" applyFont="1" applyBorder="1" applyAlignment="1">
      <alignment horizontal="center" vertical="top" wrapText="1" readingOrder="1"/>
    </xf>
    <xf numFmtId="0" fontId="144" fillId="0" borderId="2" xfId="0" quotePrefix="1" applyFont="1" applyBorder="1" applyAlignment="1">
      <alignment horizontal="center" vertical="top" wrapText="1"/>
    </xf>
    <xf numFmtId="164" fontId="183" fillId="0" borderId="2" xfId="0" applyNumberFormat="1" applyFont="1" applyBorder="1" applyAlignment="1">
      <alignment horizontal="center" vertical="top" wrapText="1"/>
    </xf>
    <xf numFmtId="0" fontId="144" fillId="7" borderId="2" xfId="0" applyFont="1" applyFill="1" applyBorder="1" applyAlignment="1">
      <alignment horizontal="center" vertical="top" wrapText="1"/>
    </xf>
    <xf numFmtId="0" fontId="144" fillId="0" borderId="2" xfId="0" applyFont="1" applyBorder="1" applyAlignment="1">
      <alignment horizontal="center" vertical="top"/>
    </xf>
    <xf numFmtId="0" fontId="152" fillId="0" borderId="2" xfId="0" quotePrefix="1" applyFont="1" applyBorder="1" applyAlignment="1">
      <alignment horizontal="left" vertical="top" wrapText="1"/>
    </xf>
    <xf numFmtId="16" fontId="153" fillId="24" borderId="4" xfId="0" applyNumberFormat="1" applyFont="1" applyFill="1" applyBorder="1" applyAlignment="1">
      <alignment vertical="top"/>
    </xf>
    <xf numFmtId="0" fontId="190" fillId="10" borderId="4" xfId="0" applyFont="1" applyFill="1" applyBorder="1" applyAlignment="1">
      <alignment horizontal="left" vertical="top" wrapText="1"/>
    </xf>
    <xf numFmtId="0" fontId="144" fillId="18" borderId="4" xfId="0" quotePrefix="1" applyFont="1" applyFill="1" applyBorder="1" applyAlignment="1">
      <alignment horizontal="center" vertical="top"/>
    </xf>
    <xf numFmtId="49" fontId="153" fillId="0" borderId="4" xfId="0" quotePrefix="1" applyNumberFormat="1" applyFont="1" applyBorder="1" applyAlignment="1">
      <alignment horizontal="center" vertical="top"/>
    </xf>
    <xf numFmtId="11" fontId="12" fillId="0" borderId="2" xfId="0" applyNumberFormat="1" applyFont="1" applyBorder="1" applyAlignment="1">
      <alignment horizontal="left" vertical="top" wrapText="1"/>
    </xf>
    <xf numFmtId="11" fontId="21" fillId="0" borderId="2" xfId="0" applyNumberFormat="1" applyFont="1" applyBorder="1" applyAlignment="1">
      <alignment horizontal="left" vertical="top" wrapText="1"/>
    </xf>
    <xf numFmtId="0" fontId="186" fillId="7" borderId="2" xfId="0" applyFont="1" applyFill="1" applyBorder="1" applyAlignment="1">
      <alignment horizontal="center" vertical="top" wrapText="1"/>
    </xf>
    <xf numFmtId="165" fontId="146" fillId="0" borderId="0" xfId="0" applyNumberFormat="1" applyFont="1" applyAlignment="1">
      <alignment vertical="top"/>
    </xf>
    <xf numFmtId="0" fontId="193" fillId="0" borderId="4" xfId="0" applyFont="1" applyBorder="1" applyAlignment="1">
      <alignment horizontal="left" vertical="top" wrapText="1"/>
    </xf>
    <xf numFmtId="0" fontId="15" fillId="7" borderId="4" xfId="0" applyFont="1" applyFill="1" applyBorder="1" applyAlignment="1">
      <alignment horizontal="center" vertical="top" wrapText="1"/>
    </xf>
    <xf numFmtId="0" fontId="144" fillId="10" borderId="4" xfId="0" applyFont="1" applyFill="1" applyBorder="1" applyAlignment="1">
      <alignment horizontal="center" vertical="center" wrapText="1"/>
    </xf>
    <xf numFmtId="0" fontId="190" fillId="0" borderId="4" xfId="0" applyFont="1" applyBorder="1" applyAlignment="1">
      <alignment horizontal="left" vertical="top" wrapText="1"/>
    </xf>
    <xf numFmtId="0" fontId="21" fillId="17" borderId="4" xfId="0" applyFont="1" applyFill="1" applyBorder="1" applyAlignment="1">
      <alignment horizontal="center" vertical="top"/>
    </xf>
    <xf numFmtId="0" fontId="167" fillId="23" borderId="2" xfId="0" applyFont="1" applyFill="1" applyBorder="1" applyAlignment="1">
      <alignment horizontal="left" vertical="top" wrapText="1"/>
    </xf>
    <xf numFmtId="0" fontId="168" fillId="23" borderId="4" xfId="0" quotePrefix="1" applyFont="1" applyFill="1" applyBorder="1" applyAlignment="1">
      <alignment horizontal="center" vertical="top"/>
    </xf>
    <xf numFmtId="0" fontId="168" fillId="23" borderId="4" xfId="0" applyFont="1" applyFill="1" applyBorder="1" applyAlignment="1">
      <alignment vertical="top"/>
    </xf>
    <xf numFmtId="164" fontId="168" fillId="23" borderId="4" xfId="0" applyNumberFormat="1" applyFont="1" applyFill="1" applyBorder="1" applyAlignment="1">
      <alignment horizontal="center" vertical="top" wrapText="1"/>
    </xf>
    <xf numFmtId="0" fontId="168" fillId="23" borderId="4" xfId="0" applyFont="1" applyFill="1" applyBorder="1" applyAlignment="1">
      <alignment horizontal="center" vertical="top" wrapText="1"/>
    </xf>
    <xf numFmtId="0" fontId="168" fillId="23" borderId="4" xfId="0" applyFont="1" applyFill="1" applyBorder="1" applyAlignment="1">
      <alignment horizontal="left" vertical="top" wrapText="1"/>
    </xf>
    <xf numFmtId="0" fontId="168" fillId="23" borderId="4" xfId="0" applyFont="1" applyFill="1" applyBorder="1" applyAlignment="1">
      <alignment vertical="top" wrapText="1"/>
    </xf>
    <xf numFmtId="0" fontId="168" fillId="23" borderId="4" xfId="0" applyFont="1" applyFill="1" applyBorder="1" applyAlignment="1">
      <alignment horizontal="center" vertical="top"/>
    </xf>
    <xf numFmtId="0" fontId="144" fillId="10" borderId="4" xfId="0" quotePrefix="1" applyFont="1" applyFill="1" applyBorder="1" applyAlignment="1">
      <alignment horizontal="center" vertical="top" wrapText="1"/>
    </xf>
    <xf numFmtId="0" fontId="183" fillId="10" borderId="4" xfId="0" applyFont="1" applyFill="1" applyBorder="1" applyAlignment="1">
      <alignment vertical="top" wrapText="1"/>
    </xf>
    <xf numFmtId="11" fontId="21" fillId="0" borderId="2" xfId="0" quotePrefix="1" applyNumberFormat="1" applyFont="1" applyBorder="1" applyAlignment="1">
      <alignment horizontal="left" vertical="top" wrapText="1"/>
    </xf>
    <xf numFmtId="0" fontId="21" fillId="10" borderId="4" xfId="0" quotePrefix="1" applyFont="1" applyFill="1" applyBorder="1" applyAlignment="1">
      <alignment horizontal="center" vertical="top" wrapText="1"/>
    </xf>
    <xf numFmtId="0" fontId="21" fillId="10" borderId="4" xfId="0" applyFont="1" applyFill="1" applyBorder="1" applyAlignment="1">
      <alignment vertical="top"/>
    </xf>
    <xf numFmtId="164" fontId="21" fillId="10" borderId="4" xfId="0" applyNumberFormat="1" applyFont="1" applyFill="1" applyBorder="1" applyAlignment="1">
      <alignment horizontal="center" vertical="top" wrapText="1"/>
    </xf>
    <xf numFmtId="0" fontId="21" fillId="10" borderId="4" xfId="0" applyFont="1" applyFill="1" applyBorder="1" applyAlignment="1">
      <alignment horizontal="center" vertical="top" wrapText="1"/>
    </xf>
    <xf numFmtId="0" fontId="21" fillId="10" borderId="4" xfId="0" applyFont="1" applyFill="1" applyBorder="1" applyAlignment="1">
      <alignment horizontal="left" vertical="top" wrapText="1"/>
    </xf>
    <xf numFmtId="0" fontId="21" fillId="10" borderId="4" xfId="0" applyFont="1" applyFill="1" applyBorder="1" applyAlignment="1">
      <alignment vertical="top" wrapText="1"/>
    </xf>
    <xf numFmtId="0" fontId="21" fillId="10" borderId="4" xfId="0" applyFont="1" applyFill="1" applyBorder="1" applyAlignment="1">
      <alignment horizontal="center" vertical="top"/>
    </xf>
    <xf numFmtId="0" fontId="152" fillId="35" borderId="2" xfId="0" applyFont="1" applyFill="1" applyBorder="1" applyAlignment="1">
      <alignment horizontal="left" vertical="top" wrapText="1"/>
    </xf>
    <xf numFmtId="0" fontId="153" fillId="35" borderId="4" xfId="0" applyFont="1" applyFill="1" applyBorder="1" applyAlignment="1">
      <alignment horizontal="center" vertical="top"/>
    </xf>
    <xf numFmtId="0" fontId="153" fillId="35" borderId="4" xfId="0" applyFont="1" applyFill="1" applyBorder="1" applyAlignment="1">
      <alignment vertical="top"/>
    </xf>
    <xf numFmtId="164" fontId="153" fillId="35" borderId="4" xfId="0" applyNumberFormat="1" applyFont="1" applyFill="1" applyBorder="1" applyAlignment="1">
      <alignment horizontal="center" vertical="top" wrapText="1"/>
    </xf>
    <xf numFmtId="0" fontId="153" fillId="35" borderId="4" xfId="0" applyFont="1" applyFill="1" applyBorder="1" applyAlignment="1">
      <alignment horizontal="center" vertical="top" wrapText="1"/>
    </xf>
    <xf numFmtId="0" fontId="153" fillId="35" borderId="4" xfId="0" applyFont="1" applyFill="1" applyBorder="1" applyAlignment="1">
      <alignment horizontal="left" vertical="top" wrapText="1"/>
    </xf>
    <xf numFmtId="0" fontId="153" fillId="35" borderId="4" xfId="0" applyFont="1" applyFill="1" applyBorder="1" applyAlignment="1">
      <alignment vertical="top" wrapText="1"/>
    </xf>
    <xf numFmtId="0" fontId="144" fillId="35" borderId="4" xfId="0" applyFont="1" applyFill="1" applyBorder="1" applyAlignment="1">
      <alignment horizontal="center" vertical="top" wrapText="1"/>
    </xf>
    <xf numFmtId="0" fontId="144" fillId="35" borderId="4" xfId="0" applyFont="1" applyFill="1" applyBorder="1" applyAlignment="1">
      <alignment horizontal="left" vertical="top" wrapText="1"/>
    </xf>
    <xf numFmtId="0" fontId="153" fillId="35" borderId="4" xfId="0" applyFont="1" applyFill="1" applyBorder="1"/>
    <xf numFmtId="165" fontId="12" fillId="0" borderId="0" xfId="0" applyNumberFormat="1" applyFont="1" applyAlignment="1">
      <alignment vertical="top"/>
    </xf>
    <xf numFmtId="0" fontId="153" fillId="10" borderId="4" xfId="0" quotePrefix="1" applyFont="1" applyFill="1" applyBorder="1" applyAlignment="1">
      <alignment horizontal="center" vertical="top"/>
    </xf>
    <xf numFmtId="0" fontId="12" fillId="0" borderId="4" xfId="0" quotePrefix="1" applyFont="1" applyBorder="1" applyAlignment="1">
      <alignment horizontal="center" vertical="top"/>
    </xf>
    <xf numFmtId="0" fontId="21" fillId="0" borderId="4" xfId="0" quotePrefix="1" applyFont="1" applyBorder="1" applyAlignment="1">
      <alignment horizontal="center" vertical="top" wrapText="1"/>
    </xf>
    <xf numFmtId="0" fontId="12" fillId="0" borderId="4" xfId="0" quotePrefix="1" applyFont="1" applyBorder="1" applyAlignment="1">
      <alignment horizontal="center" vertical="top" wrapText="1"/>
    </xf>
    <xf numFmtId="0" fontId="144" fillId="17" borderId="4" xfId="0" applyFont="1" applyFill="1" applyBorder="1"/>
    <xf numFmtId="1" fontId="12" fillId="0" borderId="2" xfId="0" applyNumberFormat="1" applyFont="1" applyBorder="1" applyAlignment="1">
      <alignment vertical="top"/>
    </xf>
    <xf numFmtId="0" fontId="153" fillId="10" borderId="4" xfId="0" applyFont="1" applyFill="1" applyBorder="1"/>
    <xf numFmtId="0" fontId="144" fillId="0" borderId="4" xfId="0" applyFont="1" applyBorder="1" applyAlignment="1">
      <alignment horizontal="center"/>
    </xf>
    <xf numFmtId="0" fontId="145" fillId="24" borderId="2" xfId="0" applyFont="1" applyFill="1" applyBorder="1" applyAlignment="1">
      <alignment horizontal="left" vertical="top" wrapText="1"/>
    </xf>
    <xf numFmtId="0" fontId="144" fillId="24" borderId="4" xfId="0" applyFont="1" applyFill="1" applyBorder="1" applyAlignment="1">
      <alignment horizontal="center" vertical="top" wrapText="1"/>
    </xf>
    <xf numFmtId="0" fontId="144" fillId="24" borderId="4" xfId="0" applyFont="1" applyFill="1" applyBorder="1" applyAlignment="1">
      <alignment vertical="top"/>
    </xf>
    <xf numFmtId="164" fontId="144" fillId="24" borderId="4" xfId="0" applyNumberFormat="1" applyFont="1" applyFill="1" applyBorder="1" applyAlignment="1">
      <alignment horizontal="center" vertical="top" wrapText="1"/>
    </xf>
    <xf numFmtId="0" fontId="144" fillId="24" borderId="4" xfId="0" applyFont="1" applyFill="1" applyBorder="1" applyAlignment="1">
      <alignment horizontal="left" vertical="top" wrapText="1"/>
    </xf>
    <xf numFmtId="0" fontId="144" fillId="24" borderId="4" xfId="0" applyFont="1" applyFill="1" applyBorder="1" applyAlignment="1">
      <alignment vertical="top" wrapText="1"/>
    </xf>
    <xf numFmtId="0" fontId="144" fillId="24" borderId="4" xfId="0" applyFont="1" applyFill="1" applyBorder="1" applyAlignment="1">
      <alignment horizontal="center" vertical="top"/>
    </xf>
    <xf numFmtId="0" fontId="193" fillId="7" borderId="4" xfId="0" applyFont="1" applyFill="1" applyBorder="1" applyAlignment="1">
      <alignment horizontal="center" vertical="top" wrapText="1"/>
    </xf>
    <xf numFmtId="0" fontId="153" fillId="10" borderId="4" xfId="0" applyFont="1" applyFill="1" applyBorder="1" applyAlignment="1">
      <alignment horizontal="center" wrapText="1"/>
    </xf>
    <xf numFmtId="0" fontId="145" fillId="27" borderId="2" xfId="0" applyFont="1" applyFill="1" applyBorder="1" applyAlignment="1">
      <alignment horizontal="left" vertical="top" wrapText="1"/>
    </xf>
    <xf numFmtId="0" fontId="144" fillId="27" borderId="4" xfId="0" applyFont="1" applyFill="1" applyBorder="1" applyAlignment="1">
      <alignment horizontal="center" vertical="top"/>
    </xf>
    <xf numFmtId="0" fontId="144" fillId="27" borderId="4" xfId="0" applyFont="1" applyFill="1" applyBorder="1" applyAlignment="1">
      <alignment vertical="top"/>
    </xf>
    <xf numFmtId="164" fontId="144" fillId="27" borderId="4" xfId="0" applyNumberFormat="1" applyFont="1" applyFill="1" applyBorder="1" applyAlignment="1">
      <alignment horizontal="center" vertical="top" wrapText="1"/>
    </xf>
    <xf numFmtId="0" fontId="144" fillId="27" borderId="4" xfId="0" applyFont="1" applyFill="1" applyBorder="1" applyAlignment="1">
      <alignment horizontal="center" vertical="top" wrapText="1"/>
    </xf>
    <xf numFmtId="0" fontId="144" fillId="27" borderId="4" xfId="0" applyFont="1" applyFill="1" applyBorder="1" applyAlignment="1">
      <alignment horizontal="left" vertical="top" wrapText="1"/>
    </xf>
    <xf numFmtId="0" fontId="144" fillId="27" borderId="4" xfId="0" applyFont="1" applyFill="1" applyBorder="1" applyAlignment="1">
      <alignment vertical="top" wrapText="1"/>
    </xf>
    <xf numFmtId="164" fontId="153" fillId="0" borderId="4" xfId="0" applyNumberFormat="1" applyFont="1" applyBorder="1" applyAlignment="1">
      <alignment horizontal="center" vertical="top"/>
    </xf>
    <xf numFmtId="164" fontId="144" fillId="0" borderId="4" xfId="0" applyNumberFormat="1" applyFont="1" applyBorder="1" applyAlignment="1">
      <alignment horizontal="center" vertical="top"/>
    </xf>
    <xf numFmtId="0" fontId="21" fillId="26" borderId="2" xfId="0" applyFont="1" applyFill="1" applyBorder="1" applyAlignment="1">
      <alignment horizontal="left" vertical="top" wrapText="1"/>
    </xf>
    <xf numFmtId="0" fontId="21" fillId="26" borderId="4" xfId="0" quotePrefix="1" applyFont="1" applyFill="1" applyBorder="1" applyAlignment="1">
      <alignment horizontal="center" vertical="top"/>
    </xf>
    <xf numFmtId="0" fontId="21" fillId="26" borderId="4" xfId="0" applyFont="1" applyFill="1" applyBorder="1" applyAlignment="1">
      <alignment vertical="top"/>
    </xf>
    <xf numFmtId="164" fontId="21" fillId="26" borderId="4" xfId="0" applyNumberFormat="1" applyFont="1" applyFill="1" applyBorder="1" applyAlignment="1">
      <alignment horizontal="center" vertical="top" wrapText="1"/>
    </xf>
    <xf numFmtId="0" fontId="21" fillId="26" borderId="4" xfId="0" applyFont="1" applyFill="1" applyBorder="1" applyAlignment="1">
      <alignment horizontal="center" vertical="top" wrapText="1"/>
    </xf>
    <xf numFmtId="0" fontId="21" fillId="26" borderId="4" xfId="0" applyFont="1" applyFill="1" applyBorder="1" applyAlignment="1">
      <alignment horizontal="left" vertical="top" wrapText="1"/>
    </xf>
    <xf numFmtId="0" fontId="21" fillId="26" borderId="4" xfId="0" applyFont="1" applyFill="1" applyBorder="1" applyAlignment="1">
      <alignment vertical="top" wrapText="1"/>
    </xf>
    <xf numFmtId="0" fontId="21" fillId="26" borderId="4" xfId="0" applyFont="1" applyFill="1" applyBorder="1" applyAlignment="1">
      <alignment horizontal="center" vertical="top"/>
    </xf>
    <xf numFmtId="0" fontId="12" fillId="10" borderId="4" xfId="0" applyFont="1" applyFill="1" applyBorder="1" applyAlignment="1">
      <alignment horizontal="center" vertical="top"/>
    </xf>
    <xf numFmtId="0" fontId="12" fillId="10" borderId="4" xfId="0" applyFont="1" applyFill="1" applyBorder="1" applyAlignment="1">
      <alignment vertical="top"/>
    </xf>
    <xf numFmtId="0" fontId="12" fillId="10" borderId="4" xfId="0" applyFont="1" applyFill="1" applyBorder="1"/>
    <xf numFmtId="164" fontId="12" fillId="10" borderId="4" xfId="0" applyNumberFormat="1" applyFont="1" applyFill="1" applyBorder="1" applyAlignment="1">
      <alignment horizontal="center" vertical="top" wrapText="1"/>
    </xf>
    <xf numFmtId="0" fontId="12" fillId="10" borderId="4" xfId="0" applyFont="1" applyFill="1" applyBorder="1" applyAlignment="1">
      <alignment horizontal="center" vertical="top" wrapText="1"/>
    </xf>
    <xf numFmtId="0" fontId="12" fillId="10" borderId="4" xfId="0" applyFont="1" applyFill="1" applyBorder="1" applyAlignment="1">
      <alignment horizontal="left" vertical="top" wrapText="1"/>
    </xf>
    <xf numFmtId="0" fontId="12" fillId="10" borderId="4" xfId="0" applyFont="1" applyFill="1" applyBorder="1" applyAlignment="1">
      <alignment vertical="top" wrapText="1"/>
    </xf>
    <xf numFmtId="0" fontId="168" fillId="0" borderId="2" xfId="0" applyFont="1" applyBorder="1" applyAlignment="1">
      <alignment horizontal="center" vertical="top"/>
    </xf>
    <xf numFmtId="0" fontId="168" fillId="0" borderId="2" xfId="0" applyFont="1" applyBorder="1" applyAlignment="1">
      <alignment vertical="top"/>
    </xf>
    <xf numFmtId="164" fontId="168" fillId="0" borderId="2" xfId="0" applyNumberFormat="1" applyFont="1" applyBorder="1" applyAlignment="1">
      <alignment horizontal="center" vertical="top" wrapText="1"/>
    </xf>
    <xf numFmtId="0" fontId="150" fillId="7" borderId="2" xfId="0" applyFont="1" applyFill="1" applyBorder="1" applyAlignment="1">
      <alignment horizontal="center" vertical="top" wrapText="1"/>
    </xf>
    <xf numFmtId="0" fontId="168" fillId="0" borderId="2" xfId="0" applyFont="1" applyBorder="1" applyAlignment="1">
      <alignment horizontal="left" vertical="top" wrapText="1"/>
    </xf>
    <xf numFmtId="0" fontId="168" fillId="0" borderId="2" xfId="0" applyFont="1" applyBorder="1" applyAlignment="1">
      <alignment vertical="top" wrapText="1"/>
    </xf>
    <xf numFmtId="0" fontId="145" fillId="26" borderId="2" xfId="0" applyFont="1" applyFill="1" applyBorder="1" applyAlignment="1">
      <alignment horizontal="left" vertical="top" wrapText="1"/>
    </xf>
    <xf numFmtId="0" fontId="144" fillId="26" borderId="4" xfId="0" quotePrefix="1" applyFont="1" applyFill="1" applyBorder="1" applyAlignment="1">
      <alignment horizontal="center" vertical="top"/>
    </xf>
    <xf numFmtId="0" fontId="144" fillId="26" borderId="4" xfId="0" applyFont="1" applyFill="1" applyBorder="1" applyAlignment="1">
      <alignment vertical="top"/>
    </xf>
    <xf numFmtId="164" fontId="144" fillId="26" borderId="4" xfId="0" applyNumberFormat="1" applyFont="1" applyFill="1" applyBorder="1" applyAlignment="1">
      <alignment horizontal="center" vertical="top" wrapText="1"/>
    </xf>
    <xf numFmtId="0" fontId="144" fillId="26" borderId="4" xfId="0" applyFont="1" applyFill="1" applyBorder="1" applyAlignment="1">
      <alignment horizontal="center" vertical="top" wrapText="1"/>
    </xf>
    <xf numFmtId="0" fontId="144" fillId="26" borderId="4" xfId="0" applyFont="1" applyFill="1" applyBorder="1" applyAlignment="1">
      <alignment horizontal="left" vertical="top" wrapText="1"/>
    </xf>
    <xf numFmtId="0" fontId="144" fillId="26" borderId="4" xfId="0" applyFont="1" applyFill="1" applyBorder="1" applyAlignment="1">
      <alignment vertical="top" wrapText="1"/>
    </xf>
    <xf numFmtId="0" fontId="144" fillId="26" borderId="4" xfId="0" applyFont="1" applyFill="1" applyBorder="1" applyAlignment="1">
      <alignment horizontal="center" vertical="top"/>
    </xf>
    <xf numFmtId="164" fontId="168" fillId="7" borderId="2" xfId="0" applyNumberFormat="1" applyFont="1" applyFill="1" applyBorder="1" applyAlignment="1">
      <alignment horizontal="center" vertical="top" wrapText="1"/>
    </xf>
    <xf numFmtId="0" fontId="145" fillId="36" borderId="2" xfId="0" applyFont="1" applyFill="1" applyBorder="1" applyAlignment="1">
      <alignment horizontal="left" vertical="top" wrapText="1"/>
    </xf>
    <xf numFmtId="0" fontId="12" fillId="36" borderId="2" xfId="0" applyFont="1" applyFill="1" applyBorder="1" applyAlignment="1">
      <alignment vertical="top" wrapText="1"/>
    </xf>
    <xf numFmtId="0" fontId="144" fillId="36" borderId="4" xfId="0" applyFont="1" applyFill="1" applyBorder="1" applyAlignment="1">
      <alignment horizontal="center" vertical="top"/>
    </xf>
    <xf numFmtId="0" fontId="144" fillId="36" borderId="4" xfId="0" applyFont="1" applyFill="1" applyBorder="1" applyAlignment="1">
      <alignment vertical="top"/>
    </xf>
    <xf numFmtId="164" fontId="144" fillId="36" borderId="4" xfId="0" applyNumberFormat="1" applyFont="1" applyFill="1" applyBorder="1" applyAlignment="1">
      <alignment horizontal="center" vertical="top" wrapText="1"/>
    </xf>
    <xf numFmtId="0" fontId="144" fillId="36" borderId="4" xfId="0" applyFont="1" applyFill="1" applyBorder="1" applyAlignment="1">
      <alignment horizontal="center" vertical="top" wrapText="1"/>
    </xf>
    <xf numFmtId="0" fontId="144" fillId="36" borderId="4" xfId="0" applyFont="1" applyFill="1" applyBorder="1" applyAlignment="1">
      <alignment horizontal="left" vertical="top" wrapText="1"/>
    </xf>
    <xf numFmtId="0" fontId="144" fillId="36" borderId="4" xfId="0" applyFont="1" applyFill="1" applyBorder="1" applyAlignment="1">
      <alignment vertical="top" wrapText="1"/>
    </xf>
    <xf numFmtId="0" fontId="12" fillId="36" borderId="2" xfId="0" applyFont="1" applyFill="1" applyBorder="1" applyAlignment="1">
      <alignment vertical="top"/>
    </xf>
    <xf numFmtId="0" fontId="12" fillId="36" borderId="2" xfId="0" applyFont="1" applyFill="1" applyBorder="1" applyAlignment="1">
      <alignment horizontal="left" vertical="top" wrapText="1"/>
    </xf>
    <xf numFmtId="164" fontId="144" fillId="7" borderId="2" xfId="0" applyNumberFormat="1" applyFont="1" applyFill="1" applyBorder="1" applyAlignment="1">
      <alignment horizontal="left" vertical="top" wrapText="1"/>
    </xf>
    <xf numFmtId="0" fontId="21" fillId="18" borderId="2" xfId="0" applyFont="1" applyFill="1" applyBorder="1" applyAlignment="1">
      <alignment vertical="top" wrapText="1"/>
    </xf>
    <xf numFmtId="164" fontId="144" fillId="18" borderId="2" xfId="0" applyNumberFormat="1" applyFont="1" applyFill="1" applyBorder="1" applyAlignment="1">
      <alignment horizontal="center" vertical="top" wrapText="1"/>
    </xf>
    <xf numFmtId="0" fontId="21" fillId="18" borderId="2" xfId="0" applyFont="1" applyFill="1" applyBorder="1" applyAlignment="1">
      <alignment vertical="top"/>
    </xf>
    <xf numFmtId="43" fontId="21" fillId="18" borderId="2" xfId="0" applyNumberFormat="1" applyFont="1" applyFill="1" applyBorder="1" applyAlignment="1">
      <alignment horizontal="left" vertical="top" wrapText="1"/>
    </xf>
    <xf numFmtId="0" fontId="21" fillId="18" borderId="2" xfId="0" applyFont="1" applyFill="1" applyBorder="1" applyAlignment="1">
      <alignment horizontal="left" vertical="top" wrapText="1"/>
    </xf>
    <xf numFmtId="0" fontId="21" fillId="10" borderId="2" xfId="0" applyFont="1" applyFill="1" applyBorder="1" applyAlignment="1">
      <alignment vertical="top" wrapText="1"/>
    </xf>
    <xf numFmtId="0" fontId="21" fillId="10" borderId="2" xfId="0" applyFont="1" applyFill="1" applyBorder="1" applyAlignment="1">
      <alignment vertical="top"/>
    </xf>
    <xf numFmtId="0" fontId="167" fillId="36" borderId="2" xfId="0" applyFont="1" applyFill="1" applyBorder="1" applyAlignment="1">
      <alignment horizontal="left" vertical="top" wrapText="1"/>
    </xf>
    <xf numFmtId="0" fontId="21" fillId="36" borderId="2" xfId="0" applyFont="1" applyFill="1" applyBorder="1" applyAlignment="1">
      <alignment vertical="top" wrapText="1"/>
    </xf>
    <xf numFmtId="0" fontId="168" fillId="36" borderId="4" xfId="0" quotePrefix="1" applyFont="1" applyFill="1" applyBorder="1" applyAlignment="1">
      <alignment horizontal="center" vertical="top"/>
    </xf>
    <xf numFmtId="0" fontId="168" fillId="36" borderId="4" xfId="0" applyFont="1" applyFill="1" applyBorder="1" applyAlignment="1">
      <alignment vertical="top"/>
    </xf>
    <xf numFmtId="164" fontId="168" fillId="36" borderId="4" xfId="0" applyNumberFormat="1" applyFont="1" applyFill="1" applyBorder="1" applyAlignment="1">
      <alignment horizontal="center" vertical="top" wrapText="1"/>
    </xf>
    <xf numFmtId="0" fontId="168" fillId="36" borderId="4" xfId="0" applyFont="1" applyFill="1" applyBorder="1" applyAlignment="1">
      <alignment horizontal="center" vertical="top" wrapText="1"/>
    </xf>
    <xf numFmtId="0" fontId="168" fillId="36" borderId="4" xfId="0" applyFont="1" applyFill="1" applyBorder="1" applyAlignment="1">
      <alignment horizontal="left" vertical="top" wrapText="1"/>
    </xf>
    <xf numFmtId="0" fontId="168" fillId="36" borderId="4" xfId="0" applyFont="1" applyFill="1" applyBorder="1" applyAlignment="1">
      <alignment vertical="top" wrapText="1"/>
    </xf>
    <xf numFmtId="0" fontId="168" fillId="36" borderId="4" xfId="0" applyFont="1" applyFill="1" applyBorder="1" applyAlignment="1">
      <alignment horizontal="center" vertical="top"/>
    </xf>
    <xf numFmtId="0" fontId="21" fillId="36" borderId="2" xfId="0" applyFont="1" applyFill="1" applyBorder="1" applyAlignment="1">
      <alignment vertical="top"/>
    </xf>
    <xf numFmtId="0" fontId="21" fillId="36" borderId="2" xfId="0" applyFont="1" applyFill="1" applyBorder="1" applyAlignment="1">
      <alignment horizontal="left" vertical="top" wrapText="1"/>
    </xf>
    <xf numFmtId="43" fontId="12" fillId="0" borderId="2" xfId="0" applyNumberFormat="1" applyFont="1" applyBorder="1" applyAlignment="1">
      <alignment horizontal="left" vertical="top" wrapText="1"/>
    </xf>
    <xf numFmtId="0" fontId="12" fillId="7" borderId="4" xfId="0" applyFont="1" applyFill="1" applyBorder="1" applyAlignment="1">
      <alignment vertical="top" wrapText="1"/>
    </xf>
    <xf numFmtId="0" fontId="144" fillId="7" borderId="4" xfId="0" applyFont="1" applyFill="1" applyBorder="1" applyAlignment="1">
      <alignment vertical="top" wrapText="1"/>
    </xf>
    <xf numFmtId="0" fontId="191" fillId="0" borderId="4" xfId="0" applyFont="1" applyBorder="1" applyAlignment="1">
      <alignment vertical="top"/>
    </xf>
    <xf numFmtId="164" fontId="12" fillId="7" borderId="2" xfId="0" applyNumberFormat="1" applyFont="1" applyFill="1" applyBorder="1" applyAlignment="1">
      <alignment horizontal="left" vertical="top" wrapText="1"/>
    </xf>
    <xf numFmtId="0" fontId="12" fillId="22" borderId="2" xfId="0" applyFont="1" applyFill="1" applyBorder="1" applyAlignment="1">
      <alignment vertical="top" wrapText="1"/>
    </xf>
    <xf numFmtId="0" fontId="12" fillId="22" borderId="2" xfId="0" applyFont="1" applyFill="1" applyBorder="1" applyAlignment="1">
      <alignment vertical="top"/>
    </xf>
    <xf numFmtId="0" fontId="12" fillId="22" borderId="2" xfId="0" applyFont="1" applyFill="1" applyBorder="1" applyAlignment="1">
      <alignment horizontal="left" vertical="top" wrapText="1"/>
    </xf>
    <xf numFmtId="0" fontId="145" fillId="0" borderId="2" xfId="0" applyFont="1" applyBorder="1" applyAlignment="1">
      <alignment horizontal="left" wrapText="1"/>
    </xf>
    <xf numFmtId="0" fontId="144" fillId="0" borderId="4" xfId="0" quotePrefix="1" applyFont="1" applyBorder="1" applyAlignment="1">
      <alignment horizontal="center" wrapText="1"/>
    </xf>
    <xf numFmtId="0" fontId="15" fillId="0" borderId="4" xfId="0" applyFont="1" applyBorder="1"/>
    <xf numFmtId="164" fontId="144" fillId="0" borderId="4" xfId="0" applyNumberFormat="1" applyFont="1" applyBorder="1" applyAlignment="1">
      <alignment horizontal="center" wrapText="1"/>
    </xf>
    <xf numFmtId="0" fontId="145" fillId="0" borderId="2" xfId="0" applyFont="1" applyBorder="1" applyAlignment="1">
      <alignment vertical="top" wrapText="1"/>
    </xf>
    <xf numFmtId="11" fontId="12" fillId="0" borderId="2" xfId="0" quotePrefix="1" applyNumberFormat="1" applyFont="1" applyBorder="1" applyAlignment="1">
      <alignment vertical="top" wrapText="1"/>
    </xf>
    <xf numFmtId="0" fontId="144" fillId="7" borderId="4" xfId="0" applyFont="1" applyFill="1" applyBorder="1" applyAlignment="1">
      <alignment horizontal="center" wrapText="1"/>
    </xf>
    <xf numFmtId="165" fontId="144" fillId="0" borderId="0" xfId="0" applyNumberFormat="1" applyFont="1" applyAlignment="1">
      <alignment vertical="top"/>
    </xf>
    <xf numFmtId="164" fontId="21" fillId="0" borderId="4" xfId="0" applyNumberFormat="1" applyFont="1" applyBorder="1" applyAlignment="1">
      <alignment horizontal="center" vertical="top"/>
    </xf>
    <xf numFmtId="164" fontId="21" fillId="7" borderId="2" xfId="0" applyNumberFormat="1" applyFont="1" applyFill="1" applyBorder="1" applyAlignment="1">
      <alignment horizontal="left" vertical="top" wrapText="1"/>
    </xf>
    <xf numFmtId="164" fontId="12" fillId="0" borderId="4" xfId="0" applyNumberFormat="1" applyFont="1" applyBorder="1" applyAlignment="1">
      <alignment horizontal="center" vertical="top"/>
    </xf>
    <xf numFmtId="0" fontId="13" fillId="0" borderId="4" xfId="0" quotePrefix="1" applyFont="1" applyBorder="1" applyAlignment="1">
      <alignment horizontal="center" vertical="top"/>
    </xf>
    <xf numFmtId="0" fontId="13" fillId="0" borderId="4" xfId="0" applyFont="1" applyBorder="1" applyAlignment="1">
      <alignment vertical="top"/>
    </xf>
    <xf numFmtId="164" fontId="13" fillId="0" borderId="4" xfId="0" applyNumberFormat="1" applyFont="1" applyBorder="1" applyAlignment="1">
      <alignment horizontal="center" vertical="top" wrapText="1"/>
    </xf>
    <xf numFmtId="0" fontId="13" fillId="7" borderId="4" xfId="0" applyFont="1" applyFill="1" applyBorder="1" applyAlignment="1">
      <alignment horizontal="center" vertical="top" wrapText="1"/>
    </xf>
    <xf numFmtId="0" fontId="13" fillId="0" borderId="4" xfId="0" applyFont="1" applyBorder="1" applyAlignment="1">
      <alignment vertical="top" wrapText="1"/>
    </xf>
    <xf numFmtId="0" fontId="13" fillId="0" borderId="4" xfId="0" applyFont="1" applyBorder="1" applyAlignment="1">
      <alignment horizontal="center" vertical="top"/>
    </xf>
    <xf numFmtId="164" fontId="153" fillId="10" borderId="4" xfId="0" applyNumberFormat="1" applyFont="1" applyFill="1" applyBorder="1" applyAlignment="1">
      <alignment horizontal="center" vertical="top"/>
    </xf>
    <xf numFmtId="164" fontId="176" fillId="0" borderId="4" xfId="0" applyNumberFormat="1" applyFont="1" applyBorder="1" applyAlignment="1">
      <alignment horizontal="center" vertical="top"/>
    </xf>
    <xf numFmtId="164" fontId="186" fillId="0" borderId="4" xfId="0" applyNumberFormat="1" applyFont="1" applyBorder="1" applyAlignment="1">
      <alignment horizontal="center" vertical="top"/>
    </xf>
    <xf numFmtId="164" fontId="144" fillId="10" borderId="4" xfId="0" applyNumberFormat="1" applyFont="1" applyFill="1" applyBorder="1" applyAlignment="1">
      <alignment horizontal="center" vertical="top"/>
    </xf>
    <xf numFmtId="165" fontId="168" fillId="0" borderId="0" xfId="0" applyNumberFormat="1" applyFont="1" applyAlignment="1">
      <alignment vertical="top"/>
    </xf>
    <xf numFmtId="0" fontId="19" fillId="0" borderId="2" xfId="0" applyFont="1" applyBorder="1" applyAlignment="1">
      <alignment vertical="top" wrapText="1"/>
    </xf>
    <xf numFmtId="164" fontId="168" fillId="0" borderId="4" xfId="0" applyNumberFormat="1" applyFont="1" applyBorder="1" applyAlignment="1">
      <alignment horizontal="center" vertical="top"/>
    </xf>
    <xf numFmtId="0" fontId="19" fillId="0" borderId="2" xfId="0" applyFont="1" applyBorder="1" applyAlignment="1">
      <alignment vertical="top"/>
    </xf>
    <xf numFmtId="165" fontId="13" fillId="0" borderId="0" xfId="0" applyNumberFormat="1" applyFont="1" applyAlignment="1">
      <alignment vertical="top"/>
    </xf>
    <xf numFmtId="0" fontId="13" fillId="0" borderId="4" xfId="0" applyFont="1" applyBorder="1"/>
    <xf numFmtId="164" fontId="13" fillId="0" borderId="4" xfId="0" applyNumberFormat="1" applyFont="1" applyBorder="1" applyAlignment="1">
      <alignment horizontal="center" vertical="top"/>
    </xf>
    <xf numFmtId="0" fontId="12" fillId="10" borderId="2" xfId="0" applyFont="1" applyFill="1" applyBorder="1" applyAlignment="1">
      <alignment vertical="top" wrapText="1"/>
    </xf>
    <xf numFmtId="0" fontId="12" fillId="10" borderId="2" xfId="0" applyFont="1" applyFill="1" applyBorder="1" applyAlignment="1">
      <alignment vertical="top"/>
    </xf>
    <xf numFmtId="164" fontId="150" fillId="0" borderId="4" xfId="0" applyNumberFormat="1" applyFont="1" applyBorder="1" applyAlignment="1">
      <alignment horizontal="center" vertical="top"/>
    </xf>
    <xf numFmtId="0" fontId="152" fillId="0" borderId="2" xfId="0" applyFont="1" applyBorder="1" applyAlignment="1">
      <alignment horizontal="left" wrapText="1"/>
    </xf>
    <xf numFmtId="164" fontId="144" fillId="0" borderId="4" xfId="0" applyNumberFormat="1" applyFont="1" applyBorder="1" applyAlignment="1">
      <alignment horizontal="center"/>
    </xf>
    <xf numFmtId="0" fontId="153" fillId="0" borderId="4" xfId="0" applyFont="1" applyBorder="1" applyAlignment="1">
      <alignment horizontal="center" wrapText="1"/>
    </xf>
    <xf numFmtId="0" fontId="144" fillId="10" borderId="4" xfId="0" applyFont="1" applyFill="1" applyBorder="1" applyAlignment="1">
      <alignment horizontal="center" wrapText="1"/>
    </xf>
    <xf numFmtId="0" fontId="153" fillId="0" borderId="4" xfId="0" applyFont="1" applyBorder="1" applyAlignment="1">
      <alignment horizontal="center"/>
    </xf>
    <xf numFmtId="0" fontId="21" fillId="24" borderId="2" xfId="0" applyFont="1" applyFill="1" applyBorder="1" applyAlignment="1">
      <alignment vertical="top" wrapText="1"/>
    </xf>
    <xf numFmtId="164" fontId="153" fillId="24" borderId="4" xfId="0" applyNumberFormat="1" applyFont="1" applyFill="1" applyBorder="1" applyAlignment="1">
      <alignment horizontal="center" vertical="top"/>
    </xf>
    <xf numFmtId="0" fontId="21" fillId="24" borderId="2" xfId="0" applyFont="1" applyFill="1" applyBorder="1" applyAlignment="1">
      <alignment vertical="top"/>
    </xf>
    <xf numFmtId="0" fontId="21" fillId="24" borderId="2" xfId="0" applyFont="1" applyFill="1" applyBorder="1" applyAlignment="1">
      <alignment horizontal="left" vertical="top" wrapText="1"/>
    </xf>
    <xf numFmtId="11" fontId="21" fillId="10" borderId="2" xfId="0" quotePrefix="1" applyNumberFormat="1" applyFont="1" applyFill="1" applyBorder="1" applyAlignment="1">
      <alignment horizontal="left" vertical="top" wrapText="1"/>
    </xf>
    <xf numFmtId="1" fontId="21" fillId="0" borderId="2" xfId="0" applyNumberFormat="1" applyFont="1" applyBorder="1" applyAlignment="1">
      <alignment horizontal="left" vertical="top" wrapText="1"/>
    </xf>
    <xf numFmtId="164" fontId="168" fillId="24" borderId="4" xfId="0" applyNumberFormat="1" applyFont="1" applyFill="1" applyBorder="1" applyAlignment="1">
      <alignment horizontal="center" vertical="top"/>
    </xf>
    <xf numFmtId="0" fontId="168" fillId="24" borderId="4" xfId="0" applyFont="1" applyFill="1" applyBorder="1" applyAlignment="1">
      <alignment horizontal="left" vertical="top" wrapText="1"/>
    </xf>
    <xf numFmtId="164" fontId="153" fillId="18" borderId="4" xfId="0" applyNumberFormat="1" applyFont="1" applyFill="1" applyBorder="1" applyAlignment="1">
      <alignment horizontal="center" vertical="top"/>
    </xf>
    <xf numFmtId="11" fontId="12" fillId="0" borderId="2" xfId="0" quotePrefix="1" applyNumberFormat="1" applyFont="1" applyBorder="1" applyAlignment="1">
      <alignment horizontal="left" vertical="top" wrapText="1"/>
    </xf>
    <xf numFmtId="0" fontId="21" fillId="26" borderId="2" xfId="0" applyFont="1" applyFill="1" applyBorder="1" applyAlignment="1">
      <alignment vertical="top" wrapText="1"/>
    </xf>
    <xf numFmtId="0" fontId="145" fillId="0" borderId="2" xfId="0" applyFont="1" applyBorder="1" applyAlignment="1">
      <alignment vertical="top"/>
    </xf>
    <xf numFmtId="0" fontId="21" fillId="26" borderId="2" xfId="0" applyFont="1" applyFill="1" applyBorder="1" applyAlignment="1">
      <alignment vertical="top"/>
    </xf>
    <xf numFmtId="0" fontId="144" fillId="0" borderId="2" xfId="0" quotePrefix="1" applyFont="1" applyBorder="1" applyAlignment="1">
      <alignment horizontal="center" vertical="top" wrapText="1" readingOrder="1"/>
    </xf>
    <xf numFmtId="0" fontId="153" fillId="10" borderId="4" xfId="0" applyFont="1" applyFill="1" applyBorder="1" applyAlignment="1">
      <alignment horizontal="left" vertical="top"/>
    </xf>
    <xf numFmtId="0" fontId="153" fillId="0" borderId="0" xfId="0" applyFont="1" applyAlignment="1">
      <alignment vertical="top" wrapText="1"/>
    </xf>
    <xf numFmtId="13" fontId="145" fillId="0" borderId="2" xfId="0" applyNumberFormat="1" applyFont="1" applyBorder="1" applyAlignment="1">
      <alignment horizontal="left" vertical="top" wrapText="1"/>
    </xf>
    <xf numFmtId="1" fontId="153" fillId="0" borderId="4" xfId="0" applyNumberFormat="1" applyFont="1" applyBorder="1" applyAlignment="1">
      <alignment horizontal="center" vertical="top" wrapText="1"/>
    </xf>
    <xf numFmtId="0" fontId="144" fillId="0" borderId="4" xfId="0" quotePrefix="1" applyFont="1" applyBorder="1" applyAlignment="1">
      <alignment horizontal="center" vertical="top" wrapText="1" readingOrder="1"/>
    </xf>
    <xf numFmtId="0" fontId="145" fillId="10" borderId="4" xfId="0" applyFont="1" applyFill="1" applyBorder="1"/>
    <xf numFmtId="0" fontId="21" fillId="17" borderId="2" xfId="0" applyFont="1" applyFill="1" applyBorder="1" applyAlignment="1">
      <alignment vertical="top" wrapText="1"/>
    </xf>
    <xf numFmtId="0" fontId="153" fillId="17" borderId="4" xfId="0" quotePrefix="1" applyFont="1" applyFill="1" applyBorder="1" applyAlignment="1">
      <alignment horizontal="center" vertical="top" wrapText="1"/>
    </xf>
    <xf numFmtId="164" fontId="153" fillId="17" borderId="4" xfId="0" applyNumberFormat="1" applyFont="1" applyFill="1" applyBorder="1" applyAlignment="1">
      <alignment horizontal="center" vertical="top"/>
    </xf>
    <xf numFmtId="0" fontId="21" fillId="17" borderId="2" xfId="0" applyFont="1" applyFill="1" applyBorder="1" applyAlignment="1">
      <alignment vertical="top"/>
    </xf>
    <xf numFmtId="0" fontId="21" fillId="17" borderId="2" xfId="0" applyFont="1" applyFill="1" applyBorder="1" applyAlignment="1">
      <alignment horizontal="left" vertical="top" wrapText="1"/>
    </xf>
    <xf numFmtId="0" fontId="145" fillId="10" borderId="2" xfId="0" applyFont="1" applyFill="1" applyBorder="1" applyAlignment="1">
      <alignment horizontal="left" vertical="top"/>
    </xf>
    <xf numFmtId="0" fontId="152" fillId="0" borderId="2" xfId="0" applyFont="1" applyBorder="1" applyAlignment="1">
      <alignment horizontal="left" vertical="top"/>
    </xf>
    <xf numFmtId="0" fontId="167" fillId="11" borderId="2" xfId="0" applyFont="1" applyFill="1" applyBorder="1" applyAlignment="1">
      <alignment horizontal="left" vertical="top" wrapText="1"/>
    </xf>
    <xf numFmtId="0" fontId="168" fillId="11" borderId="2" xfId="0" applyFont="1" applyFill="1" applyBorder="1" applyAlignment="1">
      <alignment horizontal="center" vertical="top" wrapText="1" readingOrder="1"/>
    </xf>
    <xf numFmtId="164" fontId="168" fillId="11" borderId="2" xfId="0" applyNumberFormat="1" applyFont="1" applyFill="1" applyBorder="1" applyAlignment="1">
      <alignment horizontal="center" vertical="top" wrapText="1"/>
    </xf>
    <xf numFmtId="164" fontId="144" fillId="7" borderId="13" xfId="0" applyNumberFormat="1" applyFont="1" applyFill="1" applyBorder="1" applyAlignment="1">
      <alignment horizontal="left" vertical="top" wrapText="1"/>
    </xf>
    <xf numFmtId="0" fontId="145" fillId="0" borderId="2" xfId="0" applyFont="1" applyBorder="1" applyAlignment="1">
      <alignment horizontal="left" vertical="top"/>
    </xf>
    <xf numFmtId="1" fontId="168" fillId="0" borderId="2" xfId="0" quotePrefix="1" applyNumberFormat="1" applyFont="1" applyBorder="1" applyAlignment="1">
      <alignment horizontal="center" vertical="top" wrapText="1"/>
    </xf>
    <xf numFmtId="164" fontId="168" fillId="0" borderId="2" xfId="0" applyNumberFormat="1" applyFont="1" applyBorder="1" applyAlignment="1">
      <alignment horizontal="left" vertical="top" wrapText="1"/>
    </xf>
    <xf numFmtId="164" fontId="168" fillId="7" borderId="13" xfId="0" applyNumberFormat="1" applyFont="1" applyFill="1" applyBorder="1" applyAlignment="1">
      <alignment horizontal="center" vertical="top" wrapText="1"/>
    </xf>
    <xf numFmtId="0" fontId="145" fillId="9" borderId="2" xfId="0" applyFont="1" applyFill="1" applyBorder="1" applyAlignment="1">
      <alignment horizontal="left" vertical="top"/>
    </xf>
    <xf numFmtId="0" fontId="21" fillId="9" borderId="2" xfId="0" applyFont="1" applyFill="1" applyBorder="1" applyAlignment="1">
      <alignment vertical="top" wrapText="1"/>
    </xf>
    <xf numFmtId="0" fontId="144" fillId="9" borderId="4" xfId="0" applyFont="1" applyFill="1" applyBorder="1" applyAlignment="1">
      <alignment horizontal="center" vertical="top"/>
    </xf>
    <xf numFmtId="0" fontId="144" fillId="9" borderId="4" xfId="0" applyFont="1" applyFill="1" applyBorder="1" applyAlignment="1">
      <alignment vertical="top"/>
    </xf>
    <xf numFmtId="164" fontId="144" fillId="9" borderId="4" xfId="0" applyNumberFormat="1" applyFont="1" applyFill="1" applyBorder="1" applyAlignment="1">
      <alignment horizontal="center" vertical="top"/>
    </xf>
    <xf numFmtId="0" fontId="144" fillId="9" borderId="4" xfId="0" applyFont="1" applyFill="1" applyBorder="1" applyAlignment="1">
      <alignment horizontal="center" vertical="top" wrapText="1"/>
    </xf>
    <xf numFmtId="0" fontId="144" fillId="9" borderId="4" xfId="0" applyFont="1" applyFill="1" applyBorder="1" applyAlignment="1">
      <alignment vertical="top" wrapText="1"/>
    </xf>
    <xf numFmtId="0" fontId="21" fillId="9" borderId="2" xfId="0" applyFont="1" applyFill="1" applyBorder="1" applyAlignment="1">
      <alignment vertical="top"/>
    </xf>
    <xf numFmtId="0" fontId="21" fillId="9" borderId="2" xfId="0" applyFont="1" applyFill="1" applyBorder="1" applyAlignment="1">
      <alignment horizontal="left" vertical="top" wrapText="1"/>
    </xf>
    <xf numFmtId="0" fontId="145" fillId="17" borderId="2" xfId="0" applyFont="1" applyFill="1" applyBorder="1" applyAlignment="1">
      <alignment horizontal="left" vertical="top"/>
    </xf>
    <xf numFmtId="164" fontId="144" fillId="17" borderId="4" xfId="0" applyNumberFormat="1" applyFont="1" applyFill="1" applyBorder="1" applyAlignment="1">
      <alignment horizontal="center" vertical="top"/>
    </xf>
    <xf numFmtId="0" fontId="153" fillId="9" borderId="4" xfId="0" applyFont="1" applyFill="1" applyBorder="1" applyAlignment="1">
      <alignment horizontal="left" vertical="top" wrapText="1"/>
    </xf>
    <xf numFmtId="0" fontId="168" fillId="9" borderId="4" xfId="0" applyFont="1" applyFill="1" applyBorder="1" applyAlignment="1">
      <alignment horizontal="center" vertical="top"/>
    </xf>
    <xf numFmtId="0" fontId="152" fillId="9" borderId="2" xfId="0" applyFont="1" applyFill="1" applyBorder="1" applyAlignment="1">
      <alignment horizontal="left" vertical="top"/>
    </xf>
    <xf numFmtId="0" fontId="153" fillId="9" borderId="4" xfId="0" applyFont="1" applyFill="1" applyBorder="1" applyAlignment="1">
      <alignment horizontal="center" vertical="top"/>
    </xf>
    <xf numFmtId="0" fontId="153" fillId="9" borderId="4" xfId="0" applyFont="1" applyFill="1" applyBorder="1" applyAlignment="1">
      <alignment vertical="top"/>
    </xf>
    <xf numFmtId="164" fontId="153" fillId="9" borderId="4" xfId="0" applyNumberFormat="1" applyFont="1" applyFill="1" applyBorder="1" applyAlignment="1">
      <alignment horizontal="center" vertical="top"/>
    </xf>
    <xf numFmtId="0" fontId="153" fillId="9" borderId="4" xfId="0" applyFont="1" applyFill="1" applyBorder="1" applyAlignment="1">
      <alignment horizontal="center" vertical="top" wrapText="1"/>
    </xf>
    <xf numFmtId="0" fontId="153" fillId="9" borderId="4" xfId="0" applyFont="1" applyFill="1" applyBorder="1" applyAlignment="1">
      <alignment vertical="top" wrapText="1"/>
    </xf>
    <xf numFmtId="0" fontId="167" fillId="9" borderId="2" xfId="0" applyFont="1" applyFill="1" applyBorder="1" applyAlignment="1">
      <alignment horizontal="left" vertical="top"/>
    </xf>
    <xf numFmtId="0" fontId="168" fillId="9" borderId="4" xfId="0" applyFont="1" applyFill="1" applyBorder="1" applyAlignment="1">
      <alignment vertical="top"/>
    </xf>
    <xf numFmtId="164" fontId="168" fillId="9" borderId="4" xfId="0" applyNumberFormat="1" applyFont="1" applyFill="1" applyBorder="1" applyAlignment="1">
      <alignment horizontal="center" vertical="top"/>
    </xf>
    <xf numFmtId="0" fontId="168" fillId="9" borderId="4" xfId="0" applyFont="1" applyFill="1" applyBorder="1" applyAlignment="1">
      <alignment horizontal="center" vertical="top" wrapText="1"/>
    </xf>
    <xf numFmtId="0" fontId="168" fillId="9" borderId="4" xfId="0" applyFont="1" applyFill="1" applyBorder="1" applyAlignment="1">
      <alignment horizontal="left" vertical="top" wrapText="1"/>
    </xf>
    <xf numFmtId="0" fontId="168" fillId="9" borderId="4" xfId="0" applyFont="1" applyFill="1" applyBorder="1" applyAlignment="1">
      <alignment vertical="top" wrapText="1"/>
    </xf>
    <xf numFmtId="164" fontId="168" fillId="0" borderId="2" xfId="0" applyNumberFormat="1" applyFont="1" applyBorder="1" applyAlignment="1">
      <alignment horizontal="center" vertical="top"/>
    </xf>
    <xf numFmtId="0" fontId="168" fillId="7" borderId="2" xfId="0" applyFont="1" applyFill="1" applyBorder="1" applyAlignment="1">
      <alignment horizontal="center" vertical="top" wrapText="1"/>
    </xf>
    <xf numFmtId="16" fontId="168" fillId="0" borderId="4" xfId="0" applyNumberFormat="1" applyFont="1" applyBorder="1" applyAlignment="1">
      <alignment horizontal="left" vertical="top" wrapText="1"/>
    </xf>
    <xf numFmtId="164" fontId="144" fillId="7" borderId="13" xfId="0" applyNumberFormat="1" applyFont="1" applyFill="1" applyBorder="1" applyAlignment="1">
      <alignment horizontal="center" vertical="top" wrapText="1"/>
    </xf>
    <xf numFmtId="1" fontId="144" fillId="0" borderId="2" xfId="0" quotePrefix="1" applyNumberFormat="1" applyFont="1" applyBorder="1" applyAlignment="1">
      <alignment horizontal="center" vertical="top"/>
    </xf>
    <xf numFmtId="164" fontId="144" fillId="0" borderId="2" xfId="0" applyNumberFormat="1" applyFont="1" applyBorder="1" applyAlignment="1">
      <alignment horizontal="center" vertical="top"/>
    </xf>
    <xf numFmtId="164" fontId="144" fillId="0" borderId="2" xfId="0" applyNumberFormat="1" applyFont="1" applyBorder="1" applyAlignment="1">
      <alignment horizontal="left" vertical="top" wrapText="1"/>
    </xf>
    <xf numFmtId="0" fontId="167" fillId="7" borderId="4" xfId="0" applyFont="1" applyFill="1" applyBorder="1" applyAlignment="1">
      <alignment horizontal="center" vertical="top" wrapText="1"/>
    </xf>
    <xf numFmtId="0" fontId="153" fillId="0" borderId="2" xfId="0" applyFont="1" applyBorder="1" applyAlignment="1">
      <alignment horizontal="left" vertical="top"/>
    </xf>
    <xf numFmtId="0" fontId="151" fillId="0" borderId="2" xfId="0" applyFont="1" applyBorder="1" applyAlignment="1">
      <alignment horizontal="left" vertical="top" wrapText="1"/>
    </xf>
    <xf numFmtId="0" fontId="238" fillId="0" borderId="0" xfId="0" applyFont="1"/>
    <xf numFmtId="0" fontId="167" fillId="0" borderId="2" xfId="0" applyFont="1" applyBorder="1" applyAlignment="1">
      <alignment horizontal="left" vertical="top"/>
    </xf>
    <xf numFmtId="1" fontId="168" fillId="0" borderId="2" xfId="0" quotePrefix="1" applyNumberFormat="1" applyFont="1" applyBorder="1" applyAlignment="1">
      <alignment horizontal="center" vertical="top"/>
    </xf>
    <xf numFmtId="0" fontId="145" fillId="9" borderId="2" xfId="0" applyFont="1" applyFill="1" applyBorder="1" applyAlignment="1">
      <alignment horizontal="left" vertical="top" wrapText="1"/>
    </xf>
    <xf numFmtId="0" fontId="12" fillId="9" borderId="2" xfId="0" applyFont="1" applyFill="1" applyBorder="1" applyAlignment="1">
      <alignment vertical="top" wrapText="1"/>
    </xf>
    <xf numFmtId="0" fontId="144" fillId="9" borderId="2" xfId="0" quotePrefix="1" applyFont="1" applyFill="1" applyBorder="1" applyAlignment="1">
      <alignment horizontal="center" vertical="top" wrapText="1" readingOrder="1"/>
    </xf>
    <xf numFmtId="0" fontId="144" fillId="9" borderId="0" xfId="0" applyFont="1" applyFill="1" applyAlignment="1">
      <alignment vertical="top" wrapText="1"/>
    </xf>
    <xf numFmtId="164" fontId="144" fillId="9" borderId="2" xfId="0" applyNumberFormat="1" applyFont="1" applyFill="1" applyBorder="1" applyAlignment="1">
      <alignment horizontal="center" vertical="top" wrapText="1"/>
    </xf>
    <xf numFmtId="164" fontId="144" fillId="9" borderId="13" xfId="0" applyNumberFormat="1" applyFont="1" applyFill="1" applyBorder="1" applyAlignment="1">
      <alignment horizontal="left" vertical="top" wrapText="1"/>
    </xf>
    <xf numFmtId="0" fontId="144" fillId="9" borderId="2" xfId="0" applyFont="1" applyFill="1" applyBorder="1" applyAlignment="1">
      <alignment horizontal="left" vertical="top" wrapText="1"/>
    </xf>
    <xf numFmtId="0" fontId="144" fillId="9" borderId="2" xfId="0" applyFont="1" applyFill="1" applyBorder="1" applyAlignment="1">
      <alignment vertical="top" wrapText="1"/>
    </xf>
    <xf numFmtId="0" fontId="144" fillId="9" borderId="2" xfId="0" applyFont="1" applyFill="1" applyBorder="1" applyAlignment="1">
      <alignment horizontal="center" vertical="top" wrapText="1"/>
    </xf>
    <xf numFmtId="0" fontId="12" fillId="9" borderId="2" xfId="0" applyFont="1" applyFill="1" applyBorder="1" applyAlignment="1">
      <alignment horizontal="left" vertical="top" wrapText="1"/>
    </xf>
    <xf numFmtId="0" fontId="167" fillId="26" borderId="2" xfId="0" applyFont="1" applyFill="1" applyBorder="1" applyAlignment="1">
      <alignment horizontal="left" vertical="top" wrapText="1"/>
    </xf>
    <xf numFmtId="0" fontId="168" fillId="26" borderId="2" xfId="0" applyFont="1" applyFill="1" applyBorder="1" applyAlignment="1">
      <alignment horizontal="center" vertical="top"/>
    </xf>
    <xf numFmtId="0" fontId="167" fillId="26" borderId="2" xfId="0" applyFont="1" applyFill="1" applyBorder="1" applyAlignment="1">
      <alignment vertical="top"/>
    </xf>
    <xf numFmtId="164" fontId="168" fillId="26" borderId="4" xfId="0" applyNumberFormat="1" applyFont="1" applyFill="1" applyBorder="1" applyAlignment="1">
      <alignment horizontal="center" vertical="top"/>
    </xf>
    <xf numFmtId="0" fontId="168" fillId="26" borderId="4" xfId="0" applyFont="1" applyFill="1" applyBorder="1" applyAlignment="1">
      <alignment horizontal="center" vertical="top" wrapText="1"/>
    </xf>
    <xf numFmtId="0" fontId="168" fillId="26" borderId="4" xfId="0" applyFont="1" applyFill="1" applyBorder="1" applyAlignment="1">
      <alignment horizontal="left" vertical="top" wrapText="1"/>
    </xf>
    <xf numFmtId="0" fontId="168" fillId="26" borderId="4" xfId="0" applyFont="1" applyFill="1" applyBorder="1" applyAlignment="1">
      <alignment vertical="top" wrapText="1"/>
    </xf>
    <xf numFmtId="0" fontId="19" fillId="26" borderId="4" xfId="0" applyFont="1" applyFill="1" applyBorder="1" applyAlignment="1">
      <alignment horizontal="center" vertical="top"/>
    </xf>
    <xf numFmtId="0" fontId="167" fillId="9" borderId="2" xfId="0" applyFont="1" applyFill="1" applyBorder="1" applyAlignment="1">
      <alignment horizontal="left" vertical="top" wrapText="1"/>
    </xf>
    <xf numFmtId="0" fontId="168" fillId="9" borderId="2" xfId="0" quotePrefix="1" applyFont="1" applyFill="1" applyBorder="1" applyAlignment="1">
      <alignment horizontal="center" vertical="top" wrapText="1" readingOrder="1"/>
    </xf>
    <xf numFmtId="0" fontId="168" fillId="9" borderId="2" xfId="0" applyFont="1" applyFill="1" applyBorder="1" applyAlignment="1">
      <alignment vertical="top" wrapText="1"/>
    </xf>
    <xf numFmtId="164" fontId="168" fillId="9" borderId="2" xfId="0" applyNumberFormat="1" applyFont="1" applyFill="1" applyBorder="1" applyAlignment="1">
      <alignment horizontal="center" vertical="top" wrapText="1"/>
    </xf>
    <xf numFmtId="0" fontId="168" fillId="9" borderId="2" xfId="0" applyFont="1" applyFill="1" applyBorder="1" applyAlignment="1">
      <alignment horizontal="left" vertical="top" wrapText="1"/>
    </xf>
    <xf numFmtId="0" fontId="168" fillId="9" borderId="2" xfId="0" applyFont="1" applyFill="1" applyBorder="1" applyAlignment="1">
      <alignment horizontal="center" vertical="top" wrapText="1"/>
    </xf>
    <xf numFmtId="0" fontId="145" fillId="26" borderId="4" xfId="0" applyFont="1" applyFill="1" applyBorder="1" applyAlignment="1">
      <alignment vertical="top"/>
    </xf>
    <xf numFmtId="164" fontId="144" fillId="26" borderId="4" xfId="0" applyNumberFormat="1" applyFont="1" applyFill="1" applyBorder="1" applyAlignment="1">
      <alignment horizontal="center" vertical="top"/>
    </xf>
    <xf numFmtId="0" fontId="12" fillId="26" borderId="4" xfId="0" applyFont="1" applyFill="1" applyBorder="1" applyAlignment="1">
      <alignment horizontal="center" vertical="top"/>
    </xf>
    <xf numFmtId="1" fontId="144" fillId="0" borderId="2" xfId="0" applyNumberFormat="1" applyFont="1" applyBorder="1" applyAlignment="1">
      <alignment horizontal="center" vertical="top" wrapText="1"/>
    </xf>
    <xf numFmtId="0" fontId="153" fillId="0" borderId="2" xfId="0" applyFont="1" applyBorder="1" applyAlignment="1">
      <alignment horizontal="center" vertical="top"/>
    </xf>
    <xf numFmtId="164" fontId="153" fillId="0" borderId="2" xfId="0" applyNumberFormat="1" applyFont="1" applyBorder="1" applyAlignment="1">
      <alignment horizontal="center" vertical="top"/>
    </xf>
    <xf numFmtId="0" fontId="145" fillId="26" borderId="2" xfId="0" applyFont="1" applyFill="1" applyBorder="1" applyAlignment="1">
      <alignment horizontal="left" vertical="top"/>
    </xf>
    <xf numFmtId="0" fontId="144" fillId="26" borderId="2" xfId="0" applyFont="1" applyFill="1" applyBorder="1" applyAlignment="1">
      <alignment horizontal="center" vertical="top"/>
    </xf>
    <xf numFmtId="0" fontId="144" fillId="26" borderId="2" xfId="0" applyFont="1" applyFill="1" applyBorder="1" applyAlignment="1">
      <alignment vertical="top"/>
    </xf>
    <xf numFmtId="164" fontId="144" fillId="26" borderId="2" xfId="0" applyNumberFormat="1" applyFont="1" applyFill="1" applyBorder="1" applyAlignment="1">
      <alignment horizontal="center" vertical="top"/>
    </xf>
    <xf numFmtId="0" fontId="144" fillId="26" borderId="2" xfId="0" applyFont="1" applyFill="1" applyBorder="1" applyAlignment="1">
      <alignment horizontal="center" vertical="top" wrapText="1"/>
    </xf>
    <xf numFmtId="164" fontId="144" fillId="26" borderId="13" xfId="0" applyNumberFormat="1" applyFont="1" applyFill="1" applyBorder="1" applyAlignment="1">
      <alignment horizontal="left" vertical="top" wrapText="1"/>
    </xf>
    <xf numFmtId="0" fontId="144" fillId="26" borderId="2" xfId="0" applyFont="1" applyFill="1" applyBorder="1" applyAlignment="1">
      <alignment horizontal="left" vertical="top" wrapText="1"/>
    </xf>
    <xf numFmtId="0" fontId="191" fillId="0" borderId="2" xfId="0" applyFont="1" applyBorder="1" applyAlignment="1">
      <alignment horizontal="center" vertical="top" wrapText="1"/>
    </xf>
    <xf numFmtId="0" fontId="167" fillId="17" borderId="2" xfId="0" applyFont="1" applyFill="1" applyBorder="1" applyAlignment="1">
      <alignment horizontal="left" vertical="top" wrapText="1"/>
    </xf>
    <xf numFmtId="0" fontId="12" fillId="17" borderId="2" xfId="0" applyFont="1" applyFill="1" applyBorder="1" applyAlignment="1">
      <alignment vertical="top" wrapText="1"/>
    </xf>
    <xf numFmtId="0" fontId="168" fillId="17" borderId="2" xfId="0" applyFont="1" applyFill="1" applyBorder="1" applyAlignment="1">
      <alignment horizontal="center" vertical="top" wrapText="1" readingOrder="1"/>
    </xf>
    <xf numFmtId="0" fontId="168" fillId="17" borderId="0" xfId="0" applyFont="1" applyFill="1" applyAlignment="1">
      <alignment vertical="top" wrapText="1"/>
    </xf>
    <xf numFmtId="164" fontId="168" fillId="17" borderId="2" xfId="0" applyNumberFormat="1" applyFont="1" applyFill="1" applyBorder="1" applyAlignment="1">
      <alignment horizontal="center" vertical="top" wrapText="1"/>
    </xf>
    <xf numFmtId="164" fontId="144" fillId="17" borderId="13" xfId="0" applyNumberFormat="1" applyFont="1" applyFill="1" applyBorder="1" applyAlignment="1">
      <alignment horizontal="left" vertical="top" wrapText="1"/>
    </xf>
    <xf numFmtId="0" fontId="168" fillId="17" borderId="2" xfId="0" applyFont="1" applyFill="1" applyBorder="1" applyAlignment="1">
      <alignment horizontal="left" vertical="top" wrapText="1"/>
    </xf>
    <xf numFmtId="0" fontId="168" fillId="17" borderId="2" xfId="0" applyFont="1" applyFill="1" applyBorder="1" applyAlignment="1">
      <alignment vertical="top" wrapText="1"/>
    </xf>
    <xf numFmtId="0" fontId="168" fillId="17" borderId="2" xfId="0" applyFont="1" applyFill="1" applyBorder="1" applyAlignment="1">
      <alignment horizontal="center" vertical="top" wrapText="1"/>
    </xf>
    <xf numFmtId="0" fontId="12" fillId="17" borderId="2" xfId="0" applyFont="1" applyFill="1" applyBorder="1" applyAlignment="1">
      <alignment horizontal="left" vertical="top" wrapText="1"/>
    </xf>
    <xf numFmtId="1" fontId="145" fillId="10" borderId="2" xfId="0" applyNumberFormat="1" applyFont="1" applyFill="1" applyBorder="1" applyAlignment="1">
      <alignment horizontal="left" vertical="top" wrapText="1"/>
    </xf>
    <xf numFmtId="0" fontId="144" fillId="10" borderId="2" xfId="0" quotePrefix="1" applyFont="1" applyFill="1" applyBorder="1" applyAlignment="1">
      <alignment horizontal="center" vertical="top" wrapText="1" readingOrder="1"/>
    </xf>
    <xf numFmtId="0" fontId="144" fillId="10" borderId="0" xfId="0" applyFont="1" applyFill="1" applyAlignment="1">
      <alignment vertical="top" wrapText="1"/>
    </xf>
    <xf numFmtId="164" fontId="144" fillId="10" borderId="2" xfId="0" applyNumberFormat="1" applyFont="1" applyFill="1" applyBorder="1" applyAlignment="1">
      <alignment horizontal="center" vertical="top" wrapText="1"/>
    </xf>
    <xf numFmtId="0" fontId="144" fillId="10" borderId="2" xfId="0" applyFont="1" applyFill="1" applyBorder="1" applyAlignment="1">
      <alignment horizontal="left" vertical="top" wrapText="1"/>
    </xf>
    <xf numFmtId="0" fontId="144" fillId="10" borderId="2" xfId="0" applyFont="1" applyFill="1" applyBorder="1" applyAlignment="1">
      <alignment vertical="top" wrapText="1"/>
    </xf>
    <xf numFmtId="0" fontId="144" fillId="10" borderId="2" xfId="0" applyFont="1" applyFill="1" applyBorder="1" applyAlignment="1">
      <alignment horizontal="center" vertical="top" wrapText="1"/>
    </xf>
    <xf numFmtId="0" fontId="167" fillId="0" borderId="2" xfId="0" applyFont="1" applyBorder="1" applyAlignment="1">
      <alignment vertical="top"/>
    </xf>
    <xf numFmtId="0" fontId="144" fillId="0" borderId="2" xfId="0" applyFont="1" applyBorder="1" applyAlignment="1">
      <alignment horizontal="center" wrapText="1"/>
    </xf>
    <xf numFmtId="0" fontId="145" fillId="11" borderId="2" xfId="0" applyFont="1" applyFill="1" applyBorder="1" applyAlignment="1">
      <alignment horizontal="left" vertical="top"/>
    </xf>
    <xf numFmtId="0" fontId="144" fillId="11" borderId="2" xfId="0" applyFont="1" applyFill="1" applyBorder="1" applyAlignment="1">
      <alignment horizontal="center" vertical="top" readingOrder="1"/>
    </xf>
    <xf numFmtId="0" fontId="168" fillId="11" borderId="2" xfId="0" applyFont="1" applyFill="1" applyBorder="1" applyAlignment="1">
      <alignment horizontal="center" vertical="top" readingOrder="1"/>
    </xf>
    <xf numFmtId="164" fontId="168" fillId="11" borderId="2" xfId="0" applyNumberFormat="1" applyFont="1" applyFill="1" applyBorder="1" applyAlignment="1">
      <alignment horizontal="center" vertical="top"/>
    </xf>
    <xf numFmtId="164" fontId="168" fillId="7" borderId="13" xfId="0" applyNumberFormat="1" applyFont="1" applyFill="1" applyBorder="1" applyAlignment="1">
      <alignment horizontal="left" vertical="top" wrapText="1"/>
    </xf>
    <xf numFmtId="0" fontId="168" fillId="0" borderId="2" xfId="0" applyFont="1" applyBorder="1" applyAlignment="1">
      <alignment horizontal="left" vertical="top"/>
    </xf>
    <xf numFmtId="1" fontId="168" fillId="0" borderId="2" xfId="0" applyNumberFormat="1" applyFont="1" applyBorder="1" applyAlignment="1">
      <alignment horizontal="center" vertical="top" wrapText="1"/>
    </xf>
    <xf numFmtId="164" fontId="168" fillId="7" borderId="2" xfId="0" applyNumberFormat="1" applyFont="1" applyFill="1" applyBorder="1" applyAlignment="1">
      <alignment horizontal="left" vertical="top" wrapText="1"/>
    </xf>
    <xf numFmtId="164" fontId="153" fillId="0" borderId="4" xfId="0" applyNumberFormat="1" applyFont="1" applyBorder="1" applyAlignment="1">
      <alignment horizontal="left" vertical="top" wrapText="1"/>
    </xf>
    <xf numFmtId="164" fontId="144" fillId="11" borderId="2" xfId="0" applyNumberFormat="1" applyFont="1" applyFill="1" applyBorder="1" applyAlignment="1">
      <alignment horizontal="left" vertical="top" wrapText="1"/>
    </xf>
    <xf numFmtId="11" fontId="0" fillId="0" borderId="0" xfId="0" quotePrefix="1" applyNumberFormat="1" applyAlignment="1">
      <alignment vertical="top"/>
    </xf>
    <xf numFmtId="0" fontId="153" fillId="26" borderId="4" xfId="0" applyFont="1" applyFill="1" applyBorder="1" applyAlignment="1">
      <alignment horizontal="center" vertical="top"/>
    </xf>
    <xf numFmtId="0" fontId="153" fillId="26" borderId="4" xfId="0" applyFont="1" applyFill="1" applyBorder="1" applyAlignment="1">
      <alignment vertical="top"/>
    </xf>
    <xf numFmtId="164" fontId="153" fillId="26" borderId="4" xfId="0" applyNumberFormat="1" applyFont="1" applyFill="1" applyBorder="1" applyAlignment="1">
      <alignment horizontal="center" vertical="top"/>
    </xf>
    <xf numFmtId="0" fontId="153" fillId="26" borderId="2" xfId="0" applyFont="1" applyFill="1" applyBorder="1" applyAlignment="1">
      <alignment horizontal="center" wrapText="1"/>
    </xf>
    <xf numFmtId="0" fontId="153" fillId="26" borderId="4" xfId="0" applyFont="1" applyFill="1" applyBorder="1" applyAlignment="1">
      <alignment horizontal="center" vertical="top" wrapText="1"/>
    </xf>
    <xf numFmtId="0" fontId="153" fillId="26" borderId="4" xfId="0" applyFont="1" applyFill="1" applyBorder="1" applyAlignment="1">
      <alignment horizontal="left" vertical="top" wrapText="1"/>
    </xf>
    <xf numFmtId="0" fontId="153" fillId="26" borderId="4" xfId="0" applyFont="1" applyFill="1" applyBorder="1" applyAlignment="1">
      <alignment vertical="top" wrapText="1"/>
    </xf>
    <xf numFmtId="0" fontId="153" fillId="26" borderId="4" xfId="0" applyFont="1" applyFill="1" applyBorder="1" applyAlignment="1">
      <alignment horizontal="center"/>
    </xf>
    <xf numFmtId="165" fontId="21" fillId="0" borderId="0" xfId="0" applyNumberFormat="1" applyFont="1" applyAlignment="1">
      <alignment horizontal="left" vertical="top"/>
    </xf>
    <xf numFmtId="1" fontId="144" fillId="10" borderId="4" xfId="0" applyNumberFormat="1" applyFont="1" applyFill="1" applyBorder="1" applyAlignment="1">
      <alignment horizontal="center" vertical="top" wrapText="1"/>
    </xf>
    <xf numFmtId="164" fontId="144" fillId="10" borderId="4" xfId="0" applyNumberFormat="1" applyFont="1" applyFill="1" applyBorder="1" applyAlignment="1">
      <alignment horizontal="left" vertical="top" wrapText="1"/>
    </xf>
    <xf numFmtId="164" fontId="144" fillId="10" borderId="13" xfId="0" applyNumberFormat="1" applyFont="1" applyFill="1" applyBorder="1" applyAlignment="1">
      <alignment horizontal="left" vertical="top" wrapText="1"/>
    </xf>
    <xf numFmtId="164" fontId="153" fillId="11" borderId="2" xfId="0" applyNumberFormat="1" applyFont="1" applyFill="1" applyBorder="1" applyAlignment="1">
      <alignment horizontal="left" vertical="top" wrapText="1"/>
    </xf>
    <xf numFmtId="0" fontId="152" fillId="0" borderId="2" xfId="0" applyFont="1" applyBorder="1" applyAlignment="1">
      <alignment horizontal="left"/>
    </xf>
    <xf numFmtId="0" fontId="152" fillId="0" borderId="4" xfId="0" applyFont="1" applyBorder="1" applyAlignment="1">
      <alignment horizontal="center"/>
    </xf>
    <xf numFmtId="164" fontId="153" fillId="0" borderId="4" xfId="0" applyNumberFormat="1" applyFont="1" applyBorder="1" applyAlignment="1">
      <alignment horizontal="center"/>
    </xf>
    <xf numFmtId="0" fontId="21" fillId="0" borderId="4" xfId="0" applyFont="1" applyBorder="1" applyAlignment="1">
      <alignment horizontal="center"/>
    </xf>
    <xf numFmtId="164" fontId="144" fillId="0" borderId="4" xfId="0" applyNumberFormat="1" applyFont="1" applyBorder="1" applyAlignment="1">
      <alignment horizontal="left" vertical="top" wrapText="1"/>
    </xf>
    <xf numFmtId="164" fontId="144" fillId="0" borderId="4" xfId="0" applyNumberFormat="1" applyFont="1" applyBorder="1" applyAlignment="1">
      <alignment horizontal="left" vertical="top"/>
    </xf>
    <xf numFmtId="0" fontId="145" fillId="10" borderId="2" xfId="0" applyFont="1" applyFill="1" applyBorder="1" applyAlignment="1">
      <alignment horizontal="left" wrapText="1"/>
    </xf>
    <xf numFmtId="1" fontId="144" fillId="10" borderId="4" xfId="0" applyNumberFormat="1" applyFont="1" applyFill="1" applyBorder="1" applyAlignment="1">
      <alignment horizontal="center" wrapText="1"/>
    </xf>
    <xf numFmtId="164" fontId="144" fillId="10" borderId="4" xfId="0" applyNumberFormat="1" applyFont="1" applyFill="1" applyBorder="1" applyAlignment="1">
      <alignment horizontal="left" wrapText="1"/>
    </xf>
    <xf numFmtId="0" fontId="144" fillId="10" borderId="2" xfId="0" applyFont="1" applyFill="1" applyBorder="1" applyAlignment="1">
      <alignment horizontal="left" vertical="center"/>
    </xf>
    <xf numFmtId="164" fontId="144" fillId="0" borderId="2" xfId="0" applyNumberFormat="1" applyFont="1" applyBorder="1" applyAlignment="1">
      <alignment horizontal="left" vertical="top"/>
    </xf>
    <xf numFmtId="0" fontId="239" fillId="0" borderId="2" xfId="0" applyFont="1" applyBorder="1" applyAlignment="1">
      <alignment horizontal="left" vertical="top" wrapText="1"/>
    </xf>
    <xf numFmtId="1" fontId="240" fillId="0" borderId="2" xfId="0" quotePrefix="1" applyNumberFormat="1" applyFont="1" applyBorder="1" applyAlignment="1">
      <alignment horizontal="center" vertical="top" wrapText="1"/>
    </xf>
    <xf numFmtId="164" fontId="240" fillId="0" borderId="2" xfId="0" applyNumberFormat="1" applyFont="1" applyBorder="1" applyAlignment="1">
      <alignment horizontal="center" vertical="top" wrapText="1"/>
    </xf>
    <xf numFmtId="0" fontId="240" fillId="0" borderId="2" xfId="0" applyFont="1" applyBorder="1" applyAlignment="1">
      <alignment horizontal="center" vertical="top" wrapText="1"/>
    </xf>
    <xf numFmtId="164" fontId="240" fillId="0" borderId="4" xfId="0" applyNumberFormat="1" applyFont="1" applyBorder="1" applyAlignment="1">
      <alignment horizontal="left" vertical="top" wrapText="1"/>
    </xf>
    <xf numFmtId="164" fontId="240" fillId="0" borderId="2" xfId="0" applyNumberFormat="1" applyFont="1" applyBorder="1" applyAlignment="1">
      <alignment horizontal="left" vertical="top" wrapText="1"/>
    </xf>
    <xf numFmtId="164" fontId="241" fillId="7" borderId="13" xfId="0" applyNumberFormat="1" applyFont="1" applyFill="1" applyBorder="1" applyAlignment="1">
      <alignment horizontal="center" vertical="top" wrapText="1"/>
    </xf>
    <xf numFmtId="0" fontId="241" fillId="0" borderId="2" xfId="0" applyFont="1" applyBorder="1" applyAlignment="1">
      <alignment horizontal="left" vertical="top" wrapText="1"/>
    </xf>
    <xf numFmtId="0" fontId="240" fillId="0" borderId="2" xfId="0" applyFont="1" applyBorder="1" applyAlignment="1">
      <alignment horizontal="left" vertical="top" wrapText="1"/>
    </xf>
    <xf numFmtId="164" fontId="241" fillId="0" borderId="13" xfId="0" applyNumberFormat="1" applyFont="1" applyBorder="1" applyAlignment="1">
      <alignment horizontal="center" vertical="top" wrapText="1"/>
    </xf>
    <xf numFmtId="0" fontId="239" fillId="0" borderId="2" xfId="0" applyFont="1" applyBorder="1" applyAlignment="1">
      <alignment vertical="top" wrapText="1"/>
    </xf>
    <xf numFmtId="1" fontId="144" fillId="0" borderId="2" xfId="0" quotePrefix="1" applyNumberFormat="1" applyFont="1" applyBorder="1" applyAlignment="1">
      <alignment horizontal="center" vertical="top" wrapText="1"/>
    </xf>
    <xf numFmtId="0" fontId="0" fillId="0" borderId="25" xfId="0" applyBorder="1" applyAlignment="1">
      <alignment horizontal="center" vertical="center"/>
    </xf>
    <xf numFmtId="0" fontId="32" fillId="0" borderId="25" xfId="0" applyFont="1" applyBorder="1" applyAlignment="1">
      <alignment horizontal="center" vertical="center" wrapText="1"/>
    </xf>
    <xf numFmtId="0" fontId="0" fillId="0" borderId="17" xfId="0" applyBorder="1" applyAlignment="1">
      <alignment horizontal="center" vertical="center"/>
    </xf>
    <xf numFmtId="0" fontId="32" fillId="0" borderId="17" xfId="0" applyFont="1" applyBorder="1" applyAlignment="1">
      <alignment horizontal="center" vertical="center" wrapText="1"/>
    </xf>
    <xf numFmtId="0" fontId="0" fillId="0" borderId="26" xfId="0" applyBorder="1" applyAlignment="1">
      <alignment horizontal="center" vertical="center"/>
    </xf>
    <xf numFmtId="0" fontId="32" fillId="0" borderId="7" xfId="0" applyFont="1" applyBorder="1" applyAlignment="1">
      <alignment horizontal="center" vertical="center" wrapText="1"/>
    </xf>
    <xf numFmtId="0" fontId="0" fillId="0" borderId="0" xfId="0" applyAlignment="1">
      <alignment horizontal="center" vertical="center"/>
    </xf>
    <xf numFmtId="0" fontId="32" fillId="0" borderId="18" xfId="0" applyFont="1" applyBorder="1" applyAlignment="1">
      <alignment horizontal="center" vertical="center" wrapText="1"/>
    </xf>
    <xf numFmtId="0" fontId="32" fillId="10" borderId="13" xfId="0" applyFont="1" applyFill="1" applyBorder="1" applyAlignment="1">
      <alignment horizontal="center" vertical="center" wrapText="1"/>
    </xf>
    <xf numFmtId="0" fontId="32" fillId="10" borderId="26" xfId="0" applyFont="1" applyFill="1" applyBorder="1" applyAlignment="1">
      <alignment horizontal="center" vertical="center" wrapText="1"/>
    </xf>
    <xf numFmtId="0" fontId="32" fillId="10" borderId="15" xfId="0" applyFont="1" applyFill="1" applyBorder="1" applyAlignment="1">
      <alignment horizontal="center" vertical="center" wrapText="1"/>
    </xf>
    <xf numFmtId="164" fontId="32" fillId="10" borderId="15" xfId="0" applyNumberFormat="1" applyFont="1" applyFill="1" applyBorder="1" applyAlignment="1">
      <alignment horizontal="center" vertical="center" wrapText="1"/>
    </xf>
    <xf numFmtId="0" fontId="32" fillId="10" borderId="14" xfId="0" applyFont="1" applyFill="1" applyBorder="1" applyAlignment="1">
      <alignment horizontal="center" vertical="center" wrapText="1"/>
    </xf>
    <xf numFmtId="0" fontId="32" fillId="0" borderId="26" xfId="0" applyFont="1" applyBorder="1" applyAlignment="1">
      <alignment horizontal="center" vertical="center" wrapText="1"/>
    </xf>
    <xf numFmtId="0" fontId="31" fillId="13" borderId="0" xfId="0" applyFont="1" applyFill="1" applyAlignment="1">
      <alignment horizontal="center" vertical="center"/>
    </xf>
    <xf numFmtId="0" fontId="31" fillId="13" borderId="25" xfId="0" applyFont="1" applyFill="1" applyBorder="1" applyAlignment="1">
      <alignment horizontal="center" vertical="center"/>
    </xf>
    <xf numFmtId="0" fontId="32" fillId="13" borderId="16" xfId="0" applyFont="1" applyFill="1" applyBorder="1" applyAlignment="1">
      <alignment horizontal="center" vertical="center" wrapText="1"/>
    </xf>
    <xf numFmtId="0" fontId="31" fillId="13" borderId="25" xfId="0" applyFont="1" applyFill="1" applyBorder="1" applyAlignment="1">
      <alignment horizontal="center" vertical="center" wrapText="1"/>
    </xf>
    <xf numFmtId="164" fontId="31" fillId="13" borderId="0" xfId="0" applyNumberFormat="1" applyFont="1" applyFill="1" applyAlignment="1">
      <alignment horizontal="center" vertical="center" wrapText="1"/>
    </xf>
    <xf numFmtId="0" fontId="31" fillId="13" borderId="0" xfId="0" applyFont="1" applyFill="1" applyAlignment="1">
      <alignment horizontal="center" vertical="center" wrapText="1"/>
    </xf>
    <xf numFmtId="0" fontId="32" fillId="8" borderId="13" xfId="0" applyFont="1" applyFill="1" applyBorder="1" applyAlignment="1">
      <alignment horizontal="center" vertical="center" wrapText="1"/>
    </xf>
    <xf numFmtId="0" fontId="32" fillId="8" borderId="15" xfId="0" applyFont="1" applyFill="1" applyBorder="1" applyAlignment="1">
      <alignment horizontal="center" vertical="center" wrapText="1"/>
    </xf>
    <xf numFmtId="164" fontId="32" fillId="8" borderId="15" xfId="0" applyNumberFormat="1" applyFont="1" applyFill="1" applyBorder="1" applyAlignment="1">
      <alignment horizontal="center" vertical="center" wrapText="1"/>
    </xf>
    <xf numFmtId="0" fontId="32" fillId="8" borderId="14" xfId="0" applyFont="1" applyFill="1" applyBorder="1" applyAlignment="1">
      <alignment horizontal="center" vertical="center" wrapText="1"/>
    </xf>
    <xf numFmtId="0" fontId="31" fillId="8" borderId="14" xfId="0" applyFont="1" applyFill="1" applyBorder="1" applyAlignment="1">
      <alignment horizontal="center" vertical="center" wrapText="1"/>
    </xf>
    <xf numFmtId="0" fontId="0" fillId="0" borderId="0" xfId="0" applyAlignment="1">
      <alignment vertical="top"/>
    </xf>
    <xf numFmtId="0" fontId="6" fillId="0" borderId="13" xfId="0" applyFont="1" applyBorder="1" applyAlignment="1">
      <alignment horizontal="center" vertical="top" wrapText="1"/>
    </xf>
    <xf numFmtId="0" fontId="0" fillId="0" borderId="0" xfId="0" applyAlignment="1">
      <alignment horizontal="center" vertical="top" textRotation="90"/>
    </xf>
    <xf numFmtId="164" fontId="0" fillId="0" borderId="0" xfId="0" applyNumberFormat="1" applyAlignment="1">
      <alignment horizontal="center" vertical="center" wrapText="1"/>
    </xf>
    <xf numFmtId="49" fontId="4" fillId="4" borderId="3" xfId="0" applyNumberFormat="1" applyFont="1" applyFill="1" applyBorder="1" applyAlignment="1">
      <alignment horizontal="center" textRotation="90" wrapText="1"/>
    </xf>
    <xf numFmtId="49" fontId="10" fillId="0" borderId="2" xfId="0" applyNumberFormat="1" applyFont="1" applyBorder="1" applyAlignment="1">
      <alignment horizontal="center" vertical="top" wrapText="1"/>
    </xf>
    <xf numFmtId="49" fontId="6" fillId="11" borderId="2" xfId="0" applyNumberFormat="1" applyFont="1" applyFill="1" applyBorder="1" applyAlignment="1">
      <alignment horizontal="center" vertical="top" wrapText="1"/>
    </xf>
    <xf numFmtId="49" fontId="0" fillId="0" borderId="0" xfId="0" applyNumberFormat="1" applyAlignment="1">
      <alignment horizontal="center" vertical="top"/>
    </xf>
    <xf numFmtId="0" fontId="2" fillId="6" borderId="1" xfId="0" applyFont="1" applyFill="1" applyBorder="1" applyAlignment="1">
      <alignment vertical="center"/>
    </xf>
    <xf numFmtId="0" fontId="2" fillId="2" borderId="0" xfId="0" applyFont="1" applyFill="1" applyAlignment="1">
      <alignment horizontal="left" vertical="center"/>
    </xf>
    <xf numFmtId="0" fontId="0" fillId="6" borderId="0" xfId="0" applyFill="1" applyAlignment="1">
      <alignment horizontal="center" vertical="center"/>
    </xf>
    <xf numFmtId="49" fontId="0" fillId="6" borderId="0" xfId="0" applyNumberFormat="1" applyFill="1" applyAlignment="1">
      <alignment horizontal="center" vertical="center"/>
    </xf>
    <xf numFmtId="22" fontId="2" fillId="2" borderId="0" xfId="0" applyNumberFormat="1" applyFont="1" applyFill="1" applyAlignment="1">
      <alignment horizontal="center" vertical="center"/>
    </xf>
    <xf numFmtId="0" fontId="0" fillId="0" borderId="0" xfId="0" applyAlignment="1">
      <alignment vertical="center"/>
    </xf>
    <xf numFmtId="49" fontId="19" fillId="0" borderId="2" xfId="0" applyNumberFormat="1" applyFont="1" applyBorder="1" applyAlignment="1">
      <alignment horizontal="center" vertical="top" wrapText="1"/>
    </xf>
    <xf numFmtId="49" fontId="6" fillId="13" borderId="2" xfId="0" applyNumberFormat="1" applyFont="1" applyFill="1" applyBorder="1" applyAlignment="1">
      <alignment horizontal="center" vertical="top" wrapText="1"/>
    </xf>
    <xf numFmtId="0" fontId="6" fillId="13" borderId="2" xfId="0" applyFont="1" applyFill="1" applyBorder="1" applyAlignment="1">
      <alignment horizontal="center" vertical="top"/>
    </xf>
    <xf numFmtId="0" fontId="6" fillId="13" borderId="2" xfId="0" applyFont="1" applyFill="1" applyBorder="1" applyAlignment="1">
      <alignment horizontal="center" vertical="top" wrapText="1"/>
    </xf>
    <xf numFmtId="49" fontId="21" fillId="13" borderId="2" xfId="0" applyNumberFormat="1" applyFont="1" applyFill="1" applyBorder="1" applyAlignment="1">
      <alignment horizontal="center" vertical="top" wrapText="1"/>
    </xf>
    <xf numFmtId="49" fontId="19" fillId="13" borderId="2" xfId="0" applyNumberFormat="1" applyFont="1" applyFill="1" applyBorder="1" applyAlignment="1">
      <alignment horizontal="center" vertical="top" wrapText="1"/>
    </xf>
    <xf numFmtId="0" fontId="19" fillId="13" borderId="3" xfId="0" applyFont="1" applyFill="1" applyBorder="1" applyAlignment="1">
      <alignment horizontal="center" vertical="top" wrapText="1"/>
    </xf>
    <xf numFmtId="0" fontId="0" fillId="13" borderId="3" xfId="0" applyFill="1" applyBorder="1" applyAlignment="1">
      <alignment horizontal="center" vertical="top"/>
    </xf>
    <xf numFmtId="0" fontId="10" fillId="13" borderId="2" xfId="0" applyFont="1" applyFill="1" applyBorder="1" applyAlignment="1">
      <alignment horizontal="center" vertical="top" wrapText="1"/>
    </xf>
    <xf numFmtId="0" fontId="19" fillId="13" borderId="2" xfId="0" applyFont="1" applyFill="1" applyBorder="1" applyAlignment="1">
      <alignment horizontal="center" vertical="top" wrapText="1"/>
    </xf>
    <xf numFmtId="0" fontId="24" fillId="13" borderId="2" xfId="0" applyFont="1" applyFill="1" applyBorder="1" applyAlignment="1">
      <alignment horizontal="center" vertical="top" wrapText="1"/>
    </xf>
    <xf numFmtId="0" fontId="7" fillId="13" borderId="12" xfId="0" applyFont="1" applyFill="1" applyBorder="1" applyAlignment="1">
      <alignment horizontal="left" vertical="top" textRotation="90" wrapText="1"/>
    </xf>
    <xf numFmtId="0" fontId="0" fillId="13" borderId="12" xfId="0" applyFill="1" applyBorder="1" applyAlignment="1">
      <alignment horizontal="left" vertical="top" textRotation="90" wrapText="1"/>
    </xf>
    <xf numFmtId="0" fontId="0" fillId="13" borderId="8" xfId="0" applyFill="1" applyBorder="1" applyAlignment="1">
      <alignment horizontal="center" vertical="top"/>
    </xf>
    <xf numFmtId="49" fontId="10" fillId="0" borderId="4" xfId="0" applyNumberFormat="1" applyFont="1" applyBorder="1" applyAlignment="1">
      <alignment horizontal="left" vertical="top" wrapText="1"/>
    </xf>
    <xf numFmtId="49" fontId="6" fillId="0" borderId="4" xfId="0" applyNumberFormat="1" applyFont="1" applyBorder="1" applyAlignment="1">
      <alignment horizontal="left" vertical="top" wrapText="1"/>
    </xf>
    <xf numFmtId="0" fontId="8" fillId="0" borderId="2" xfId="0" applyFont="1" applyBorder="1" applyAlignment="1">
      <alignment horizontal="left" vertical="top" wrapText="1"/>
    </xf>
    <xf numFmtId="49" fontId="24" fillId="0" borderId="2" xfId="0" applyNumberFormat="1" applyFont="1" applyBorder="1" applyAlignment="1">
      <alignment horizontal="left" vertical="top" wrapText="1"/>
    </xf>
    <xf numFmtId="49" fontId="0" fillId="0" borderId="0" xfId="0" applyNumberFormat="1" applyAlignment="1">
      <alignment horizontal="center"/>
    </xf>
    <xf numFmtId="16" fontId="0" fillId="0" borderId="0" xfId="0" applyNumberFormat="1" applyAlignment="1">
      <alignment horizontal="center"/>
    </xf>
    <xf numFmtId="164" fontId="29" fillId="8" borderId="2" xfId="0" applyNumberFormat="1" applyFont="1" applyFill="1" applyBorder="1" applyAlignment="1">
      <alignment horizontal="center" vertical="top" wrapText="1"/>
    </xf>
    <xf numFmtId="0" fontId="4" fillId="10" borderId="12" xfId="0" applyFont="1" applyFill="1" applyBorder="1" applyAlignment="1">
      <alignment horizontal="center" vertical="center" textRotation="90"/>
    </xf>
    <xf numFmtId="0" fontId="6" fillId="7" borderId="4" xfId="0" applyFont="1" applyFill="1" applyBorder="1" applyAlignment="1">
      <alignment horizontal="center" vertical="top" wrapText="1"/>
    </xf>
    <xf numFmtId="0" fontId="10" fillId="0" borderId="4" xfId="0" applyFont="1" applyBorder="1" applyAlignment="1">
      <alignment horizontal="left" vertical="top" wrapText="1"/>
    </xf>
    <xf numFmtId="0" fontId="21" fillId="11" borderId="2" xfId="0" applyFont="1" applyFill="1" applyBorder="1" applyAlignment="1">
      <alignment horizontal="center" vertical="top" wrapText="1"/>
    </xf>
    <xf numFmtId="0" fontId="6" fillId="11" borderId="4" xfId="0" applyFont="1" applyFill="1" applyBorder="1" applyAlignment="1">
      <alignment horizontal="center" vertical="top"/>
    </xf>
    <xf numFmtId="0" fontId="19" fillId="11" borderId="2" xfId="0" applyFont="1" applyFill="1" applyBorder="1" applyAlignment="1">
      <alignment horizontal="center" vertical="top" wrapText="1"/>
    </xf>
    <xf numFmtId="0" fontId="6" fillId="13" borderId="3" xfId="0" applyFont="1" applyFill="1" applyBorder="1" applyAlignment="1">
      <alignment horizontal="center" vertical="top" wrapText="1"/>
    </xf>
    <xf numFmtId="0" fontId="6" fillId="13" borderId="3" xfId="0" applyFont="1" applyFill="1" applyBorder="1" applyAlignment="1">
      <alignment horizontal="center" vertical="top"/>
    </xf>
    <xf numFmtId="0" fontId="6" fillId="10" borderId="3" xfId="0" applyFont="1" applyFill="1" applyBorder="1" applyAlignment="1">
      <alignment horizontal="center" vertical="top" wrapText="1"/>
    </xf>
    <xf numFmtId="0" fontId="6" fillId="10" borderId="3" xfId="0" applyFont="1" applyFill="1" applyBorder="1" applyAlignment="1">
      <alignment horizontal="center" vertical="top"/>
    </xf>
    <xf numFmtId="0" fontId="6" fillId="13" borderId="19" xfId="0" applyFont="1" applyFill="1" applyBorder="1" applyAlignment="1">
      <alignment horizontal="center" vertical="top" wrapText="1"/>
    </xf>
    <xf numFmtId="0" fontId="6" fillId="13" borderId="19" xfId="0" applyFont="1" applyFill="1" applyBorder="1" applyAlignment="1">
      <alignment horizontal="center" vertical="top"/>
    </xf>
    <xf numFmtId="0" fontId="6" fillId="13" borderId="12" xfId="0" applyFont="1" applyFill="1" applyBorder="1" applyAlignment="1">
      <alignment horizontal="center" vertical="top"/>
    </xf>
    <xf numFmtId="0" fontId="6" fillId="13" borderId="12" xfId="0" applyFont="1" applyFill="1" applyBorder="1" applyAlignment="1">
      <alignment horizontal="center" vertical="top" textRotation="90" wrapText="1"/>
    </xf>
    <xf numFmtId="0" fontId="28" fillId="8" borderId="14" xfId="0" applyFont="1" applyFill="1" applyBorder="1" applyAlignment="1">
      <alignment horizontal="left" vertical="top"/>
    </xf>
    <xf numFmtId="0" fontId="28" fillId="8" borderId="14" xfId="0" applyFont="1" applyFill="1" applyBorder="1" applyAlignment="1">
      <alignment horizontal="left" vertical="top" wrapText="1"/>
    </xf>
    <xf numFmtId="0" fontId="19" fillId="11" borderId="2" xfId="0" applyFont="1" applyFill="1" applyBorder="1" applyAlignment="1">
      <alignment horizontal="center" vertical="top" readingOrder="1"/>
    </xf>
    <xf numFmtId="0" fontId="19" fillId="13" borderId="2" xfId="0" applyFont="1" applyFill="1" applyBorder="1" applyAlignment="1">
      <alignment horizontal="center" vertical="top"/>
    </xf>
    <xf numFmtId="0" fontId="10" fillId="0" borderId="14" xfId="0" applyFont="1" applyBorder="1" applyAlignment="1">
      <alignment horizontal="left" vertical="top" wrapText="1"/>
    </xf>
    <xf numFmtId="0" fontId="6" fillId="0" borderId="14" xfId="0" applyFont="1" applyBorder="1" applyAlignment="1">
      <alignment horizontal="left" vertical="top" wrapText="1"/>
    </xf>
    <xf numFmtId="0" fontId="7" fillId="8" borderId="2" xfId="0" applyFont="1" applyFill="1" applyBorder="1" applyAlignment="1">
      <alignment horizontal="left" vertical="top"/>
    </xf>
    <xf numFmtId="0" fontId="7" fillId="8" borderId="2" xfId="0" applyFont="1" applyFill="1" applyBorder="1" applyAlignment="1">
      <alignment horizontal="center" vertical="top"/>
    </xf>
    <xf numFmtId="0" fontId="4" fillId="4" borderId="4" xfId="0" applyFont="1" applyFill="1" applyBorder="1" applyAlignment="1">
      <alignment horizontal="center" vertical="center" textRotation="90" wrapText="1"/>
    </xf>
    <xf numFmtId="0" fontId="6" fillId="11" borderId="4" xfId="0" applyFont="1" applyFill="1" applyBorder="1" applyAlignment="1">
      <alignment horizontal="left" vertical="top" wrapText="1"/>
    </xf>
    <xf numFmtId="165" fontId="6" fillId="0" borderId="4" xfId="0" applyNumberFormat="1" applyFont="1" applyBorder="1" applyAlignment="1">
      <alignment horizontal="center" vertical="top" wrapText="1"/>
    </xf>
    <xf numFmtId="0" fontId="13" fillId="13" borderId="4" xfId="0" applyFont="1" applyFill="1" applyBorder="1" applyAlignment="1">
      <alignment horizontal="center" vertical="top" wrapText="1"/>
    </xf>
    <xf numFmtId="49" fontId="10" fillId="13" borderId="4" xfId="0" applyNumberFormat="1" applyFont="1" applyFill="1" applyBorder="1" applyAlignment="1">
      <alignment horizontal="center" vertical="top" wrapText="1"/>
    </xf>
    <xf numFmtId="0" fontId="6" fillId="13" borderId="4" xfId="0" applyFont="1" applyFill="1" applyBorder="1" applyAlignment="1">
      <alignment horizontal="center" vertical="top" wrapText="1"/>
    </xf>
    <xf numFmtId="0" fontId="0" fillId="13" borderId="27" xfId="0" applyFill="1" applyBorder="1" applyAlignment="1">
      <alignment horizontal="left" vertical="top" textRotation="90" wrapText="1"/>
    </xf>
    <xf numFmtId="0" fontId="28" fillId="8" borderId="4" xfId="0" applyFont="1" applyFill="1" applyBorder="1" applyAlignment="1">
      <alignment vertical="top" wrapText="1"/>
    </xf>
    <xf numFmtId="164" fontId="0" fillId="8" borderId="4" xfId="0" applyNumberFormat="1" applyFill="1" applyBorder="1" applyAlignment="1">
      <alignment horizontal="center" vertical="top"/>
    </xf>
    <xf numFmtId="164" fontId="0" fillId="8" borderId="4" xfId="0" applyNumberFormat="1" applyFill="1" applyBorder="1" applyAlignment="1">
      <alignment horizontal="center" vertical="top" wrapText="1"/>
    </xf>
    <xf numFmtId="0" fontId="0" fillId="8" borderId="4" xfId="0" applyFill="1" applyBorder="1" applyAlignment="1">
      <alignment horizontal="center" vertical="top"/>
    </xf>
    <xf numFmtId="164" fontId="0" fillId="8" borderId="2" xfId="0" applyNumberFormat="1" applyFill="1" applyBorder="1" applyAlignment="1">
      <alignment horizontal="left" vertical="top" wrapText="1"/>
    </xf>
    <xf numFmtId="0" fontId="242" fillId="0" borderId="2" xfId="0" applyFont="1" applyBorder="1" applyAlignment="1">
      <alignment horizontal="left" vertical="top" wrapText="1"/>
    </xf>
    <xf numFmtId="0" fontId="242" fillId="0" borderId="19" xfId="0" applyFont="1" applyBorder="1" applyAlignment="1">
      <alignment horizontal="left" vertical="top" wrapText="1"/>
    </xf>
    <xf numFmtId="164" fontId="10" fillId="0" borderId="4" xfId="0" applyNumberFormat="1" applyFont="1" applyBorder="1" applyAlignment="1">
      <alignment horizontal="center" vertical="top" wrapText="1"/>
    </xf>
    <xf numFmtId="0" fontId="19" fillId="11" borderId="6" xfId="0" applyFont="1" applyFill="1" applyBorder="1" applyAlignment="1">
      <alignment horizontal="center" vertical="top" wrapText="1"/>
    </xf>
    <xf numFmtId="164" fontId="0" fillId="0" borderId="0" xfId="0" applyNumberFormat="1" applyAlignment="1">
      <alignment horizontal="center"/>
    </xf>
    <xf numFmtId="164" fontId="7" fillId="0" borderId="0" xfId="0" applyNumberFormat="1" applyFont="1" applyAlignment="1">
      <alignment horizontal="left" vertical="top"/>
    </xf>
    <xf numFmtId="0" fontId="7" fillId="13" borderId="12" xfId="0" applyFont="1" applyFill="1" applyBorder="1" applyAlignment="1">
      <alignment horizontal="center" vertical="center" textRotation="90" wrapText="1"/>
    </xf>
    <xf numFmtId="0" fontId="0" fillId="13" borderId="12" xfId="0" applyFill="1" applyBorder="1" applyAlignment="1">
      <alignment horizontal="center" vertical="center" textRotation="90" wrapText="1"/>
    </xf>
    <xf numFmtId="0" fontId="0" fillId="10" borderId="12" xfId="0" applyFill="1" applyBorder="1" applyAlignment="1">
      <alignment horizontal="center" vertical="center" textRotation="90" wrapText="1"/>
    </xf>
    <xf numFmtId="164" fontId="7" fillId="0" borderId="0" xfId="0" applyNumberFormat="1" applyFont="1" applyAlignment="1">
      <alignment wrapText="1"/>
    </xf>
    <xf numFmtId="164" fontId="4" fillId="38" borderId="19" xfId="0" applyNumberFormat="1" applyFont="1" applyFill="1" applyBorder="1" applyAlignment="1">
      <alignment horizontal="center" textRotation="90" wrapText="1"/>
    </xf>
    <xf numFmtId="164" fontId="4" fillId="37" borderId="19" xfId="0" applyNumberFormat="1" applyFont="1" applyFill="1" applyBorder="1" applyAlignment="1">
      <alignment horizontal="center" textRotation="90" wrapText="1"/>
    </xf>
    <xf numFmtId="0" fontId="4" fillId="14" borderId="12" xfId="0" applyFont="1" applyFill="1" applyBorder="1" applyAlignment="1">
      <alignment horizontal="center" vertical="center" textRotation="90"/>
    </xf>
    <xf numFmtId="0" fontId="4" fillId="14" borderId="2" xfId="0" applyFont="1" applyFill="1" applyBorder="1" applyAlignment="1">
      <alignment horizontal="center" vertical="center" textRotation="90" wrapText="1"/>
    </xf>
    <xf numFmtId="0" fontId="7" fillId="13" borderId="12" xfId="0" applyFont="1" applyFill="1" applyBorder="1" applyAlignment="1">
      <alignment horizontal="center" vertical="center" textRotation="90"/>
    </xf>
    <xf numFmtId="0" fontId="120" fillId="8" borderId="2" xfId="0" applyFont="1" applyFill="1" applyBorder="1" applyAlignment="1">
      <alignment vertical="top" wrapText="1"/>
    </xf>
    <xf numFmtId="0" fontId="4" fillId="8" borderId="2" xfId="0" applyFont="1" applyFill="1" applyBorder="1" applyAlignment="1">
      <alignment horizontal="left" vertical="top" wrapText="1"/>
    </xf>
    <xf numFmtId="0" fontId="4" fillId="8" borderId="14" xfId="0" applyFont="1" applyFill="1" applyBorder="1" applyAlignment="1">
      <alignment horizontal="left" vertical="top"/>
    </xf>
    <xf numFmtId="0" fontId="124" fillId="11" borderId="2" xfId="0" applyFont="1" applyFill="1" applyBorder="1" applyAlignment="1">
      <alignment horizontal="center" vertical="top" wrapText="1"/>
    </xf>
    <xf numFmtId="0" fontId="4" fillId="14" borderId="4" xfId="0" applyFont="1" applyFill="1" applyBorder="1" applyAlignment="1">
      <alignment horizontal="center" vertical="center" textRotation="90" wrapText="1"/>
    </xf>
    <xf numFmtId="0" fontId="6" fillId="11" borderId="13" xfId="0" applyFont="1" applyFill="1" applyBorder="1" applyAlignment="1">
      <alignment horizontal="center" vertical="top" wrapText="1"/>
    </xf>
    <xf numFmtId="0" fontId="244" fillId="0" borderId="4" xfId="0" applyFont="1" applyBorder="1" applyAlignment="1">
      <alignment horizontal="left" vertical="top" wrapText="1"/>
    </xf>
    <xf numFmtId="49" fontId="124" fillId="0" borderId="2" xfId="0" applyNumberFormat="1" applyFont="1" applyBorder="1" applyAlignment="1">
      <alignment horizontal="center" vertical="top" wrapText="1"/>
    </xf>
    <xf numFmtId="0" fontId="124" fillId="0" borderId="2" xfId="0" applyFont="1" applyBorder="1" applyAlignment="1">
      <alignment horizontal="center" vertical="top"/>
    </xf>
    <xf numFmtId="0" fontId="6" fillId="11" borderId="6" xfId="0" applyFont="1" applyFill="1" applyBorder="1" applyAlignment="1">
      <alignment horizontal="center" vertical="top" wrapText="1"/>
    </xf>
    <xf numFmtId="49" fontId="124" fillId="11" borderId="2" xfId="0" applyNumberFormat="1" applyFont="1" applyFill="1" applyBorder="1" applyAlignment="1">
      <alignment horizontal="center" vertical="top" wrapText="1"/>
    </xf>
    <xf numFmtId="0" fontId="124" fillId="0" borderId="4" xfId="0" applyFont="1" applyBorder="1" applyAlignment="1">
      <alignment horizontal="center" vertical="top" wrapText="1"/>
    </xf>
    <xf numFmtId="0" fontId="124" fillId="11" borderId="2" xfId="0" applyFont="1" applyFill="1" applyBorder="1" applyAlignment="1">
      <alignment horizontal="center" vertical="top"/>
    </xf>
    <xf numFmtId="0" fontId="124" fillId="11" borderId="4" xfId="0" applyFont="1" applyFill="1" applyBorder="1" applyAlignment="1">
      <alignment horizontal="center" vertical="top"/>
    </xf>
    <xf numFmtId="49" fontId="7" fillId="0" borderId="0" xfId="0" applyNumberFormat="1" applyFont="1" applyAlignment="1">
      <alignment horizontal="center"/>
    </xf>
    <xf numFmtId="16" fontId="7" fillId="0" borderId="0" xfId="0" applyNumberFormat="1" applyFont="1" applyAlignment="1">
      <alignment horizontal="center"/>
    </xf>
    <xf numFmtId="4" fontId="7" fillId="8" borderId="2" xfId="0" applyNumberFormat="1" applyFont="1" applyFill="1" applyBorder="1" applyAlignment="1">
      <alignment horizontal="left" vertical="top"/>
    </xf>
    <xf numFmtId="0" fontId="7" fillId="0" borderId="0" xfId="0" applyFont="1" applyAlignment="1">
      <alignment horizontal="center" vertical="center"/>
    </xf>
    <xf numFmtId="0" fontId="7" fillId="13" borderId="27" xfId="0" applyFont="1" applyFill="1" applyBorder="1" applyAlignment="1">
      <alignment horizontal="center" vertical="center" textRotation="90"/>
    </xf>
    <xf numFmtId="49" fontId="11" fillId="0" borderId="14" xfId="0" applyNumberFormat="1" applyFont="1" applyBorder="1" applyAlignment="1">
      <alignment horizontal="left" vertical="top" wrapText="1"/>
    </xf>
    <xf numFmtId="0" fontId="4" fillId="4" borderId="2" xfId="0" applyFont="1" applyFill="1" applyBorder="1" applyAlignment="1">
      <alignment horizontal="left" vertical="center" textRotation="90" wrapText="1"/>
    </xf>
    <xf numFmtId="0" fontId="21" fillId="11" borderId="2" xfId="0" applyFont="1" applyFill="1" applyBorder="1" applyAlignment="1">
      <alignment horizontal="center" vertical="top" readingOrder="1"/>
    </xf>
    <xf numFmtId="0" fontId="21" fillId="13" borderId="2" xfId="0" applyFont="1" applyFill="1" applyBorder="1" applyAlignment="1">
      <alignment horizontal="center" vertical="top" wrapText="1"/>
    </xf>
    <xf numFmtId="0" fontId="21" fillId="13" borderId="2" xfId="0" applyFont="1" applyFill="1" applyBorder="1" applyAlignment="1">
      <alignment horizontal="center" vertical="top"/>
    </xf>
    <xf numFmtId="0" fontId="21" fillId="11" borderId="13" xfId="0" applyFont="1" applyFill="1" applyBorder="1" applyAlignment="1">
      <alignment horizontal="center" vertical="top" wrapText="1"/>
    </xf>
    <xf numFmtId="0" fontId="0" fillId="13" borderId="12" xfId="0" applyFill="1" applyBorder="1" applyAlignment="1">
      <alignment horizontal="center" vertical="center" textRotation="90"/>
    </xf>
    <xf numFmtId="0" fontId="246" fillId="0" borderId="2" xfId="0" applyFont="1" applyBorder="1" applyAlignment="1">
      <alignment horizontal="left" vertical="top" wrapText="1"/>
    </xf>
    <xf numFmtId="0" fontId="246" fillId="8" borderId="2" xfId="0" applyFont="1" applyFill="1" applyBorder="1" applyAlignment="1">
      <alignment horizontal="left" vertical="top"/>
    </xf>
    <xf numFmtId="0" fontId="4" fillId="14" borderId="2" xfId="0" applyFont="1" applyFill="1" applyBorder="1" applyAlignment="1">
      <alignment horizontal="left" vertical="center" textRotation="90" wrapText="1"/>
    </xf>
    <xf numFmtId="164" fontId="4" fillId="39" borderId="3" xfId="0" applyNumberFormat="1" applyFont="1" applyFill="1" applyBorder="1" applyAlignment="1">
      <alignment horizontal="center" textRotation="90" wrapText="1"/>
    </xf>
    <xf numFmtId="0" fontId="117" fillId="8" borderId="2" xfId="0" applyFont="1" applyFill="1" applyBorder="1" applyAlignment="1">
      <alignment horizontal="left" vertical="top" wrapText="1"/>
    </xf>
    <xf numFmtId="0" fontId="117" fillId="12" borderId="3" xfId="0" applyFont="1" applyFill="1" applyBorder="1" applyAlignment="1">
      <alignment horizontal="center" textRotation="90" wrapText="1"/>
    </xf>
    <xf numFmtId="0" fontId="28" fillId="8" borderId="14" xfId="0" applyFont="1" applyFill="1" applyBorder="1" applyAlignment="1">
      <alignment vertical="top" wrapText="1"/>
    </xf>
    <xf numFmtId="0" fontId="247" fillId="8" borderId="2" xfId="0" applyFont="1" applyFill="1" applyBorder="1" applyAlignment="1">
      <alignment vertical="top" wrapText="1"/>
    </xf>
    <xf numFmtId="0" fontId="4" fillId="8" borderId="2" xfId="0" applyFont="1" applyFill="1" applyBorder="1" applyAlignment="1">
      <alignment horizontal="left" vertical="top"/>
    </xf>
    <xf numFmtId="0" fontId="19" fillId="13" borderId="12" xfId="0" applyFont="1" applyFill="1" applyBorder="1" applyAlignment="1">
      <alignment horizontal="center" vertical="center" textRotation="90"/>
    </xf>
    <xf numFmtId="0" fontId="0" fillId="11" borderId="0" xfId="0" applyFill="1" applyAlignment="1">
      <alignment horizontal="left" vertical="top"/>
    </xf>
    <xf numFmtId="0" fontId="0" fillId="8" borderId="2" xfId="0" applyFill="1" applyBorder="1" applyAlignment="1">
      <alignment horizontal="left" vertical="top"/>
    </xf>
    <xf numFmtId="0" fontId="0" fillId="8" borderId="0" xfId="0" applyFill="1" applyAlignment="1">
      <alignment horizontal="left" vertical="top"/>
    </xf>
    <xf numFmtId="164" fontId="7" fillId="8" borderId="2" xfId="0" applyNumberFormat="1" applyFont="1" applyFill="1" applyBorder="1" applyAlignment="1">
      <alignment horizontal="left" vertical="top" wrapText="1"/>
    </xf>
    <xf numFmtId="49" fontId="246" fillId="8" borderId="2" xfId="0" applyNumberFormat="1" applyFont="1" applyFill="1" applyBorder="1" applyAlignment="1">
      <alignment horizontal="left" vertical="top" wrapText="1"/>
    </xf>
    <xf numFmtId="49" fontId="15" fillId="8" borderId="2" xfId="0" applyNumberFormat="1" applyFont="1" applyFill="1" applyBorder="1" applyAlignment="1">
      <alignment horizontal="left" vertical="top" wrapText="1"/>
    </xf>
    <xf numFmtId="164" fontId="15" fillId="8" borderId="2" xfId="0" applyNumberFormat="1" applyFont="1" applyFill="1" applyBorder="1" applyAlignment="1">
      <alignment horizontal="left" vertical="top" wrapText="1"/>
    </xf>
    <xf numFmtId="164" fontId="0" fillId="8" borderId="0" xfId="0" applyNumberFormat="1" applyFill="1" applyAlignment="1">
      <alignment horizontal="left" vertical="top"/>
    </xf>
    <xf numFmtId="164" fontId="0" fillId="11" borderId="0" xfId="0" applyNumberFormat="1" applyFill="1" applyAlignment="1">
      <alignment horizontal="left" vertical="top"/>
    </xf>
    <xf numFmtId="0" fontId="250" fillId="22" borderId="19" xfId="0" applyFont="1" applyFill="1" applyBorder="1" applyAlignment="1">
      <alignment horizontal="center" textRotation="90" wrapText="1"/>
    </xf>
    <xf numFmtId="0" fontId="250" fillId="4" borderId="19" xfId="0" applyFont="1" applyFill="1" applyBorder="1" applyAlignment="1">
      <alignment horizontal="center" textRotation="90" wrapText="1"/>
    </xf>
    <xf numFmtId="164" fontId="250" fillId="4" borderId="19" xfId="0" applyNumberFormat="1" applyFont="1" applyFill="1" applyBorder="1" applyAlignment="1">
      <alignment horizontal="center" textRotation="90" wrapText="1"/>
    </xf>
    <xf numFmtId="0" fontId="250" fillId="13" borderId="19" xfId="0" applyFont="1" applyFill="1" applyBorder="1" applyAlignment="1">
      <alignment horizontal="center" textRotation="90" wrapText="1"/>
    </xf>
    <xf numFmtId="164" fontId="250" fillId="13" borderId="19" xfId="0" applyNumberFormat="1" applyFont="1" applyFill="1" applyBorder="1" applyAlignment="1">
      <alignment horizontal="center" textRotation="90" wrapText="1"/>
    </xf>
    <xf numFmtId="164" fontId="250" fillId="38" borderId="3" xfId="0" applyNumberFormat="1" applyFont="1" applyFill="1" applyBorder="1" applyAlignment="1">
      <alignment horizontal="center" textRotation="90" wrapText="1"/>
    </xf>
    <xf numFmtId="0" fontId="156" fillId="0" borderId="0" xfId="0" applyFont="1"/>
    <xf numFmtId="0" fontId="156" fillId="13" borderId="19" xfId="0" applyFont="1" applyFill="1" applyBorder="1" applyAlignment="1">
      <alignment horizontal="center" textRotation="90" wrapText="1"/>
    </xf>
    <xf numFmtId="164" fontId="250" fillId="39" borderId="3" xfId="0" applyNumberFormat="1" applyFont="1" applyFill="1" applyBorder="1" applyAlignment="1">
      <alignment horizontal="center" textRotation="90" wrapText="1"/>
    </xf>
    <xf numFmtId="165" fontId="0" fillId="0" borderId="0" xfId="0" applyNumberFormat="1"/>
    <xf numFmtId="10" fontId="0" fillId="0" borderId="0" xfId="0" applyNumberFormat="1" applyAlignment="1">
      <alignment horizontal="center"/>
    </xf>
    <xf numFmtId="165" fontId="0" fillId="0" borderId="0" xfId="0" applyNumberFormat="1" applyAlignment="1">
      <alignment horizontal="center"/>
    </xf>
    <xf numFmtId="0" fontId="251" fillId="0" borderId="0" xfId="1" applyAlignment="1">
      <alignment horizontal="center"/>
    </xf>
    <xf numFmtId="0" fontId="251" fillId="0" borderId="0" xfId="1" applyFill="1" applyAlignment="1">
      <alignment horizontal="center"/>
    </xf>
    <xf numFmtId="0" fontId="13" fillId="0" borderId="0" xfId="0" applyFont="1"/>
    <xf numFmtId="165" fontId="13" fillId="0" borderId="0" xfId="0" applyNumberFormat="1" applyFont="1"/>
    <xf numFmtId="0" fontId="13" fillId="0" borderId="0" xfId="0" applyFont="1" applyAlignment="1">
      <alignment horizontal="center"/>
    </xf>
    <xf numFmtId="10" fontId="13" fillId="0" borderId="0" xfId="0" applyNumberFormat="1" applyFont="1" applyAlignment="1">
      <alignment horizontal="center"/>
    </xf>
    <xf numFmtId="0" fontId="254" fillId="7" borderId="4" xfId="0" applyFont="1" applyFill="1" applyBorder="1" applyAlignment="1">
      <alignment horizontal="center" vertical="top" wrapText="1"/>
    </xf>
    <xf numFmtId="0" fontId="256" fillId="0" borderId="4" xfId="0" applyFont="1" applyBorder="1" applyAlignment="1">
      <alignment horizontal="left" vertical="top" wrapText="1"/>
    </xf>
    <xf numFmtId="49" fontId="7" fillId="8" borderId="2" xfId="0" applyNumberFormat="1" applyFont="1" applyFill="1" applyBorder="1" applyAlignment="1">
      <alignment horizontal="left" vertical="top" wrapText="1"/>
    </xf>
    <xf numFmtId="164" fontId="4" fillId="13" borderId="3" xfId="0" applyNumberFormat="1" applyFont="1" applyFill="1" applyBorder="1" applyAlignment="1">
      <alignment horizontal="left" vertical="center" textRotation="90" wrapText="1"/>
    </xf>
    <xf numFmtId="0" fontId="4" fillId="10" borderId="2" xfId="0" applyFont="1" applyFill="1" applyBorder="1" applyAlignment="1">
      <alignment horizontal="center" vertical="center" textRotation="90" wrapText="1"/>
    </xf>
    <xf numFmtId="0" fontId="259" fillId="10" borderId="4" xfId="0" applyFont="1" applyFill="1" applyBorder="1" applyAlignment="1">
      <alignment vertical="top" wrapText="1"/>
    </xf>
    <xf numFmtId="0" fontId="253" fillId="10" borderId="4" xfId="0" applyFont="1" applyFill="1" applyBorder="1" applyAlignment="1">
      <alignment horizontal="left" vertical="top" wrapText="1"/>
    </xf>
    <xf numFmtId="0" fontId="7" fillId="0" borderId="0" xfId="0" applyFont="1" applyAlignment="1">
      <alignment horizontal="center" vertical="top"/>
    </xf>
    <xf numFmtId="0" fontId="4" fillId="10" borderId="2" xfId="0" applyFont="1" applyFill="1" applyBorder="1" applyAlignment="1">
      <alignment horizontal="left" vertical="center" textRotation="90" wrapText="1"/>
    </xf>
    <xf numFmtId="0" fontId="6" fillId="13" borderId="12" xfId="0" applyFont="1" applyFill="1" applyBorder="1" applyAlignment="1">
      <alignment horizontal="center" vertical="center" textRotation="90"/>
    </xf>
    <xf numFmtId="0" fontId="6" fillId="13" borderId="12" xfId="0" applyFont="1" applyFill="1" applyBorder="1" applyAlignment="1">
      <alignment horizontal="center" vertical="center" textRotation="90" wrapText="1"/>
    </xf>
    <xf numFmtId="0" fontId="32" fillId="0" borderId="0" xfId="0" applyFont="1" applyAlignment="1">
      <alignment horizontal="center" vertical="center" wrapText="1"/>
    </xf>
    <xf numFmtId="0" fontId="19" fillId="13" borderId="12" xfId="0" applyFont="1" applyFill="1" applyBorder="1" applyAlignment="1">
      <alignment horizontal="center" vertical="top"/>
    </xf>
    <xf numFmtId="0" fontId="117" fillId="8" borderId="14" xfId="0" applyFont="1" applyFill="1" applyBorder="1" applyAlignment="1">
      <alignment horizontal="left" vertical="top" wrapText="1"/>
    </xf>
    <xf numFmtId="0" fontId="0" fillId="10" borderId="26" xfId="0" applyFill="1" applyBorder="1" applyAlignment="1">
      <alignment horizontal="center" vertical="center"/>
    </xf>
    <xf numFmtId="0" fontId="32" fillId="10" borderId="7" xfId="0" applyFont="1" applyFill="1" applyBorder="1" applyAlignment="1">
      <alignment horizontal="center" vertical="center" wrapText="1"/>
    </xf>
    <xf numFmtId="0" fontId="0" fillId="10" borderId="17" xfId="0" applyFill="1" applyBorder="1" applyAlignment="1">
      <alignment horizontal="center" vertical="center"/>
    </xf>
    <xf numFmtId="0" fontId="0" fillId="10" borderId="25" xfId="0" applyFill="1" applyBorder="1" applyAlignment="1">
      <alignment horizontal="center" vertical="center"/>
    </xf>
    <xf numFmtId="0" fontId="4" fillId="14" borderId="12" xfId="0" applyFont="1" applyFill="1" applyBorder="1" applyAlignment="1">
      <alignment horizontal="center" vertical="center" textRotation="90" wrapText="1"/>
    </xf>
    <xf numFmtId="0" fontId="24" fillId="0" borderId="2" xfId="0" applyFont="1" applyBorder="1" applyAlignment="1">
      <alignment horizontal="left" vertical="top" wrapText="1"/>
    </xf>
    <xf numFmtId="0" fontId="242" fillId="8" borderId="2" xfId="0" applyFont="1" applyFill="1" applyBorder="1" applyAlignment="1">
      <alignment horizontal="left" vertical="top"/>
    </xf>
    <xf numFmtId="0" fontId="7" fillId="10" borderId="0" xfId="0" applyFont="1" applyFill="1" applyAlignment="1">
      <alignment horizontal="left" vertical="top" wrapText="1"/>
    </xf>
    <xf numFmtId="0" fontId="0" fillId="10" borderId="0" xfId="0" applyFill="1" applyAlignment="1">
      <alignment horizontal="left" vertical="top" wrapText="1"/>
    </xf>
    <xf numFmtId="0" fontId="4" fillId="8" borderId="14" xfId="0" applyFont="1" applyFill="1" applyBorder="1" applyAlignment="1">
      <alignment horizontal="left" vertical="top" wrapText="1"/>
    </xf>
    <xf numFmtId="0" fontId="0" fillId="8" borderId="0" xfId="0" applyFill="1" applyAlignment="1">
      <alignment wrapText="1"/>
    </xf>
    <xf numFmtId="0" fontId="117" fillId="14" borderId="2" xfId="0" applyFont="1" applyFill="1" applyBorder="1" applyAlignment="1">
      <alignment horizontal="left" vertical="center" textRotation="90" wrapText="1"/>
    </xf>
    <xf numFmtId="0" fontId="27" fillId="8" borderId="14" xfId="0" applyFont="1" applyFill="1" applyBorder="1" applyAlignment="1">
      <alignment horizontal="left" vertical="top" wrapText="1"/>
    </xf>
    <xf numFmtId="0" fontId="19" fillId="11" borderId="12" xfId="0" applyFont="1" applyFill="1" applyBorder="1" applyAlignment="1">
      <alignment horizontal="left" vertical="top"/>
    </xf>
    <xf numFmtId="0" fontId="126" fillId="0" borderId="0" xfId="0" applyFont="1" applyAlignment="1">
      <alignment horizontal="left" vertical="top" wrapText="1"/>
    </xf>
    <xf numFmtId="0" fontId="10" fillId="0" borderId="3" xfId="0" applyFont="1" applyBorder="1" applyAlignment="1">
      <alignment horizontal="left" vertical="top" wrapText="1"/>
    </xf>
    <xf numFmtId="164" fontId="7" fillId="8" borderId="2" xfId="0" applyNumberFormat="1" applyFont="1" applyFill="1" applyBorder="1" applyAlignment="1">
      <alignment horizontal="left" vertical="top"/>
    </xf>
    <xf numFmtId="164" fontId="7" fillId="8" borderId="3" xfId="0" applyNumberFormat="1" applyFont="1" applyFill="1" applyBorder="1" applyAlignment="1">
      <alignment horizontal="left" vertical="top" wrapText="1"/>
    </xf>
    <xf numFmtId="0" fontId="10" fillId="7" borderId="3" xfId="0" applyFont="1" applyFill="1" applyBorder="1" applyAlignment="1">
      <alignment horizontal="center" vertical="top" wrapText="1"/>
    </xf>
    <xf numFmtId="0" fontId="4" fillId="8" borderId="3" xfId="0" applyFont="1" applyFill="1" applyBorder="1" applyAlignment="1">
      <alignment horizontal="left" vertical="top" wrapText="1"/>
    </xf>
    <xf numFmtId="0" fontId="263" fillId="8" borderId="2" xfId="0" applyFont="1" applyFill="1" applyBorder="1" applyAlignment="1">
      <alignment horizontal="left" vertical="top" wrapText="1"/>
    </xf>
    <xf numFmtId="0" fontId="6" fillId="10" borderId="2" xfId="0" applyFont="1" applyFill="1" applyBorder="1" applyAlignment="1">
      <alignment horizontal="center" vertical="top"/>
    </xf>
    <xf numFmtId="0" fontId="6" fillId="10" borderId="13" xfId="0" applyFont="1" applyFill="1" applyBorder="1" applyAlignment="1">
      <alignment horizontal="center" vertical="top" wrapText="1"/>
    </xf>
    <xf numFmtId="0" fontId="6" fillId="10" borderId="12" xfId="0" applyFont="1" applyFill="1" applyBorder="1" applyAlignment="1">
      <alignment horizontal="center" vertical="center" textRotation="90"/>
    </xf>
    <xf numFmtId="0" fontId="6" fillId="13" borderId="8" xfId="0" applyFont="1" applyFill="1" applyBorder="1" applyAlignment="1">
      <alignment horizontal="center" vertical="center" textRotation="90" wrapText="1"/>
    </xf>
    <xf numFmtId="165" fontId="6" fillId="11" borderId="2" xfId="0" applyNumberFormat="1" applyFont="1" applyFill="1" applyBorder="1" applyAlignment="1">
      <alignment horizontal="center" vertical="top" wrapText="1"/>
    </xf>
    <xf numFmtId="0" fontId="4" fillId="14" borderId="2" xfId="0" applyFont="1" applyFill="1" applyBorder="1" applyAlignment="1">
      <alignment horizontal="left" vertical="top" textRotation="90" wrapText="1"/>
    </xf>
    <xf numFmtId="0" fontId="10" fillId="0" borderId="0" xfId="0" applyFont="1" applyAlignment="1">
      <alignment horizontal="left" vertical="top" wrapText="1"/>
    </xf>
    <xf numFmtId="49" fontId="6" fillId="13" borderId="12" xfId="0" applyNumberFormat="1" applyFont="1" applyFill="1" applyBorder="1" applyAlignment="1">
      <alignment horizontal="center" vertical="top" wrapText="1"/>
    </xf>
    <xf numFmtId="0" fontId="119" fillId="8" borderId="14" xfId="0" applyFont="1" applyFill="1" applyBorder="1" applyAlignment="1">
      <alignment vertical="top" wrapText="1"/>
    </xf>
    <xf numFmtId="0" fontId="265" fillId="0" borderId="4" xfId="0" applyFont="1" applyBorder="1" applyAlignment="1">
      <alignment horizontal="left" vertical="top" wrapText="1"/>
    </xf>
    <xf numFmtId="0" fontId="19" fillId="13" borderId="3" xfId="0" applyFont="1" applyFill="1" applyBorder="1" applyAlignment="1">
      <alignment horizontal="center" vertical="top"/>
    </xf>
    <xf numFmtId="0" fontId="29" fillId="13" borderId="12" xfId="0" applyFont="1" applyFill="1" applyBorder="1" applyAlignment="1">
      <alignment horizontal="center" vertical="center" textRotation="90" wrapText="1"/>
    </xf>
    <xf numFmtId="49" fontId="10" fillId="10" borderId="2" xfId="0" applyNumberFormat="1" applyFont="1" applyFill="1" applyBorder="1" applyAlignment="1">
      <alignment horizontal="center" vertical="top" wrapText="1"/>
    </xf>
    <xf numFmtId="164" fontId="7" fillId="0" borderId="0" xfId="0" applyNumberFormat="1" applyFont="1" applyAlignment="1">
      <alignment horizontal="center" vertical="center"/>
    </xf>
    <xf numFmtId="0" fontId="7" fillId="11" borderId="0" xfId="0" applyFont="1" applyFill="1" applyAlignment="1">
      <alignment horizontal="left" vertical="top" wrapText="1"/>
    </xf>
    <xf numFmtId="164" fontId="29" fillId="0" borderId="0" xfId="0" applyNumberFormat="1" applyFont="1" applyAlignment="1">
      <alignment horizontal="left" vertical="top"/>
    </xf>
    <xf numFmtId="0" fontId="262" fillId="4" borderId="2" xfId="0" applyFont="1" applyFill="1" applyBorder="1" applyAlignment="1">
      <alignment horizontal="left" vertical="top" textRotation="90" wrapText="1"/>
    </xf>
    <xf numFmtId="0" fontId="266" fillId="0" borderId="2" xfId="0" applyFont="1" applyBorder="1" applyAlignment="1">
      <alignment horizontal="left" vertical="top" wrapText="1"/>
    </xf>
    <xf numFmtId="0" fontId="262" fillId="8" borderId="14" xfId="0" applyFont="1" applyFill="1" applyBorder="1" applyAlignment="1">
      <alignment horizontal="left" vertical="top"/>
    </xf>
    <xf numFmtId="0" fontId="29" fillId="8" borderId="2" xfId="0" applyFont="1" applyFill="1" applyBorder="1" applyAlignment="1">
      <alignment horizontal="left" vertical="top"/>
    </xf>
    <xf numFmtId="0" fontId="29" fillId="0" borderId="0" xfId="0" applyFont="1" applyAlignment="1">
      <alignment horizontal="left" vertical="top"/>
    </xf>
    <xf numFmtId="0" fontId="29" fillId="0" borderId="0" xfId="0" applyFont="1" applyAlignment="1">
      <alignment horizontal="left" vertical="top" wrapText="1"/>
    </xf>
    <xf numFmtId="16" fontId="29" fillId="0" borderId="0" xfId="0" applyNumberFormat="1" applyFont="1" applyAlignment="1">
      <alignment horizontal="center"/>
    </xf>
    <xf numFmtId="0" fontId="29" fillId="0" borderId="0" xfId="0" applyFont="1" applyAlignment="1">
      <alignment horizontal="center"/>
    </xf>
    <xf numFmtId="49" fontId="29" fillId="8" borderId="2" xfId="0" applyNumberFormat="1" applyFont="1" applyFill="1" applyBorder="1" applyAlignment="1">
      <alignment horizontal="left" vertical="top" wrapText="1"/>
    </xf>
    <xf numFmtId="0" fontId="19" fillId="0" borderId="12" xfId="0" applyFont="1" applyBorder="1" applyAlignment="1">
      <alignment horizontal="left" vertical="top"/>
    </xf>
    <xf numFmtId="0" fontId="19" fillId="13" borderId="12" xfId="0" applyFont="1" applyFill="1" applyBorder="1" applyAlignment="1">
      <alignment horizontal="center" vertical="center" textRotation="90" wrapText="1"/>
    </xf>
    <xf numFmtId="0" fontId="242" fillId="0" borderId="4" xfId="0" applyFont="1" applyBorder="1" applyAlignment="1">
      <alignment horizontal="left" vertical="top" wrapText="1"/>
    </xf>
    <xf numFmtId="0" fontId="7" fillId="0" borderId="2" xfId="0" applyFont="1" applyBorder="1"/>
    <xf numFmtId="0" fontId="262" fillId="8" borderId="14" xfId="0" applyFont="1" applyFill="1" applyBorder="1" applyAlignment="1">
      <alignment horizontal="left" vertical="top" wrapText="1"/>
    </xf>
    <xf numFmtId="0" fontId="263" fillId="8" borderId="14" xfId="0" applyFont="1" applyFill="1" applyBorder="1" applyAlignment="1">
      <alignment horizontal="left" vertical="top" wrapText="1"/>
    </xf>
    <xf numFmtId="16" fontId="242" fillId="8" borderId="2" xfId="0" applyNumberFormat="1" applyFont="1" applyFill="1" applyBorder="1" applyAlignment="1">
      <alignment horizontal="left" vertical="top"/>
    </xf>
    <xf numFmtId="0" fontId="27" fillId="8" borderId="14" xfId="0" applyFont="1" applyFill="1" applyBorder="1" applyAlignment="1">
      <alignment vertical="top" wrapText="1"/>
    </xf>
    <xf numFmtId="0" fontId="242" fillId="0" borderId="0" xfId="0" applyFont="1" applyAlignment="1">
      <alignment horizontal="left" vertical="top" wrapText="1"/>
    </xf>
    <xf numFmtId="0" fontId="3" fillId="7" borderId="2" xfId="0" applyFont="1" applyFill="1" applyBorder="1" applyAlignment="1">
      <alignment horizontal="center" vertical="top" wrapText="1"/>
    </xf>
    <xf numFmtId="0" fontId="7" fillId="0" borderId="2" xfId="0" applyFont="1" applyBorder="1" applyAlignment="1">
      <alignment vertical="top"/>
    </xf>
    <xf numFmtId="0" fontId="268" fillId="8" borderId="0" xfId="0" applyFont="1" applyFill="1" applyAlignment="1">
      <alignment horizontal="left" vertical="top" wrapText="1"/>
    </xf>
    <xf numFmtId="0" fontId="6" fillId="10" borderId="12" xfId="0" applyFont="1" applyFill="1" applyBorder="1" applyAlignment="1">
      <alignment horizontal="center" vertical="top"/>
    </xf>
    <xf numFmtId="0" fontId="132" fillId="8" borderId="14" xfId="0" applyFont="1" applyFill="1" applyBorder="1" applyAlignment="1">
      <alignment horizontal="left" vertical="top" wrapText="1"/>
    </xf>
    <xf numFmtId="16" fontId="32" fillId="0" borderId="17" xfId="0" applyNumberFormat="1" applyFont="1" applyBorder="1" applyAlignment="1">
      <alignment horizontal="center" vertical="center" wrapText="1"/>
    </xf>
    <xf numFmtId="0" fontId="24" fillId="10" borderId="2" xfId="0" applyFont="1" applyFill="1" applyBorder="1" applyAlignment="1">
      <alignment horizontal="center" vertical="top" wrapText="1"/>
    </xf>
    <xf numFmtId="0" fontId="270" fillId="8" borderId="2" xfId="0" applyFont="1" applyFill="1" applyBorder="1" applyAlignment="1">
      <alignment horizontal="left" vertical="top" wrapText="1"/>
    </xf>
    <xf numFmtId="49" fontId="10" fillId="0" borderId="14" xfId="0" applyNumberFormat="1" applyFont="1" applyBorder="1" applyAlignment="1">
      <alignment horizontal="left" vertical="top" wrapText="1"/>
    </xf>
    <xf numFmtId="0" fontId="6" fillId="10" borderId="14" xfId="0" applyFont="1" applyFill="1" applyBorder="1" applyAlignment="1">
      <alignment horizontal="left" vertical="top" wrapText="1"/>
    </xf>
    <xf numFmtId="0" fontId="242" fillId="0" borderId="3" xfId="0" applyFont="1" applyBorder="1" applyAlignment="1">
      <alignment horizontal="left" vertical="top" wrapText="1"/>
    </xf>
    <xf numFmtId="0" fontId="270" fillId="8" borderId="14" xfId="0" applyFont="1" applyFill="1" applyBorder="1" applyAlignment="1">
      <alignment horizontal="left" vertical="top" wrapText="1"/>
    </xf>
    <xf numFmtId="0" fontId="7" fillId="0" borderId="12" xfId="0" applyFont="1" applyBorder="1" applyAlignment="1">
      <alignment horizontal="left" vertical="top" wrapText="1"/>
    </xf>
    <xf numFmtId="0" fontId="273" fillId="0" borderId="2" xfId="0" applyFont="1" applyBorder="1" applyAlignment="1">
      <alignment horizontal="left" vertical="top" wrapText="1"/>
    </xf>
    <xf numFmtId="0" fontId="4" fillId="10" borderId="2" xfId="0" applyFont="1" applyFill="1" applyBorder="1" applyAlignment="1">
      <alignment horizontal="left" vertical="top" textRotation="90" wrapText="1"/>
    </xf>
    <xf numFmtId="49" fontId="8" fillId="0" borderId="2" xfId="0" applyNumberFormat="1" applyFont="1" applyBorder="1" applyAlignment="1">
      <alignment horizontal="center" vertical="top" wrapText="1"/>
    </xf>
    <xf numFmtId="0" fontId="4" fillId="18" borderId="2" xfId="0" applyFont="1" applyFill="1" applyBorder="1" applyAlignment="1">
      <alignment horizontal="left" vertical="top" textRotation="90" wrapText="1"/>
    </xf>
    <xf numFmtId="0" fontId="4" fillId="18" borderId="2" xfId="0" applyFont="1" applyFill="1" applyBorder="1" applyAlignment="1">
      <alignment horizontal="center" vertical="center" textRotation="90" wrapText="1"/>
    </xf>
    <xf numFmtId="0" fontId="7" fillId="8" borderId="2" xfId="0" applyFont="1" applyFill="1" applyBorder="1" applyAlignment="1">
      <alignment horizontal="left" vertical="top" wrapText="1"/>
    </xf>
    <xf numFmtId="0" fontId="277" fillId="0" borderId="2" xfId="0" applyFont="1" applyBorder="1" applyAlignment="1">
      <alignment horizontal="left" vertical="top" wrapText="1"/>
    </xf>
    <xf numFmtId="16" fontId="10" fillId="0" borderId="14" xfId="0" applyNumberFormat="1" applyFont="1" applyBorder="1" applyAlignment="1">
      <alignment horizontal="left" vertical="top" wrapText="1"/>
    </xf>
    <xf numFmtId="0" fontId="4" fillId="18" borderId="2" xfId="0" applyFont="1" applyFill="1" applyBorder="1" applyAlignment="1">
      <alignment horizontal="left" vertical="center" textRotation="90" wrapText="1"/>
    </xf>
    <xf numFmtId="0" fontId="4" fillId="26" borderId="2" xfId="0" applyFont="1" applyFill="1" applyBorder="1" applyAlignment="1">
      <alignment horizontal="center" vertical="center" textRotation="90" wrapText="1"/>
    </xf>
    <xf numFmtId="0" fontId="132" fillId="18" borderId="2" xfId="0" applyFont="1" applyFill="1" applyBorder="1" applyAlignment="1">
      <alignment horizontal="left" vertical="center" textRotation="90" wrapText="1"/>
    </xf>
    <xf numFmtId="49" fontId="37" fillId="0" borderId="2" xfId="0" applyNumberFormat="1" applyFont="1" applyBorder="1" applyAlignment="1">
      <alignment horizontal="center" vertical="top" wrapText="1"/>
    </xf>
    <xf numFmtId="0" fontId="126" fillId="10" borderId="0" xfId="0" applyFont="1" applyFill="1" applyAlignment="1">
      <alignment horizontal="left" vertical="top" wrapText="1"/>
    </xf>
    <xf numFmtId="49" fontId="19" fillId="10" borderId="2" xfId="0" applyNumberFormat="1" applyFont="1" applyFill="1" applyBorder="1" applyAlignment="1">
      <alignment horizontal="center" vertical="top" wrapText="1"/>
    </xf>
    <xf numFmtId="0" fontId="130" fillId="10" borderId="2" xfId="0" applyFont="1" applyFill="1" applyBorder="1" applyAlignment="1">
      <alignment horizontal="center" vertical="top" wrapText="1"/>
    </xf>
    <xf numFmtId="0" fontId="19" fillId="10" borderId="2" xfId="0" applyFont="1" applyFill="1" applyBorder="1" applyAlignment="1">
      <alignment horizontal="center" vertical="top"/>
    </xf>
    <xf numFmtId="0" fontId="19" fillId="10" borderId="13" xfId="0" applyFont="1" applyFill="1" applyBorder="1" applyAlignment="1">
      <alignment horizontal="center" vertical="top" wrapText="1"/>
    </xf>
    <xf numFmtId="0" fontId="19" fillId="10" borderId="12" xfId="0" applyFont="1" applyFill="1" applyBorder="1" applyAlignment="1">
      <alignment horizontal="center" vertical="center" textRotation="90"/>
    </xf>
    <xf numFmtId="49" fontId="24" fillId="0" borderId="2" xfId="0" applyNumberFormat="1" applyFont="1" applyBorder="1" applyAlignment="1">
      <alignment horizontal="center" vertical="top" wrapText="1"/>
    </xf>
    <xf numFmtId="0" fontId="19" fillId="10" borderId="12" xfId="0" applyFont="1" applyFill="1" applyBorder="1" applyAlignment="1">
      <alignment horizontal="center" vertical="top"/>
    </xf>
    <xf numFmtId="0" fontId="8" fillId="10" borderId="2" xfId="0" applyFont="1" applyFill="1" applyBorder="1" applyAlignment="1">
      <alignment horizontal="left" vertical="top" wrapText="1"/>
    </xf>
    <xf numFmtId="0" fontId="7" fillId="0" borderId="2" xfId="0" applyFont="1" applyBorder="1" applyAlignment="1">
      <alignment horizontal="left" vertical="top"/>
    </xf>
    <xf numFmtId="0" fontId="130" fillId="0" borderId="2" xfId="0" applyFont="1" applyBorder="1" applyAlignment="1">
      <alignment horizontal="left" vertical="top" wrapText="1"/>
    </xf>
    <xf numFmtId="16" fontId="6" fillId="0" borderId="14" xfId="0" applyNumberFormat="1" applyFont="1" applyBorder="1" applyAlignment="1">
      <alignment horizontal="left" vertical="top" wrapText="1"/>
    </xf>
    <xf numFmtId="0" fontId="283" fillId="0" borderId="4" xfId="0" applyFont="1" applyBorder="1" applyAlignment="1">
      <alignment horizontal="left" vertical="top" wrapText="1"/>
    </xf>
    <xf numFmtId="0" fontId="262" fillId="14" borderId="2" xfId="0" applyFont="1" applyFill="1" applyBorder="1" applyAlignment="1">
      <alignment horizontal="left" vertical="top" textRotation="90" wrapText="1"/>
    </xf>
    <xf numFmtId="0" fontId="21" fillId="13" borderId="12" xfId="0" applyFont="1" applyFill="1" applyBorder="1" applyAlignment="1">
      <alignment horizontal="center" vertical="top"/>
    </xf>
    <xf numFmtId="0" fontId="21" fillId="13" borderId="12" xfId="0" applyFont="1" applyFill="1" applyBorder="1" applyAlignment="1">
      <alignment horizontal="center" vertical="center" textRotation="90"/>
    </xf>
    <xf numFmtId="0" fontId="117" fillId="8" borderId="14" xfId="0" applyFont="1" applyFill="1" applyBorder="1" applyAlignment="1">
      <alignment horizontal="left" vertical="top"/>
    </xf>
    <xf numFmtId="49" fontId="0" fillId="8" borderId="2" xfId="0" applyNumberFormat="1" applyFill="1" applyBorder="1" applyAlignment="1">
      <alignment horizontal="left" vertical="top" wrapText="1"/>
    </xf>
    <xf numFmtId="49" fontId="19" fillId="0" borderId="13" xfId="0" applyNumberFormat="1" applyFont="1" applyBorder="1" applyAlignment="1">
      <alignment horizontal="center" vertical="top" wrapText="1"/>
    </xf>
    <xf numFmtId="0" fontId="19" fillId="0" borderId="14" xfId="0" applyFont="1" applyBorder="1" applyAlignment="1">
      <alignment horizontal="center" vertical="top" wrapText="1"/>
    </xf>
    <xf numFmtId="4" fontId="0" fillId="8" borderId="2" xfId="0" applyNumberFormat="1" applyFill="1" applyBorder="1" applyAlignment="1">
      <alignment horizontal="left" vertical="top"/>
    </xf>
    <xf numFmtId="49" fontId="6" fillId="0" borderId="13" xfId="0" applyNumberFormat="1" applyFont="1" applyBorder="1" applyAlignment="1">
      <alignment horizontal="center" vertical="top" wrapText="1"/>
    </xf>
    <xf numFmtId="0" fontId="6" fillId="0" borderId="14" xfId="0" applyFont="1" applyBorder="1" applyAlignment="1">
      <alignment horizontal="center" vertical="top" wrapText="1"/>
    </xf>
    <xf numFmtId="0" fontId="117" fillId="14" borderId="2" xfId="0" applyFont="1" applyFill="1" applyBorder="1" applyAlignment="1">
      <alignment horizontal="left" vertical="top" textRotation="90" wrapText="1"/>
    </xf>
    <xf numFmtId="0" fontId="287" fillId="7" borderId="2" xfId="0" applyFont="1" applyFill="1" applyBorder="1" applyAlignment="1">
      <alignment wrapText="1"/>
    </xf>
    <xf numFmtId="49" fontId="10" fillId="0" borderId="13" xfId="0" applyNumberFormat="1" applyFont="1" applyBorder="1" applyAlignment="1">
      <alignment horizontal="center" vertical="top" wrapText="1"/>
    </xf>
    <xf numFmtId="0" fontId="262" fillId="33" borderId="2" xfId="0" applyFont="1" applyFill="1" applyBorder="1" applyAlignment="1">
      <alignment horizontal="left" vertical="top" textRotation="90" wrapText="1"/>
    </xf>
    <xf numFmtId="0" fontId="6" fillId="7" borderId="12" xfId="0" applyFont="1" applyFill="1" applyBorder="1" applyAlignment="1">
      <alignment horizontal="center" vertical="top" wrapText="1"/>
    </xf>
    <xf numFmtId="0" fontId="269" fillId="7" borderId="2" xfId="0" applyFont="1" applyFill="1" applyBorder="1" applyAlignment="1">
      <alignment horizontal="center" wrapText="1"/>
    </xf>
    <xf numFmtId="0" fontId="19" fillId="11" borderId="12" xfId="0" applyFont="1" applyFill="1" applyBorder="1" applyAlignment="1">
      <alignment horizontal="left" vertical="top" wrapText="1"/>
    </xf>
    <xf numFmtId="0" fontId="24" fillId="7" borderId="3" xfId="0" applyFont="1" applyFill="1" applyBorder="1" applyAlignment="1">
      <alignment horizontal="center" vertical="top" wrapText="1"/>
    </xf>
    <xf numFmtId="49" fontId="6" fillId="10" borderId="13" xfId="0" applyNumberFormat="1" applyFont="1" applyFill="1" applyBorder="1" applyAlignment="1">
      <alignment horizontal="center" vertical="top" wrapText="1"/>
    </xf>
    <xf numFmtId="0" fontId="267" fillId="7" borderId="2" xfId="0" applyFont="1" applyFill="1" applyBorder="1" applyAlignment="1">
      <alignment horizontal="center" vertical="top" wrapText="1"/>
    </xf>
    <xf numFmtId="0" fontId="10" fillId="32" borderId="2" xfId="0" applyFont="1" applyFill="1" applyBorder="1" applyAlignment="1">
      <alignment horizontal="center" vertical="top" wrapText="1"/>
    </xf>
    <xf numFmtId="0" fontId="140" fillId="32" borderId="2" xfId="0" applyFont="1" applyFill="1" applyBorder="1" applyAlignment="1">
      <alignment horizontal="center" vertical="top" wrapText="1"/>
    </xf>
    <xf numFmtId="49" fontId="140" fillId="32" borderId="13" xfId="0" applyNumberFormat="1" applyFont="1" applyFill="1" applyBorder="1" applyAlignment="1">
      <alignment horizontal="center" vertical="top" wrapText="1"/>
    </xf>
    <xf numFmtId="0" fontId="140" fillId="32" borderId="12" xfId="0" applyFont="1" applyFill="1" applyBorder="1" applyAlignment="1">
      <alignment horizontal="center" vertical="top"/>
    </xf>
    <xf numFmtId="0" fontId="140" fillId="32" borderId="2" xfId="0" applyFont="1" applyFill="1" applyBorder="1" applyAlignment="1">
      <alignment horizontal="center" vertical="top"/>
    </xf>
    <xf numFmtId="0" fontId="140" fillId="32" borderId="13" xfId="0" applyFont="1" applyFill="1" applyBorder="1" applyAlignment="1">
      <alignment horizontal="center" vertical="top" wrapText="1"/>
    </xf>
    <xf numFmtId="0" fontId="140" fillId="32" borderId="12" xfId="0" applyFont="1" applyFill="1" applyBorder="1" applyAlignment="1">
      <alignment horizontal="center" vertical="center" textRotation="90"/>
    </xf>
    <xf numFmtId="0" fontId="273" fillId="32" borderId="2" xfId="0" applyFont="1" applyFill="1" applyBorder="1" applyAlignment="1">
      <alignment horizontal="left" vertical="top" wrapText="1"/>
    </xf>
    <xf numFmtId="0" fontId="11" fillId="10" borderId="2" xfId="0" applyFont="1" applyFill="1" applyBorder="1" applyAlignment="1">
      <alignment horizontal="left" vertical="top" wrapText="1"/>
    </xf>
    <xf numFmtId="0" fontId="24" fillId="10" borderId="19" xfId="0" applyFont="1" applyFill="1" applyBorder="1" applyAlignment="1">
      <alignment horizontal="center" vertical="top" wrapText="1"/>
    </xf>
    <xf numFmtId="49" fontId="10" fillId="10" borderId="13" xfId="0" applyNumberFormat="1" applyFont="1" applyFill="1" applyBorder="1" applyAlignment="1">
      <alignment horizontal="center" vertical="top" wrapText="1"/>
    </xf>
    <xf numFmtId="0" fontId="13" fillId="7" borderId="3" xfId="0" applyFont="1" applyFill="1" applyBorder="1" applyAlignment="1">
      <alignment horizontal="center" vertical="top" wrapText="1"/>
    </xf>
    <xf numFmtId="0" fontId="117" fillId="4" borderId="2" xfId="0" applyFont="1" applyFill="1" applyBorder="1" applyAlignment="1">
      <alignment horizontal="left" vertical="top" textRotation="90" wrapText="1"/>
    </xf>
    <xf numFmtId="49" fontId="21" fillId="0" borderId="13" xfId="0" applyNumberFormat="1" applyFont="1" applyBorder="1" applyAlignment="1">
      <alignment horizontal="center" vertical="top" wrapText="1"/>
    </xf>
    <xf numFmtId="0" fontId="291" fillId="0" borderId="2" xfId="0" applyFont="1" applyBorder="1" applyAlignment="1">
      <alignment horizontal="left" vertical="top" wrapText="1"/>
    </xf>
    <xf numFmtId="0" fontId="132" fillId="8" borderId="14" xfId="0" applyFont="1" applyFill="1" applyBorder="1" applyAlignment="1">
      <alignment horizontal="left" vertical="top"/>
    </xf>
    <xf numFmtId="0" fontId="126" fillId="8" borderId="2" xfId="0" applyFont="1" applyFill="1" applyBorder="1" applyAlignment="1">
      <alignment horizontal="left" vertical="top"/>
    </xf>
    <xf numFmtId="49" fontId="126" fillId="8" borderId="2" xfId="0" applyNumberFormat="1" applyFont="1" applyFill="1" applyBorder="1" applyAlignment="1">
      <alignment horizontal="left" vertical="top" wrapText="1"/>
    </xf>
    <xf numFmtId="0" fontId="126" fillId="0" borderId="0" xfId="0" applyFont="1" applyAlignment="1">
      <alignment horizontal="left" vertical="top"/>
    </xf>
    <xf numFmtId="16" fontId="126" fillId="0" borderId="0" xfId="0" applyNumberFormat="1" applyFont="1" applyAlignment="1">
      <alignment horizontal="center"/>
    </xf>
    <xf numFmtId="0" fontId="126" fillId="0" borderId="0" xfId="0" applyFont="1" applyAlignment="1">
      <alignment horizontal="center"/>
    </xf>
    <xf numFmtId="0" fontId="21" fillId="10" borderId="12" xfId="0" applyFont="1" applyFill="1" applyBorder="1" applyAlignment="1">
      <alignment horizontal="center" vertical="top"/>
    </xf>
    <xf numFmtId="0" fontId="21" fillId="10" borderId="2" xfId="0" applyFont="1" applyFill="1" applyBorder="1" applyAlignment="1">
      <alignment horizontal="center" vertical="top"/>
    </xf>
    <xf numFmtId="0" fontId="21" fillId="10" borderId="13" xfId="0" applyFont="1" applyFill="1" applyBorder="1" applyAlignment="1">
      <alignment horizontal="center" vertical="top" wrapText="1"/>
    </xf>
    <xf numFmtId="0" fontId="21" fillId="10" borderId="12" xfId="0" applyFont="1" applyFill="1" applyBorder="1" applyAlignment="1">
      <alignment horizontal="center" vertical="center" textRotation="90"/>
    </xf>
    <xf numFmtId="0" fontId="20" fillId="0" borderId="2" xfId="0" applyFont="1" applyBorder="1" applyAlignment="1">
      <alignment horizontal="left" vertical="top" wrapText="1"/>
    </xf>
    <xf numFmtId="0" fontId="117" fillId="18" borderId="2" xfId="0" applyFont="1" applyFill="1" applyBorder="1" applyAlignment="1">
      <alignment horizontal="left" vertical="center" textRotation="90" wrapText="1"/>
    </xf>
    <xf numFmtId="0" fontId="21" fillId="27" borderId="2" xfId="0" applyFont="1" applyFill="1" applyBorder="1" applyAlignment="1">
      <alignment horizontal="center" vertical="top" wrapText="1"/>
    </xf>
    <xf numFmtId="49" fontId="21" fillId="27" borderId="13" xfId="0" applyNumberFormat="1" applyFont="1" applyFill="1" applyBorder="1" applyAlignment="1">
      <alignment horizontal="center" vertical="top" wrapText="1"/>
    </xf>
    <xf numFmtId="0" fontId="14" fillId="27" borderId="2" xfId="0" applyFont="1" applyFill="1" applyBorder="1" applyAlignment="1">
      <alignment horizontal="center" vertical="top" wrapText="1"/>
    </xf>
    <xf numFmtId="0" fontId="21" fillId="27" borderId="12" xfId="0" applyFont="1" applyFill="1" applyBorder="1" applyAlignment="1">
      <alignment horizontal="center" vertical="top"/>
    </xf>
    <xf numFmtId="0" fontId="21" fillId="27" borderId="2" xfId="0" applyFont="1" applyFill="1" applyBorder="1" applyAlignment="1">
      <alignment horizontal="center" vertical="top"/>
    </xf>
    <xf numFmtId="0" fontId="21" fillId="27" borderId="13" xfId="0" applyFont="1" applyFill="1" applyBorder="1" applyAlignment="1">
      <alignment horizontal="center" vertical="top" wrapText="1"/>
    </xf>
    <xf numFmtId="0" fontId="21" fillId="27" borderId="12" xfId="0" applyFont="1" applyFill="1" applyBorder="1" applyAlignment="1">
      <alignment horizontal="center" vertical="center" textRotation="90"/>
    </xf>
    <xf numFmtId="0" fontId="21" fillId="27" borderId="2" xfId="0" applyFont="1" applyFill="1" applyBorder="1" applyAlignment="1">
      <alignment horizontal="left" vertical="top" wrapText="1"/>
    </xf>
    <xf numFmtId="49" fontId="21" fillId="27" borderId="2" xfId="0" applyNumberFormat="1" applyFont="1" applyFill="1" applyBorder="1" applyAlignment="1">
      <alignment horizontal="center" vertical="top" wrapText="1"/>
    </xf>
    <xf numFmtId="0" fontId="10" fillId="7" borderId="4" xfId="0" applyFont="1" applyFill="1" applyBorder="1" applyAlignment="1">
      <alignment horizontal="center" vertical="top" wrapText="1"/>
    </xf>
    <xf numFmtId="0" fontId="10" fillId="13" borderId="12" xfId="0" applyFont="1" applyFill="1" applyBorder="1" applyAlignment="1">
      <alignment horizontal="center" vertical="top"/>
    </xf>
    <xf numFmtId="0" fontId="10" fillId="13" borderId="2" xfId="0" applyFont="1" applyFill="1" applyBorder="1" applyAlignment="1">
      <alignment horizontal="center" vertical="top"/>
    </xf>
    <xf numFmtId="0" fontId="10" fillId="11" borderId="13" xfId="0" applyFont="1" applyFill="1" applyBorder="1" applyAlignment="1">
      <alignment horizontal="center" vertical="top" wrapText="1"/>
    </xf>
    <xf numFmtId="0" fontId="10" fillId="13" borderId="12" xfId="0" applyFont="1" applyFill="1" applyBorder="1" applyAlignment="1">
      <alignment horizontal="center" vertical="center" textRotation="90"/>
    </xf>
    <xf numFmtId="16" fontId="35" fillId="0" borderId="15" xfId="0" applyNumberFormat="1" applyFont="1" applyBorder="1" applyAlignment="1">
      <alignment horizontal="center" vertical="center" wrapText="1"/>
    </xf>
    <xf numFmtId="0" fontId="35" fillId="0" borderId="14" xfId="0" applyFont="1" applyBorder="1" applyAlignment="1">
      <alignment horizontal="center" vertical="center" wrapText="1"/>
    </xf>
    <xf numFmtId="0" fontId="10" fillId="24" borderId="2" xfId="0" applyFont="1" applyFill="1" applyBorder="1" applyAlignment="1">
      <alignment horizontal="center" vertical="top" wrapText="1"/>
    </xf>
    <xf numFmtId="0" fontId="10" fillId="24" borderId="12" xfId="0" applyFont="1" applyFill="1" applyBorder="1" applyAlignment="1">
      <alignment horizontal="center" vertical="center" textRotation="90"/>
    </xf>
    <xf numFmtId="0" fontId="6" fillId="24" borderId="2" xfId="0" applyFont="1" applyFill="1" applyBorder="1" applyAlignment="1">
      <alignment horizontal="center" vertical="top" wrapText="1"/>
    </xf>
    <xf numFmtId="0" fontId="6" fillId="24" borderId="12" xfId="0" applyFont="1" applyFill="1" applyBorder="1" applyAlignment="1">
      <alignment horizontal="center" vertical="top"/>
    </xf>
    <xf numFmtId="0" fontId="6" fillId="24" borderId="2" xfId="0" applyFont="1" applyFill="1" applyBorder="1" applyAlignment="1">
      <alignment horizontal="center" vertical="top"/>
    </xf>
    <xf numFmtId="0" fontId="6" fillId="24" borderId="13" xfId="0" applyFont="1" applyFill="1" applyBorder="1" applyAlignment="1">
      <alignment horizontal="center" vertical="top" wrapText="1"/>
    </xf>
    <xf numFmtId="0" fontId="10" fillId="24" borderId="2" xfId="0" applyFont="1" applyFill="1" applyBorder="1" applyAlignment="1">
      <alignment horizontal="left" vertical="top" wrapText="1"/>
    </xf>
    <xf numFmtId="49" fontId="6" fillId="24" borderId="2" xfId="0" applyNumberFormat="1" applyFont="1" applyFill="1" applyBorder="1" applyAlignment="1">
      <alignment horizontal="center" vertical="top" wrapText="1"/>
    </xf>
    <xf numFmtId="0" fontId="1" fillId="10" borderId="25" xfId="0" applyFont="1" applyFill="1" applyBorder="1" applyAlignment="1">
      <alignment horizontal="center" vertical="center"/>
    </xf>
    <xf numFmtId="0" fontId="132" fillId="14" borderId="2" xfId="0" applyFont="1" applyFill="1" applyBorder="1" applyAlignment="1">
      <alignment horizontal="left" vertical="top" textRotation="90" wrapText="1"/>
    </xf>
    <xf numFmtId="0" fontId="24" fillId="10" borderId="12" xfId="0" applyFont="1" applyFill="1" applyBorder="1" applyAlignment="1">
      <alignment horizontal="center" vertical="top" wrapText="1"/>
    </xf>
    <xf numFmtId="0" fontId="269" fillId="7" borderId="4" xfId="0" applyFont="1" applyFill="1" applyBorder="1" applyAlignment="1">
      <alignment horizontal="center" vertical="top" wrapText="1"/>
    </xf>
    <xf numFmtId="0" fontId="294" fillId="14" borderId="2" xfId="0" applyFont="1" applyFill="1" applyBorder="1" applyAlignment="1">
      <alignment horizontal="left" vertical="top" textRotation="90" wrapText="1"/>
    </xf>
    <xf numFmtId="0" fontId="293" fillId="7" borderId="2" xfId="0" applyFont="1" applyFill="1" applyBorder="1" applyAlignment="1">
      <alignment vertical="top" wrapText="1"/>
    </xf>
    <xf numFmtId="0" fontId="0" fillId="0" borderId="25" xfId="0" applyBorder="1" applyAlignment="1">
      <alignment horizontal="center" vertical="center" wrapText="1"/>
    </xf>
    <xf numFmtId="0" fontId="13" fillId="10" borderId="25" xfId="0" applyFont="1" applyFill="1" applyBorder="1" applyAlignment="1">
      <alignment horizontal="center" vertical="center"/>
    </xf>
    <xf numFmtId="0" fontId="24" fillId="13" borderId="12" xfId="0" applyFont="1" applyFill="1" applyBorder="1" applyAlignment="1">
      <alignment horizontal="center" vertical="center" textRotation="90"/>
    </xf>
    <xf numFmtId="0" fontId="10" fillId="13" borderId="28" xfId="0" applyFont="1" applyFill="1" applyBorder="1" applyAlignment="1">
      <alignment horizontal="center" vertical="center" textRotation="90"/>
    </xf>
    <xf numFmtId="0" fontId="10" fillId="13" borderId="27" xfId="0" applyFont="1" applyFill="1" applyBorder="1" applyAlignment="1">
      <alignment horizontal="center" vertical="center" textRotation="90"/>
    </xf>
    <xf numFmtId="16" fontId="32" fillId="0" borderId="14" xfId="0" applyNumberFormat="1" applyFont="1" applyBorder="1" applyAlignment="1">
      <alignment horizontal="center" vertical="center" wrapText="1"/>
    </xf>
    <xf numFmtId="0" fontId="296" fillId="7" borderId="2" xfId="0" applyFont="1" applyFill="1" applyBorder="1" applyAlignment="1">
      <alignment horizontal="center" vertical="top" wrapText="1"/>
    </xf>
    <xf numFmtId="0" fontId="2" fillId="10" borderId="12" xfId="0" applyFont="1" applyFill="1" applyBorder="1" applyAlignment="1">
      <alignment horizontal="center" vertical="center" textRotation="90"/>
    </xf>
    <xf numFmtId="0" fontId="4" fillId="26" borderId="2" xfId="0" applyFont="1" applyFill="1" applyBorder="1" applyAlignment="1">
      <alignment horizontal="left" vertical="top" textRotation="90" wrapText="1"/>
    </xf>
    <xf numFmtId="0" fontId="4" fillId="26" borderId="2" xfId="0" applyFont="1" applyFill="1" applyBorder="1" applyAlignment="1">
      <alignment horizontal="left" vertical="center" textRotation="90" wrapText="1"/>
    </xf>
    <xf numFmtId="0" fontId="270" fillId="8" borderId="14" xfId="0" applyFont="1" applyFill="1" applyBorder="1" applyAlignment="1">
      <alignment horizontal="left" vertical="top"/>
    </xf>
    <xf numFmtId="16" fontId="35" fillId="0" borderId="14" xfId="0" applyNumberFormat="1" applyFont="1" applyBorder="1" applyAlignment="1">
      <alignment horizontal="center" vertical="center" wrapText="1"/>
    </xf>
    <xf numFmtId="0" fontId="290" fillId="7" borderId="2" xfId="0" applyFont="1" applyFill="1" applyBorder="1" applyAlignment="1">
      <alignment wrapText="1"/>
    </xf>
    <xf numFmtId="49" fontId="6" fillId="17" borderId="13" xfId="0" applyNumberFormat="1" applyFont="1" applyFill="1" applyBorder="1" applyAlignment="1">
      <alignment horizontal="center" vertical="top" wrapText="1"/>
    </xf>
    <xf numFmtId="0" fontId="6" fillId="17" borderId="12" xfId="0" applyFont="1" applyFill="1" applyBorder="1" applyAlignment="1">
      <alignment horizontal="center" vertical="top"/>
    </xf>
    <xf numFmtId="0" fontId="6" fillId="17" borderId="2" xfId="0" applyFont="1" applyFill="1" applyBorder="1" applyAlignment="1">
      <alignment horizontal="center" vertical="top"/>
    </xf>
    <xf numFmtId="0" fontId="6" fillId="17" borderId="13" xfId="0" applyFont="1" applyFill="1" applyBorder="1" applyAlignment="1">
      <alignment horizontal="center" vertical="top" wrapText="1"/>
    </xf>
    <xf numFmtId="0" fontId="6" fillId="17" borderId="12" xfId="0" applyFont="1" applyFill="1" applyBorder="1" applyAlignment="1">
      <alignment horizontal="center" vertical="center" textRotation="90"/>
    </xf>
    <xf numFmtId="0" fontId="10" fillId="17" borderId="2" xfId="0" applyFont="1" applyFill="1" applyBorder="1" applyAlignment="1">
      <alignment horizontal="center" vertical="top" wrapText="1"/>
    </xf>
    <xf numFmtId="49" fontId="6" fillId="11" borderId="13" xfId="0" applyNumberFormat="1" applyFont="1" applyFill="1" applyBorder="1" applyAlignment="1">
      <alignment horizontal="center" vertical="top" wrapText="1"/>
    </xf>
    <xf numFmtId="0" fontId="6" fillId="11" borderId="12" xfId="0" applyFont="1" applyFill="1" applyBorder="1" applyAlignment="1">
      <alignment horizontal="center" vertical="top"/>
    </xf>
    <xf numFmtId="0" fontId="6" fillId="11" borderId="2" xfId="0" applyFont="1" applyFill="1" applyBorder="1" applyAlignment="1">
      <alignment horizontal="center" vertical="top"/>
    </xf>
    <xf numFmtId="0" fontId="6" fillId="11" borderId="12" xfId="0" applyFont="1" applyFill="1" applyBorder="1" applyAlignment="1">
      <alignment horizontal="center" vertical="center" textRotation="90"/>
    </xf>
    <xf numFmtId="0" fontId="6" fillId="32" borderId="2" xfId="0" applyFont="1" applyFill="1" applyBorder="1" applyAlignment="1">
      <alignment horizontal="center" vertical="top" wrapText="1"/>
    </xf>
    <xf numFmtId="0" fontId="6" fillId="32" borderId="12" xfId="0" applyFont="1" applyFill="1" applyBorder="1" applyAlignment="1">
      <alignment horizontal="center" vertical="top"/>
    </xf>
    <xf numFmtId="0" fontId="6" fillId="32" borderId="2" xfId="0" applyFont="1" applyFill="1" applyBorder="1" applyAlignment="1">
      <alignment horizontal="center" vertical="top"/>
    </xf>
    <xf numFmtId="0" fontId="6" fillId="32" borderId="13" xfId="0" applyFont="1" applyFill="1" applyBorder="1" applyAlignment="1">
      <alignment horizontal="center" vertical="top" wrapText="1"/>
    </xf>
    <xf numFmtId="0" fontId="6" fillId="32" borderId="12" xfId="0" applyFont="1" applyFill="1" applyBorder="1" applyAlignment="1">
      <alignment horizontal="center" vertical="center" textRotation="90"/>
    </xf>
    <xf numFmtId="49" fontId="10" fillId="11" borderId="13" xfId="0" applyNumberFormat="1" applyFont="1" applyFill="1" applyBorder="1" applyAlignment="1">
      <alignment horizontal="center" vertical="top" wrapText="1"/>
    </xf>
    <xf numFmtId="0" fontId="10" fillId="32" borderId="2" xfId="0" applyFont="1" applyFill="1" applyBorder="1" applyAlignment="1">
      <alignment horizontal="left" vertical="top" wrapText="1"/>
    </xf>
    <xf numFmtId="49" fontId="6" fillId="32" borderId="13" xfId="0" applyNumberFormat="1" applyFont="1" applyFill="1" applyBorder="1" applyAlignment="1">
      <alignment horizontal="center" vertical="top" wrapText="1"/>
    </xf>
    <xf numFmtId="49" fontId="6" fillId="32" borderId="2" xfId="0" applyNumberFormat="1" applyFont="1" applyFill="1" applyBorder="1" applyAlignment="1">
      <alignment horizontal="center" vertical="top" wrapText="1"/>
    </xf>
    <xf numFmtId="0" fontId="7" fillId="0" borderId="0" xfId="0" applyFont="1" applyAlignment="1">
      <alignment vertical="top"/>
    </xf>
    <xf numFmtId="0" fontId="118" fillId="0" borderId="2" xfId="0" applyFont="1" applyBorder="1" applyAlignment="1">
      <alignment horizontal="left" vertical="top" wrapText="1"/>
    </xf>
    <xf numFmtId="0" fontId="262" fillId="10" borderId="2" xfId="0" applyFont="1" applyFill="1" applyBorder="1" applyAlignment="1">
      <alignment horizontal="left" vertical="top" textRotation="90" wrapText="1"/>
    </xf>
    <xf numFmtId="0" fontId="6" fillId="32" borderId="2" xfId="0" applyFont="1" applyFill="1" applyBorder="1" applyAlignment="1">
      <alignment horizontal="left" vertical="top" wrapText="1"/>
    </xf>
    <xf numFmtId="0" fontId="242" fillId="8" borderId="14" xfId="0" applyFont="1" applyFill="1" applyBorder="1" applyAlignment="1">
      <alignment horizontal="left" vertical="top" wrapText="1"/>
    </xf>
    <xf numFmtId="0" fontId="7" fillId="11" borderId="0" xfId="0" applyFont="1" applyFill="1" applyAlignment="1">
      <alignment vertical="center" wrapText="1"/>
    </xf>
    <xf numFmtId="0" fontId="7" fillId="11" borderId="0" xfId="0" applyFont="1" applyFill="1" applyAlignment="1">
      <alignment vertical="center"/>
    </xf>
    <xf numFmtId="164" fontId="7" fillId="11" borderId="0" xfId="0" applyNumberFormat="1" applyFont="1" applyFill="1" applyAlignment="1">
      <alignment vertical="center"/>
    </xf>
    <xf numFmtId="164" fontId="7" fillId="11" borderId="0" xfId="0" applyNumberFormat="1" applyFont="1" applyFill="1" applyAlignment="1">
      <alignment horizontal="left" vertical="center"/>
    </xf>
    <xf numFmtId="164" fontId="7" fillId="0" borderId="0" xfId="0" applyNumberFormat="1" applyFont="1" applyAlignment="1">
      <alignment horizontal="center" vertical="center" wrapText="1"/>
    </xf>
    <xf numFmtId="49" fontId="24" fillId="10" borderId="13" xfId="0" applyNumberFormat="1" applyFont="1" applyFill="1" applyBorder="1" applyAlignment="1">
      <alignment horizontal="center" vertical="top" wrapText="1"/>
    </xf>
    <xf numFmtId="49" fontId="10" fillId="32" borderId="13" xfId="0" applyNumberFormat="1" applyFont="1" applyFill="1" applyBorder="1" applyAlignment="1">
      <alignment horizontal="center" vertical="top" wrapText="1"/>
    </xf>
    <xf numFmtId="49" fontId="10" fillId="32" borderId="2" xfId="0" applyNumberFormat="1" applyFont="1" applyFill="1" applyBorder="1" applyAlignment="1">
      <alignment horizontal="center" vertical="top" wrapText="1"/>
    </xf>
    <xf numFmtId="164" fontId="7" fillId="10" borderId="0" xfId="0" applyNumberFormat="1" applyFont="1" applyFill="1" applyAlignment="1">
      <alignment horizontal="left" vertical="top"/>
    </xf>
    <xf numFmtId="0" fontId="131" fillId="0" borderId="2" xfId="0" applyFont="1" applyBorder="1" applyAlignment="1">
      <alignment horizontal="left" vertical="top" wrapText="1"/>
    </xf>
    <xf numFmtId="49" fontId="11" fillId="0" borderId="2" xfId="0" applyNumberFormat="1" applyFont="1" applyBorder="1" applyAlignment="1">
      <alignment horizontal="center" vertical="top" wrapText="1"/>
    </xf>
    <xf numFmtId="0" fontId="13" fillId="0" borderId="25" xfId="0" applyFont="1" applyBorder="1" applyAlignment="1">
      <alignment horizontal="center" vertical="center"/>
    </xf>
    <xf numFmtId="0" fontId="14" fillId="32" borderId="2" xfId="0" applyFont="1" applyFill="1" applyBorder="1" applyAlignment="1">
      <alignment horizontal="center" vertical="top" wrapText="1"/>
    </xf>
    <xf numFmtId="49" fontId="4" fillId="8" borderId="14" xfId="0" applyNumberFormat="1" applyFont="1" applyFill="1" applyBorder="1" applyAlignment="1">
      <alignment horizontal="left" vertical="top" wrapText="1"/>
    </xf>
    <xf numFmtId="16" fontId="10" fillId="32" borderId="2" xfId="0" applyNumberFormat="1" applyFont="1" applyFill="1" applyBorder="1" applyAlignment="1">
      <alignment horizontal="left" vertical="top" wrapText="1"/>
    </xf>
    <xf numFmtId="0" fontId="4" fillId="14" borderId="2" xfId="0" applyFont="1" applyFill="1" applyBorder="1" applyAlignment="1">
      <alignment vertical="center" textRotation="90" wrapText="1"/>
    </xf>
    <xf numFmtId="0" fontId="10" fillId="10" borderId="3" xfId="0" applyFont="1" applyFill="1" applyBorder="1" applyAlignment="1">
      <alignment horizontal="center" vertical="top" wrapText="1"/>
    </xf>
    <xf numFmtId="0" fontId="6" fillId="0" borderId="0" xfId="0" applyFont="1" applyAlignment="1">
      <alignment horizontal="left" vertical="top"/>
    </xf>
    <xf numFmtId="0" fontId="21" fillId="0" borderId="0" xfId="0" applyFont="1" applyAlignment="1">
      <alignment horizontal="center" vertical="center" wrapText="1"/>
    </xf>
    <xf numFmtId="0" fontId="21" fillId="0" borderId="0" xfId="0" applyFont="1" applyAlignment="1">
      <alignment horizontal="center" vertical="top"/>
    </xf>
    <xf numFmtId="0" fontId="21" fillId="32" borderId="2" xfId="0" applyFont="1" applyFill="1" applyBorder="1" applyAlignment="1">
      <alignment horizontal="center" vertical="top" wrapText="1"/>
    </xf>
    <xf numFmtId="49" fontId="21" fillId="32" borderId="13" xfId="0" applyNumberFormat="1" applyFont="1" applyFill="1" applyBorder="1" applyAlignment="1">
      <alignment horizontal="center" vertical="top" wrapText="1"/>
    </xf>
    <xf numFmtId="0" fontId="21" fillId="32" borderId="12" xfId="0" applyFont="1" applyFill="1" applyBorder="1" applyAlignment="1">
      <alignment horizontal="center" vertical="top"/>
    </xf>
    <xf numFmtId="0" fontId="21" fillId="32" borderId="2" xfId="0" applyFont="1" applyFill="1" applyBorder="1" applyAlignment="1">
      <alignment horizontal="center" vertical="top"/>
    </xf>
    <xf numFmtId="0" fontId="21" fillId="32" borderId="13" xfId="0" applyFont="1" applyFill="1" applyBorder="1" applyAlignment="1">
      <alignment horizontal="center" vertical="top" wrapText="1"/>
    </xf>
    <xf numFmtId="0" fontId="20" fillId="32" borderId="2" xfId="0" applyFont="1" applyFill="1" applyBorder="1" applyAlignment="1">
      <alignment horizontal="center" vertical="top" wrapText="1"/>
    </xf>
    <xf numFmtId="0" fontId="10" fillId="32" borderId="12" xfId="0" applyFont="1" applyFill="1" applyBorder="1" applyAlignment="1">
      <alignment horizontal="center" vertical="top" wrapText="1"/>
    </xf>
    <xf numFmtId="0" fontId="37" fillId="32" borderId="2" xfId="0" applyFont="1" applyFill="1" applyBorder="1" applyAlignment="1">
      <alignment horizontal="left" vertical="top" wrapText="1"/>
    </xf>
    <xf numFmtId="0" fontId="20" fillId="7" borderId="4" xfId="0" applyFont="1" applyFill="1" applyBorder="1" applyAlignment="1">
      <alignment horizontal="center" vertical="top" wrapText="1"/>
    </xf>
    <xf numFmtId="49" fontId="17" fillId="10" borderId="13" xfId="0" applyNumberFormat="1" applyFont="1" applyFill="1" applyBorder="1" applyAlignment="1">
      <alignment horizontal="center" vertical="top" wrapText="1"/>
    </xf>
    <xf numFmtId="0" fontId="1" fillId="0" borderId="0" xfId="0" applyFont="1" applyAlignment="1">
      <alignment vertical="top"/>
    </xf>
    <xf numFmtId="0" fontId="131" fillId="7" borderId="2" xfId="0" applyFont="1" applyFill="1" applyBorder="1" applyAlignment="1">
      <alignment horizontal="center" vertical="top" wrapText="1"/>
    </xf>
    <xf numFmtId="0" fontId="305" fillId="7" borderId="2" xfId="0" applyFont="1" applyFill="1" applyBorder="1" applyAlignment="1">
      <alignment vertical="top" wrapText="1"/>
    </xf>
    <xf numFmtId="0" fontId="0" fillId="0" borderId="1" xfId="0" applyBorder="1" applyAlignment="1">
      <alignment horizontal="center"/>
    </xf>
    <xf numFmtId="0" fontId="32" fillId="32" borderId="14" xfId="0" applyFont="1" applyFill="1" applyBorder="1" applyAlignment="1">
      <alignment horizontal="center" vertical="center" wrapText="1"/>
    </xf>
    <xf numFmtId="0" fontId="80" fillId="0" borderId="2" xfId="0" applyFont="1" applyBorder="1" applyAlignment="1">
      <alignment horizontal="center" vertical="top" wrapText="1"/>
    </xf>
    <xf numFmtId="0" fontId="10" fillId="32" borderId="3" xfId="0" applyFont="1" applyFill="1" applyBorder="1" applyAlignment="1">
      <alignment horizontal="center" vertical="top" wrapText="1"/>
    </xf>
    <xf numFmtId="0" fontId="10" fillId="10" borderId="4" xfId="0" applyFont="1" applyFill="1" applyBorder="1" applyAlignment="1">
      <alignment horizontal="center" vertical="top" wrapText="1"/>
    </xf>
    <xf numFmtId="0" fontId="263" fillId="14" borderId="2" xfId="0" applyFont="1" applyFill="1" applyBorder="1" applyAlignment="1">
      <alignment horizontal="left" vertical="top" textRotation="90" wrapText="1"/>
    </xf>
    <xf numFmtId="0" fontId="7" fillId="10" borderId="0" xfId="0" applyFont="1" applyFill="1" applyAlignment="1">
      <alignment vertical="top"/>
    </xf>
    <xf numFmtId="0" fontId="7" fillId="11" borderId="0" xfId="0" applyFont="1" applyFill="1" applyAlignment="1">
      <alignment horizontal="left" vertical="top"/>
    </xf>
    <xf numFmtId="16" fontId="7" fillId="11" borderId="0" xfId="0" applyNumberFormat="1" applyFont="1" applyFill="1" applyAlignment="1">
      <alignment horizontal="center"/>
    </xf>
    <xf numFmtId="0" fontId="7" fillId="11" borderId="0" xfId="0" applyFont="1" applyFill="1" applyAlignment="1">
      <alignment horizontal="center"/>
    </xf>
    <xf numFmtId="49" fontId="7" fillId="11" borderId="0" xfId="0" applyNumberFormat="1" applyFont="1" applyFill="1" applyAlignment="1">
      <alignment horizontal="center"/>
    </xf>
    <xf numFmtId="0" fontId="7" fillId="11" borderId="0" xfId="0" applyFont="1" applyFill="1" applyAlignment="1">
      <alignment vertical="top"/>
    </xf>
    <xf numFmtId="0" fontId="309" fillId="17" borderId="2" xfId="0" applyFont="1" applyFill="1" applyBorder="1" applyAlignment="1">
      <alignment horizontal="center" vertical="top" wrapText="1"/>
    </xf>
    <xf numFmtId="0" fontId="10" fillId="17" borderId="2" xfId="0" applyFont="1" applyFill="1" applyBorder="1" applyAlignment="1">
      <alignment horizontal="left" vertical="top" wrapText="1"/>
    </xf>
    <xf numFmtId="0" fontId="267" fillId="10" borderId="2" xfId="0" applyFont="1" applyFill="1" applyBorder="1" applyAlignment="1">
      <alignment horizontal="center" vertical="top" wrapText="1"/>
    </xf>
    <xf numFmtId="0" fontId="1" fillId="0" borderId="25" xfId="0" applyFont="1" applyBorder="1" applyAlignment="1">
      <alignment horizontal="center" vertical="center"/>
    </xf>
    <xf numFmtId="0" fontId="310" fillId="0" borderId="2" xfId="0" applyFont="1" applyBorder="1" applyAlignment="1">
      <alignment horizontal="left" vertical="top" wrapText="1"/>
    </xf>
    <xf numFmtId="0" fontId="4" fillId="7" borderId="2" xfId="0" applyFont="1" applyFill="1" applyBorder="1" applyAlignment="1">
      <alignment horizontal="left" vertical="center" textRotation="90" wrapText="1"/>
    </xf>
    <xf numFmtId="0" fontId="258" fillId="7" borderId="2" xfId="0" applyFont="1" applyFill="1" applyBorder="1" applyAlignment="1">
      <alignment horizontal="center" vertical="top" wrapText="1"/>
    </xf>
    <xf numFmtId="49" fontId="10" fillId="17" borderId="13" xfId="0" applyNumberFormat="1" applyFont="1" applyFill="1" applyBorder="1" applyAlignment="1">
      <alignment horizontal="center" vertical="top" wrapText="1"/>
    </xf>
    <xf numFmtId="164" fontId="1" fillId="0" borderId="0" xfId="0" applyNumberFormat="1" applyFont="1" applyAlignment="1">
      <alignment horizontal="left" vertical="top"/>
    </xf>
    <xf numFmtId="0" fontId="1" fillId="0" borderId="0" xfId="0" applyFont="1" applyAlignment="1">
      <alignment horizontal="left" vertical="top" wrapText="1"/>
    </xf>
    <xf numFmtId="16" fontId="1" fillId="0" borderId="0" xfId="0" applyNumberFormat="1" applyFont="1" applyAlignment="1">
      <alignment horizontal="center"/>
    </xf>
    <xf numFmtId="49" fontId="1" fillId="0" borderId="0" xfId="0" applyNumberFormat="1" applyFont="1" applyAlignment="1">
      <alignment horizontal="center"/>
    </xf>
    <xf numFmtId="0" fontId="29" fillId="0" borderId="0" xfId="0" applyFont="1" applyAlignment="1">
      <alignment vertical="top"/>
    </xf>
    <xf numFmtId="0" fontId="51" fillId="11" borderId="12" xfId="0" applyFont="1" applyFill="1" applyBorder="1" applyAlignment="1">
      <alignment horizontal="left" vertical="top"/>
    </xf>
    <xf numFmtId="0" fontId="51" fillId="0" borderId="2" xfId="0" applyFont="1" applyBorder="1" applyAlignment="1">
      <alignment horizontal="center" vertical="top" wrapText="1"/>
    </xf>
    <xf numFmtId="49" fontId="51" fillId="0" borderId="13" xfId="0" applyNumberFormat="1" applyFont="1" applyBorder="1" applyAlignment="1">
      <alignment horizontal="center" vertical="top" wrapText="1"/>
    </xf>
    <xf numFmtId="0" fontId="51" fillId="7" borderId="2" xfId="0" applyFont="1" applyFill="1" applyBorder="1" applyAlignment="1">
      <alignment horizontal="center" vertical="top" wrapText="1"/>
    </xf>
    <xf numFmtId="0" fontId="51" fillId="0" borderId="14" xfId="0" applyFont="1" applyBorder="1" applyAlignment="1">
      <alignment horizontal="center" vertical="top" wrapText="1"/>
    </xf>
    <xf numFmtId="0" fontId="51" fillId="13" borderId="2" xfId="0" applyFont="1" applyFill="1" applyBorder="1" applyAlignment="1">
      <alignment horizontal="center" vertical="top" wrapText="1"/>
    </xf>
    <xf numFmtId="0" fontId="51" fillId="13" borderId="12" xfId="0" applyFont="1" applyFill="1" applyBorder="1" applyAlignment="1">
      <alignment horizontal="center" vertical="top"/>
    </xf>
    <xf numFmtId="0" fontId="51" fillId="13" borderId="2" xfId="0" applyFont="1" applyFill="1" applyBorder="1" applyAlignment="1">
      <alignment horizontal="center" vertical="top"/>
    </xf>
    <xf numFmtId="0" fontId="51" fillId="11" borderId="13" xfId="0" applyFont="1" applyFill="1" applyBorder="1" applyAlignment="1">
      <alignment horizontal="center" vertical="top" wrapText="1"/>
    </xf>
    <xf numFmtId="0" fontId="26" fillId="14" borderId="2" xfId="0" applyFont="1" applyFill="1" applyBorder="1" applyAlignment="1">
      <alignment horizontal="left" vertical="center" textRotation="90" wrapText="1"/>
    </xf>
    <xf numFmtId="0" fontId="4" fillId="38" borderId="2" xfId="0" applyFont="1" applyFill="1" applyBorder="1" applyAlignment="1">
      <alignment horizontal="left" vertical="top" textRotation="90" wrapText="1"/>
    </xf>
    <xf numFmtId="0" fontId="263" fillId="4" borderId="2" xfId="0" applyFont="1" applyFill="1" applyBorder="1" applyAlignment="1">
      <alignment horizontal="left" vertical="top" textRotation="90" wrapText="1"/>
    </xf>
    <xf numFmtId="0" fontId="13" fillId="11" borderId="12" xfId="0" applyFont="1" applyFill="1" applyBorder="1" applyAlignment="1">
      <alignment horizontal="left" vertical="top"/>
    </xf>
    <xf numFmtId="49" fontId="13" fillId="0" borderId="13" xfId="0" applyNumberFormat="1" applyFont="1" applyBorder="1" applyAlignment="1">
      <alignment horizontal="center" vertical="top" wrapText="1"/>
    </xf>
    <xf numFmtId="0" fontId="13" fillId="0" borderId="14" xfId="0" applyFont="1" applyBorder="1" applyAlignment="1">
      <alignment horizontal="center" vertical="top" wrapText="1"/>
    </xf>
    <xf numFmtId="0" fontId="13" fillId="13" borderId="2" xfId="0" applyFont="1" applyFill="1" applyBorder="1" applyAlignment="1">
      <alignment horizontal="center" vertical="top" wrapText="1"/>
    </xf>
    <xf numFmtId="0" fontId="13" fillId="13" borderId="12" xfId="0" applyFont="1" applyFill="1" applyBorder="1" applyAlignment="1">
      <alignment horizontal="center" vertical="top"/>
    </xf>
    <xf numFmtId="0" fontId="13" fillId="13" borderId="2" xfId="0" applyFont="1" applyFill="1" applyBorder="1" applyAlignment="1">
      <alignment horizontal="center" vertical="top"/>
    </xf>
    <xf numFmtId="0" fontId="13" fillId="11" borderId="13" xfId="0" applyFont="1" applyFill="1" applyBorder="1" applyAlignment="1">
      <alignment horizontal="center" vertical="top" wrapText="1"/>
    </xf>
    <xf numFmtId="0" fontId="13" fillId="13" borderId="12" xfId="0" applyFont="1" applyFill="1" applyBorder="1" applyAlignment="1">
      <alignment horizontal="center" vertical="center" textRotation="90"/>
    </xf>
    <xf numFmtId="164" fontId="1" fillId="0" borderId="2" xfId="0" applyNumberFormat="1" applyFont="1" applyBorder="1" applyAlignment="1">
      <alignment horizontal="center" vertical="top" wrapText="1"/>
    </xf>
    <xf numFmtId="0" fontId="311" fillId="0" borderId="2" xfId="0" applyFont="1" applyBorder="1" applyAlignment="1">
      <alignment horizontal="left" vertical="top" wrapText="1"/>
    </xf>
    <xf numFmtId="0" fontId="263" fillId="8" borderId="14" xfId="0" applyFont="1" applyFill="1" applyBorder="1" applyAlignment="1">
      <alignment horizontal="left" vertical="top"/>
    </xf>
    <xf numFmtId="0" fontId="1" fillId="8" borderId="2" xfId="0" applyFont="1" applyFill="1" applyBorder="1" applyAlignment="1">
      <alignment horizontal="left" vertical="top"/>
    </xf>
    <xf numFmtId="49" fontId="1" fillId="8" borderId="2" xfId="0" applyNumberFormat="1" applyFont="1" applyFill="1" applyBorder="1" applyAlignment="1">
      <alignment horizontal="left" vertical="top" wrapText="1"/>
    </xf>
    <xf numFmtId="0" fontId="8" fillId="17" borderId="2" xfId="0" applyFont="1" applyFill="1" applyBorder="1" applyAlignment="1">
      <alignment horizontal="left" vertical="top" wrapText="1"/>
    </xf>
    <xf numFmtId="0" fontId="262" fillId="18" borderId="2" xfId="0" applyFont="1" applyFill="1" applyBorder="1" applyAlignment="1">
      <alignment horizontal="left" vertical="top" textRotation="90" wrapText="1"/>
    </xf>
    <xf numFmtId="0" fontId="7" fillId="11" borderId="25" xfId="0" applyFont="1" applyFill="1" applyBorder="1" applyAlignment="1">
      <alignment horizontal="center" vertical="top"/>
    </xf>
    <xf numFmtId="0" fontId="263" fillId="18" borderId="2" xfId="0" applyFont="1" applyFill="1" applyBorder="1" applyAlignment="1">
      <alignment horizontal="left" vertical="top" textRotation="90" wrapText="1"/>
    </xf>
    <xf numFmtId="0" fontId="263" fillId="18" borderId="2" xfId="0" applyFont="1" applyFill="1" applyBorder="1" applyAlignment="1">
      <alignment horizontal="left" vertical="center" textRotation="90" wrapText="1"/>
    </xf>
    <xf numFmtId="0" fontId="6" fillId="8" borderId="2" xfId="0" applyFont="1" applyFill="1" applyBorder="1" applyAlignment="1">
      <alignment horizontal="left" vertical="top"/>
    </xf>
    <xf numFmtId="49" fontId="6" fillId="8" borderId="2" xfId="0" applyNumberFormat="1" applyFont="1" applyFill="1" applyBorder="1" applyAlignment="1">
      <alignment horizontal="left" vertical="top" wrapText="1"/>
    </xf>
    <xf numFmtId="0" fontId="6" fillId="0" borderId="0" xfId="0" applyFont="1" applyAlignment="1">
      <alignment horizontal="left" vertical="top" wrapText="1"/>
    </xf>
    <xf numFmtId="16" fontId="6" fillId="0" borderId="0" xfId="0" applyNumberFormat="1" applyFont="1" applyAlignment="1">
      <alignment horizontal="center"/>
    </xf>
    <xf numFmtId="0" fontId="6" fillId="0" borderId="0" xfId="0" applyFont="1" applyAlignment="1">
      <alignment horizontal="center"/>
    </xf>
    <xf numFmtId="164" fontId="6" fillId="0" borderId="0" xfId="0" applyNumberFormat="1" applyFont="1" applyAlignment="1">
      <alignment horizontal="left" vertical="top"/>
    </xf>
    <xf numFmtId="0" fontId="6" fillId="0" borderId="0" xfId="0" applyFont="1" applyAlignment="1">
      <alignment vertical="top"/>
    </xf>
    <xf numFmtId="0" fontId="19" fillId="34" borderId="12" xfId="0" applyFont="1" applyFill="1" applyBorder="1" applyAlignment="1">
      <alignment horizontal="left" vertical="top" wrapText="1"/>
    </xf>
    <xf numFmtId="0" fontId="19" fillId="34" borderId="2" xfId="0" applyFont="1" applyFill="1" applyBorder="1" applyAlignment="1">
      <alignment horizontal="center" vertical="top" wrapText="1"/>
    </xf>
    <xf numFmtId="49" fontId="24" fillId="34" borderId="13" xfId="0" applyNumberFormat="1" applyFont="1" applyFill="1" applyBorder="1" applyAlignment="1">
      <alignment horizontal="center" vertical="top" wrapText="1"/>
    </xf>
    <xf numFmtId="0" fontId="19" fillId="34" borderId="2" xfId="0" applyFont="1" applyFill="1" applyBorder="1" applyAlignment="1">
      <alignment horizontal="left" vertical="top" wrapText="1"/>
    </xf>
    <xf numFmtId="0" fontId="19" fillId="34" borderId="14" xfId="0" applyFont="1" applyFill="1" applyBorder="1" applyAlignment="1">
      <alignment horizontal="center" vertical="top" wrapText="1"/>
    </xf>
    <xf numFmtId="0" fontId="19" fillId="34" borderId="12" xfId="0" applyFont="1" applyFill="1" applyBorder="1" applyAlignment="1">
      <alignment horizontal="center" vertical="top"/>
    </xf>
    <xf numFmtId="0" fontId="19" fillId="34" borderId="2" xfId="0" applyFont="1" applyFill="1" applyBorder="1" applyAlignment="1">
      <alignment horizontal="center" vertical="top"/>
    </xf>
    <xf numFmtId="0" fontId="19" fillId="34" borderId="13" xfId="0" applyFont="1" applyFill="1" applyBorder="1" applyAlignment="1">
      <alignment horizontal="center" vertical="top" wrapText="1"/>
    </xf>
    <xf numFmtId="0" fontId="19" fillId="34" borderId="12" xfId="0" applyFont="1" applyFill="1" applyBorder="1" applyAlignment="1">
      <alignment horizontal="center" vertical="center" textRotation="90"/>
    </xf>
    <xf numFmtId="164" fontId="6" fillId="34" borderId="2" xfId="0" applyNumberFormat="1" applyFont="1" applyFill="1" applyBorder="1" applyAlignment="1">
      <alignment horizontal="center" vertical="top" wrapText="1"/>
    </xf>
    <xf numFmtId="0" fontId="6" fillId="34" borderId="2" xfId="0" applyFont="1" applyFill="1" applyBorder="1" applyAlignment="1">
      <alignment horizontal="center" vertical="top" wrapText="1"/>
    </xf>
    <xf numFmtId="0" fontId="263" fillId="7" borderId="2" xfId="0" applyFont="1" applyFill="1" applyBorder="1" applyAlignment="1">
      <alignment horizontal="left" vertical="center" textRotation="90" wrapText="1"/>
    </xf>
    <xf numFmtId="0" fontId="19" fillId="0" borderId="14" xfId="0" applyFont="1" applyBorder="1" applyAlignment="1">
      <alignment horizontal="left" vertical="top" wrapText="1"/>
    </xf>
    <xf numFmtId="0" fontId="10" fillId="34" borderId="2" xfId="0" applyFont="1" applyFill="1" applyBorder="1" applyAlignment="1">
      <alignment horizontal="left" vertical="top" wrapText="1"/>
    </xf>
    <xf numFmtId="0" fontId="6" fillId="13" borderId="27" xfId="0" applyFont="1" applyFill="1" applyBorder="1" applyAlignment="1">
      <alignment horizontal="center" vertical="center" textRotation="90"/>
    </xf>
    <xf numFmtId="0" fontId="6" fillId="13" borderId="28" xfId="0" applyFont="1" applyFill="1" applyBorder="1" applyAlignment="1">
      <alignment horizontal="center" vertical="center" textRotation="90"/>
    </xf>
    <xf numFmtId="0" fontId="6" fillId="14" borderId="12" xfId="0" applyFont="1" applyFill="1" applyBorder="1" applyAlignment="1">
      <alignment horizontal="left" vertical="top"/>
    </xf>
    <xf numFmtId="0" fontId="6" fillId="14" borderId="2" xfId="0" applyFont="1" applyFill="1" applyBorder="1" applyAlignment="1">
      <alignment horizontal="center" vertical="top" wrapText="1"/>
    </xf>
    <xf numFmtId="49" fontId="10" fillId="14" borderId="13" xfId="0" applyNumberFormat="1" applyFont="1" applyFill="1" applyBorder="1" applyAlignment="1">
      <alignment horizontal="center" vertical="top" wrapText="1"/>
    </xf>
    <xf numFmtId="0" fontId="10" fillId="14" borderId="2" xfId="0" applyFont="1" applyFill="1" applyBorder="1" applyAlignment="1">
      <alignment horizontal="left" vertical="top" wrapText="1"/>
    </xf>
    <xf numFmtId="0" fontId="10" fillId="14" borderId="2" xfId="0" applyFont="1" applyFill="1" applyBorder="1" applyAlignment="1">
      <alignment horizontal="center" vertical="top" wrapText="1"/>
    </xf>
    <xf numFmtId="0" fontId="6" fillId="14" borderId="14" xfId="0" applyFont="1" applyFill="1" applyBorder="1" applyAlignment="1">
      <alignment horizontal="center" vertical="top" wrapText="1"/>
    </xf>
    <xf numFmtId="0" fontId="6" fillId="14" borderId="12" xfId="0" applyFont="1" applyFill="1" applyBorder="1" applyAlignment="1">
      <alignment horizontal="center" vertical="top"/>
    </xf>
    <xf numFmtId="0" fontId="6" fillId="14" borderId="2" xfId="0" applyFont="1" applyFill="1" applyBorder="1" applyAlignment="1">
      <alignment horizontal="center" vertical="top"/>
    </xf>
    <xf numFmtId="0" fontId="6" fillId="14" borderId="13" xfId="0" applyFont="1" applyFill="1" applyBorder="1" applyAlignment="1">
      <alignment horizontal="center" vertical="top" wrapText="1"/>
    </xf>
    <xf numFmtId="0" fontId="6" fillId="14" borderId="12" xfId="0" applyFont="1" applyFill="1" applyBorder="1" applyAlignment="1">
      <alignment horizontal="center" vertical="center" textRotation="90"/>
    </xf>
    <xf numFmtId="0" fontId="6" fillId="14" borderId="2" xfId="0" applyFont="1" applyFill="1" applyBorder="1" applyAlignment="1">
      <alignment horizontal="left" vertical="top" wrapText="1"/>
    </xf>
    <xf numFmtId="164" fontId="7" fillId="14" borderId="2" xfId="0" applyNumberFormat="1" applyFont="1" applyFill="1" applyBorder="1" applyAlignment="1">
      <alignment horizontal="center" vertical="top" wrapText="1"/>
    </xf>
    <xf numFmtId="0" fontId="37" fillId="0" borderId="0" xfId="0" applyFont="1" applyAlignment="1">
      <alignment horizontal="left" vertical="top" wrapText="1"/>
    </xf>
    <xf numFmtId="49" fontId="7" fillId="0" borderId="0" xfId="0" applyNumberFormat="1" applyFont="1" applyAlignment="1">
      <alignment horizontal="left" vertical="top" wrapText="1"/>
    </xf>
    <xf numFmtId="49" fontId="7" fillId="0" borderId="0" xfId="0" applyNumberFormat="1" applyFont="1" applyAlignment="1">
      <alignment vertical="top" wrapText="1"/>
    </xf>
    <xf numFmtId="49" fontId="7" fillId="10" borderId="0" xfId="0" applyNumberFormat="1" applyFont="1" applyFill="1" applyAlignment="1">
      <alignment vertical="top" wrapText="1"/>
    </xf>
    <xf numFmtId="49" fontId="29" fillId="0" borderId="0" xfId="0" applyNumberFormat="1" applyFont="1" applyAlignment="1">
      <alignment horizontal="left" vertical="top" wrapText="1"/>
    </xf>
    <xf numFmtId="49" fontId="1" fillId="0" borderId="0" xfId="0" applyNumberFormat="1" applyFont="1" applyAlignment="1">
      <alignment vertical="top" wrapText="1"/>
    </xf>
    <xf numFmtId="49" fontId="7" fillId="0" borderId="0" xfId="0" applyNumberFormat="1" applyFont="1" applyAlignment="1">
      <alignment wrapText="1"/>
    </xf>
    <xf numFmtId="49" fontId="0" fillId="0" borderId="0" xfId="0" applyNumberFormat="1" applyAlignment="1">
      <alignment vertical="top" wrapText="1"/>
    </xf>
    <xf numFmtId="49" fontId="0" fillId="0" borderId="0" xfId="0" applyNumberFormat="1" applyAlignment="1">
      <alignment horizontal="left" vertical="top" wrapText="1"/>
    </xf>
    <xf numFmtId="49" fontId="0" fillId="0" borderId="0" xfId="0" applyNumberFormat="1" applyAlignment="1">
      <alignment wrapText="1"/>
    </xf>
    <xf numFmtId="0" fontId="6" fillId="7" borderId="0" xfId="0" applyFont="1" applyFill="1" applyAlignment="1">
      <alignment horizontal="center" vertical="top" wrapText="1"/>
    </xf>
    <xf numFmtId="0" fontId="24" fillId="10" borderId="0" xfId="0" applyFont="1" applyFill="1" applyAlignment="1">
      <alignment horizontal="center" vertical="top" wrapText="1"/>
    </xf>
    <xf numFmtId="0" fontId="10" fillId="32" borderId="0" xfId="0" applyFont="1" applyFill="1" applyAlignment="1">
      <alignment horizontal="center" vertical="top" wrapText="1"/>
    </xf>
    <xf numFmtId="0" fontId="242" fillId="0" borderId="14" xfId="0" applyFont="1" applyBorder="1" applyAlignment="1">
      <alignment horizontal="left" vertical="top" wrapText="1"/>
    </xf>
    <xf numFmtId="0" fontId="118" fillId="0" borderId="14" xfId="0" applyFont="1" applyBorder="1" applyAlignment="1">
      <alignment horizontal="left" vertical="top" wrapText="1"/>
    </xf>
    <xf numFmtId="0" fontId="246" fillId="0" borderId="14" xfId="0" applyFont="1" applyBorder="1" applyAlignment="1">
      <alignment horizontal="left" vertical="top" wrapText="1"/>
    </xf>
    <xf numFmtId="0" fontId="291" fillId="0" borderId="14" xfId="0" applyFont="1" applyBorder="1" applyAlignment="1">
      <alignment horizontal="left" vertical="top" wrapText="1"/>
    </xf>
    <xf numFmtId="0" fontId="7" fillId="0" borderId="14" xfId="0" applyFont="1" applyBorder="1" applyAlignment="1">
      <alignment horizontal="left" vertical="top"/>
    </xf>
    <xf numFmtId="0" fontId="266" fillId="0" borderId="14" xfId="0" applyFont="1" applyBorder="1" applyAlignment="1">
      <alignment horizontal="left" vertical="top" wrapText="1"/>
    </xf>
    <xf numFmtId="0" fontId="0" fillId="0" borderId="14" xfId="0" applyBorder="1" applyAlignment="1">
      <alignment vertical="top"/>
    </xf>
    <xf numFmtId="0" fontId="242" fillId="0" borderId="10" xfId="0" applyFont="1" applyBorder="1" applyAlignment="1">
      <alignment horizontal="left" vertical="top" wrapText="1"/>
    </xf>
    <xf numFmtId="0" fontId="7" fillId="0" borderId="14" xfId="0" applyFont="1" applyBorder="1" applyAlignment="1">
      <alignment horizontal="left" vertical="top" wrapText="1"/>
    </xf>
    <xf numFmtId="0" fontId="7" fillId="0" borderId="14" xfId="0" applyFont="1" applyBorder="1" applyAlignment="1">
      <alignment vertical="top"/>
    </xf>
    <xf numFmtId="0" fontId="242" fillId="0" borderId="9" xfId="0" applyFont="1" applyBorder="1" applyAlignment="1">
      <alignment horizontal="left" vertical="top" wrapText="1"/>
    </xf>
    <xf numFmtId="0" fontId="0" fillId="0" borderId="14" xfId="0" applyBorder="1" applyAlignment="1">
      <alignment vertical="top" wrapText="1"/>
    </xf>
    <xf numFmtId="0" fontId="0" fillId="0" borderId="14" xfId="0" applyBorder="1" applyAlignment="1">
      <alignment horizontal="left" vertical="top" wrapText="1"/>
    </xf>
    <xf numFmtId="0" fontId="7" fillId="0" borderId="14" xfId="0" applyFont="1" applyBorder="1"/>
    <xf numFmtId="0" fontId="13" fillId="0" borderId="14" xfId="0" applyFont="1" applyBorder="1" applyAlignment="1">
      <alignment horizontal="left" vertical="top" wrapText="1"/>
    </xf>
    <xf numFmtId="0" fontId="0" fillId="0" borderId="3" xfId="0" applyBorder="1" applyAlignment="1">
      <alignment horizontal="left" vertical="top" wrapText="1"/>
    </xf>
    <xf numFmtId="0" fontId="130" fillId="0" borderId="0" xfId="0" applyFont="1" applyAlignment="1">
      <alignment horizontal="left" vertical="top" wrapText="1"/>
    </xf>
    <xf numFmtId="0" fontId="21" fillId="0" borderId="0" xfId="0" applyFont="1" applyAlignment="1">
      <alignment horizontal="left" vertical="top" wrapText="1"/>
    </xf>
    <xf numFmtId="0" fontId="19" fillId="0" borderId="0" xfId="0" applyFont="1" applyAlignment="1">
      <alignment horizontal="left" vertical="top" wrapText="1"/>
    </xf>
    <xf numFmtId="49" fontId="6" fillId="0" borderId="0" xfId="0" applyNumberFormat="1" applyFont="1" applyAlignment="1">
      <alignment horizontal="left" vertical="top" wrapText="1"/>
    </xf>
    <xf numFmtId="49" fontId="10" fillId="0" borderId="0" xfId="0" applyNumberFormat="1" applyFont="1" applyAlignment="1">
      <alignment horizontal="left" vertical="top" wrapText="1"/>
    </xf>
    <xf numFmtId="0" fontId="6" fillId="11" borderId="0" xfId="0" applyFont="1" applyFill="1" applyAlignment="1">
      <alignment horizontal="left" vertical="top" wrapText="1"/>
    </xf>
    <xf numFmtId="49" fontId="10" fillId="10" borderId="0" xfId="0" applyNumberFormat="1" applyFont="1" applyFill="1" applyAlignment="1">
      <alignment horizontal="left" vertical="top" wrapText="1"/>
    </xf>
    <xf numFmtId="0" fontId="24" fillId="10" borderId="3" xfId="0" applyFont="1" applyFill="1" applyBorder="1" applyAlignment="1">
      <alignment horizontal="center" vertical="top" wrapText="1"/>
    </xf>
    <xf numFmtId="0" fontId="32" fillId="0" borderId="5" xfId="0" applyFont="1" applyBorder="1" applyAlignment="1">
      <alignment horizontal="center" vertical="center" wrapText="1"/>
    </xf>
    <xf numFmtId="0" fontId="32" fillId="0" borderId="0" xfId="0" applyFont="1" applyAlignment="1">
      <alignment horizontal="center" vertical="center" wrapText="1"/>
    </xf>
    <xf numFmtId="0" fontId="32" fillId="0" borderId="7" xfId="0" applyFont="1" applyBorder="1" applyAlignment="1">
      <alignment horizontal="center" vertical="center" wrapText="1"/>
    </xf>
    <xf numFmtId="0" fontId="32" fillId="0" borderId="9" xfId="0" applyFont="1" applyBorder="1" applyAlignment="1">
      <alignment horizontal="center" vertical="center" wrapText="1"/>
    </xf>
    <xf numFmtId="0" fontId="32" fillId="0" borderId="6" xfId="0" applyFont="1" applyBorder="1" applyAlignment="1">
      <alignment horizontal="center" vertical="center" wrapText="1"/>
    </xf>
    <xf numFmtId="0" fontId="32" fillId="0" borderId="1" xfId="0" applyFont="1" applyBorder="1" applyAlignment="1">
      <alignment horizontal="center" vertical="center" wrapText="1"/>
    </xf>
    <xf numFmtId="0" fontId="32" fillId="0" borderId="10" xfId="0" applyFont="1" applyBorder="1" applyAlignment="1">
      <alignment horizontal="center" vertical="center" wrapText="1"/>
    </xf>
    <xf numFmtId="22" fontId="2" fillId="2" borderId="1" xfId="0" applyNumberFormat="1" applyFont="1" applyFill="1" applyBorder="1" applyAlignment="1">
      <alignment horizontal="center"/>
    </xf>
    <xf numFmtId="0" fontId="0" fillId="7" borderId="2" xfId="0" applyFill="1" applyBorder="1" applyAlignment="1">
      <alignment horizontal="left" wrapText="1"/>
    </xf>
    <xf numFmtId="0" fontId="0" fillId="7" borderId="13" xfId="0" applyFill="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colors>
    <mruColors>
      <color rgb="FFF0E6FF"/>
      <color rgb="FFC69FFC"/>
      <color rgb="FFD7B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file:///\\ALTADC\departments\CONFERENCE%20ROOM\SHIPPING\NON%20CONFORMANCE%20PHOTOS\B119659" TargetMode="External"/><Relationship Id="rId3" Type="http://schemas.openxmlformats.org/officeDocument/2006/relationships/hyperlink" Target="file:///\\ALTADC\departments\CONFERENCE%20ROOM\SHIPPING\NON%20CONFORMANCE%20PHOTOS\B119317" TargetMode="External"/><Relationship Id="rId7" Type="http://schemas.openxmlformats.org/officeDocument/2006/relationships/hyperlink" Target="file:///\\ALTADC\departments\CONFERENCE%20ROOM\SHIPPING\NON%20CONFORMANCE%20PHOTOS\B119565" TargetMode="External"/><Relationship Id="rId2" Type="http://schemas.openxmlformats.org/officeDocument/2006/relationships/hyperlink" Target="file:///\\ALTADC\departments\CONFERENCE%20ROOM\SHIPPING\NON%20CONFORMANCE%20PHOTOS\B114318" TargetMode="External"/><Relationship Id="rId1" Type="http://schemas.openxmlformats.org/officeDocument/2006/relationships/hyperlink" Target="file:///\\ALTADC\departments\CONFERENCE%20ROOM\SHIPPING\NON%20CONFORMANCE%20PHOTOS\B119543" TargetMode="External"/><Relationship Id="rId6" Type="http://schemas.openxmlformats.org/officeDocument/2006/relationships/hyperlink" Target="file:///\\ALTADC\departments\CONFERENCE%20ROOM\SHIPPING\NON%20CONFORMANCE%20PHOTOS\B119677" TargetMode="External"/><Relationship Id="rId5" Type="http://schemas.openxmlformats.org/officeDocument/2006/relationships/hyperlink" Target="file:///\\ALTADC\departments\CONFERENCE%20ROOM\SHIPPING\NON%20CONFORMANCE%20PHOTOS\B119433" TargetMode="External"/><Relationship Id="rId10" Type="http://schemas.openxmlformats.org/officeDocument/2006/relationships/hyperlink" Target="file:///\\ALTADC\departments\CONFERENCE%20ROOM\SHIPPING\NON%20CONFORMANCE%20PHOTOS\B119754" TargetMode="External"/><Relationship Id="rId4" Type="http://schemas.openxmlformats.org/officeDocument/2006/relationships/hyperlink" Target="file:///\\ALTADC\departments\CONFERENCE%20ROOM\SHIPPING\NON%20CONFORMANCE%20PHOTOS\B118699" TargetMode="External"/><Relationship Id="rId9" Type="http://schemas.openxmlformats.org/officeDocument/2006/relationships/hyperlink" Target="file:///\\ALTADC\departments\CONFERENCE%20ROOM\SHIPPING\NON%20CONFORMANCE%20PHOTOS\B119468"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56510-2907-4FC1-AB9D-455C5FF6CCC9}">
  <dimension ref="A1:U486"/>
  <sheetViews>
    <sheetView topLeftCell="A91" workbookViewId="0">
      <selection activeCell="H8" sqref="H8"/>
    </sheetView>
  </sheetViews>
  <sheetFormatPr defaultRowHeight="15" x14ac:dyDescent="0.25"/>
  <cols>
    <col min="1" max="1" width="3" bestFit="1" customWidth="1"/>
    <col min="2" max="2" width="21.140625" bestFit="1" customWidth="1"/>
    <col min="3" max="3" width="6" bestFit="1" customWidth="1"/>
    <col min="4" max="4" width="5.85546875" bestFit="1" customWidth="1"/>
    <col min="5" max="5" width="5.85546875" customWidth="1"/>
    <col min="6" max="6" width="9" style="127" customWidth="1"/>
    <col min="7" max="7" width="15.5703125" customWidth="1"/>
    <col min="8" max="8" width="10.28515625" customWidth="1"/>
    <col min="9" max="9" width="24" style="24" customWidth="1"/>
    <col min="10" max="10" width="39.7109375" style="68" customWidth="1"/>
    <col min="11" max="11" width="15.42578125" style="2425" customWidth="1"/>
    <col min="20" max="20" width="10.85546875" customWidth="1"/>
  </cols>
  <sheetData>
    <row r="1" spans="1:21" ht="30" x14ac:dyDescent="0.25">
      <c r="A1" s="2433" t="s">
        <v>0</v>
      </c>
      <c r="B1" s="2434" t="s">
        <v>1</v>
      </c>
      <c r="C1" s="2435" t="s">
        <v>2</v>
      </c>
      <c r="D1" s="2436" t="s">
        <v>3</v>
      </c>
      <c r="E1" s="2436" t="s">
        <v>4</v>
      </c>
      <c r="F1" s="2437" t="s">
        <v>5</v>
      </c>
      <c r="G1" s="2433" t="s">
        <v>6</v>
      </c>
      <c r="H1" s="2438" t="s">
        <v>7</v>
      </c>
      <c r="I1" s="2438" t="s">
        <v>8</v>
      </c>
      <c r="J1" s="2433" t="s">
        <v>9</v>
      </c>
      <c r="K1" s="2433" t="s">
        <v>10</v>
      </c>
      <c r="T1" s="96" t="s">
        <v>11</v>
      </c>
      <c r="U1" t="s">
        <v>9</v>
      </c>
    </row>
    <row r="2" spans="1:21" ht="14.25" customHeight="1" x14ac:dyDescent="0.25">
      <c r="A2" s="113"/>
      <c r="B2" s="2419">
        <v>128842</v>
      </c>
      <c r="C2" s="2419">
        <v>10</v>
      </c>
      <c r="D2" s="2420">
        <v>55</v>
      </c>
      <c r="E2" s="2420">
        <v>5</v>
      </c>
      <c r="F2" s="99">
        <v>45581</v>
      </c>
      <c r="G2" s="98"/>
      <c r="H2" s="98" t="s">
        <v>12</v>
      </c>
      <c r="I2" s="100"/>
      <c r="J2" s="102"/>
      <c r="K2" s="102" t="s">
        <v>13</v>
      </c>
      <c r="T2" s="98" t="s">
        <v>14</v>
      </c>
    </row>
    <row r="3" spans="1:21" ht="14.25" customHeight="1" x14ac:dyDescent="0.25">
      <c r="A3" s="113"/>
      <c r="B3" s="2419">
        <v>128838</v>
      </c>
      <c r="C3" s="2419">
        <v>10</v>
      </c>
      <c r="D3" s="2420">
        <v>75</v>
      </c>
      <c r="E3" s="2420">
        <v>9</v>
      </c>
      <c r="F3" s="99">
        <v>45581</v>
      </c>
      <c r="G3" s="98"/>
      <c r="H3" s="98" t="s">
        <v>12</v>
      </c>
      <c r="I3" s="100"/>
      <c r="J3" s="102"/>
      <c r="K3" s="102" t="s">
        <v>13</v>
      </c>
      <c r="T3" s="98" t="s">
        <v>14</v>
      </c>
    </row>
    <row r="4" spans="1:21" ht="14.25" customHeight="1" x14ac:dyDescent="0.25">
      <c r="A4" s="113"/>
      <c r="B4" s="2419">
        <v>129014</v>
      </c>
      <c r="C4" s="2769">
        <v>2</v>
      </c>
      <c r="D4" s="2420">
        <v>45</v>
      </c>
      <c r="E4" s="2420">
        <v>22</v>
      </c>
      <c r="F4" s="99"/>
      <c r="G4" s="98"/>
      <c r="H4" s="98" t="s">
        <v>12</v>
      </c>
      <c r="I4" s="100"/>
      <c r="J4" s="102" t="s">
        <v>15</v>
      </c>
      <c r="K4" s="102" t="s">
        <v>13</v>
      </c>
      <c r="T4" s="98" t="s">
        <v>14</v>
      </c>
    </row>
    <row r="5" spans="1:21" ht="14.25" customHeight="1" x14ac:dyDescent="0.25">
      <c r="A5" s="113"/>
      <c r="B5" s="2897">
        <v>129068</v>
      </c>
      <c r="C5" s="2419">
        <v>10</v>
      </c>
      <c r="D5" s="2420">
        <v>80</v>
      </c>
      <c r="E5" s="2420">
        <v>18</v>
      </c>
      <c r="F5" s="99">
        <v>45586</v>
      </c>
      <c r="G5" s="98"/>
      <c r="H5" s="98" t="s">
        <v>12</v>
      </c>
      <c r="I5" s="100"/>
      <c r="J5" s="102" t="s">
        <v>16</v>
      </c>
      <c r="K5" s="102" t="s">
        <v>13</v>
      </c>
      <c r="T5" s="98" t="s">
        <v>14</v>
      </c>
    </row>
    <row r="6" spans="1:21" ht="14.25" customHeight="1" x14ac:dyDescent="0.25">
      <c r="A6" s="113"/>
      <c r="B6" s="2419">
        <v>129188</v>
      </c>
      <c r="C6" s="2419">
        <v>5</v>
      </c>
      <c r="D6" s="2420">
        <v>82</v>
      </c>
      <c r="E6" s="2420">
        <v>0</v>
      </c>
      <c r="F6" s="99">
        <v>45587</v>
      </c>
      <c r="G6" s="98"/>
      <c r="H6" s="98" t="s">
        <v>12</v>
      </c>
      <c r="I6" s="100"/>
      <c r="J6" s="102" t="s">
        <v>17</v>
      </c>
      <c r="K6" s="102" t="s">
        <v>13</v>
      </c>
      <c r="T6" s="98" t="s">
        <v>14</v>
      </c>
    </row>
    <row r="7" spans="1:21" ht="14.25" customHeight="1" x14ac:dyDescent="0.25">
      <c r="A7" s="113"/>
      <c r="B7" s="2419">
        <v>128690</v>
      </c>
      <c r="C7" s="2419">
        <v>10</v>
      </c>
      <c r="D7" s="2420">
        <v>105</v>
      </c>
      <c r="E7" s="2420">
        <v>1</v>
      </c>
      <c r="F7" s="99"/>
      <c r="G7" s="98"/>
      <c r="H7" s="98" t="s">
        <v>12</v>
      </c>
      <c r="I7" s="100"/>
      <c r="J7" s="102" t="s">
        <v>18</v>
      </c>
      <c r="K7" s="102" t="s">
        <v>13</v>
      </c>
      <c r="T7" s="98" t="s">
        <v>14</v>
      </c>
    </row>
    <row r="8" spans="1:21" ht="14.25" customHeight="1" x14ac:dyDescent="0.25">
      <c r="A8" s="113"/>
      <c r="B8" s="2419">
        <v>128573</v>
      </c>
      <c r="C8" s="2419">
        <v>20</v>
      </c>
      <c r="D8" s="2420">
        <v>99</v>
      </c>
      <c r="E8" s="2420">
        <v>12</v>
      </c>
      <c r="F8" s="99"/>
      <c r="G8" s="98"/>
      <c r="H8" s="98" t="s">
        <v>19</v>
      </c>
      <c r="I8" s="100"/>
      <c r="J8" s="102" t="s">
        <v>16</v>
      </c>
      <c r="K8" s="102" t="s">
        <v>13</v>
      </c>
      <c r="T8" s="98" t="s">
        <v>14</v>
      </c>
    </row>
    <row r="9" spans="1:21" ht="14.25" customHeight="1" x14ac:dyDescent="0.25">
      <c r="A9" s="113"/>
      <c r="B9" s="2419">
        <v>128910</v>
      </c>
      <c r="C9" s="2419">
        <v>5</v>
      </c>
      <c r="D9" s="2420">
        <v>146</v>
      </c>
      <c r="E9" s="2420">
        <v>52</v>
      </c>
      <c r="F9" s="99"/>
      <c r="G9" s="98"/>
      <c r="H9" s="98"/>
      <c r="I9" s="100"/>
      <c r="J9" s="102" t="s">
        <v>20</v>
      </c>
      <c r="K9" s="102" t="s">
        <v>13</v>
      </c>
      <c r="T9" s="98" t="s">
        <v>14</v>
      </c>
    </row>
    <row r="10" spans="1:21" ht="14.25" customHeight="1" x14ac:dyDescent="0.25">
      <c r="A10" s="113"/>
      <c r="B10" s="2419"/>
      <c r="C10" s="2419"/>
      <c r="D10" s="2420"/>
      <c r="E10" s="2420"/>
      <c r="F10" s="99"/>
      <c r="G10" s="98"/>
      <c r="H10" s="98"/>
      <c r="I10" s="100"/>
      <c r="J10" s="102"/>
      <c r="K10" s="102" t="s">
        <v>13</v>
      </c>
      <c r="T10" s="98" t="s">
        <v>14</v>
      </c>
    </row>
    <row r="11" spans="1:21" ht="14.25" customHeight="1" x14ac:dyDescent="0.25">
      <c r="A11" s="113"/>
      <c r="B11" s="2419"/>
      <c r="C11" s="2419"/>
      <c r="D11" s="2420"/>
      <c r="E11" s="2420"/>
      <c r="F11" s="99"/>
      <c r="G11" s="98"/>
      <c r="H11" s="98"/>
      <c r="I11" s="100"/>
      <c r="J11" s="102"/>
      <c r="K11" s="102" t="s">
        <v>13</v>
      </c>
      <c r="T11" s="98" t="s">
        <v>14</v>
      </c>
    </row>
    <row r="12" spans="1:21" ht="14.25" customHeight="1" x14ac:dyDescent="0.25">
      <c r="A12" s="113"/>
      <c r="B12" s="2419"/>
      <c r="C12" s="2419"/>
      <c r="D12" s="2420"/>
      <c r="E12" s="2420"/>
      <c r="F12" s="99"/>
      <c r="G12" s="98"/>
      <c r="H12" s="98"/>
      <c r="I12" s="100"/>
      <c r="J12" s="102"/>
      <c r="K12" s="102" t="s">
        <v>13</v>
      </c>
      <c r="T12" s="98" t="s">
        <v>14</v>
      </c>
    </row>
    <row r="13" spans="1:21" ht="14.25" customHeight="1" x14ac:dyDescent="0.25">
      <c r="A13" s="113"/>
      <c r="B13" s="2419"/>
      <c r="C13" s="2419"/>
      <c r="D13" s="2420"/>
      <c r="E13" s="2420"/>
      <c r="F13" s="99"/>
      <c r="G13" s="98"/>
      <c r="H13" s="98"/>
      <c r="I13" s="100"/>
      <c r="J13" s="102"/>
      <c r="K13" s="102" t="s">
        <v>13</v>
      </c>
      <c r="T13" s="98" t="s">
        <v>14</v>
      </c>
    </row>
    <row r="14" spans="1:21" ht="14.25" customHeight="1" x14ac:dyDescent="0.25">
      <c r="A14" s="113"/>
      <c r="B14" s="2419"/>
      <c r="C14" s="2419"/>
      <c r="D14" s="2420"/>
      <c r="E14" s="2420"/>
      <c r="F14" s="99"/>
      <c r="G14" s="98"/>
      <c r="H14" s="98"/>
      <c r="I14" s="100"/>
      <c r="J14" s="102"/>
      <c r="K14" s="102" t="s">
        <v>13</v>
      </c>
      <c r="T14" s="98" t="s">
        <v>14</v>
      </c>
    </row>
    <row r="15" spans="1:21" ht="14.25" customHeight="1" x14ac:dyDescent="0.25">
      <c r="A15" s="113"/>
      <c r="B15" s="2419"/>
      <c r="C15" s="2419"/>
      <c r="D15" s="2420"/>
      <c r="E15" s="2420"/>
      <c r="F15" s="99"/>
      <c r="G15" s="98"/>
      <c r="H15" s="98"/>
      <c r="I15" s="100"/>
      <c r="J15" s="102"/>
      <c r="K15" s="102" t="s">
        <v>13</v>
      </c>
      <c r="T15" s="98" t="s">
        <v>14</v>
      </c>
    </row>
    <row r="16" spans="1:21" ht="14.25" customHeight="1" x14ac:dyDescent="0.25">
      <c r="A16" s="113"/>
      <c r="B16" s="2419"/>
      <c r="C16" s="2419"/>
      <c r="D16" s="2420"/>
      <c r="E16" s="2420"/>
      <c r="F16" s="99"/>
      <c r="G16" s="98"/>
      <c r="H16" s="98"/>
      <c r="I16" s="100"/>
      <c r="J16" s="102"/>
      <c r="K16" s="102" t="s">
        <v>13</v>
      </c>
      <c r="T16" s="98" t="s">
        <v>14</v>
      </c>
    </row>
    <row r="17" spans="1:20" ht="14.25" customHeight="1" x14ac:dyDescent="0.25">
      <c r="A17" s="113"/>
      <c r="B17" s="2419"/>
      <c r="C17" s="2419"/>
      <c r="D17" s="2420"/>
      <c r="E17" s="2420"/>
      <c r="F17" s="99"/>
      <c r="G17" s="98"/>
      <c r="H17" s="98"/>
      <c r="I17" s="100"/>
      <c r="J17" s="102"/>
      <c r="K17" s="102" t="s">
        <v>13</v>
      </c>
      <c r="T17" s="98" t="s">
        <v>14</v>
      </c>
    </row>
    <row r="18" spans="1:20" ht="14.25" customHeight="1" x14ac:dyDescent="0.25">
      <c r="A18" s="113"/>
      <c r="B18" s="2419"/>
      <c r="C18" s="2419"/>
      <c r="D18" s="2420"/>
      <c r="E18" s="2420"/>
      <c r="F18" s="99"/>
      <c r="G18" s="98"/>
      <c r="H18" s="98"/>
      <c r="I18" s="100"/>
      <c r="J18" s="102"/>
      <c r="K18" s="102" t="s">
        <v>13</v>
      </c>
      <c r="T18" s="98" t="s">
        <v>14</v>
      </c>
    </row>
    <row r="19" spans="1:20" ht="14.25" customHeight="1" x14ac:dyDescent="0.25">
      <c r="A19" s="113"/>
      <c r="B19" s="2419"/>
      <c r="C19" s="2419"/>
      <c r="D19" s="2420"/>
      <c r="E19" s="2420"/>
      <c r="F19" s="99"/>
      <c r="G19" s="98"/>
      <c r="H19" s="98"/>
      <c r="I19" s="100"/>
      <c r="J19" s="102"/>
      <c r="K19" s="102" t="s">
        <v>13</v>
      </c>
      <c r="T19" s="98" t="s">
        <v>14</v>
      </c>
    </row>
    <row r="20" spans="1:20" ht="14.25" customHeight="1" x14ac:dyDescent="0.25">
      <c r="A20" s="113"/>
      <c r="B20" s="2419"/>
      <c r="C20" s="2419"/>
      <c r="D20" s="2420"/>
      <c r="E20" s="2420"/>
      <c r="F20" s="99"/>
      <c r="G20" s="98"/>
      <c r="H20" s="98"/>
      <c r="I20" s="100"/>
      <c r="J20" s="102"/>
      <c r="K20" s="102" t="s">
        <v>13</v>
      </c>
      <c r="T20" s="98" t="s">
        <v>14</v>
      </c>
    </row>
    <row r="21" spans="1:20" ht="14.25" customHeight="1" x14ac:dyDescent="0.25">
      <c r="A21" s="113"/>
      <c r="B21" s="2419"/>
      <c r="C21" s="2419"/>
      <c r="D21" s="2420"/>
      <c r="E21" s="2420"/>
      <c r="F21" s="99"/>
      <c r="G21" s="98"/>
      <c r="H21" s="98"/>
      <c r="I21" s="100"/>
      <c r="J21" s="102"/>
      <c r="K21" s="102" t="s">
        <v>13</v>
      </c>
      <c r="T21" s="98" t="s">
        <v>14</v>
      </c>
    </row>
    <row r="22" spans="1:20" ht="14.25" customHeight="1" x14ac:dyDescent="0.25">
      <c r="A22" s="113"/>
      <c r="B22" s="2419"/>
      <c r="C22" s="2419"/>
      <c r="D22" s="2420"/>
      <c r="E22" s="2420"/>
      <c r="F22" s="99"/>
      <c r="G22" s="98"/>
      <c r="H22" s="98"/>
      <c r="I22" s="100"/>
      <c r="J22" s="102"/>
      <c r="K22" s="102" t="s">
        <v>13</v>
      </c>
      <c r="T22" s="98" t="s">
        <v>14</v>
      </c>
    </row>
    <row r="23" spans="1:20" ht="14.25" customHeight="1" x14ac:dyDescent="0.25">
      <c r="A23" s="113"/>
      <c r="B23" s="2419"/>
      <c r="C23" s="2419"/>
      <c r="D23" s="2420"/>
      <c r="E23" s="2420"/>
      <c r="F23" s="99"/>
      <c r="G23" s="98"/>
      <c r="H23" s="98"/>
      <c r="I23" s="100"/>
      <c r="J23" s="102"/>
      <c r="K23" s="102" t="s">
        <v>13</v>
      </c>
      <c r="T23" s="98" t="s">
        <v>14</v>
      </c>
    </row>
    <row r="24" spans="1:20" ht="14.25" customHeight="1" x14ac:dyDescent="0.25">
      <c r="A24" s="113"/>
      <c r="B24" s="2419"/>
      <c r="C24" s="2419"/>
      <c r="D24" s="2420"/>
      <c r="E24" s="2420"/>
      <c r="F24" s="99"/>
      <c r="G24" s="98"/>
      <c r="H24" s="98"/>
      <c r="I24" s="100"/>
      <c r="J24" s="102"/>
      <c r="K24" s="102" t="s">
        <v>13</v>
      </c>
      <c r="T24" s="98" t="s">
        <v>14</v>
      </c>
    </row>
    <row r="25" spans="1:20" ht="14.25" customHeight="1" x14ac:dyDescent="0.25">
      <c r="A25" s="113"/>
      <c r="B25" s="2419"/>
      <c r="C25" s="2419"/>
      <c r="D25" s="2420"/>
      <c r="E25" s="2420"/>
      <c r="F25" s="99"/>
      <c r="G25" s="98"/>
      <c r="H25" s="98"/>
      <c r="I25" s="100"/>
      <c r="J25" s="102"/>
      <c r="K25" s="102" t="s">
        <v>13</v>
      </c>
      <c r="T25" s="98" t="s">
        <v>14</v>
      </c>
    </row>
    <row r="26" spans="1:20" ht="14.25" customHeight="1" x14ac:dyDescent="0.25">
      <c r="A26" s="113"/>
      <c r="B26" s="2419"/>
      <c r="C26" s="2419"/>
      <c r="D26" s="2420"/>
      <c r="E26" s="2420"/>
      <c r="F26" s="99"/>
      <c r="G26" s="98"/>
      <c r="H26" s="98"/>
      <c r="I26" s="100"/>
      <c r="J26" s="102"/>
      <c r="K26" s="102" t="s">
        <v>13</v>
      </c>
      <c r="T26" s="98" t="s">
        <v>14</v>
      </c>
    </row>
    <row r="27" spans="1:20" ht="14.25" customHeight="1" x14ac:dyDescent="0.25">
      <c r="A27" s="113"/>
      <c r="B27" s="2419"/>
      <c r="C27" s="2419"/>
      <c r="D27" s="2420"/>
      <c r="E27" s="2420"/>
      <c r="F27" s="99"/>
      <c r="G27" s="98"/>
      <c r="H27" s="98"/>
      <c r="I27" s="100"/>
      <c r="J27" s="102"/>
      <c r="K27" s="102" t="s">
        <v>13</v>
      </c>
      <c r="T27" s="98" t="s">
        <v>14</v>
      </c>
    </row>
    <row r="28" spans="1:20" ht="14.25" customHeight="1" x14ac:dyDescent="0.25">
      <c r="A28" s="113"/>
      <c r="B28" s="2419"/>
      <c r="C28" s="2419"/>
      <c r="D28" s="2420"/>
      <c r="E28" s="2420"/>
      <c r="F28" s="99"/>
      <c r="G28" s="98"/>
      <c r="H28" s="98"/>
      <c r="I28" s="100"/>
      <c r="J28" s="102"/>
      <c r="K28" s="102" t="s">
        <v>13</v>
      </c>
      <c r="T28" s="98" t="s">
        <v>14</v>
      </c>
    </row>
    <row r="29" spans="1:20" ht="14.25" customHeight="1" x14ac:dyDescent="0.25">
      <c r="A29" s="113"/>
      <c r="B29" s="2419"/>
      <c r="C29" s="2419"/>
      <c r="D29" s="2420"/>
      <c r="E29" s="2420"/>
      <c r="F29" s="99"/>
      <c r="G29" s="98"/>
      <c r="H29" s="98"/>
      <c r="I29" s="100"/>
      <c r="J29" s="102"/>
      <c r="K29" s="102" t="s">
        <v>13</v>
      </c>
      <c r="T29" s="98" t="s">
        <v>14</v>
      </c>
    </row>
    <row r="30" spans="1:20" ht="14.25" customHeight="1" x14ac:dyDescent="0.25">
      <c r="A30" s="113"/>
      <c r="B30" s="2419"/>
      <c r="C30" s="2419"/>
      <c r="D30" s="2420"/>
      <c r="E30" s="2420"/>
      <c r="F30" s="99"/>
      <c r="G30" s="98"/>
      <c r="H30" s="98"/>
      <c r="I30" s="100"/>
      <c r="J30" s="102"/>
      <c r="K30" s="102" t="s">
        <v>13</v>
      </c>
      <c r="T30" s="98" t="s">
        <v>14</v>
      </c>
    </row>
    <row r="31" spans="1:20" ht="14.25" customHeight="1" x14ac:dyDescent="0.25">
      <c r="A31" s="113"/>
      <c r="B31" s="2419"/>
      <c r="C31" s="2419"/>
      <c r="D31" s="2420"/>
      <c r="E31" s="2420"/>
      <c r="F31" s="99"/>
      <c r="G31" s="98"/>
      <c r="H31" s="98"/>
      <c r="I31" s="100"/>
      <c r="J31" s="102"/>
      <c r="K31" s="102" t="s">
        <v>13</v>
      </c>
      <c r="T31" s="98" t="s">
        <v>14</v>
      </c>
    </row>
    <row r="32" spans="1:20" ht="14.25" customHeight="1" x14ac:dyDescent="0.25">
      <c r="A32" s="113"/>
      <c r="B32" s="2419"/>
      <c r="C32" s="2419"/>
      <c r="D32" s="2420"/>
      <c r="E32" s="2420"/>
      <c r="F32" s="99"/>
      <c r="G32" s="98"/>
      <c r="H32" s="98"/>
      <c r="I32" s="100"/>
      <c r="J32" s="102"/>
      <c r="K32" s="102" t="s">
        <v>13</v>
      </c>
      <c r="T32" s="98" t="s">
        <v>14</v>
      </c>
    </row>
    <row r="33" spans="1:20" ht="14.25" customHeight="1" x14ac:dyDescent="0.25">
      <c r="A33" s="113"/>
      <c r="B33" s="2419"/>
      <c r="C33" s="2419"/>
      <c r="D33" s="2420"/>
      <c r="E33" s="2420"/>
      <c r="F33" s="99"/>
      <c r="G33" s="98"/>
      <c r="H33" s="98"/>
      <c r="I33" s="100"/>
      <c r="J33" s="102"/>
      <c r="K33" s="102" t="s">
        <v>13</v>
      </c>
      <c r="T33" s="98" t="s">
        <v>14</v>
      </c>
    </row>
    <row r="34" spans="1:20" ht="14.25" customHeight="1" x14ac:dyDescent="0.25">
      <c r="A34" s="113"/>
      <c r="B34" s="2419"/>
      <c r="C34" s="2419"/>
      <c r="D34" s="2420"/>
      <c r="E34" s="2420"/>
      <c r="F34" s="99"/>
      <c r="G34" s="98"/>
      <c r="H34" s="98"/>
      <c r="I34" s="100"/>
      <c r="J34" s="102"/>
      <c r="K34" s="102" t="s">
        <v>13</v>
      </c>
      <c r="T34" s="98" t="s">
        <v>14</v>
      </c>
    </row>
    <row r="35" spans="1:20" ht="14.25" customHeight="1" x14ac:dyDescent="0.25">
      <c r="A35" s="113"/>
      <c r="B35" s="2419"/>
      <c r="C35" s="2419"/>
      <c r="D35" s="2420"/>
      <c r="E35" s="2420"/>
      <c r="F35" s="99"/>
      <c r="G35" s="98"/>
      <c r="H35" s="98"/>
      <c r="I35" s="100"/>
      <c r="J35" s="102"/>
      <c r="K35" s="102" t="s">
        <v>13</v>
      </c>
      <c r="T35" s="98" t="s">
        <v>14</v>
      </c>
    </row>
    <row r="36" spans="1:20" ht="14.25" customHeight="1" x14ac:dyDescent="0.25">
      <c r="A36" s="113"/>
      <c r="B36" s="2419"/>
      <c r="C36" s="2419"/>
      <c r="D36" s="2420"/>
      <c r="E36" s="2420"/>
      <c r="F36" s="99"/>
      <c r="G36" s="98"/>
      <c r="H36" s="98"/>
      <c r="I36" s="100"/>
      <c r="J36" s="102"/>
      <c r="K36" s="102" t="s">
        <v>13</v>
      </c>
      <c r="T36" s="98" t="s">
        <v>14</v>
      </c>
    </row>
    <row r="37" spans="1:20" ht="14.25" customHeight="1" x14ac:dyDescent="0.25">
      <c r="A37" s="113"/>
      <c r="B37" s="2419"/>
      <c r="C37" s="2419"/>
      <c r="D37" s="2420"/>
      <c r="E37" s="2420"/>
      <c r="F37" s="99"/>
      <c r="G37" s="98"/>
      <c r="H37" s="98"/>
      <c r="I37" s="100"/>
      <c r="J37" s="102"/>
      <c r="K37" s="102" t="s">
        <v>13</v>
      </c>
      <c r="T37" s="98" t="s">
        <v>14</v>
      </c>
    </row>
    <row r="38" spans="1:20" ht="14.25" customHeight="1" x14ac:dyDescent="0.25">
      <c r="A38" s="113"/>
      <c r="B38" s="2419"/>
      <c r="C38" s="2419"/>
      <c r="D38" s="2420"/>
      <c r="E38" s="2420"/>
      <c r="F38" s="99"/>
      <c r="G38" s="98"/>
      <c r="H38" s="98"/>
      <c r="I38" s="100"/>
      <c r="J38" s="102"/>
      <c r="K38" s="102" t="s">
        <v>13</v>
      </c>
      <c r="T38" s="98" t="s">
        <v>14</v>
      </c>
    </row>
    <row r="39" spans="1:20" ht="14.25" customHeight="1" x14ac:dyDescent="0.25">
      <c r="A39" s="113"/>
      <c r="B39" s="2419"/>
      <c r="C39" s="2419"/>
      <c r="D39" s="2420"/>
      <c r="E39" s="2420"/>
      <c r="F39" s="99"/>
      <c r="G39" s="98"/>
      <c r="H39" s="98"/>
      <c r="I39" s="100"/>
      <c r="J39" s="102"/>
      <c r="K39" s="102" t="s">
        <v>13</v>
      </c>
      <c r="T39" s="98" t="s">
        <v>14</v>
      </c>
    </row>
    <row r="40" spans="1:20" ht="14.25" customHeight="1" x14ac:dyDescent="0.25">
      <c r="A40" s="113"/>
      <c r="B40" s="2419"/>
      <c r="C40" s="2419"/>
      <c r="D40" s="2420"/>
      <c r="E40" s="2420"/>
      <c r="F40" s="99"/>
      <c r="G40" s="98"/>
      <c r="H40" s="98"/>
      <c r="I40" s="100"/>
      <c r="J40" s="102"/>
      <c r="K40" s="102" t="s">
        <v>13</v>
      </c>
      <c r="T40" s="98" t="s">
        <v>14</v>
      </c>
    </row>
    <row r="41" spans="1:20" ht="14.25" customHeight="1" x14ac:dyDescent="0.25">
      <c r="A41" s="113"/>
      <c r="B41" s="2419"/>
      <c r="C41" s="2419"/>
      <c r="D41" s="2420"/>
      <c r="E41" s="2420"/>
      <c r="F41" s="99"/>
      <c r="G41" s="98"/>
      <c r="H41" s="98"/>
      <c r="I41" s="100"/>
      <c r="J41" s="102"/>
      <c r="K41" s="102" t="s">
        <v>13</v>
      </c>
      <c r="T41" s="98" t="s">
        <v>14</v>
      </c>
    </row>
    <row r="42" spans="1:20" ht="14.25" customHeight="1" x14ac:dyDescent="0.25">
      <c r="A42" s="113"/>
      <c r="B42" s="2419"/>
      <c r="C42" s="2419"/>
      <c r="D42" s="2420"/>
      <c r="E42" s="2420"/>
      <c r="F42" s="99"/>
      <c r="G42" s="98"/>
      <c r="H42" s="98"/>
      <c r="I42" s="100"/>
      <c r="J42" s="102"/>
      <c r="K42" s="102" t="s">
        <v>13</v>
      </c>
      <c r="T42" s="98" t="s">
        <v>14</v>
      </c>
    </row>
    <row r="43" spans="1:20" ht="14.25" customHeight="1" x14ac:dyDescent="0.25">
      <c r="A43" s="113"/>
      <c r="B43" s="2419"/>
      <c r="C43" s="2419"/>
      <c r="D43" s="2420"/>
      <c r="E43" s="2420"/>
      <c r="F43" s="99"/>
      <c r="G43" s="98"/>
      <c r="H43" s="98"/>
      <c r="I43" s="100"/>
      <c r="J43" s="102"/>
      <c r="K43" s="102" t="s">
        <v>13</v>
      </c>
      <c r="T43" s="98" t="s">
        <v>14</v>
      </c>
    </row>
    <row r="44" spans="1:20" ht="14.25" customHeight="1" x14ac:dyDescent="0.25">
      <c r="A44" s="113"/>
      <c r="B44" s="2419"/>
      <c r="C44" s="2419"/>
      <c r="D44" s="2420"/>
      <c r="E44" s="2420"/>
      <c r="F44" s="99"/>
      <c r="G44" s="98"/>
      <c r="H44" s="98"/>
      <c r="I44" s="100"/>
      <c r="J44" s="102"/>
      <c r="K44" s="102" t="s">
        <v>13</v>
      </c>
      <c r="T44" s="98" t="s">
        <v>14</v>
      </c>
    </row>
    <row r="45" spans="1:20" ht="15" customHeight="1" x14ac:dyDescent="0.25">
      <c r="A45" s="113"/>
      <c r="B45" s="2419"/>
      <c r="C45" s="2419"/>
      <c r="D45" s="2420"/>
      <c r="E45" s="2420"/>
      <c r="F45" s="99"/>
      <c r="G45" s="98"/>
      <c r="H45" s="98"/>
      <c r="I45" s="100"/>
      <c r="J45" s="102"/>
      <c r="K45" s="102" t="s">
        <v>13</v>
      </c>
      <c r="T45" s="98" t="s">
        <v>14</v>
      </c>
    </row>
    <row r="46" spans="1:20" ht="14.25" customHeight="1" x14ac:dyDescent="0.25">
      <c r="A46" s="113"/>
      <c r="B46" s="2419"/>
      <c r="C46" s="2419"/>
      <c r="D46" s="2420"/>
      <c r="E46" s="2420"/>
      <c r="F46" s="99"/>
      <c r="G46" s="98"/>
      <c r="H46" s="98"/>
      <c r="I46" s="100"/>
      <c r="J46" s="102"/>
      <c r="K46" s="102" t="s">
        <v>13</v>
      </c>
      <c r="T46" s="98" t="s">
        <v>14</v>
      </c>
    </row>
    <row r="47" spans="1:20" ht="14.25" customHeight="1" x14ac:dyDescent="0.25">
      <c r="A47" s="113"/>
      <c r="B47" s="2419"/>
      <c r="C47" s="2419"/>
      <c r="D47" s="2420"/>
      <c r="E47" s="2420"/>
      <c r="F47" s="99"/>
      <c r="G47" s="98"/>
      <c r="H47" s="98"/>
      <c r="I47" s="100"/>
      <c r="J47" s="102"/>
      <c r="K47" s="102" t="s">
        <v>13</v>
      </c>
      <c r="T47" s="98" t="s">
        <v>14</v>
      </c>
    </row>
    <row r="48" spans="1:20" ht="14.25" customHeight="1" x14ac:dyDescent="0.25">
      <c r="A48" s="113"/>
      <c r="B48" s="2419"/>
      <c r="C48" s="2419"/>
      <c r="D48" s="2420"/>
      <c r="E48" s="2420"/>
      <c r="F48" s="99"/>
      <c r="G48" s="98"/>
      <c r="H48" s="98"/>
      <c r="I48" s="100"/>
      <c r="J48" s="102"/>
      <c r="K48" s="102" t="s">
        <v>13</v>
      </c>
      <c r="T48" s="98" t="s">
        <v>14</v>
      </c>
    </row>
    <row r="49" spans="1:20" ht="14.25" customHeight="1" x14ac:dyDescent="0.25">
      <c r="A49" s="113"/>
      <c r="B49" s="2419"/>
      <c r="C49" s="2419"/>
      <c r="D49" s="2420"/>
      <c r="E49" s="2420"/>
      <c r="F49" s="99"/>
      <c r="G49" s="98"/>
      <c r="H49" s="98"/>
      <c r="I49" s="100"/>
      <c r="J49" s="102"/>
      <c r="K49" s="102" t="s">
        <v>13</v>
      </c>
      <c r="T49" s="98" t="s">
        <v>14</v>
      </c>
    </row>
    <row r="50" spans="1:20" ht="14.25" customHeight="1" x14ac:dyDescent="0.25">
      <c r="A50" s="113"/>
      <c r="B50" s="2419"/>
      <c r="C50" s="2419"/>
      <c r="D50" s="2420"/>
      <c r="E50" s="2420"/>
      <c r="F50" s="99"/>
      <c r="G50" s="98"/>
      <c r="H50" s="98"/>
      <c r="I50" s="100"/>
      <c r="J50" s="102"/>
      <c r="K50" s="102" t="s">
        <v>13</v>
      </c>
      <c r="T50" s="98" t="s">
        <v>14</v>
      </c>
    </row>
    <row r="51" spans="1:20" ht="14.25" customHeight="1" x14ac:dyDescent="0.25">
      <c r="A51" s="113"/>
      <c r="B51" s="2419"/>
      <c r="C51" s="2419"/>
      <c r="D51" s="2420"/>
      <c r="E51" s="2420"/>
      <c r="F51" s="99"/>
      <c r="G51" s="98"/>
      <c r="H51" s="98"/>
      <c r="I51" s="100"/>
      <c r="J51" s="102"/>
      <c r="K51" s="102" t="s">
        <v>13</v>
      </c>
      <c r="T51" s="98" t="s">
        <v>14</v>
      </c>
    </row>
    <row r="52" spans="1:20" ht="14.25" customHeight="1" x14ac:dyDescent="0.25">
      <c r="A52" s="113"/>
      <c r="B52" s="2419"/>
      <c r="C52" s="2419"/>
      <c r="D52" s="2420"/>
      <c r="E52" s="2420"/>
      <c r="F52" s="99"/>
      <c r="G52" s="98"/>
      <c r="H52" s="98"/>
      <c r="I52" s="100"/>
      <c r="J52" s="102"/>
      <c r="K52" s="102" t="s">
        <v>13</v>
      </c>
      <c r="T52" s="98" t="s">
        <v>14</v>
      </c>
    </row>
    <row r="53" spans="1:20" ht="14.25" customHeight="1" x14ac:dyDescent="0.25">
      <c r="A53" s="113"/>
      <c r="B53" s="2419"/>
      <c r="C53" s="2419"/>
      <c r="D53" s="2420"/>
      <c r="E53" s="2420"/>
      <c r="F53" s="99"/>
      <c r="G53" s="98"/>
      <c r="H53" s="98"/>
      <c r="I53" s="100"/>
      <c r="J53" s="102"/>
      <c r="K53" s="102" t="s">
        <v>13</v>
      </c>
      <c r="T53" s="98" t="s">
        <v>14</v>
      </c>
    </row>
    <row r="54" spans="1:20" ht="14.25" customHeight="1" x14ac:dyDescent="0.25">
      <c r="A54" s="113"/>
      <c r="B54" s="2419"/>
      <c r="C54" s="2419"/>
      <c r="D54" s="2420"/>
      <c r="E54" s="2420"/>
      <c r="F54" s="99"/>
      <c r="G54" s="98"/>
      <c r="H54" s="98"/>
      <c r="I54" s="100"/>
      <c r="J54" s="102"/>
      <c r="K54" s="102" t="s">
        <v>13</v>
      </c>
      <c r="T54" s="98" t="s">
        <v>14</v>
      </c>
    </row>
    <row r="55" spans="1:20" ht="14.25" customHeight="1" x14ac:dyDescent="0.25">
      <c r="A55" s="113"/>
      <c r="B55" s="2419"/>
      <c r="C55" s="2419"/>
      <c r="D55" s="2420"/>
      <c r="E55" s="2420"/>
      <c r="F55" s="99"/>
      <c r="G55" s="98"/>
      <c r="H55" s="98"/>
      <c r="I55" s="100"/>
      <c r="J55" s="102"/>
      <c r="K55" s="102" t="s">
        <v>13</v>
      </c>
      <c r="T55" s="98" t="s">
        <v>14</v>
      </c>
    </row>
    <row r="56" spans="1:20" ht="14.25" customHeight="1" x14ac:dyDescent="0.25">
      <c r="A56" s="113"/>
      <c r="B56" s="2419"/>
      <c r="C56" s="2419"/>
      <c r="D56" s="2420"/>
      <c r="E56" s="2420"/>
      <c r="F56" s="99"/>
      <c r="G56" s="98"/>
      <c r="H56" s="98"/>
      <c r="I56" s="100"/>
      <c r="J56" s="102"/>
      <c r="K56" s="102" t="s">
        <v>13</v>
      </c>
      <c r="T56" s="98" t="s">
        <v>14</v>
      </c>
    </row>
    <row r="57" spans="1:20" ht="14.25" customHeight="1" x14ac:dyDescent="0.25">
      <c r="A57" s="113"/>
      <c r="B57" s="2419"/>
      <c r="C57" s="2419"/>
      <c r="D57" s="2420"/>
      <c r="E57" s="2420"/>
      <c r="F57" s="99"/>
      <c r="G57" s="98"/>
      <c r="H57" s="98"/>
      <c r="I57" s="100"/>
      <c r="J57" s="102"/>
      <c r="K57" s="102" t="s">
        <v>13</v>
      </c>
      <c r="T57" s="98" t="s">
        <v>14</v>
      </c>
    </row>
    <row r="58" spans="1:20" ht="14.25" customHeight="1" x14ac:dyDescent="0.25">
      <c r="A58" s="113"/>
      <c r="B58" s="2419"/>
      <c r="C58" s="2419"/>
      <c r="D58" s="2420"/>
      <c r="E58" s="2420"/>
      <c r="F58" s="99"/>
      <c r="G58" s="98"/>
      <c r="H58" s="98"/>
      <c r="I58" s="100"/>
      <c r="J58" s="102"/>
      <c r="K58" s="102" t="s">
        <v>13</v>
      </c>
      <c r="T58" s="98" t="s">
        <v>14</v>
      </c>
    </row>
    <row r="59" spans="1:20" ht="14.25" customHeight="1" x14ac:dyDescent="0.25">
      <c r="A59" s="113"/>
      <c r="B59" s="2419"/>
      <c r="C59" s="2419"/>
      <c r="D59" s="2420"/>
      <c r="E59" s="2420"/>
      <c r="F59" s="99"/>
      <c r="G59" s="98"/>
      <c r="H59" s="98"/>
      <c r="I59" s="100"/>
      <c r="J59" s="102"/>
      <c r="K59" s="102" t="s">
        <v>13</v>
      </c>
      <c r="T59" s="98" t="s">
        <v>14</v>
      </c>
    </row>
    <row r="60" spans="1:20" ht="14.25" customHeight="1" x14ac:dyDescent="0.25">
      <c r="A60" s="113"/>
      <c r="B60" s="2419"/>
      <c r="C60" s="2419"/>
      <c r="D60" s="2420"/>
      <c r="E60" s="2420"/>
      <c r="F60" s="99"/>
      <c r="G60" s="98"/>
      <c r="H60" s="98"/>
      <c r="I60" s="100"/>
      <c r="J60" s="102"/>
      <c r="K60" s="102" t="s">
        <v>13</v>
      </c>
      <c r="T60" s="98" t="s">
        <v>14</v>
      </c>
    </row>
    <row r="61" spans="1:20" ht="14.25" customHeight="1" x14ac:dyDescent="0.25">
      <c r="A61" s="113"/>
      <c r="B61" s="2419"/>
      <c r="C61" s="2419"/>
      <c r="D61" s="2420"/>
      <c r="E61" s="2420"/>
      <c r="F61" s="99"/>
      <c r="G61" s="98"/>
      <c r="H61" s="98"/>
      <c r="I61" s="100"/>
      <c r="J61" s="102"/>
      <c r="K61" s="102" t="s">
        <v>13</v>
      </c>
      <c r="T61" s="98" t="s">
        <v>14</v>
      </c>
    </row>
    <row r="62" spans="1:20" ht="14.25" customHeight="1" x14ac:dyDescent="0.25">
      <c r="A62" s="113"/>
      <c r="B62" s="2419"/>
      <c r="C62" s="2419"/>
      <c r="D62" s="2420"/>
      <c r="E62" s="2420"/>
      <c r="F62" s="99"/>
      <c r="G62" s="98"/>
      <c r="H62" s="98"/>
      <c r="I62" s="100"/>
      <c r="J62" s="102"/>
      <c r="K62" s="102" t="s">
        <v>13</v>
      </c>
      <c r="T62" s="98" t="s">
        <v>14</v>
      </c>
    </row>
    <row r="63" spans="1:20" ht="14.25" customHeight="1" x14ac:dyDescent="0.25">
      <c r="A63" s="113"/>
      <c r="B63" s="2419"/>
      <c r="C63" s="2419"/>
      <c r="D63" s="2420"/>
      <c r="E63" s="2420"/>
      <c r="F63" s="99"/>
      <c r="G63" s="98"/>
      <c r="H63" s="98"/>
      <c r="I63" s="100"/>
      <c r="J63" s="102"/>
      <c r="K63" s="102" t="s">
        <v>13</v>
      </c>
      <c r="T63" s="98" t="s">
        <v>14</v>
      </c>
    </row>
    <row r="64" spans="1:20" ht="14.25" customHeight="1" x14ac:dyDescent="0.25">
      <c r="A64" s="113"/>
      <c r="B64" s="2419"/>
      <c r="C64" s="2419"/>
      <c r="D64" s="2420"/>
      <c r="E64" s="2420"/>
      <c r="F64" s="99"/>
      <c r="G64" s="98"/>
      <c r="H64" s="98"/>
      <c r="I64" s="100"/>
      <c r="J64" s="102"/>
      <c r="K64" s="102" t="s">
        <v>13</v>
      </c>
      <c r="T64" s="98" t="s">
        <v>14</v>
      </c>
    </row>
    <row r="65" spans="1:20" ht="14.25" customHeight="1" x14ac:dyDescent="0.25">
      <c r="A65" s="113"/>
      <c r="B65" s="2419"/>
      <c r="C65" s="2419"/>
      <c r="D65" s="2420"/>
      <c r="E65" s="2420"/>
      <c r="F65" s="99"/>
      <c r="G65" s="98"/>
      <c r="H65" s="98"/>
      <c r="I65" s="100"/>
      <c r="J65" s="102"/>
      <c r="K65" s="102" t="s">
        <v>13</v>
      </c>
      <c r="T65" s="98" t="s">
        <v>14</v>
      </c>
    </row>
    <row r="66" spans="1:20" ht="14.25" customHeight="1" x14ac:dyDescent="0.25">
      <c r="A66" s="2972"/>
      <c r="B66" s="2973"/>
      <c r="C66" s="2974"/>
      <c r="D66" s="2974"/>
      <c r="E66" s="2974"/>
      <c r="F66" s="2974"/>
      <c r="G66" s="2974"/>
      <c r="H66" s="2974"/>
      <c r="I66" s="2974"/>
      <c r="J66" s="2974"/>
      <c r="K66" s="2975"/>
      <c r="T66" s="98" t="s">
        <v>14</v>
      </c>
    </row>
    <row r="67" spans="1:20" ht="14.25" customHeight="1" x14ac:dyDescent="0.25">
      <c r="A67" s="2976"/>
      <c r="B67" s="2977"/>
      <c r="C67" s="2977"/>
      <c r="D67" s="2977"/>
      <c r="E67" s="2977"/>
      <c r="F67" s="2977"/>
      <c r="G67" s="2977"/>
      <c r="H67" s="2977"/>
      <c r="I67" s="2977"/>
      <c r="J67" s="2977"/>
      <c r="K67" s="2978"/>
      <c r="T67" s="98" t="s">
        <v>14</v>
      </c>
    </row>
    <row r="68" spans="1:20" ht="14.25" customHeight="1" x14ac:dyDescent="0.25">
      <c r="A68" s="2439"/>
      <c r="B68" s="2440" t="s">
        <v>21</v>
      </c>
      <c r="C68" s="2440"/>
      <c r="D68" s="2440"/>
      <c r="E68" s="2440"/>
      <c r="F68" s="2441"/>
      <c r="G68" s="2440"/>
      <c r="H68" s="2440"/>
      <c r="I68" s="2440"/>
      <c r="J68" s="2442"/>
      <c r="K68" s="2443"/>
      <c r="T68" s="98" t="s">
        <v>14</v>
      </c>
    </row>
    <row r="69" spans="1:20" ht="15" customHeight="1" x14ac:dyDescent="0.25">
      <c r="A69" s="97"/>
      <c r="B69" s="109">
        <v>119713</v>
      </c>
      <c r="C69" s="109">
        <v>5</v>
      </c>
      <c r="D69" s="109">
        <v>33</v>
      </c>
      <c r="E69" s="109"/>
      <c r="F69" s="110"/>
      <c r="G69" s="109" t="s">
        <v>22</v>
      </c>
      <c r="H69" s="109" t="s">
        <v>12</v>
      </c>
      <c r="I69" s="109" t="s">
        <v>23</v>
      </c>
      <c r="J69" s="103" t="s">
        <v>24</v>
      </c>
      <c r="K69" s="103" t="s">
        <v>13</v>
      </c>
      <c r="T69" s="98" t="s">
        <v>14</v>
      </c>
    </row>
    <row r="70" spans="1:20" ht="30" x14ac:dyDescent="0.25">
      <c r="A70" s="97"/>
      <c r="B70" s="109">
        <v>120492</v>
      </c>
      <c r="C70" s="109">
        <v>5</v>
      </c>
      <c r="D70" s="109">
        <v>34</v>
      </c>
      <c r="E70" s="109"/>
      <c r="F70" s="110"/>
      <c r="G70" s="109" t="s">
        <v>22</v>
      </c>
      <c r="H70" s="109" t="s">
        <v>12</v>
      </c>
      <c r="I70" s="109" t="s">
        <v>23</v>
      </c>
      <c r="J70" s="114"/>
      <c r="K70" s="103" t="s">
        <v>13</v>
      </c>
      <c r="T70" s="98"/>
    </row>
    <row r="71" spans="1:20" x14ac:dyDescent="0.25">
      <c r="A71" s="97"/>
      <c r="B71" s="109">
        <v>120153</v>
      </c>
      <c r="C71" s="109">
        <v>5</v>
      </c>
      <c r="D71" s="109">
        <v>49</v>
      </c>
      <c r="E71" s="109"/>
      <c r="F71" s="110"/>
      <c r="G71" s="109" t="s">
        <v>22</v>
      </c>
      <c r="H71" s="109" t="s">
        <v>12</v>
      </c>
      <c r="I71" s="109" t="s">
        <v>25</v>
      </c>
      <c r="J71" s="103" t="s">
        <v>26</v>
      </c>
      <c r="K71" s="103" t="s">
        <v>27</v>
      </c>
      <c r="T71" s="98"/>
    </row>
    <row r="72" spans="1:20" ht="30" x14ac:dyDescent="0.25">
      <c r="A72" s="97"/>
      <c r="B72" s="109">
        <v>120561</v>
      </c>
      <c r="C72" s="109">
        <v>5</v>
      </c>
      <c r="D72" s="109">
        <v>63</v>
      </c>
      <c r="E72" s="109"/>
      <c r="F72" s="110"/>
      <c r="G72" s="109" t="s">
        <v>22</v>
      </c>
      <c r="H72" s="109" t="s">
        <v>12</v>
      </c>
      <c r="I72" s="109" t="s">
        <v>28</v>
      </c>
      <c r="J72" s="103"/>
      <c r="K72" s="103" t="s">
        <v>13</v>
      </c>
      <c r="T72" s="98"/>
    </row>
    <row r="73" spans="1:20" x14ac:dyDescent="0.25">
      <c r="A73" s="97"/>
      <c r="B73" s="109">
        <v>119676</v>
      </c>
      <c r="C73" s="109">
        <v>15</v>
      </c>
      <c r="D73" s="109">
        <v>49</v>
      </c>
      <c r="E73" s="109"/>
      <c r="F73" s="110"/>
      <c r="G73" s="109" t="s">
        <v>22</v>
      </c>
      <c r="H73" s="109" t="s">
        <v>12</v>
      </c>
      <c r="I73" s="109" t="s">
        <v>29</v>
      </c>
      <c r="J73" s="114"/>
      <c r="K73" s="103" t="s">
        <v>13</v>
      </c>
      <c r="T73" s="109" t="s">
        <v>30</v>
      </c>
    </row>
    <row r="74" spans="1:20" x14ac:dyDescent="0.25">
      <c r="A74" s="115"/>
      <c r="B74" s="116">
        <v>118820</v>
      </c>
      <c r="C74" s="116">
        <v>3</v>
      </c>
      <c r="D74" s="116">
        <v>68</v>
      </c>
      <c r="E74" s="116"/>
      <c r="F74" s="117"/>
      <c r="G74" s="116" t="s">
        <v>22</v>
      </c>
      <c r="H74" s="116" t="s">
        <v>12</v>
      </c>
      <c r="I74" s="116" t="s">
        <v>31</v>
      </c>
      <c r="J74" s="118" t="s">
        <v>32</v>
      </c>
      <c r="K74" s="119" t="s">
        <v>27</v>
      </c>
      <c r="T74" s="109" t="s">
        <v>30</v>
      </c>
    </row>
    <row r="75" spans="1:20" ht="30" x14ac:dyDescent="0.25">
      <c r="A75" s="97"/>
      <c r="B75" s="109">
        <v>120559</v>
      </c>
      <c r="C75" s="109">
        <v>10</v>
      </c>
      <c r="D75" s="109">
        <v>65</v>
      </c>
      <c r="E75" s="109"/>
      <c r="F75" s="110"/>
      <c r="G75" s="98" t="s">
        <v>22</v>
      </c>
      <c r="H75" s="109" t="s">
        <v>33</v>
      </c>
      <c r="I75" s="109" t="s">
        <v>34</v>
      </c>
      <c r="J75" s="103"/>
      <c r="K75" s="103" t="s">
        <v>35</v>
      </c>
      <c r="T75" s="109" t="s">
        <v>14</v>
      </c>
    </row>
    <row r="76" spans="1:20" ht="30" x14ac:dyDescent="0.25">
      <c r="A76" s="97"/>
      <c r="B76" s="109">
        <v>120614</v>
      </c>
      <c r="C76" s="109">
        <v>5</v>
      </c>
      <c r="D76" s="109">
        <v>99</v>
      </c>
      <c r="E76" s="109"/>
      <c r="F76" s="110"/>
      <c r="G76" s="109" t="s">
        <v>36</v>
      </c>
      <c r="H76" s="109" t="s">
        <v>37</v>
      </c>
      <c r="I76" s="109" t="s">
        <v>29</v>
      </c>
      <c r="J76" s="103"/>
      <c r="K76" s="103" t="s">
        <v>13</v>
      </c>
      <c r="T76" s="109" t="s">
        <v>30</v>
      </c>
    </row>
    <row r="77" spans="1:20" ht="30" x14ac:dyDescent="0.25">
      <c r="A77" s="97"/>
      <c r="B77" s="109">
        <v>118916</v>
      </c>
      <c r="C77" s="109">
        <v>5</v>
      </c>
      <c r="D77" s="109">
        <v>48</v>
      </c>
      <c r="E77" s="109"/>
      <c r="F77" s="110"/>
      <c r="G77" s="109" t="s">
        <v>36</v>
      </c>
      <c r="H77" s="109" t="s">
        <v>38</v>
      </c>
      <c r="I77" s="109" t="s">
        <v>29</v>
      </c>
      <c r="J77" s="103" t="s">
        <v>39</v>
      </c>
      <c r="K77" s="103" t="s">
        <v>13</v>
      </c>
      <c r="T77" s="109" t="s">
        <v>30</v>
      </c>
    </row>
    <row r="78" spans="1:20" ht="30" x14ac:dyDescent="0.25">
      <c r="A78" s="97"/>
      <c r="B78" s="109">
        <v>119431</v>
      </c>
      <c r="C78" s="109">
        <v>20</v>
      </c>
      <c r="D78" s="109">
        <v>96</v>
      </c>
      <c r="E78" s="109"/>
      <c r="F78" s="110"/>
      <c r="G78" s="109" t="s">
        <v>36</v>
      </c>
      <c r="H78" s="109" t="s">
        <v>38</v>
      </c>
      <c r="I78" s="109" t="s">
        <v>40</v>
      </c>
      <c r="J78" s="114"/>
      <c r="K78" s="103" t="s">
        <v>13</v>
      </c>
      <c r="T78" s="116" t="s">
        <v>30</v>
      </c>
    </row>
    <row r="79" spans="1:20" ht="30" x14ac:dyDescent="0.25">
      <c r="A79" s="97">
        <f>A75+1</f>
        <v>1</v>
      </c>
      <c r="B79" s="109">
        <v>120152</v>
      </c>
      <c r="C79" s="109">
        <v>5</v>
      </c>
      <c r="D79" s="109">
        <v>31</v>
      </c>
      <c r="E79" s="109"/>
      <c r="F79" s="110"/>
      <c r="G79" s="109" t="s">
        <v>22</v>
      </c>
      <c r="H79" s="109" t="s">
        <v>41</v>
      </c>
      <c r="I79" s="109" t="s">
        <v>29</v>
      </c>
      <c r="J79" s="103"/>
      <c r="K79" s="103" t="s">
        <v>13</v>
      </c>
      <c r="T79" s="109" t="s">
        <v>42</v>
      </c>
    </row>
    <row r="80" spans="1:20" ht="30" x14ac:dyDescent="0.25">
      <c r="A80" s="97">
        <f>A79+1</f>
        <v>2</v>
      </c>
      <c r="B80" s="109">
        <v>120432</v>
      </c>
      <c r="C80" s="109">
        <v>10</v>
      </c>
      <c r="D80" s="109">
        <v>43</v>
      </c>
      <c r="E80" s="109"/>
      <c r="F80" s="110"/>
      <c r="G80" s="109" t="s">
        <v>22</v>
      </c>
      <c r="H80" s="109" t="s">
        <v>41</v>
      </c>
      <c r="I80" s="109" t="s">
        <v>34</v>
      </c>
      <c r="J80" s="103" t="s">
        <v>43</v>
      </c>
      <c r="K80" s="103" t="s">
        <v>35</v>
      </c>
      <c r="T80" s="109" t="s">
        <v>30</v>
      </c>
    </row>
    <row r="81" spans="1:20" ht="30" x14ac:dyDescent="0.25">
      <c r="A81" s="97">
        <f>A80+1</f>
        <v>3</v>
      </c>
      <c r="B81" s="109">
        <v>120636</v>
      </c>
      <c r="C81" s="109">
        <v>5</v>
      </c>
      <c r="D81" s="109">
        <v>1</v>
      </c>
      <c r="E81" s="109"/>
      <c r="F81" s="110"/>
      <c r="G81" s="109" t="s">
        <v>44</v>
      </c>
      <c r="H81" s="109" t="s">
        <v>45</v>
      </c>
      <c r="I81" s="109" t="s">
        <v>34</v>
      </c>
      <c r="J81" s="103" t="s">
        <v>46</v>
      </c>
      <c r="K81" s="103" t="s">
        <v>13</v>
      </c>
      <c r="T81" s="109" t="s">
        <v>14</v>
      </c>
    </row>
    <row r="82" spans="1:20" ht="30" x14ac:dyDescent="0.25">
      <c r="A82" s="97">
        <f>A116+1</f>
        <v>4</v>
      </c>
      <c r="B82" s="109">
        <v>120638</v>
      </c>
      <c r="C82" s="109">
        <v>5</v>
      </c>
      <c r="D82" s="109">
        <v>123</v>
      </c>
      <c r="E82" s="109"/>
      <c r="F82" s="110"/>
      <c r="G82" s="109" t="s">
        <v>36</v>
      </c>
      <c r="H82" s="109" t="s">
        <v>33</v>
      </c>
      <c r="I82" s="120" t="s">
        <v>47</v>
      </c>
      <c r="J82" s="103"/>
      <c r="K82" s="103" t="s">
        <v>13</v>
      </c>
      <c r="T82" s="109" t="s">
        <v>30</v>
      </c>
    </row>
    <row r="83" spans="1:20" ht="30" x14ac:dyDescent="0.25">
      <c r="A83" s="115">
        <f>A89+1</f>
        <v>6</v>
      </c>
      <c r="B83" s="116">
        <v>120883</v>
      </c>
      <c r="C83" s="116">
        <v>3</v>
      </c>
      <c r="D83" s="116">
        <v>3</v>
      </c>
      <c r="E83" s="116"/>
      <c r="F83" s="117"/>
      <c r="G83" s="116" t="s">
        <v>44</v>
      </c>
      <c r="H83" s="116" t="s">
        <v>33</v>
      </c>
      <c r="I83" s="121" t="s">
        <v>48</v>
      </c>
      <c r="J83" s="119" t="s">
        <v>49</v>
      </c>
      <c r="K83" s="119" t="s">
        <v>13</v>
      </c>
      <c r="T83" s="109" t="s">
        <v>14</v>
      </c>
    </row>
    <row r="84" spans="1:20" ht="30" x14ac:dyDescent="0.25">
      <c r="A84" s="115">
        <f>A93+1</f>
        <v>4</v>
      </c>
      <c r="B84" s="116">
        <v>120686</v>
      </c>
      <c r="C84" s="116">
        <v>3</v>
      </c>
      <c r="D84" s="116">
        <v>2</v>
      </c>
      <c r="E84" s="116"/>
      <c r="F84" s="117"/>
      <c r="G84" s="116" t="s">
        <v>44</v>
      </c>
      <c r="H84" s="116" t="s">
        <v>33</v>
      </c>
      <c r="I84" s="121" t="s">
        <v>48</v>
      </c>
      <c r="J84" s="119" t="s">
        <v>49</v>
      </c>
      <c r="K84" s="119" t="s">
        <v>13</v>
      </c>
      <c r="T84" s="109" t="s">
        <v>14</v>
      </c>
    </row>
    <row r="85" spans="1:20" ht="30" x14ac:dyDescent="0.25">
      <c r="A85" s="115">
        <f>A94+1</f>
        <v>4</v>
      </c>
      <c r="B85" s="116">
        <v>120092</v>
      </c>
      <c r="C85" s="116">
        <v>3</v>
      </c>
      <c r="D85" s="116">
        <v>1</v>
      </c>
      <c r="E85" s="116"/>
      <c r="F85" s="117"/>
      <c r="G85" s="116" t="s">
        <v>44</v>
      </c>
      <c r="H85" s="116" t="s">
        <v>33</v>
      </c>
      <c r="I85" s="121" t="s">
        <v>48</v>
      </c>
      <c r="J85" s="119" t="s">
        <v>49</v>
      </c>
      <c r="K85" s="119" t="s">
        <v>13</v>
      </c>
      <c r="T85" s="109" t="s">
        <v>14</v>
      </c>
    </row>
    <row r="86" spans="1:20" ht="30" x14ac:dyDescent="0.25">
      <c r="A86" s="97">
        <f>A88+1</f>
        <v>3</v>
      </c>
      <c r="B86" s="98">
        <v>120474</v>
      </c>
      <c r="C86" s="98">
        <v>10</v>
      </c>
      <c r="D86" s="98">
        <v>3</v>
      </c>
      <c r="E86" s="98"/>
      <c r="F86" s="99"/>
      <c r="G86" s="98" t="s">
        <v>44</v>
      </c>
      <c r="H86" s="98" t="s">
        <v>33</v>
      </c>
      <c r="I86" s="98" t="s">
        <v>50</v>
      </c>
      <c r="J86" s="102"/>
      <c r="K86" s="103" t="s">
        <v>13</v>
      </c>
      <c r="T86" s="109" t="s">
        <v>51</v>
      </c>
    </row>
    <row r="87" spans="1:20" x14ac:dyDescent="0.25">
      <c r="A87" s="97">
        <v>1</v>
      </c>
      <c r="B87" s="98">
        <v>120745</v>
      </c>
      <c r="C87" s="98">
        <v>5</v>
      </c>
      <c r="D87" s="98">
        <v>65</v>
      </c>
      <c r="E87" s="98"/>
      <c r="F87" s="99"/>
      <c r="G87" s="98" t="s">
        <v>22</v>
      </c>
      <c r="H87" s="98" t="s">
        <v>12</v>
      </c>
      <c r="I87" s="98" t="s">
        <v>52</v>
      </c>
      <c r="J87" s="102" t="s">
        <v>53</v>
      </c>
      <c r="K87" s="103" t="s">
        <v>13</v>
      </c>
      <c r="T87" s="116" t="s">
        <v>14</v>
      </c>
    </row>
    <row r="88" spans="1:20" x14ac:dyDescent="0.25">
      <c r="A88" s="97">
        <f>A87+1</f>
        <v>2</v>
      </c>
      <c r="B88" s="98">
        <v>119829</v>
      </c>
      <c r="C88" s="98">
        <v>20</v>
      </c>
      <c r="D88" s="98">
        <v>27</v>
      </c>
      <c r="E88" s="98"/>
      <c r="F88" s="99"/>
      <c r="G88" s="98" t="s">
        <v>22</v>
      </c>
      <c r="H88" s="98" t="s">
        <v>12</v>
      </c>
      <c r="I88" s="98" t="s">
        <v>52</v>
      </c>
      <c r="J88" s="102" t="s">
        <v>53</v>
      </c>
      <c r="K88" s="103" t="s">
        <v>27</v>
      </c>
      <c r="T88" s="116" t="s">
        <v>14</v>
      </c>
    </row>
    <row r="89" spans="1:20" ht="30" x14ac:dyDescent="0.25">
      <c r="A89" s="97">
        <f>A82+1</f>
        <v>5</v>
      </c>
      <c r="B89" s="109">
        <v>120387</v>
      </c>
      <c r="C89" s="109">
        <v>5</v>
      </c>
      <c r="D89" s="109">
        <v>106</v>
      </c>
      <c r="E89" s="109"/>
      <c r="F89" s="110"/>
      <c r="G89" s="109" t="s">
        <v>36</v>
      </c>
      <c r="H89" s="109" t="s">
        <v>33</v>
      </c>
      <c r="I89" s="122" t="s">
        <v>47</v>
      </c>
      <c r="J89" s="103"/>
      <c r="K89" s="103" t="s">
        <v>13</v>
      </c>
      <c r="T89" s="116" t="s">
        <v>14</v>
      </c>
    </row>
    <row r="90" spans="1:20" ht="30" x14ac:dyDescent="0.25">
      <c r="A90" s="123">
        <v>1</v>
      </c>
      <c r="B90" s="124">
        <v>120532</v>
      </c>
      <c r="C90" s="124">
        <v>5</v>
      </c>
      <c r="D90" s="124">
        <v>22</v>
      </c>
      <c r="E90" s="124"/>
      <c r="F90" s="125"/>
      <c r="G90" s="124" t="s">
        <v>22</v>
      </c>
      <c r="H90" s="124" t="s">
        <v>54</v>
      </c>
      <c r="I90" s="124" t="s">
        <v>55</v>
      </c>
      <c r="J90" s="126"/>
      <c r="K90" s="107" t="s">
        <v>13</v>
      </c>
      <c r="T90" s="98" t="s">
        <v>42</v>
      </c>
    </row>
    <row r="91" spans="1:20" ht="30" x14ac:dyDescent="0.25">
      <c r="A91" s="97">
        <f>A92+1</f>
        <v>5</v>
      </c>
      <c r="B91" s="104">
        <v>120702</v>
      </c>
      <c r="C91" s="104">
        <v>5</v>
      </c>
      <c r="D91" s="104">
        <v>79</v>
      </c>
      <c r="E91" s="104"/>
      <c r="F91" s="105">
        <v>45189</v>
      </c>
      <c r="G91" s="104" t="s">
        <v>22</v>
      </c>
      <c r="H91" s="104" t="s">
        <v>54</v>
      </c>
      <c r="I91" s="106" t="s">
        <v>55</v>
      </c>
      <c r="J91" s="107" t="s">
        <v>56</v>
      </c>
      <c r="K91" s="107" t="s">
        <v>57</v>
      </c>
      <c r="T91" s="109" t="s">
        <v>51</v>
      </c>
    </row>
    <row r="92" spans="1:20" ht="30" x14ac:dyDescent="0.25">
      <c r="A92" s="97">
        <f>A116+1</f>
        <v>4</v>
      </c>
      <c r="B92" s="104">
        <v>120529</v>
      </c>
      <c r="C92" s="104">
        <v>5</v>
      </c>
      <c r="D92" s="104">
        <v>10</v>
      </c>
      <c r="E92" s="104"/>
      <c r="F92" s="105">
        <v>45189</v>
      </c>
      <c r="G92" s="104" t="s">
        <v>22</v>
      </c>
      <c r="H92" s="104" t="s">
        <v>58</v>
      </c>
      <c r="I92" s="106" t="s">
        <v>59</v>
      </c>
      <c r="J92" s="107" t="s">
        <v>56</v>
      </c>
      <c r="K92" s="107" t="s">
        <v>13</v>
      </c>
      <c r="T92" s="98" t="s">
        <v>30</v>
      </c>
    </row>
    <row r="93" spans="1:20" ht="30" x14ac:dyDescent="0.25">
      <c r="A93" s="97">
        <f>A96+1</f>
        <v>3</v>
      </c>
      <c r="B93" s="109">
        <v>120664</v>
      </c>
      <c r="C93" s="109">
        <v>10</v>
      </c>
      <c r="D93" s="109">
        <v>110</v>
      </c>
      <c r="E93" s="109"/>
      <c r="F93" s="110"/>
      <c r="G93" s="109" t="s">
        <v>36</v>
      </c>
      <c r="H93" s="109" t="s">
        <v>60</v>
      </c>
      <c r="I93" s="111" t="s">
        <v>48</v>
      </c>
      <c r="J93" s="103"/>
      <c r="K93" s="103" t="s">
        <v>13</v>
      </c>
      <c r="T93" s="109" t="s">
        <v>51</v>
      </c>
    </row>
    <row r="94" spans="1:20" s="108" customFormat="1" ht="30" x14ac:dyDescent="0.25">
      <c r="A94" s="97">
        <v>3</v>
      </c>
      <c r="B94" s="109">
        <v>119290</v>
      </c>
      <c r="C94" s="109">
        <v>10</v>
      </c>
      <c r="D94" s="109">
        <v>106</v>
      </c>
      <c r="E94" s="109"/>
      <c r="F94" s="110"/>
      <c r="G94" s="109" t="s">
        <v>36</v>
      </c>
      <c r="H94" s="109" t="s">
        <v>61</v>
      </c>
      <c r="I94" s="111" t="s">
        <v>48</v>
      </c>
      <c r="J94" s="103"/>
      <c r="K94" s="103" t="s">
        <v>13</v>
      </c>
      <c r="T94" s="124" t="s">
        <v>14</v>
      </c>
    </row>
    <row r="95" spans="1:20" s="108" customFormat="1" ht="30" x14ac:dyDescent="0.25">
      <c r="A95" s="97">
        <v>5</v>
      </c>
      <c r="B95" s="98">
        <v>119568</v>
      </c>
      <c r="C95" s="98">
        <v>9</v>
      </c>
      <c r="D95" s="98">
        <v>118</v>
      </c>
      <c r="E95" s="98"/>
      <c r="F95" s="99"/>
      <c r="G95" s="98" t="s">
        <v>36</v>
      </c>
      <c r="H95" s="98" t="s">
        <v>62</v>
      </c>
      <c r="I95" s="112" t="s">
        <v>48</v>
      </c>
      <c r="J95" s="102"/>
      <c r="K95" s="102" t="s">
        <v>13</v>
      </c>
      <c r="T95" s="104" t="s">
        <v>30</v>
      </c>
    </row>
    <row r="96" spans="1:20" s="108" customFormat="1" ht="30" x14ac:dyDescent="0.25">
      <c r="A96" s="123">
        <v>2</v>
      </c>
      <c r="B96" s="104">
        <v>120528</v>
      </c>
      <c r="C96" s="104">
        <v>5</v>
      </c>
      <c r="D96" s="104">
        <v>25</v>
      </c>
      <c r="E96" s="104"/>
      <c r="F96" s="105">
        <v>45189</v>
      </c>
      <c r="G96" s="104" t="s">
        <v>22</v>
      </c>
      <c r="H96" s="104" t="s">
        <v>63</v>
      </c>
      <c r="I96" s="106" t="s">
        <v>64</v>
      </c>
      <c r="J96" s="107"/>
      <c r="K96" s="107" t="s">
        <v>13</v>
      </c>
      <c r="T96" s="104" t="s">
        <v>30</v>
      </c>
    </row>
    <row r="97" spans="1:20" ht="30" x14ac:dyDescent="0.25">
      <c r="A97" s="123">
        <v>6</v>
      </c>
      <c r="B97" s="124">
        <v>120284</v>
      </c>
      <c r="C97" s="124">
        <v>10</v>
      </c>
      <c r="D97" s="124">
        <v>58</v>
      </c>
      <c r="E97" s="124"/>
      <c r="F97" s="125"/>
      <c r="G97" s="124" t="s">
        <v>22</v>
      </c>
      <c r="H97" s="124" t="s">
        <v>63</v>
      </c>
      <c r="I97" s="124" t="s">
        <v>65</v>
      </c>
      <c r="J97" s="126"/>
      <c r="K97" s="107" t="s">
        <v>35</v>
      </c>
      <c r="T97" s="109" t="s">
        <v>42</v>
      </c>
    </row>
    <row r="98" spans="1:20" ht="30" x14ac:dyDescent="0.25">
      <c r="A98" s="113">
        <v>3</v>
      </c>
      <c r="B98" s="98">
        <v>119577</v>
      </c>
      <c r="C98" s="98">
        <v>10</v>
      </c>
      <c r="D98" s="98">
        <v>13</v>
      </c>
      <c r="E98" s="98"/>
      <c r="F98" s="99"/>
      <c r="G98" s="98" t="s">
        <v>22</v>
      </c>
      <c r="H98" s="98" t="s">
        <v>66</v>
      </c>
      <c r="I98" s="98" t="s">
        <v>65</v>
      </c>
      <c r="J98" s="102"/>
      <c r="K98" s="103" t="s">
        <v>13</v>
      </c>
      <c r="T98" s="109" t="s">
        <v>14</v>
      </c>
    </row>
    <row r="99" spans="1:20" ht="30" x14ac:dyDescent="0.25">
      <c r="A99" s="97">
        <v>2</v>
      </c>
      <c r="B99" s="109">
        <v>119291</v>
      </c>
      <c r="C99" s="109">
        <v>10</v>
      </c>
      <c r="D99" s="109">
        <v>99</v>
      </c>
      <c r="E99" s="109"/>
      <c r="F99" s="110">
        <v>45194</v>
      </c>
      <c r="G99" s="98" t="s">
        <v>36</v>
      </c>
      <c r="H99" s="109" t="s">
        <v>66</v>
      </c>
      <c r="I99" s="111" t="s">
        <v>67</v>
      </c>
      <c r="J99" s="103"/>
      <c r="K99" s="103" t="s">
        <v>13</v>
      </c>
      <c r="T99" s="98" t="s">
        <v>14</v>
      </c>
    </row>
    <row r="100" spans="1:20" s="108" customFormat="1" x14ac:dyDescent="0.25">
      <c r="A100" s="97"/>
      <c r="B100" s="2423" t="s">
        <v>68</v>
      </c>
      <c r="C100" s="2423">
        <v>5</v>
      </c>
      <c r="D100" s="98">
        <v>1</v>
      </c>
      <c r="E100" s="98"/>
      <c r="F100" s="99"/>
      <c r="G100" s="98" t="s">
        <v>44</v>
      </c>
      <c r="H100" s="98"/>
      <c r="I100" s="98"/>
      <c r="J100" s="102"/>
      <c r="K100" s="103" t="s">
        <v>69</v>
      </c>
      <c r="T100" s="104" t="s">
        <v>14</v>
      </c>
    </row>
    <row r="101" spans="1:20" s="108" customFormat="1" x14ac:dyDescent="0.25">
      <c r="A101" s="97"/>
      <c r="B101" s="2425">
        <v>117822</v>
      </c>
      <c r="C101" s="2425">
        <v>20</v>
      </c>
      <c r="D101" s="98">
        <v>1</v>
      </c>
      <c r="E101" s="98"/>
      <c r="F101" s="99"/>
      <c r="G101" s="98" t="s">
        <v>44</v>
      </c>
      <c r="H101" s="98"/>
      <c r="I101" s="98"/>
      <c r="J101" s="102"/>
      <c r="K101" s="103" t="s">
        <v>69</v>
      </c>
      <c r="T101" s="124" t="s">
        <v>14</v>
      </c>
    </row>
    <row r="102" spans="1:20" ht="30" x14ac:dyDescent="0.25">
      <c r="A102" s="97">
        <v>4</v>
      </c>
      <c r="B102" s="98" t="s">
        <v>70</v>
      </c>
      <c r="C102" s="98">
        <v>5</v>
      </c>
      <c r="D102" s="98">
        <v>93</v>
      </c>
      <c r="E102" s="98"/>
      <c r="F102" s="99">
        <v>45191</v>
      </c>
      <c r="G102" s="98" t="s">
        <v>71</v>
      </c>
      <c r="H102" s="98" t="s">
        <v>72</v>
      </c>
      <c r="I102" s="98" t="s">
        <v>67</v>
      </c>
      <c r="J102" s="102" t="s">
        <v>73</v>
      </c>
      <c r="K102" s="103" t="s">
        <v>74</v>
      </c>
      <c r="T102" s="98" t="s">
        <v>30</v>
      </c>
    </row>
    <row r="103" spans="1:20" ht="30" x14ac:dyDescent="0.25">
      <c r="A103" s="97">
        <v>6</v>
      </c>
      <c r="B103" s="2429">
        <v>120864</v>
      </c>
      <c r="C103" s="98">
        <v>5</v>
      </c>
      <c r="D103" s="98">
        <v>37</v>
      </c>
      <c r="E103" s="98"/>
      <c r="F103" s="99">
        <v>45194</v>
      </c>
      <c r="G103" s="98" t="s">
        <v>36</v>
      </c>
      <c r="H103" s="98" t="s">
        <v>72</v>
      </c>
      <c r="I103" s="98" t="s">
        <v>75</v>
      </c>
      <c r="J103" s="102"/>
      <c r="K103" s="103" t="s">
        <v>13</v>
      </c>
      <c r="T103" s="109" t="s">
        <v>30</v>
      </c>
    </row>
    <row r="104" spans="1:20" ht="15" customHeight="1" x14ac:dyDescent="0.25">
      <c r="A104" s="97">
        <v>3</v>
      </c>
      <c r="B104" s="98">
        <v>120701</v>
      </c>
      <c r="C104" s="98">
        <v>5</v>
      </c>
      <c r="D104" s="98">
        <v>54</v>
      </c>
      <c r="E104" s="98"/>
      <c r="F104" s="99"/>
      <c r="G104" s="98" t="s">
        <v>22</v>
      </c>
      <c r="H104" s="98" t="s">
        <v>72</v>
      </c>
      <c r="I104" s="98" t="s">
        <v>76</v>
      </c>
      <c r="J104" s="102"/>
      <c r="K104" s="103" t="s">
        <v>13</v>
      </c>
      <c r="T104" s="98" t="s">
        <v>14</v>
      </c>
    </row>
    <row r="105" spans="1:20" ht="15" customHeight="1" x14ac:dyDescent="0.25">
      <c r="A105" s="97"/>
      <c r="B105" s="2423" t="s">
        <v>77</v>
      </c>
      <c r="C105" s="2423">
        <v>5</v>
      </c>
      <c r="D105" s="98">
        <v>222</v>
      </c>
      <c r="E105" s="98"/>
      <c r="F105" s="99"/>
      <c r="G105" s="98" t="s">
        <v>78</v>
      </c>
      <c r="H105" s="98" t="s">
        <v>79</v>
      </c>
      <c r="I105" s="98"/>
      <c r="J105" s="102"/>
      <c r="K105" s="103" t="s">
        <v>80</v>
      </c>
      <c r="T105" s="98" t="s">
        <v>14</v>
      </c>
    </row>
    <row r="106" spans="1:20" ht="30" x14ac:dyDescent="0.25">
      <c r="A106" s="97">
        <v>3</v>
      </c>
      <c r="B106" s="2429">
        <v>120423</v>
      </c>
      <c r="C106" s="98">
        <v>5</v>
      </c>
      <c r="D106" s="98">
        <v>75</v>
      </c>
      <c r="E106" s="98"/>
      <c r="F106" s="99">
        <v>45195</v>
      </c>
      <c r="G106" s="98" t="s">
        <v>36</v>
      </c>
      <c r="H106" s="98" t="s">
        <v>81</v>
      </c>
      <c r="I106" s="98" t="s">
        <v>75</v>
      </c>
      <c r="J106" s="102"/>
      <c r="K106" s="103" t="s">
        <v>13</v>
      </c>
      <c r="T106" s="98" t="s">
        <v>14</v>
      </c>
    </row>
    <row r="107" spans="1:20" ht="30" x14ac:dyDescent="0.25">
      <c r="A107" s="97">
        <v>8</v>
      </c>
      <c r="B107" s="2423">
        <v>120825</v>
      </c>
      <c r="C107" s="2423">
        <v>10</v>
      </c>
      <c r="D107" s="98">
        <v>53</v>
      </c>
      <c r="E107" s="98"/>
      <c r="F107" s="99"/>
      <c r="G107" s="98" t="s">
        <v>78</v>
      </c>
      <c r="H107" s="98" t="s">
        <v>81</v>
      </c>
      <c r="I107" s="98" t="s">
        <v>82</v>
      </c>
      <c r="J107" s="102"/>
      <c r="K107" s="103" t="s">
        <v>27</v>
      </c>
      <c r="T107" s="98" t="s">
        <v>14</v>
      </c>
    </row>
    <row r="108" spans="1:20" x14ac:dyDescent="0.25">
      <c r="A108" s="97"/>
      <c r="B108" s="2421">
        <v>120287</v>
      </c>
      <c r="C108" s="2421">
        <v>10</v>
      </c>
      <c r="D108" s="98">
        <v>6</v>
      </c>
      <c r="E108" s="98"/>
      <c r="F108" s="99"/>
      <c r="G108" s="98" t="s">
        <v>44</v>
      </c>
      <c r="H108" s="98"/>
      <c r="I108" s="98"/>
      <c r="J108" s="102"/>
      <c r="K108" s="103" t="s">
        <v>13</v>
      </c>
      <c r="T108" s="98" t="s">
        <v>14</v>
      </c>
    </row>
    <row r="109" spans="1:20" ht="15" customHeight="1" x14ac:dyDescent="0.25">
      <c r="A109" s="97"/>
      <c r="B109" s="2423">
        <v>120758</v>
      </c>
      <c r="C109" s="2423">
        <v>10</v>
      </c>
      <c r="D109" s="98">
        <v>89</v>
      </c>
      <c r="E109" s="98"/>
      <c r="F109" s="99"/>
      <c r="G109" s="98" t="s">
        <v>78</v>
      </c>
      <c r="H109" s="98"/>
      <c r="I109" s="98"/>
      <c r="J109" s="102"/>
      <c r="K109" s="103" t="s">
        <v>83</v>
      </c>
      <c r="T109" s="98" t="s">
        <v>14</v>
      </c>
    </row>
    <row r="110" spans="1:20" ht="30" x14ac:dyDescent="0.25">
      <c r="A110" s="97"/>
      <c r="B110" s="2423">
        <v>120284</v>
      </c>
      <c r="C110" s="2423">
        <v>10</v>
      </c>
      <c r="D110" s="98">
        <v>58</v>
      </c>
      <c r="E110" s="98"/>
      <c r="F110" s="99"/>
      <c r="G110" s="98" t="s">
        <v>78</v>
      </c>
      <c r="H110" s="98"/>
      <c r="I110" s="98"/>
      <c r="J110" s="102"/>
      <c r="K110" s="103" t="s">
        <v>84</v>
      </c>
      <c r="T110" s="98" t="s">
        <v>14</v>
      </c>
    </row>
    <row r="111" spans="1:20" ht="15" customHeight="1" x14ac:dyDescent="0.25">
      <c r="A111" s="97"/>
      <c r="B111" s="2421">
        <v>120688</v>
      </c>
      <c r="C111" s="2421">
        <v>15</v>
      </c>
      <c r="D111" s="98">
        <v>68</v>
      </c>
      <c r="E111" s="98"/>
      <c r="F111" s="99">
        <v>45196</v>
      </c>
      <c r="G111" s="98" t="s">
        <v>78</v>
      </c>
      <c r="H111" s="98"/>
      <c r="I111" s="98" t="s">
        <v>85</v>
      </c>
      <c r="J111" s="102"/>
      <c r="K111" s="103" t="s">
        <v>83</v>
      </c>
      <c r="T111" s="98" t="s">
        <v>14</v>
      </c>
    </row>
    <row r="112" spans="1:20" ht="15" customHeight="1" x14ac:dyDescent="0.25">
      <c r="A112" s="97">
        <v>3</v>
      </c>
      <c r="B112" s="2429">
        <v>120276</v>
      </c>
      <c r="C112" s="98">
        <v>5</v>
      </c>
      <c r="D112" s="98">
        <v>72</v>
      </c>
      <c r="E112" s="98"/>
      <c r="F112" s="99">
        <v>45195</v>
      </c>
      <c r="G112" s="98" t="s">
        <v>36</v>
      </c>
      <c r="H112" s="98" t="s">
        <v>86</v>
      </c>
      <c r="I112" s="98" t="s">
        <v>87</v>
      </c>
      <c r="J112" s="102"/>
      <c r="K112" s="103" t="s">
        <v>13</v>
      </c>
      <c r="T112" s="98"/>
    </row>
    <row r="113" spans="1:20" ht="15" customHeight="1" x14ac:dyDescent="0.25">
      <c r="A113" s="97">
        <v>1</v>
      </c>
      <c r="B113" s="2605">
        <v>121017</v>
      </c>
      <c r="C113" s="98">
        <v>3</v>
      </c>
      <c r="D113" s="98">
        <v>84</v>
      </c>
      <c r="E113" s="98"/>
      <c r="F113" s="99" t="s">
        <v>88</v>
      </c>
      <c r="G113" s="98" t="s">
        <v>36</v>
      </c>
      <c r="H113" s="98" t="s">
        <v>86</v>
      </c>
      <c r="I113" s="98" t="s">
        <v>89</v>
      </c>
      <c r="J113" s="102" t="s">
        <v>30</v>
      </c>
      <c r="K113" s="103" t="s">
        <v>13</v>
      </c>
      <c r="T113" s="98" t="s">
        <v>14</v>
      </c>
    </row>
    <row r="114" spans="1:20" x14ac:dyDescent="0.25">
      <c r="A114" s="113"/>
      <c r="B114" s="98">
        <v>120284</v>
      </c>
      <c r="C114" s="98">
        <v>100</v>
      </c>
      <c r="D114" s="98">
        <v>58</v>
      </c>
      <c r="E114" s="98"/>
      <c r="F114" s="99">
        <v>45202</v>
      </c>
      <c r="G114" s="98" t="s">
        <v>78</v>
      </c>
      <c r="H114" s="98"/>
      <c r="I114" s="98"/>
      <c r="J114" s="102" t="s">
        <v>90</v>
      </c>
      <c r="K114" s="103" t="s">
        <v>35</v>
      </c>
      <c r="T114" s="98" t="s">
        <v>14</v>
      </c>
    </row>
    <row r="115" spans="1:20" ht="15" customHeight="1" x14ac:dyDescent="0.25">
      <c r="A115" s="113"/>
      <c r="B115" s="98">
        <v>117366</v>
      </c>
      <c r="C115" s="98">
        <v>10</v>
      </c>
      <c r="D115" s="98">
        <v>7</v>
      </c>
      <c r="E115" s="98"/>
      <c r="F115" s="99"/>
      <c r="G115" s="98" t="s">
        <v>44</v>
      </c>
      <c r="H115" s="98"/>
      <c r="I115" s="98"/>
      <c r="J115" s="102" t="s">
        <v>91</v>
      </c>
      <c r="K115" s="103" t="s">
        <v>13</v>
      </c>
      <c r="T115" s="98" t="s">
        <v>14</v>
      </c>
    </row>
    <row r="116" spans="1:20" ht="30" x14ac:dyDescent="0.25">
      <c r="A116" s="97">
        <v>3</v>
      </c>
      <c r="B116" s="2429">
        <v>119322</v>
      </c>
      <c r="C116" s="98">
        <v>5</v>
      </c>
      <c r="D116" s="98">
        <v>252</v>
      </c>
      <c r="E116" s="98"/>
      <c r="F116" s="99"/>
      <c r="G116" s="98" t="s">
        <v>36</v>
      </c>
      <c r="H116" s="98" t="s">
        <v>92</v>
      </c>
      <c r="I116" s="101" t="s">
        <v>47</v>
      </c>
      <c r="J116" s="102"/>
      <c r="K116" s="103" t="s">
        <v>13</v>
      </c>
      <c r="T116" s="98" t="s">
        <v>14</v>
      </c>
    </row>
    <row r="117" spans="1:20" ht="30.75" customHeight="1" x14ac:dyDescent="0.25">
      <c r="A117" s="97">
        <v>4</v>
      </c>
      <c r="B117" s="2606">
        <v>120730</v>
      </c>
      <c r="C117" s="2424">
        <v>5</v>
      </c>
      <c r="D117" s="98">
        <v>105</v>
      </c>
      <c r="E117" s="98"/>
      <c r="F117" s="99">
        <v>45195</v>
      </c>
      <c r="G117" s="98" t="s">
        <v>36</v>
      </c>
      <c r="H117" s="98" t="s">
        <v>92</v>
      </c>
      <c r="I117" s="98" t="s">
        <v>93</v>
      </c>
      <c r="J117" s="102"/>
      <c r="K117" s="103" t="s">
        <v>13</v>
      </c>
      <c r="T117" s="98" t="s">
        <v>14</v>
      </c>
    </row>
    <row r="118" spans="1:20" ht="15" customHeight="1" x14ac:dyDescent="0.25">
      <c r="A118" s="97">
        <v>1</v>
      </c>
      <c r="B118" s="2607">
        <v>118595</v>
      </c>
      <c r="C118" s="2423">
        <v>7</v>
      </c>
      <c r="D118" s="2426">
        <v>53</v>
      </c>
      <c r="E118" s="112"/>
      <c r="F118" s="99">
        <v>45199</v>
      </c>
      <c r="G118" s="98" t="s">
        <v>36</v>
      </c>
      <c r="H118" s="98" t="s">
        <v>94</v>
      </c>
      <c r="I118" s="98" t="s">
        <v>95</v>
      </c>
      <c r="J118" s="102" t="s">
        <v>30</v>
      </c>
      <c r="K118" s="103" t="s">
        <v>13</v>
      </c>
      <c r="T118" s="98"/>
    </row>
    <row r="119" spans="1:20" ht="30" x14ac:dyDescent="0.25">
      <c r="A119" s="113">
        <v>8</v>
      </c>
      <c r="B119" s="2423">
        <v>120932</v>
      </c>
      <c r="C119" s="2423">
        <v>5</v>
      </c>
      <c r="D119" s="2424">
        <v>54</v>
      </c>
      <c r="E119" s="2424"/>
      <c r="F119" s="99">
        <v>45202</v>
      </c>
      <c r="G119" s="98" t="s">
        <v>71</v>
      </c>
      <c r="H119" s="98" t="s">
        <v>96</v>
      </c>
      <c r="I119" s="98" t="s">
        <v>97</v>
      </c>
      <c r="J119" s="102"/>
      <c r="K119" s="103" t="s">
        <v>98</v>
      </c>
      <c r="T119" s="98"/>
    </row>
    <row r="120" spans="1:20" ht="30" x14ac:dyDescent="0.25">
      <c r="A120" s="97">
        <v>1</v>
      </c>
      <c r="B120" s="2429">
        <v>120297</v>
      </c>
      <c r="C120" s="98">
        <v>10</v>
      </c>
      <c r="D120" s="98">
        <v>148</v>
      </c>
      <c r="E120" s="98"/>
      <c r="F120" s="99">
        <v>45184</v>
      </c>
      <c r="G120" s="98" t="s">
        <v>36</v>
      </c>
      <c r="H120" s="98" t="s">
        <v>96</v>
      </c>
      <c r="I120" s="98" t="s">
        <v>99</v>
      </c>
      <c r="J120" s="102" t="s">
        <v>100</v>
      </c>
      <c r="K120" s="103" t="s">
        <v>13</v>
      </c>
      <c r="P120" s="94"/>
      <c r="T120" s="98" t="s">
        <v>14</v>
      </c>
    </row>
    <row r="121" spans="1:20" ht="30" x14ac:dyDescent="0.25">
      <c r="A121" s="113">
        <v>2</v>
      </c>
      <c r="B121" s="2423">
        <v>120758</v>
      </c>
      <c r="C121" s="2423">
        <v>10</v>
      </c>
      <c r="D121" s="98"/>
      <c r="E121" s="98"/>
      <c r="F121" s="99"/>
      <c r="G121" s="98"/>
      <c r="H121" s="98" t="s">
        <v>101</v>
      </c>
      <c r="I121" s="98"/>
      <c r="J121" s="102"/>
      <c r="K121" s="103" t="s">
        <v>35</v>
      </c>
      <c r="T121" s="98" t="s">
        <v>14</v>
      </c>
    </row>
    <row r="122" spans="1:20" ht="30.75" customHeight="1" x14ac:dyDescent="0.25">
      <c r="A122" s="2427">
        <v>1</v>
      </c>
      <c r="B122" s="2428">
        <v>121088</v>
      </c>
      <c r="C122" s="2428">
        <v>3</v>
      </c>
      <c r="D122" s="2429">
        <v>99</v>
      </c>
      <c r="E122" s="2429"/>
      <c r="F122" s="2430">
        <v>45201</v>
      </c>
      <c r="G122" s="2429" t="s">
        <v>36</v>
      </c>
      <c r="H122" s="2429" t="s">
        <v>102</v>
      </c>
      <c r="I122" s="2429" t="s">
        <v>103</v>
      </c>
      <c r="J122" s="2431"/>
      <c r="K122" s="2431" t="s">
        <v>13</v>
      </c>
      <c r="T122" s="98"/>
    </row>
    <row r="123" spans="1:20" ht="15" customHeight="1" x14ac:dyDescent="0.25">
      <c r="A123" s="113">
        <v>5</v>
      </c>
      <c r="B123" s="2428">
        <v>119594</v>
      </c>
      <c r="C123" s="2432">
        <v>10</v>
      </c>
      <c r="D123" s="98">
        <v>98</v>
      </c>
      <c r="E123" s="98"/>
      <c r="F123" s="99">
        <v>45195</v>
      </c>
      <c r="G123" s="98" t="s">
        <v>36</v>
      </c>
      <c r="H123" s="98" t="s">
        <v>104</v>
      </c>
      <c r="I123" s="98" t="s">
        <v>89</v>
      </c>
      <c r="J123" s="102"/>
      <c r="K123" s="103" t="s">
        <v>13</v>
      </c>
      <c r="T123" s="98"/>
    </row>
    <row r="124" spans="1:20" ht="30" x14ac:dyDescent="0.25">
      <c r="A124" s="113">
        <v>2</v>
      </c>
      <c r="B124" s="2608">
        <v>120533</v>
      </c>
      <c r="C124" s="2419">
        <v>10</v>
      </c>
      <c r="D124" s="2420">
        <v>128</v>
      </c>
      <c r="E124" s="2602"/>
      <c r="F124" s="99"/>
      <c r="G124" s="98"/>
      <c r="H124" s="98" t="s">
        <v>105</v>
      </c>
      <c r="I124" s="98" t="s">
        <v>106</v>
      </c>
      <c r="J124" s="102"/>
      <c r="K124" s="103" t="s">
        <v>13</v>
      </c>
      <c r="T124" s="98" t="s">
        <v>14</v>
      </c>
    </row>
    <row r="125" spans="1:20" ht="15" customHeight="1" x14ac:dyDescent="0.25">
      <c r="A125" s="113">
        <v>8</v>
      </c>
      <c r="B125" s="2607">
        <v>120970</v>
      </c>
      <c r="C125" s="2421">
        <v>10</v>
      </c>
      <c r="D125" s="98">
        <v>52</v>
      </c>
      <c r="E125" s="98"/>
      <c r="F125" s="99">
        <v>45195</v>
      </c>
      <c r="G125" s="98" t="s">
        <v>36</v>
      </c>
      <c r="H125" s="98" t="s">
        <v>105</v>
      </c>
      <c r="I125" s="98" t="s">
        <v>103</v>
      </c>
      <c r="J125" s="102"/>
      <c r="K125" s="103" t="s">
        <v>107</v>
      </c>
      <c r="T125" s="98"/>
    </row>
    <row r="126" spans="1:20" ht="15" customHeight="1" x14ac:dyDescent="0.25">
      <c r="A126" s="113">
        <v>7</v>
      </c>
      <c r="B126" s="2605" t="s">
        <v>108</v>
      </c>
      <c r="C126" s="2423">
        <v>5</v>
      </c>
      <c r="D126" s="98">
        <v>148</v>
      </c>
      <c r="E126" s="98"/>
      <c r="F126" s="99">
        <v>45195</v>
      </c>
      <c r="G126" s="98" t="s">
        <v>36</v>
      </c>
      <c r="H126" s="98" t="s">
        <v>105</v>
      </c>
      <c r="I126" s="98" t="s">
        <v>82</v>
      </c>
      <c r="J126" s="102"/>
      <c r="K126" s="103" t="s">
        <v>13</v>
      </c>
      <c r="T126" s="98" t="s">
        <v>14</v>
      </c>
    </row>
    <row r="127" spans="1:20" ht="15" customHeight="1" x14ac:dyDescent="0.25">
      <c r="A127" s="113">
        <v>2</v>
      </c>
      <c r="B127" s="2419">
        <v>121252</v>
      </c>
      <c r="C127" s="2419">
        <v>5</v>
      </c>
      <c r="D127" s="2420"/>
      <c r="E127" s="2602"/>
      <c r="F127" s="99"/>
      <c r="G127" s="98" t="s">
        <v>22</v>
      </c>
      <c r="H127" s="98" t="s">
        <v>105</v>
      </c>
      <c r="I127" s="98" t="s">
        <v>109</v>
      </c>
      <c r="J127" s="102" t="s">
        <v>110</v>
      </c>
      <c r="K127" s="103" t="s">
        <v>13</v>
      </c>
      <c r="T127" s="98" t="s">
        <v>14</v>
      </c>
    </row>
    <row r="128" spans="1:20" ht="30" customHeight="1" x14ac:dyDescent="0.25">
      <c r="A128" s="113">
        <v>1</v>
      </c>
      <c r="B128" s="2608">
        <v>121051</v>
      </c>
      <c r="C128" s="2419">
        <v>5</v>
      </c>
      <c r="D128" s="2420">
        <v>32</v>
      </c>
      <c r="E128" s="2602"/>
      <c r="F128" s="99">
        <v>45210</v>
      </c>
      <c r="G128" s="98" t="s">
        <v>36</v>
      </c>
      <c r="H128" s="98" t="s">
        <v>111</v>
      </c>
      <c r="I128" s="98" t="s">
        <v>112</v>
      </c>
      <c r="J128" s="102"/>
      <c r="K128" s="103" t="s">
        <v>13</v>
      </c>
      <c r="T128" s="98" t="s">
        <v>14</v>
      </c>
    </row>
    <row r="129" spans="1:20" ht="30" customHeight="1" x14ac:dyDescent="0.25">
      <c r="A129" s="113">
        <v>1</v>
      </c>
      <c r="B129" s="2607">
        <v>120938</v>
      </c>
      <c r="C129" s="2421">
        <v>10</v>
      </c>
      <c r="D129" s="2422">
        <v>74</v>
      </c>
      <c r="E129" s="2602"/>
      <c r="F129" s="99">
        <v>45210</v>
      </c>
      <c r="G129" s="98" t="s">
        <v>36</v>
      </c>
      <c r="H129" s="98" t="s">
        <v>113</v>
      </c>
      <c r="I129" s="98" t="s">
        <v>114</v>
      </c>
      <c r="J129" s="102"/>
      <c r="K129" s="103" t="s">
        <v>13</v>
      </c>
      <c r="T129" s="98" t="s">
        <v>14</v>
      </c>
    </row>
    <row r="130" spans="1:20" ht="30" customHeight="1" x14ac:dyDescent="0.25">
      <c r="A130" s="113">
        <v>1</v>
      </c>
      <c r="B130" s="2419">
        <v>120110</v>
      </c>
      <c r="C130" s="2419">
        <v>10</v>
      </c>
      <c r="D130" s="2420">
        <v>131</v>
      </c>
      <c r="E130" s="2602"/>
      <c r="F130" s="99">
        <v>45210</v>
      </c>
      <c r="G130" s="98" t="s">
        <v>36</v>
      </c>
      <c r="H130" s="98" t="s">
        <v>115</v>
      </c>
      <c r="I130" s="98" t="s">
        <v>116</v>
      </c>
      <c r="J130" s="102"/>
      <c r="K130" s="103" t="s">
        <v>117</v>
      </c>
      <c r="T130" s="98" t="s">
        <v>14</v>
      </c>
    </row>
    <row r="131" spans="1:20" ht="30" customHeight="1" x14ac:dyDescent="0.25">
      <c r="A131" s="113">
        <v>2</v>
      </c>
      <c r="B131" s="2419">
        <v>120927</v>
      </c>
      <c r="C131" s="2419">
        <v>5</v>
      </c>
      <c r="D131" s="2420">
        <v>71</v>
      </c>
      <c r="E131" s="2602"/>
      <c r="F131" s="99">
        <v>45210</v>
      </c>
      <c r="G131" s="98" t="s">
        <v>36</v>
      </c>
      <c r="H131" s="98" t="s">
        <v>115</v>
      </c>
      <c r="I131" s="98" t="s">
        <v>118</v>
      </c>
      <c r="J131" s="102"/>
      <c r="K131" s="103" t="s">
        <v>119</v>
      </c>
      <c r="T131" s="98" t="s">
        <v>14</v>
      </c>
    </row>
    <row r="132" spans="1:20" ht="30" customHeight="1" x14ac:dyDescent="0.25">
      <c r="A132" s="113"/>
      <c r="B132" s="2419">
        <v>121006</v>
      </c>
      <c r="C132" s="2419">
        <v>10</v>
      </c>
      <c r="D132" s="2420">
        <v>66</v>
      </c>
      <c r="E132" s="2602"/>
      <c r="F132" s="99">
        <v>45210</v>
      </c>
      <c r="G132" s="98" t="s">
        <v>36</v>
      </c>
      <c r="H132" s="98" t="s">
        <v>115</v>
      </c>
      <c r="I132" s="98" t="s">
        <v>118</v>
      </c>
      <c r="J132" s="102"/>
      <c r="K132" s="103" t="s">
        <v>119</v>
      </c>
      <c r="T132" s="98" t="s">
        <v>30</v>
      </c>
    </row>
    <row r="133" spans="1:20" ht="30" customHeight="1" x14ac:dyDescent="0.25">
      <c r="A133" s="113">
        <v>1</v>
      </c>
      <c r="B133" s="2419">
        <v>121007</v>
      </c>
      <c r="C133" s="2419">
        <v>5</v>
      </c>
      <c r="D133" s="2420">
        <v>66</v>
      </c>
      <c r="E133" s="2602"/>
      <c r="F133" s="99">
        <v>45215</v>
      </c>
      <c r="G133" s="98" t="s">
        <v>36</v>
      </c>
      <c r="H133" s="98"/>
      <c r="I133" s="100">
        <v>45216</v>
      </c>
      <c r="J133" s="102" t="s">
        <v>120</v>
      </c>
      <c r="K133" s="103" t="s">
        <v>80</v>
      </c>
      <c r="T133" s="98" t="s">
        <v>14</v>
      </c>
    </row>
    <row r="134" spans="1:20" ht="30" customHeight="1" x14ac:dyDescent="0.25">
      <c r="A134" s="113">
        <v>1</v>
      </c>
      <c r="B134" s="2419">
        <v>120886</v>
      </c>
      <c r="C134" s="2419">
        <v>5</v>
      </c>
      <c r="D134" s="2420">
        <v>78</v>
      </c>
      <c r="E134" s="2602"/>
      <c r="F134" s="99">
        <v>45215</v>
      </c>
      <c r="G134" s="98" t="s">
        <v>78</v>
      </c>
      <c r="H134" s="98" t="s">
        <v>12</v>
      </c>
      <c r="I134" s="100">
        <v>45216</v>
      </c>
      <c r="J134" s="102"/>
      <c r="K134" s="103" t="s">
        <v>69</v>
      </c>
      <c r="T134" s="98" t="s">
        <v>14</v>
      </c>
    </row>
    <row r="135" spans="1:20" ht="30" customHeight="1" x14ac:dyDescent="0.25">
      <c r="A135" s="113">
        <v>1</v>
      </c>
      <c r="B135" s="2419">
        <v>120927</v>
      </c>
      <c r="C135" s="2419">
        <v>5</v>
      </c>
      <c r="D135" s="2420">
        <v>71</v>
      </c>
      <c r="E135" s="2602"/>
      <c r="F135" s="99">
        <v>45215</v>
      </c>
      <c r="G135" s="98" t="s">
        <v>71</v>
      </c>
      <c r="H135" s="98" t="s">
        <v>12</v>
      </c>
      <c r="I135" s="100">
        <v>45217</v>
      </c>
      <c r="J135" s="102"/>
      <c r="K135" s="103" t="s">
        <v>121</v>
      </c>
      <c r="T135" s="98" t="s">
        <v>14</v>
      </c>
    </row>
    <row r="136" spans="1:20" ht="30" customHeight="1" x14ac:dyDescent="0.25">
      <c r="A136" s="113">
        <v>2</v>
      </c>
      <c r="B136" s="2419">
        <v>120790</v>
      </c>
      <c r="C136" s="2419" t="s">
        <v>122</v>
      </c>
      <c r="D136" s="2420">
        <v>26</v>
      </c>
      <c r="E136" s="2602"/>
      <c r="F136" s="99">
        <v>45215</v>
      </c>
      <c r="G136" s="98" t="s">
        <v>71</v>
      </c>
      <c r="H136" s="98" t="s">
        <v>12</v>
      </c>
      <c r="I136" s="100" t="s">
        <v>123</v>
      </c>
      <c r="J136" s="102" t="s">
        <v>124</v>
      </c>
      <c r="K136" s="103" t="s">
        <v>121</v>
      </c>
      <c r="T136" s="98" t="s">
        <v>14</v>
      </c>
    </row>
    <row r="137" spans="1:20" ht="30" customHeight="1" x14ac:dyDescent="0.25">
      <c r="A137" s="113">
        <v>1</v>
      </c>
      <c r="B137" s="2421">
        <v>120762</v>
      </c>
      <c r="C137" s="2421">
        <v>5</v>
      </c>
      <c r="D137" s="98">
        <v>81</v>
      </c>
      <c r="E137" s="98"/>
      <c r="F137" s="99">
        <v>45215</v>
      </c>
      <c r="G137" s="98" t="s">
        <v>71</v>
      </c>
      <c r="H137" s="98" t="s">
        <v>12</v>
      </c>
      <c r="I137" s="100">
        <v>45217</v>
      </c>
      <c r="J137" s="102" t="s">
        <v>125</v>
      </c>
      <c r="K137" s="103" t="s">
        <v>121</v>
      </c>
      <c r="T137" s="98" t="s">
        <v>14</v>
      </c>
    </row>
    <row r="138" spans="1:20" ht="30" customHeight="1" x14ac:dyDescent="0.25">
      <c r="A138" s="113">
        <v>1</v>
      </c>
      <c r="B138" s="2419" t="s">
        <v>126</v>
      </c>
      <c r="C138" s="2419">
        <v>10</v>
      </c>
      <c r="D138" s="2420">
        <v>9</v>
      </c>
      <c r="E138" s="2602"/>
      <c r="F138" s="99">
        <v>45218</v>
      </c>
      <c r="G138" s="98" t="s">
        <v>71</v>
      </c>
      <c r="H138" s="98" t="s">
        <v>12</v>
      </c>
      <c r="I138" s="100">
        <v>45219</v>
      </c>
      <c r="J138" s="102" t="s">
        <v>127</v>
      </c>
      <c r="K138" s="103" t="s">
        <v>32</v>
      </c>
      <c r="T138" s="98" t="s">
        <v>14</v>
      </c>
    </row>
    <row r="139" spans="1:20" ht="30" customHeight="1" x14ac:dyDescent="0.25">
      <c r="A139" s="113">
        <v>2</v>
      </c>
      <c r="B139" s="2419" t="s">
        <v>128</v>
      </c>
      <c r="C139" s="2419">
        <v>10</v>
      </c>
      <c r="D139" s="2420">
        <v>43</v>
      </c>
      <c r="E139" s="2602"/>
      <c r="F139" s="99">
        <v>45218</v>
      </c>
      <c r="G139" s="98" t="s">
        <v>71</v>
      </c>
      <c r="H139" s="98" t="s">
        <v>12</v>
      </c>
      <c r="I139" s="100">
        <v>45219</v>
      </c>
      <c r="J139" s="102" t="s">
        <v>129</v>
      </c>
      <c r="K139" s="103" t="s">
        <v>32</v>
      </c>
      <c r="T139" s="98" t="s">
        <v>14</v>
      </c>
    </row>
    <row r="140" spans="1:20" ht="30" customHeight="1" x14ac:dyDescent="0.25">
      <c r="A140" s="113">
        <v>6</v>
      </c>
      <c r="B140" s="2419">
        <v>117944</v>
      </c>
      <c r="C140" s="2419">
        <v>10</v>
      </c>
      <c r="D140" s="2420">
        <v>106</v>
      </c>
      <c r="E140" s="2420"/>
      <c r="F140" s="99">
        <v>45217</v>
      </c>
      <c r="G140" s="98" t="s">
        <v>71</v>
      </c>
      <c r="H140" s="98" t="s">
        <v>12</v>
      </c>
      <c r="I140" s="100">
        <v>45225</v>
      </c>
      <c r="J140" s="102"/>
      <c r="K140" s="103" t="s">
        <v>27</v>
      </c>
      <c r="T140" s="98" t="s">
        <v>14</v>
      </c>
    </row>
    <row r="141" spans="1:20" ht="30" customHeight="1" x14ac:dyDescent="0.25">
      <c r="A141" s="113">
        <v>1</v>
      </c>
      <c r="B141" s="2419" t="s">
        <v>130</v>
      </c>
      <c r="C141" s="2419" t="s">
        <v>131</v>
      </c>
      <c r="D141" s="2420">
        <v>100</v>
      </c>
      <c r="E141" s="2420">
        <v>0</v>
      </c>
      <c r="F141" s="99">
        <v>45215</v>
      </c>
      <c r="G141" s="98" t="s">
        <v>71</v>
      </c>
      <c r="H141" s="98" t="s">
        <v>132</v>
      </c>
      <c r="I141" s="100">
        <v>45223</v>
      </c>
      <c r="J141" s="102"/>
      <c r="K141" s="103" t="s">
        <v>13</v>
      </c>
      <c r="T141" s="98" t="s">
        <v>14</v>
      </c>
    </row>
    <row r="142" spans="1:20" ht="30" customHeight="1" x14ac:dyDescent="0.25">
      <c r="A142" s="113">
        <v>3</v>
      </c>
      <c r="B142" s="2419">
        <v>121408</v>
      </c>
      <c r="C142" s="2419">
        <v>5</v>
      </c>
      <c r="D142" s="2420">
        <v>47</v>
      </c>
      <c r="E142" s="2420">
        <v>15</v>
      </c>
      <c r="F142" s="99">
        <v>1020</v>
      </c>
      <c r="G142" s="98" t="s">
        <v>71</v>
      </c>
      <c r="H142" s="98" t="s">
        <v>132</v>
      </c>
      <c r="I142" s="100">
        <v>45223</v>
      </c>
      <c r="J142" s="102"/>
      <c r="K142" s="103" t="s">
        <v>13</v>
      </c>
      <c r="T142" s="98" t="s">
        <v>14</v>
      </c>
    </row>
    <row r="143" spans="1:20" ht="30" customHeight="1" x14ac:dyDescent="0.25">
      <c r="A143" s="113">
        <v>4</v>
      </c>
      <c r="B143" s="2419">
        <v>121521</v>
      </c>
      <c r="C143" s="2419">
        <v>5</v>
      </c>
      <c r="D143" s="2420">
        <v>44</v>
      </c>
      <c r="E143" s="2420">
        <v>1</v>
      </c>
      <c r="F143" s="99">
        <v>45219</v>
      </c>
      <c r="G143" s="98" t="s">
        <v>71</v>
      </c>
      <c r="H143" s="98" t="s">
        <v>133</v>
      </c>
      <c r="I143" s="100">
        <v>45223</v>
      </c>
      <c r="J143" s="102"/>
      <c r="K143" s="103" t="s">
        <v>13</v>
      </c>
      <c r="T143" s="98" t="s">
        <v>14</v>
      </c>
    </row>
    <row r="144" spans="1:20" ht="30" customHeight="1" x14ac:dyDescent="0.25">
      <c r="A144" s="113"/>
      <c r="B144" s="98">
        <v>120096</v>
      </c>
      <c r="C144" s="98">
        <v>5</v>
      </c>
      <c r="D144" s="98">
        <v>56</v>
      </c>
      <c r="E144" s="98">
        <v>4</v>
      </c>
      <c r="F144" s="99">
        <v>45223</v>
      </c>
      <c r="G144" s="98" t="s">
        <v>134</v>
      </c>
      <c r="H144" s="98" t="s">
        <v>135</v>
      </c>
      <c r="I144" s="98"/>
      <c r="J144" s="102"/>
      <c r="K144" s="103" t="s">
        <v>136</v>
      </c>
      <c r="T144" s="98"/>
    </row>
    <row r="145" spans="1:20" ht="30" customHeight="1" x14ac:dyDescent="0.25">
      <c r="A145" s="113">
        <v>1</v>
      </c>
      <c r="B145" s="2419">
        <v>121504</v>
      </c>
      <c r="C145" s="2419">
        <v>3</v>
      </c>
      <c r="D145" s="2420">
        <v>108</v>
      </c>
      <c r="E145" s="2420">
        <v>0</v>
      </c>
      <c r="F145" s="99">
        <v>45219</v>
      </c>
      <c r="G145" s="98" t="s">
        <v>36</v>
      </c>
      <c r="H145" s="98" t="s">
        <v>137</v>
      </c>
      <c r="I145" s="100" t="s">
        <v>138</v>
      </c>
      <c r="J145" s="102"/>
      <c r="K145" s="103" t="s">
        <v>13</v>
      </c>
      <c r="T145" s="98" t="s">
        <v>14</v>
      </c>
    </row>
    <row r="146" spans="1:20" ht="30" customHeight="1" x14ac:dyDescent="0.25">
      <c r="A146" s="113">
        <v>2</v>
      </c>
      <c r="B146" s="2419">
        <v>117812</v>
      </c>
      <c r="C146" s="2419">
        <v>10</v>
      </c>
      <c r="D146" s="2420">
        <v>119</v>
      </c>
      <c r="E146" s="2420">
        <v>1</v>
      </c>
      <c r="F146" s="99">
        <v>45215</v>
      </c>
      <c r="G146" s="98" t="s">
        <v>36</v>
      </c>
      <c r="H146" s="98" t="s">
        <v>137</v>
      </c>
      <c r="I146" s="100">
        <v>45224</v>
      </c>
      <c r="J146" s="102"/>
      <c r="K146" s="103" t="s">
        <v>13</v>
      </c>
      <c r="T146" s="98" t="s">
        <v>14</v>
      </c>
    </row>
    <row r="147" spans="1:20" ht="30" customHeight="1" x14ac:dyDescent="0.25">
      <c r="A147" s="113">
        <v>3</v>
      </c>
      <c r="B147" s="2419">
        <v>121432</v>
      </c>
      <c r="C147" s="2419">
        <v>5</v>
      </c>
      <c r="D147" s="2420">
        <v>29</v>
      </c>
      <c r="E147" s="2420">
        <v>35</v>
      </c>
      <c r="F147" s="99">
        <v>45223</v>
      </c>
      <c r="G147" s="98" t="s">
        <v>139</v>
      </c>
      <c r="H147" s="98" t="s">
        <v>133</v>
      </c>
      <c r="I147" s="100">
        <v>45224</v>
      </c>
      <c r="J147" s="102"/>
      <c r="K147" s="103" t="s">
        <v>35</v>
      </c>
      <c r="T147" s="98" t="s">
        <v>14</v>
      </c>
    </row>
    <row r="148" spans="1:20" ht="30" x14ac:dyDescent="0.25">
      <c r="A148" s="113">
        <v>4</v>
      </c>
      <c r="B148" s="2419">
        <v>120807</v>
      </c>
      <c r="C148" s="2419">
        <v>10</v>
      </c>
      <c r="D148" s="2420">
        <v>40</v>
      </c>
      <c r="E148" s="2420">
        <v>0</v>
      </c>
      <c r="F148" s="99">
        <v>45223</v>
      </c>
      <c r="G148" s="98" t="s">
        <v>139</v>
      </c>
      <c r="H148" s="98" t="s">
        <v>140</v>
      </c>
      <c r="I148" s="100">
        <v>45224</v>
      </c>
      <c r="J148" s="102"/>
      <c r="K148" s="103" t="s">
        <v>27</v>
      </c>
      <c r="T148" s="98"/>
    </row>
    <row r="149" spans="1:20" ht="30" customHeight="1" x14ac:dyDescent="0.25">
      <c r="A149" s="113">
        <v>5</v>
      </c>
      <c r="B149" s="2419">
        <v>121232</v>
      </c>
      <c r="C149" s="2419">
        <v>5</v>
      </c>
      <c r="D149" s="2420">
        <v>43</v>
      </c>
      <c r="E149" s="2420">
        <v>0</v>
      </c>
      <c r="F149" s="99">
        <v>45219</v>
      </c>
      <c r="G149" s="98" t="s">
        <v>71</v>
      </c>
      <c r="H149" s="98" t="s">
        <v>135</v>
      </c>
      <c r="I149" s="100">
        <v>45225</v>
      </c>
      <c r="J149" s="102" t="s">
        <v>141</v>
      </c>
      <c r="K149" s="103" t="s">
        <v>13</v>
      </c>
      <c r="T149" s="98" t="s">
        <v>14</v>
      </c>
    </row>
    <row r="150" spans="1:20" ht="30" customHeight="1" x14ac:dyDescent="0.25">
      <c r="A150" s="113">
        <v>6</v>
      </c>
      <c r="B150" s="2419">
        <v>121284</v>
      </c>
      <c r="C150" s="2419">
        <v>5</v>
      </c>
      <c r="D150" s="2420">
        <v>72</v>
      </c>
      <c r="E150" s="2420">
        <v>0</v>
      </c>
      <c r="F150" s="99">
        <v>45224</v>
      </c>
      <c r="G150" s="98" t="s">
        <v>71</v>
      </c>
      <c r="H150" s="98" t="s">
        <v>140</v>
      </c>
      <c r="I150" s="100">
        <v>45225</v>
      </c>
      <c r="J150" s="102" t="s">
        <v>142</v>
      </c>
      <c r="K150" s="103" t="s">
        <v>13</v>
      </c>
      <c r="T150" s="98" t="s">
        <v>14</v>
      </c>
    </row>
    <row r="151" spans="1:20" ht="30" customHeight="1" x14ac:dyDescent="0.25">
      <c r="A151" s="113">
        <v>8</v>
      </c>
      <c r="B151" s="2419">
        <v>108434</v>
      </c>
      <c r="C151" s="2419">
        <v>20</v>
      </c>
      <c r="D151" s="2420">
        <v>60</v>
      </c>
      <c r="E151" s="2420">
        <v>0</v>
      </c>
      <c r="F151" s="99">
        <v>45223</v>
      </c>
      <c r="G151" s="98" t="s">
        <v>139</v>
      </c>
      <c r="H151" s="98" t="s">
        <v>135</v>
      </c>
      <c r="I151" s="100">
        <v>45226</v>
      </c>
      <c r="J151" s="102"/>
      <c r="K151" s="103" t="s">
        <v>27</v>
      </c>
      <c r="T151" s="98" t="s">
        <v>14</v>
      </c>
    </row>
    <row r="152" spans="1:20" ht="30" customHeight="1" x14ac:dyDescent="0.25">
      <c r="A152" s="113">
        <v>1</v>
      </c>
      <c r="B152" s="2419">
        <v>121062</v>
      </c>
      <c r="C152" s="2419">
        <v>15</v>
      </c>
      <c r="D152" s="2420">
        <v>11</v>
      </c>
      <c r="E152" s="2420">
        <v>1</v>
      </c>
      <c r="F152" s="99">
        <v>45217</v>
      </c>
      <c r="G152" s="98" t="s">
        <v>71</v>
      </c>
      <c r="H152" s="98" t="s">
        <v>140</v>
      </c>
      <c r="I152" s="100">
        <v>45226</v>
      </c>
      <c r="J152" s="102" t="s">
        <v>143</v>
      </c>
      <c r="K152" s="103" t="s">
        <v>121</v>
      </c>
      <c r="T152" s="98" t="s">
        <v>14</v>
      </c>
    </row>
    <row r="153" spans="1:20" ht="30" customHeight="1" x14ac:dyDescent="0.25">
      <c r="A153" s="113">
        <v>1</v>
      </c>
      <c r="B153" s="2419">
        <v>121472</v>
      </c>
      <c r="C153" s="2419">
        <v>5</v>
      </c>
      <c r="D153" s="2420">
        <v>75</v>
      </c>
      <c r="E153" s="2420">
        <v>11</v>
      </c>
      <c r="F153" s="99">
        <v>45224</v>
      </c>
      <c r="G153" s="98" t="s">
        <v>71</v>
      </c>
      <c r="H153" s="98" t="s">
        <v>144</v>
      </c>
      <c r="I153" s="100">
        <v>45226</v>
      </c>
      <c r="J153" s="102" t="s">
        <v>145</v>
      </c>
      <c r="K153" s="103" t="s">
        <v>13</v>
      </c>
      <c r="T153" s="98" t="s">
        <v>146</v>
      </c>
    </row>
    <row r="154" spans="1:20" ht="30" customHeight="1" x14ac:dyDescent="0.25">
      <c r="A154" s="113">
        <v>1</v>
      </c>
      <c r="B154" s="2419">
        <v>121032</v>
      </c>
      <c r="C154" s="2419">
        <v>10</v>
      </c>
      <c r="D154" s="2420">
        <v>48</v>
      </c>
      <c r="E154" s="2420">
        <v>28</v>
      </c>
      <c r="F154" s="99">
        <v>45223</v>
      </c>
      <c r="G154" s="98" t="s">
        <v>71</v>
      </c>
      <c r="H154" s="98" t="s">
        <v>12</v>
      </c>
      <c r="I154" s="100" t="s">
        <v>147</v>
      </c>
      <c r="J154" s="102" t="s">
        <v>148</v>
      </c>
      <c r="K154" s="103" t="s">
        <v>13</v>
      </c>
      <c r="T154" s="98" t="s">
        <v>146</v>
      </c>
    </row>
    <row r="155" spans="1:20" ht="30" customHeight="1" x14ac:dyDescent="0.25">
      <c r="A155" s="113">
        <v>1</v>
      </c>
      <c r="B155" s="2419">
        <v>121693</v>
      </c>
      <c r="C155" s="2608">
        <v>3</v>
      </c>
      <c r="D155" s="2420">
        <v>71</v>
      </c>
      <c r="E155" s="2420">
        <v>1</v>
      </c>
      <c r="F155" s="99">
        <v>45225</v>
      </c>
      <c r="G155" s="98" t="s">
        <v>71</v>
      </c>
      <c r="H155" s="98" t="s">
        <v>12</v>
      </c>
      <c r="I155" s="100">
        <v>45229</v>
      </c>
      <c r="J155" s="102" t="s">
        <v>149</v>
      </c>
      <c r="K155" s="103" t="s">
        <v>13</v>
      </c>
      <c r="T155" s="98" t="s">
        <v>14</v>
      </c>
    </row>
    <row r="156" spans="1:20" ht="30" customHeight="1" x14ac:dyDescent="0.25">
      <c r="A156" s="113">
        <v>2</v>
      </c>
      <c r="B156" s="2419">
        <v>121364</v>
      </c>
      <c r="C156" s="2419">
        <v>5</v>
      </c>
      <c r="D156" s="2420">
        <v>101</v>
      </c>
      <c r="E156" s="2420">
        <v>61</v>
      </c>
      <c r="F156" s="99">
        <v>45229</v>
      </c>
      <c r="G156" s="98" t="s">
        <v>71</v>
      </c>
      <c r="H156" s="98" t="s">
        <v>12</v>
      </c>
      <c r="I156" s="100" t="s">
        <v>150</v>
      </c>
      <c r="J156" s="102" t="s">
        <v>151</v>
      </c>
      <c r="K156" s="103" t="s">
        <v>13</v>
      </c>
      <c r="T156" s="98" t="s">
        <v>14</v>
      </c>
    </row>
    <row r="157" spans="1:20" ht="57.75" customHeight="1" x14ac:dyDescent="0.25">
      <c r="A157" s="113">
        <v>1</v>
      </c>
      <c r="B157" s="2419">
        <v>121658</v>
      </c>
      <c r="C157" s="2419">
        <v>5</v>
      </c>
      <c r="D157" s="2420">
        <v>80</v>
      </c>
      <c r="E157" s="2420">
        <v>8</v>
      </c>
      <c r="F157" s="99">
        <v>45230</v>
      </c>
      <c r="G157" s="98" t="s">
        <v>71</v>
      </c>
      <c r="H157" s="98" t="s">
        <v>12</v>
      </c>
      <c r="I157" s="100" t="s">
        <v>152</v>
      </c>
      <c r="J157" s="102" t="s">
        <v>153</v>
      </c>
      <c r="K157" s="103" t="s">
        <v>13</v>
      </c>
      <c r="T157" s="98" t="s">
        <v>14</v>
      </c>
    </row>
    <row r="158" spans="1:20" ht="30" customHeight="1" x14ac:dyDescent="0.25">
      <c r="A158" s="113">
        <v>2</v>
      </c>
      <c r="B158" s="2419">
        <v>121705</v>
      </c>
      <c r="C158" s="2419">
        <v>10</v>
      </c>
      <c r="D158" s="2420">
        <v>1</v>
      </c>
      <c r="E158" s="2420">
        <v>47</v>
      </c>
      <c r="F158" s="99">
        <v>45230</v>
      </c>
      <c r="G158" s="98" t="s">
        <v>139</v>
      </c>
      <c r="H158" s="98" t="s">
        <v>12</v>
      </c>
      <c r="I158" s="100">
        <v>45231</v>
      </c>
      <c r="J158" s="102" t="s">
        <v>154</v>
      </c>
      <c r="K158" s="103" t="s">
        <v>27</v>
      </c>
      <c r="T158" s="98" t="s">
        <v>30</v>
      </c>
    </row>
    <row r="159" spans="1:20" ht="30" customHeight="1" x14ac:dyDescent="0.25">
      <c r="A159" s="113">
        <v>5</v>
      </c>
      <c r="B159" s="2419" t="s">
        <v>155</v>
      </c>
      <c r="C159" s="2419">
        <v>10</v>
      </c>
      <c r="D159" s="2420">
        <v>46</v>
      </c>
      <c r="E159" s="2420">
        <v>4</v>
      </c>
      <c r="F159" s="99"/>
      <c r="G159" s="98" t="s">
        <v>139</v>
      </c>
      <c r="H159" s="98" t="s">
        <v>12</v>
      </c>
      <c r="I159" s="100"/>
      <c r="J159" s="102"/>
      <c r="K159" s="103" t="s">
        <v>35</v>
      </c>
      <c r="T159" s="98" t="s">
        <v>14</v>
      </c>
    </row>
    <row r="160" spans="1:20" ht="30" x14ac:dyDescent="0.25">
      <c r="A160" s="113">
        <v>1</v>
      </c>
      <c r="B160" s="2419">
        <v>120897</v>
      </c>
      <c r="C160" s="2419">
        <v>10</v>
      </c>
      <c r="D160" s="2420">
        <v>58</v>
      </c>
      <c r="E160" s="2420">
        <v>2</v>
      </c>
      <c r="F160" s="99">
        <v>45225</v>
      </c>
      <c r="G160" s="98" t="s">
        <v>71</v>
      </c>
      <c r="H160" s="98" t="s">
        <v>12</v>
      </c>
      <c r="I160" s="100" t="s">
        <v>156</v>
      </c>
      <c r="J160" s="102" t="s">
        <v>157</v>
      </c>
      <c r="K160" s="103" t="s">
        <v>13</v>
      </c>
      <c r="T160" s="98" t="s">
        <v>30</v>
      </c>
    </row>
    <row r="161" spans="1:21" ht="30" customHeight="1" x14ac:dyDescent="0.25">
      <c r="A161" s="113">
        <v>2</v>
      </c>
      <c r="B161" s="2419">
        <v>121155</v>
      </c>
      <c r="C161" s="2419">
        <v>10</v>
      </c>
      <c r="D161" s="2420">
        <v>86</v>
      </c>
      <c r="E161" s="2420">
        <v>8</v>
      </c>
      <c r="F161" s="99">
        <v>45225</v>
      </c>
      <c r="G161" s="98" t="s">
        <v>71</v>
      </c>
      <c r="H161" s="98" t="s">
        <v>12</v>
      </c>
      <c r="I161" s="100" t="s">
        <v>158</v>
      </c>
      <c r="J161" s="102" t="s">
        <v>159</v>
      </c>
      <c r="K161" s="103" t="s">
        <v>13</v>
      </c>
      <c r="T161" s="98" t="s">
        <v>14</v>
      </c>
    </row>
    <row r="162" spans="1:21" ht="30" customHeight="1" x14ac:dyDescent="0.25">
      <c r="A162" s="113">
        <v>1</v>
      </c>
      <c r="B162" s="2419">
        <v>121557</v>
      </c>
      <c r="C162" s="2419">
        <v>5</v>
      </c>
      <c r="D162" s="2420">
        <v>96</v>
      </c>
      <c r="E162" s="2420">
        <v>11</v>
      </c>
      <c r="F162" s="99">
        <v>45231</v>
      </c>
      <c r="G162" s="98" t="s">
        <v>71</v>
      </c>
      <c r="H162" s="98" t="s">
        <v>12</v>
      </c>
      <c r="I162" s="100">
        <v>45233</v>
      </c>
      <c r="J162" s="102" t="s">
        <v>160</v>
      </c>
      <c r="K162" s="103" t="s">
        <v>13</v>
      </c>
      <c r="T162" s="98" t="s">
        <v>14</v>
      </c>
    </row>
    <row r="163" spans="1:21" ht="30" customHeight="1" x14ac:dyDescent="0.25">
      <c r="A163" s="113">
        <v>1</v>
      </c>
      <c r="B163" s="2419">
        <v>116950</v>
      </c>
      <c r="C163" s="2419">
        <v>3</v>
      </c>
      <c r="D163" s="2420">
        <v>6</v>
      </c>
      <c r="E163" s="2420">
        <v>5</v>
      </c>
      <c r="F163" s="99">
        <v>45232</v>
      </c>
      <c r="G163" s="98" t="s">
        <v>71</v>
      </c>
      <c r="H163" s="98" t="s">
        <v>12</v>
      </c>
      <c r="I163" s="100">
        <v>45233</v>
      </c>
      <c r="J163" s="102" t="s">
        <v>161</v>
      </c>
      <c r="K163" s="103" t="s">
        <v>13</v>
      </c>
      <c r="T163" s="98"/>
    </row>
    <row r="164" spans="1:21" ht="30" customHeight="1" x14ac:dyDescent="0.25">
      <c r="A164" s="113">
        <v>1</v>
      </c>
      <c r="B164" s="2419">
        <v>116964</v>
      </c>
      <c r="C164" s="2419">
        <v>3</v>
      </c>
      <c r="D164" s="2420">
        <v>63</v>
      </c>
      <c r="E164" s="2420">
        <v>9</v>
      </c>
      <c r="F164" s="99">
        <v>45233</v>
      </c>
      <c r="G164" s="98" t="s">
        <v>71</v>
      </c>
      <c r="H164" s="98" t="s">
        <v>12</v>
      </c>
      <c r="I164" s="100">
        <v>45236</v>
      </c>
      <c r="J164" s="102" t="s">
        <v>162</v>
      </c>
      <c r="K164" s="103" t="s">
        <v>13</v>
      </c>
      <c r="T164" s="98" t="s">
        <v>14</v>
      </c>
    </row>
    <row r="165" spans="1:21" ht="30" customHeight="1" x14ac:dyDescent="0.25">
      <c r="A165" s="113">
        <v>2</v>
      </c>
      <c r="B165" s="2419">
        <v>121617</v>
      </c>
      <c r="C165" s="2419">
        <v>5</v>
      </c>
      <c r="D165" s="2420">
        <v>124</v>
      </c>
      <c r="E165" s="2420">
        <v>7</v>
      </c>
      <c r="F165" s="99">
        <v>45233</v>
      </c>
      <c r="G165" s="98" t="s">
        <v>71</v>
      </c>
      <c r="H165" s="98" t="s">
        <v>12</v>
      </c>
      <c r="I165" s="100">
        <v>45236</v>
      </c>
      <c r="J165" s="102" t="s">
        <v>163</v>
      </c>
      <c r="K165" s="102" t="s">
        <v>13</v>
      </c>
      <c r="T165" s="98" t="s">
        <v>14</v>
      </c>
      <c r="U165" t="s">
        <v>164</v>
      </c>
    </row>
    <row r="166" spans="1:21" ht="30" customHeight="1" x14ac:dyDescent="0.25">
      <c r="A166" s="113">
        <v>1</v>
      </c>
      <c r="B166" s="2419">
        <v>121671</v>
      </c>
      <c r="C166" s="2419">
        <v>5</v>
      </c>
      <c r="D166" s="2420">
        <v>89</v>
      </c>
      <c r="E166" s="2420">
        <v>43</v>
      </c>
      <c r="F166" s="99">
        <v>45231</v>
      </c>
      <c r="G166" s="98" t="s">
        <v>71</v>
      </c>
      <c r="H166" s="98" t="s">
        <v>12</v>
      </c>
      <c r="I166" s="100">
        <v>45237</v>
      </c>
      <c r="J166" s="102" t="s">
        <v>165</v>
      </c>
      <c r="K166" s="102" t="s">
        <v>13</v>
      </c>
      <c r="T166" s="98" t="s">
        <v>14</v>
      </c>
    </row>
    <row r="167" spans="1:21" ht="30" x14ac:dyDescent="0.25">
      <c r="A167" s="113">
        <v>2</v>
      </c>
      <c r="B167" s="2419">
        <v>116956</v>
      </c>
      <c r="C167" s="2419">
        <v>10</v>
      </c>
      <c r="D167" s="2420">
        <v>28</v>
      </c>
      <c r="E167" s="2420">
        <v>3</v>
      </c>
      <c r="F167" s="99">
        <v>45233</v>
      </c>
      <c r="G167" s="98" t="s">
        <v>71</v>
      </c>
      <c r="H167" s="98" t="s">
        <v>12</v>
      </c>
      <c r="I167" s="100">
        <v>45237</v>
      </c>
      <c r="J167" s="102" t="s">
        <v>166</v>
      </c>
      <c r="K167" s="103" t="s">
        <v>13</v>
      </c>
      <c r="T167" s="98"/>
    </row>
    <row r="168" spans="1:21" ht="15" customHeight="1" x14ac:dyDescent="0.25">
      <c r="A168" s="113">
        <v>5</v>
      </c>
      <c r="B168" s="2419">
        <v>116954</v>
      </c>
      <c r="C168" s="2419">
        <v>10</v>
      </c>
      <c r="D168" s="2420">
        <v>24</v>
      </c>
      <c r="E168" s="2420">
        <v>1</v>
      </c>
      <c r="F168" s="99">
        <v>45233</v>
      </c>
      <c r="G168" s="98" t="s">
        <v>71</v>
      </c>
      <c r="H168" s="98" t="s">
        <v>12</v>
      </c>
      <c r="I168" s="100">
        <v>45238</v>
      </c>
      <c r="J168" s="102" t="s">
        <v>167</v>
      </c>
      <c r="K168" s="102" t="s">
        <v>13</v>
      </c>
      <c r="T168" s="98" t="s">
        <v>14</v>
      </c>
    </row>
    <row r="169" spans="1:21" ht="15" customHeight="1" x14ac:dyDescent="0.25">
      <c r="A169" s="113">
        <v>6</v>
      </c>
      <c r="B169" s="2419">
        <v>116970</v>
      </c>
      <c r="C169" s="2419">
        <v>15</v>
      </c>
      <c r="D169" s="2420">
        <v>29</v>
      </c>
      <c r="E169" s="2420">
        <v>11</v>
      </c>
      <c r="F169" s="99">
        <v>45233</v>
      </c>
      <c r="G169" s="98" t="s">
        <v>71</v>
      </c>
      <c r="H169" s="98" t="s">
        <v>12</v>
      </c>
      <c r="I169" s="100">
        <v>45238</v>
      </c>
      <c r="J169" s="102" t="s">
        <v>168</v>
      </c>
      <c r="K169" s="103" t="s">
        <v>13</v>
      </c>
      <c r="T169" s="98" t="s">
        <v>14</v>
      </c>
    </row>
    <row r="170" spans="1:21" ht="15" customHeight="1" x14ac:dyDescent="0.25">
      <c r="A170" s="113">
        <v>3</v>
      </c>
      <c r="B170" s="2420">
        <v>121788</v>
      </c>
      <c r="C170" s="2420">
        <v>5</v>
      </c>
      <c r="D170" s="2420">
        <v>104</v>
      </c>
      <c r="E170" s="2420">
        <v>4</v>
      </c>
      <c r="F170" s="99">
        <v>45233</v>
      </c>
      <c r="G170" s="2422" t="s">
        <v>71</v>
      </c>
      <c r="H170" s="2422" t="s">
        <v>12</v>
      </c>
      <c r="I170" s="2665">
        <v>45238</v>
      </c>
      <c r="J170" s="102" t="s">
        <v>169</v>
      </c>
      <c r="K170" s="102" t="s">
        <v>13</v>
      </c>
      <c r="T170" s="98" t="s">
        <v>14</v>
      </c>
    </row>
    <row r="171" spans="1:21" ht="30" customHeight="1" x14ac:dyDescent="0.25">
      <c r="A171" s="113">
        <v>1</v>
      </c>
      <c r="B171" s="2419">
        <v>120925</v>
      </c>
      <c r="C171" s="2419">
        <v>5</v>
      </c>
      <c r="D171" s="2420">
        <v>161</v>
      </c>
      <c r="E171" s="2420">
        <v>35</v>
      </c>
      <c r="F171" s="99">
        <v>45236</v>
      </c>
      <c r="G171" s="98" t="s">
        <v>71</v>
      </c>
      <c r="H171" s="98" t="s">
        <v>12</v>
      </c>
      <c r="I171" s="100">
        <v>45238</v>
      </c>
      <c r="J171" s="102" t="s">
        <v>170</v>
      </c>
      <c r="K171" s="103" t="s">
        <v>13</v>
      </c>
      <c r="T171" s="98" t="s">
        <v>14</v>
      </c>
    </row>
    <row r="172" spans="1:21" ht="15" customHeight="1" x14ac:dyDescent="0.25">
      <c r="A172" s="113">
        <v>1</v>
      </c>
      <c r="B172" s="2419">
        <v>121416</v>
      </c>
      <c r="C172" s="2419">
        <v>5</v>
      </c>
      <c r="D172" s="2420">
        <v>113</v>
      </c>
      <c r="E172" s="2420">
        <v>11</v>
      </c>
      <c r="F172" s="99">
        <v>45232</v>
      </c>
      <c r="G172" s="98" t="s">
        <v>71</v>
      </c>
      <c r="H172" s="98" t="s">
        <v>12</v>
      </c>
      <c r="I172" s="100">
        <v>45239</v>
      </c>
      <c r="J172" s="102" t="s">
        <v>171</v>
      </c>
      <c r="K172" s="103" t="s">
        <v>13</v>
      </c>
      <c r="T172" s="98" t="s">
        <v>14</v>
      </c>
    </row>
    <row r="173" spans="1:21" ht="15" customHeight="1" x14ac:dyDescent="0.25">
      <c r="A173" s="113">
        <v>1</v>
      </c>
      <c r="B173" s="2419">
        <v>121870</v>
      </c>
      <c r="C173" s="2419">
        <v>3</v>
      </c>
      <c r="D173" s="2420">
        <v>114</v>
      </c>
      <c r="E173" s="2420">
        <v>2</v>
      </c>
      <c r="F173" s="99">
        <v>45238</v>
      </c>
      <c r="G173" s="98" t="s">
        <v>71</v>
      </c>
      <c r="H173" s="98" t="s">
        <v>12</v>
      </c>
      <c r="I173" s="100">
        <v>45243</v>
      </c>
      <c r="J173" s="102" t="s">
        <v>172</v>
      </c>
      <c r="K173" s="103" t="s">
        <v>13</v>
      </c>
      <c r="T173" s="98" t="s">
        <v>14</v>
      </c>
    </row>
    <row r="174" spans="1:21" s="2420" customFormat="1" ht="15" customHeight="1" x14ac:dyDescent="0.25">
      <c r="A174" s="113">
        <v>1</v>
      </c>
      <c r="B174" s="2419">
        <v>121413</v>
      </c>
      <c r="C174" s="2419">
        <v>5</v>
      </c>
      <c r="D174" s="2420">
        <v>131</v>
      </c>
      <c r="E174" s="2420">
        <v>10</v>
      </c>
      <c r="F174" s="99">
        <v>45239</v>
      </c>
      <c r="G174" s="98" t="s">
        <v>71</v>
      </c>
      <c r="H174" s="98" t="s">
        <v>12</v>
      </c>
      <c r="I174" s="100" t="s">
        <v>173</v>
      </c>
      <c r="J174" s="102" t="s">
        <v>174</v>
      </c>
      <c r="K174" s="103" t="s">
        <v>13</v>
      </c>
    </row>
    <row r="175" spans="1:21" ht="30" customHeight="1" x14ac:dyDescent="0.25">
      <c r="A175" s="113">
        <v>4</v>
      </c>
      <c r="B175" s="2419">
        <v>121008</v>
      </c>
      <c r="C175" s="2419">
        <v>5</v>
      </c>
      <c r="D175" s="2420">
        <v>127</v>
      </c>
      <c r="E175" s="2420">
        <v>4</v>
      </c>
      <c r="F175" s="99">
        <v>45240</v>
      </c>
      <c r="G175" s="98" t="s">
        <v>36</v>
      </c>
      <c r="H175" s="98" t="s">
        <v>12</v>
      </c>
      <c r="I175" s="100" t="s">
        <v>175</v>
      </c>
      <c r="J175" s="102" t="s">
        <v>176</v>
      </c>
      <c r="K175" s="103" t="s">
        <v>13</v>
      </c>
      <c r="T175" s="98"/>
    </row>
    <row r="176" spans="1:21" ht="15" customHeight="1" x14ac:dyDescent="0.25">
      <c r="A176" s="113">
        <v>2</v>
      </c>
      <c r="B176" s="2419">
        <v>121854</v>
      </c>
      <c r="C176" s="2419">
        <v>5</v>
      </c>
      <c r="D176" s="2420">
        <v>51</v>
      </c>
      <c r="E176" s="2420">
        <v>3</v>
      </c>
      <c r="F176" s="99">
        <v>45238</v>
      </c>
      <c r="G176" s="98" t="s">
        <v>71</v>
      </c>
      <c r="H176" s="98" t="s">
        <v>12</v>
      </c>
      <c r="I176" s="100" t="s">
        <v>177</v>
      </c>
      <c r="J176" s="102" t="s">
        <v>178</v>
      </c>
      <c r="K176" s="103" t="s">
        <v>13</v>
      </c>
      <c r="T176" s="98" t="s">
        <v>14</v>
      </c>
    </row>
    <row r="177" spans="1:20" ht="15" customHeight="1" x14ac:dyDescent="0.25">
      <c r="A177" s="113">
        <v>1</v>
      </c>
      <c r="B177" s="2419">
        <v>121581</v>
      </c>
      <c r="C177" s="2419">
        <v>10</v>
      </c>
      <c r="D177" s="2420">
        <v>88</v>
      </c>
      <c r="E177" s="2420">
        <v>12</v>
      </c>
      <c r="F177" s="99">
        <v>45239</v>
      </c>
      <c r="G177" s="98" t="s">
        <v>71</v>
      </c>
      <c r="H177" s="98" t="s">
        <v>12</v>
      </c>
      <c r="I177" s="100">
        <v>45245</v>
      </c>
      <c r="J177" s="102" t="s">
        <v>179</v>
      </c>
      <c r="K177" s="102" t="s">
        <v>13</v>
      </c>
      <c r="T177" s="98" t="s">
        <v>14</v>
      </c>
    </row>
    <row r="178" spans="1:20" ht="30" customHeight="1" x14ac:dyDescent="0.25">
      <c r="A178" s="113">
        <v>1</v>
      </c>
      <c r="B178" s="2419">
        <v>121829</v>
      </c>
      <c r="C178" s="2419">
        <v>5</v>
      </c>
      <c r="D178" s="2420">
        <v>34</v>
      </c>
      <c r="E178" s="2420">
        <v>0</v>
      </c>
      <c r="F178" s="99">
        <v>45243</v>
      </c>
      <c r="G178" s="98" t="s">
        <v>36</v>
      </c>
      <c r="H178" s="98" t="s">
        <v>12</v>
      </c>
      <c r="I178" s="100">
        <v>45245</v>
      </c>
      <c r="J178" s="102" t="s">
        <v>180</v>
      </c>
      <c r="K178" s="102" t="s">
        <v>13</v>
      </c>
      <c r="T178" s="98" t="s">
        <v>14</v>
      </c>
    </row>
    <row r="179" spans="1:20" ht="15" customHeight="1" x14ac:dyDescent="0.25">
      <c r="A179" s="113">
        <v>1</v>
      </c>
      <c r="B179" s="2419">
        <v>121959</v>
      </c>
      <c r="C179" s="2419">
        <v>5</v>
      </c>
      <c r="D179" s="2420">
        <v>114</v>
      </c>
      <c r="E179" s="2420">
        <v>5</v>
      </c>
      <c r="F179" s="99">
        <v>45245</v>
      </c>
      <c r="G179" s="98" t="s">
        <v>71</v>
      </c>
      <c r="H179" s="98" t="s">
        <v>12</v>
      </c>
      <c r="I179" s="100">
        <v>45246</v>
      </c>
      <c r="J179" s="102" t="s">
        <v>181</v>
      </c>
      <c r="K179" s="102"/>
      <c r="T179" s="98" t="s">
        <v>14</v>
      </c>
    </row>
    <row r="180" spans="1:20" ht="30" customHeight="1" x14ac:dyDescent="0.25">
      <c r="A180" s="113">
        <v>3</v>
      </c>
      <c r="B180" s="2419">
        <v>122608</v>
      </c>
      <c r="C180" s="2419">
        <v>5</v>
      </c>
      <c r="D180" s="2420">
        <v>86</v>
      </c>
      <c r="E180" s="2420">
        <v>8</v>
      </c>
      <c r="F180" s="99">
        <v>45280</v>
      </c>
      <c r="G180" s="98" t="s">
        <v>71</v>
      </c>
      <c r="H180" s="98" t="s">
        <v>12</v>
      </c>
      <c r="I180" s="100">
        <v>45287</v>
      </c>
      <c r="J180" s="102"/>
      <c r="K180" s="103" t="s">
        <v>182</v>
      </c>
      <c r="T180" s="98" t="s">
        <v>14</v>
      </c>
    </row>
    <row r="181" spans="1:20" ht="15" customHeight="1" x14ac:dyDescent="0.25">
      <c r="A181" s="113">
        <v>1</v>
      </c>
      <c r="B181" s="2419">
        <v>121008</v>
      </c>
      <c r="C181" s="2419" t="s">
        <v>183</v>
      </c>
      <c r="D181" s="2420">
        <v>127</v>
      </c>
      <c r="E181" s="2420">
        <v>4</v>
      </c>
      <c r="F181" s="99">
        <v>45280</v>
      </c>
      <c r="G181" s="98" t="s">
        <v>184</v>
      </c>
      <c r="H181" s="98" t="s">
        <v>185</v>
      </c>
      <c r="I181" s="100">
        <v>45282</v>
      </c>
      <c r="J181" s="102" t="s">
        <v>186</v>
      </c>
      <c r="K181" s="102" t="s">
        <v>187</v>
      </c>
      <c r="T181" s="98" t="s">
        <v>14</v>
      </c>
    </row>
    <row r="182" spans="1:20" ht="15" customHeight="1" x14ac:dyDescent="0.25">
      <c r="A182" s="113">
        <v>1</v>
      </c>
      <c r="B182" s="2419">
        <v>122635</v>
      </c>
      <c r="C182" s="2419">
        <v>5</v>
      </c>
      <c r="D182" s="2420">
        <v>64</v>
      </c>
      <c r="E182" s="2420">
        <v>35</v>
      </c>
      <c r="F182" s="99">
        <v>45281</v>
      </c>
      <c r="G182" s="98" t="s">
        <v>71</v>
      </c>
      <c r="H182" s="98" t="s">
        <v>12</v>
      </c>
      <c r="I182" s="100">
        <v>45282</v>
      </c>
      <c r="J182" s="102" t="s">
        <v>188</v>
      </c>
      <c r="K182" s="103" t="s">
        <v>13</v>
      </c>
      <c r="T182" s="98" t="s">
        <v>14</v>
      </c>
    </row>
    <row r="183" spans="1:20" ht="15" customHeight="1" x14ac:dyDescent="0.25">
      <c r="A183" s="113">
        <v>1</v>
      </c>
      <c r="B183" s="2419">
        <v>122507</v>
      </c>
      <c r="C183" s="2419">
        <v>5</v>
      </c>
      <c r="D183" s="2420">
        <v>58</v>
      </c>
      <c r="E183" s="2420">
        <v>10</v>
      </c>
      <c r="F183" s="99">
        <v>45281</v>
      </c>
      <c r="G183" s="98" t="s">
        <v>71</v>
      </c>
      <c r="H183" s="98" t="s">
        <v>12</v>
      </c>
      <c r="I183" s="100">
        <v>45286</v>
      </c>
      <c r="J183" s="102" t="s">
        <v>189</v>
      </c>
      <c r="K183" s="103" t="s">
        <v>13</v>
      </c>
      <c r="T183" s="98" t="s">
        <v>14</v>
      </c>
    </row>
    <row r="184" spans="1:20" ht="15" customHeight="1" x14ac:dyDescent="0.25">
      <c r="A184" s="113">
        <v>2</v>
      </c>
      <c r="B184" s="2419">
        <v>122472</v>
      </c>
      <c r="C184" s="2419">
        <v>10</v>
      </c>
      <c r="D184" s="2420">
        <v>71</v>
      </c>
      <c r="E184" s="2420">
        <v>42</v>
      </c>
      <c r="F184" s="99">
        <v>45280</v>
      </c>
      <c r="G184" s="98" t="s">
        <v>71</v>
      </c>
      <c r="H184" s="98" t="s">
        <v>12</v>
      </c>
      <c r="I184" s="100">
        <v>45287</v>
      </c>
      <c r="J184" s="102"/>
      <c r="K184" s="102" t="s">
        <v>13</v>
      </c>
      <c r="T184" s="98" t="s">
        <v>14</v>
      </c>
    </row>
    <row r="185" spans="1:20" x14ac:dyDescent="0.25">
      <c r="A185" s="113"/>
      <c r="B185" s="2419">
        <v>122836</v>
      </c>
      <c r="C185" s="2419">
        <v>5</v>
      </c>
      <c r="D185" s="2420">
        <v>128</v>
      </c>
      <c r="E185" s="2420">
        <v>0</v>
      </c>
      <c r="F185" s="99">
        <v>45293</v>
      </c>
      <c r="G185" s="98" t="s">
        <v>71</v>
      </c>
      <c r="H185" s="98" t="s">
        <v>12</v>
      </c>
      <c r="I185" s="100">
        <v>45294</v>
      </c>
      <c r="J185" s="102" t="s">
        <v>190</v>
      </c>
      <c r="K185" s="103" t="s">
        <v>13</v>
      </c>
      <c r="T185" s="98" t="s">
        <v>14</v>
      </c>
    </row>
    <row r="186" spans="1:20" ht="15" customHeight="1" x14ac:dyDescent="0.25">
      <c r="A186" s="113"/>
      <c r="B186" s="2419">
        <v>122846</v>
      </c>
      <c r="C186" s="2419">
        <v>10</v>
      </c>
      <c r="D186" s="2420">
        <v>127</v>
      </c>
      <c r="E186" s="2420">
        <v>34</v>
      </c>
      <c r="F186" s="99">
        <v>45293</v>
      </c>
      <c r="G186" s="98" t="s">
        <v>71</v>
      </c>
      <c r="H186" s="98" t="s">
        <v>12</v>
      </c>
      <c r="I186" s="100">
        <v>45295</v>
      </c>
      <c r="J186" s="102" t="s">
        <v>191</v>
      </c>
      <c r="K186" s="102" t="s">
        <v>192</v>
      </c>
      <c r="T186" s="98" t="s">
        <v>14</v>
      </c>
    </row>
    <row r="187" spans="1:20" ht="15" customHeight="1" x14ac:dyDescent="0.25">
      <c r="A187" s="113"/>
      <c r="B187" s="2419">
        <v>122397</v>
      </c>
      <c r="C187" s="2419">
        <v>10</v>
      </c>
      <c r="D187" s="2420">
        <v>57</v>
      </c>
      <c r="E187" s="2420">
        <v>27</v>
      </c>
      <c r="F187" s="99">
        <v>45295</v>
      </c>
      <c r="G187" s="98" t="s">
        <v>71</v>
      </c>
      <c r="H187" s="98" t="s">
        <v>12</v>
      </c>
      <c r="I187" s="100">
        <v>45300</v>
      </c>
      <c r="J187" s="102" t="s">
        <v>193</v>
      </c>
      <c r="K187" s="103" t="s">
        <v>13</v>
      </c>
      <c r="T187" s="98" t="s">
        <v>14</v>
      </c>
    </row>
    <row r="188" spans="1:20" ht="15" customHeight="1" x14ac:dyDescent="0.25">
      <c r="A188" s="113"/>
      <c r="B188" s="2419">
        <v>122618</v>
      </c>
      <c r="C188" s="2419">
        <v>5</v>
      </c>
      <c r="D188" s="2420">
        <v>60</v>
      </c>
      <c r="E188" s="2420">
        <v>90</v>
      </c>
      <c r="F188" s="99">
        <v>45296</v>
      </c>
      <c r="G188" s="98" t="s">
        <v>71</v>
      </c>
      <c r="H188" s="98" t="s">
        <v>12</v>
      </c>
      <c r="I188" s="100">
        <v>45300</v>
      </c>
      <c r="J188" s="102" t="s">
        <v>194</v>
      </c>
      <c r="K188" s="102" t="s">
        <v>13</v>
      </c>
      <c r="T188" s="98" t="s">
        <v>14</v>
      </c>
    </row>
    <row r="189" spans="1:20" ht="15" customHeight="1" x14ac:dyDescent="0.25">
      <c r="A189" s="113"/>
      <c r="B189" s="2419">
        <v>122850</v>
      </c>
      <c r="C189" s="2419">
        <v>10</v>
      </c>
      <c r="D189" s="2420">
        <v>86</v>
      </c>
      <c r="E189" s="2420">
        <v>4</v>
      </c>
      <c r="F189" s="99">
        <v>45299</v>
      </c>
      <c r="G189" s="98" t="s">
        <v>71</v>
      </c>
      <c r="H189" s="98" t="s">
        <v>12</v>
      </c>
      <c r="I189" s="100">
        <v>45300</v>
      </c>
      <c r="J189" s="102" t="s">
        <v>195</v>
      </c>
      <c r="K189" s="103" t="s">
        <v>13</v>
      </c>
      <c r="T189" s="98" t="s">
        <v>14</v>
      </c>
    </row>
    <row r="190" spans="1:20" ht="15" customHeight="1" x14ac:dyDescent="0.25">
      <c r="A190" s="113"/>
      <c r="B190" s="2419">
        <v>123058</v>
      </c>
      <c r="C190" s="2419">
        <v>5</v>
      </c>
      <c r="D190" s="2420">
        <v>65</v>
      </c>
      <c r="E190" s="2420">
        <v>11</v>
      </c>
      <c r="F190" s="99">
        <v>45302</v>
      </c>
      <c r="G190" s="98" t="s">
        <v>71</v>
      </c>
      <c r="H190" s="98" t="s">
        <v>12</v>
      </c>
      <c r="I190" s="100">
        <v>45306</v>
      </c>
      <c r="J190" s="102" t="s">
        <v>196</v>
      </c>
      <c r="K190" s="102" t="s">
        <v>13</v>
      </c>
      <c r="T190" s="98" t="s">
        <v>14</v>
      </c>
    </row>
    <row r="191" spans="1:20" ht="15" customHeight="1" x14ac:dyDescent="0.25">
      <c r="A191" s="113"/>
      <c r="B191" s="2419">
        <v>123123</v>
      </c>
      <c r="C191" s="2419">
        <v>10</v>
      </c>
      <c r="D191" s="2420">
        <v>34</v>
      </c>
      <c r="E191" s="2420">
        <v>13</v>
      </c>
      <c r="F191" s="99">
        <v>45310</v>
      </c>
      <c r="G191" s="98" t="s">
        <v>71</v>
      </c>
      <c r="H191" s="98" t="s">
        <v>12</v>
      </c>
      <c r="I191" s="100">
        <v>45313</v>
      </c>
      <c r="J191" s="102" t="s">
        <v>197</v>
      </c>
      <c r="K191" s="102"/>
      <c r="T191" s="98" t="s">
        <v>14</v>
      </c>
    </row>
    <row r="192" spans="1:20" x14ac:dyDescent="0.25">
      <c r="A192" s="113"/>
      <c r="B192" s="2419">
        <v>123193</v>
      </c>
      <c r="C192" s="2419">
        <v>5</v>
      </c>
      <c r="D192" s="2420">
        <v>84</v>
      </c>
      <c r="E192" s="2420">
        <v>59</v>
      </c>
      <c r="F192" s="99">
        <v>45314</v>
      </c>
      <c r="G192" s="98" t="s">
        <v>71</v>
      </c>
      <c r="H192" s="98" t="s">
        <v>12</v>
      </c>
      <c r="I192" s="100"/>
      <c r="J192" s="102" t="s">
        <v>198</v>
      </c>
      <c r="K192" s="102" t="s">
        <v>13</v>
      </c>
      <c r="T192" s="98" t="s">
        <v>14</v>
      </c>
    </row>
    <row r="193" spans="1:20" ht="15" customHeight="1" x14ac:dyDescent="0.25">
      <c r="A193" s="113"/>
      <c r="B193" s="2419">
        <v>119889</v>
      </c>
      <c r="C193" s="2419">
        <v>15</v>
      </c>
      <c r="D193" s="2420">
        <v>48</v>
      </c>
      <c r="E193" s="2420">
        <v>8</v>
      </c>
      <c r="F193" s="99">
        <v>45316</v>
      </c>
      <c r="G193" s="98" t="s">
        <v>71</v>
      </c>
      <c r="H193" s="98" t="s">
        <v>12</v>
      </c>
      <c r="I193" s="100"/>
      <c r="J193" s="102" t="s">
        <v>199</v>
      </c>
      <c r="K193" s="102" t="s">
        <v>35</v>
      </c>
      <c r="T193" s="98" t="s">
        <v>14</v>
      </c>
    </row>
    <row r="194" spans="1:20" ht="14.25" customHeight="1" x14ac:dyDescent="0.25">
      <c r="A194" s="113"/>
      <c r="B194" s="2419">
        <v>120828</v>
      </c>
      <c r="C194" s="2419">
        <v>10</v>
      </c>
      <c r="D194" s="2420">
        <v>120</v>
      </c>
      <c r="E194" s="2420">
        <v>18</v>
      </c>
      <c r="F194" s="99"/>
      <c r="G194" s="98"/>
      <c r="H194" s="98" t="s">
        <v>12</v>
      </c>
      <c r="I194" s="100"/>
      <c r="J194" s="102" t="s">
        <v>200</v>
      </c>
      <c r="K194" s="102" t="s">
        <v>27</v>
      </c>
      <c r="T194" s="98" t="s">
        <v>14</v>
      </c>
    </row>
    <row r="195" spans="1:20" ht="14.25" customHeight="1" x14ac:dyDescent="0.25">
      <c r="A195" s="113">
        <v>1</v>
      </c>
      <c r="B195" s="2419">
        <v>123335</v>
      </c>
      <c r="C195" s="2419">
        <v>3</v>
      </c>
      <c r="D195" s="2420">
        <v>105</v>
      </c>
      <c r="E195" s="2420">
        <v>11</v>
      </c>
      <c r="F195" s="99">
        <v>45323</v>
      </c>
      <c r="G195" s="98" t="s">
        <v>71</v>
      </c>
      <c r="H195" s="98" t="s">
        <v>12</v>
      </c>
      <c r="I195" s="100">
        <v>45324</v>
      </c>
      <c r="J195" s="102" t="s">
        <v>201</v>
      </c>
      <c r="K195" s="102" t="s">
        <v>13</v>
      </c>
      <c r="T195" s="98" t="s">
        <v>14</v>
      </c>
    </row>
    <row r="196" spans="1:20" ht="14.25" customHeight="1" x14ac:dyDescent="0.25">
      <c r="A196" s="113">
        <v>2</v>
      </c>
      <c r="B196" s="2419">
        <v>123214</v>
      </c>
      <c r="C196" s="2419">
        <v>3</v>
      </c>
      <c r="D196" s="2420">
        <v>90</v>
      </c>
      <c r="E196" s="2420">
        <v>40</v>
      </c>
      <c r="F196" s="99">
        <v>45321</v>
      </c>
      <c r="G196" s="98" t="s">
        <v>71</v>
      </c>
      <c r="H196" s="98" t="s">
        <v>12</v>
      </c>
      <c r="I196" s="100">
        <v>45324</v>
      </c>
      <c r="J196" s="102" t="s">
        <v>202</v>
      </c>
      <c r="K196" s="102" t="s">
        <v>35</v>
      </c>
      <c r="T196" s="98" t="s">
        <v>14</v>
      </c>
    </row>
    <row r="197" spans="1:20" ht="14.25" customHeight="1" x14ac:dyDescent="0.25">
      <c r="A197" s="113">
        <v>1</v>
      </c>
      <c r="B197" s="2419">
        <v>123248</v>
      </c>
      <c r="C197" s="2419">
        <v>5</v>
      </c>
      <c r="D197" s="2420">
        <v>29</v>
      </c>
      <c r="E197" s="2420">
        <v>0</v>
      </c>
      <c r="F197" s="99">
        <v>45343</v>
      </c>
      <c r="G197" s="98" t="s">
        <v>71</v>
      </c>
      <c r="H197" s="98" t="s">
        <v>12</v>
      </c>
      <c r="I197" s="100">
        <v>45344</v>
      </c>
      <c r="J197" s="102" t="s">
        <v>203</v>
      </c>
      <c r="K197" s="102" t="s">
        <v>13</v>
      </c>
      <c r="T197" s="98" t="s">
        <v>14</v>
      </c>
    </row>
    <row r="198" spans="1:20" ht="14.25" customHeight="1" x14ac:dyDescent="0.25">
      <c r="A198" s="113">
        <v>1</v>
      </c>
      <c r="B198" s="2419">
        <v>123648</v>
      </c>
      <c r="C198" s="2419">
        <v>5</v>
      </c>
      <c r="D198" s="2420">
        <v>39</v>
      </c>
      <c r="E198" s="2420">
        <v>8</v>
      </c>
      <c r="F198" s="99">
        <v>45343</v>
      </c>
      <c r="G198" s="98" t="s">
        <v>71</v>
      </c>
      <c r="H198" s="98" t="s">
        <v>12</v>
      </c>
      <c r="I198" s="100">
        <v>45344</v>
      </c>
      <c r="J198" s="102" t="s">
        <v>204</v>
      </c>
      <c r="K198" s="102" t="s">
        <v>13</v>
      </c>
      <c r="T198" s="98" t="s">
        <v>14</v>
      </c>
    </row>
    <row r="199" spans="1:20" ht="14.25" customHeight="1" x14ac:dyDescent="0.25">
      <c r="A199" s="113">
        <v>2</v>
      </c>
      <c r="B199" s="2419">
        <v>123291</v>
      </c>
      <c r="C199" s="2419">
        <v>10</v>
      </c>
      <c r="D199" s="2420">
        <v>40</v>
      </c>
      <c r="E199" s="2420">
        <v>0</v>
      </c>
      <c r="F199" s="99">
        <v>45344</v>
      </c>
      <c r="G199" s="98" t="s">
        <v>71</v>
      </c>
      <c r="H199" s="98" t="s">
        <v>12</v>
      </c>
      <c r="I199" s="100">
        <v>45344</v>
      </c>
      <c r="J199" s="102" t="s">
        <v>205</v>
      </c>
      <c r="K199" s="102" t="s">
        <v>27</v>
      </c>
      <c r="T199" s="98" t="s">
        <v>14</v>
      </c>
    </row>
    <row r="200" spans="1:20" ht="14.25" customHeight="1" x14ac:dyDescent="0.25">
      <c r="A200" s="113">
        <v>3</v>
      </c>
      <c r="B200" s="2419">
        <v>122735</v>
      </c>
      <c r="C200" s="2419">
        <v>15</v>
      </c>
      <c r="D200" s="2420">
        <v>14</v>
      </c>
      <c r="E200" s="2420">
        <v>7</v>
      </c>
      <c r="F200" s="99">
        <v>45343</v>
      </c>
      <c r="G200" s="98" t="s">
        <v>71</v>
      </c>
      <c r="H200" s="98" t="s">
        <v>12</v>
      </c>
      <c r="I200" s="100">
        <v>45348</v>
      </c>
      <c r="J200" s="102" t="s">
        <v>206</v>
      </c>
      <c r="K200" s="102" t="s">
        <v>13</v>
      </c>
      <c r="T200" s="98" t="s">
        <v>14</v>
      </c>
    </row>
    <row r="201" spans="1:20" ht="14.25" customHeight="1" x14ac:dyDescent="0.25">
      <c r="A201" s="113">
        <v>4</v>
      </c>
      <c r="B201" s="2419">
        <v>122774</v>
      </c>
      <c r="C201" s="2419">
        <v>3</v>
      </c>
      <c r="D201" s="2420">
        <v>41</v>
      </c>
      <c r="E201" s="2420">
        <v>12</v>
      </c>
      <c r="F201" s="99">
        <v>45344</v>
      </c>
      <c r="G201" s="98" t="s">
        <v>71</v>
      </c>
      <c r="H201" s="98" t="s">
        <v>12</v>
      </c>
      <c r="I201" s="100">
        <v>45348</v>
      </c>
      <c r="J201" s="102" t="s">
        <v>206</v>
      </c>
      <c r="K201" s="102" t="s">
        <v>13</v>
      </c>
      <c r="T201" s="98" t="s">
        <v>14</v>
      </c>
    </row>
    <row r="202" spans="1:20" x14ac:dyDescent="0.25">
      <c r="A202" s="113">
        <v>2</v>
      </c>
      <c r="B202" s="2419">
        <v>122381</v>
      </c>
      <c r="C202" s="2419">
        <v>5</v>
      </c>
      <c r="D202" s="2420">
        <v>137</v>
      </c>
      <c r="E202" s="2420">
        <v>55</v>
      </c>
      <c r="F202" s="99">
        <v>45350</v>
      </c>
      <c r="G202" s="98" t="s">
        <v>71</v>
      </c>
      <c r="H202" s="98" t="s">
        <v>12</v>
      </c>
      <c r="I202" s="100">
        <v>45380</v>
      </c>
      <c r="J202" s="102" t="s">
        <v>207</v>
      </c>
      <c r="K202" s="102" t="s">
        <v>13</v>
      </c>
      <c r="T202" s="98" t="s">
        <v>14</v>
      </c>
    </row>
    <row r="203" spans="1:20" x14ac:dyDescent="0.25">
      <c r="A203" s="113">
        <v>1</v>
      </c>
      <c r="B203" s="2419">
        <v>123201</v>
      </c>
      <c r="C203" s="2419">
        <v>15</v>
      </c>
      <c r="D203" s="2420">
        <v>164</v>
      </c>
      <c r="E203" s="2420">
        <v>26</v>
      </c>
      <c r="F203" s="99">
        <v>45350</v>
      </c>
      <c r="G203" s="98" t="s">
        <v>71</v>
      </c>
      <c r="H203" s="98" t="s">
        <v>12</v>
      </c>
      <c r="I203" s="100">
        <v>45352</v>
      </c>
      <c r="J203" s="102" t="s">
        <v>208</v>
      </c>
      <c r="K203" s="102" t="s">
        <v>13</v>
      </c>
      <c r="T203" s="98" t="s">
        <v>14</v>
      </c>
    </row>
    <row r="204" spans="1:20" x14ac:dyDescent="0.25">
      <c r="A204" s="113">
        <v>1</v>
      </c>
      <c r="B204" s="2419">
        <v>123806</v>
      </c>
      <c r="C204" s="2419">
        <v>5</v>
      </c>
      <c r="D204" s="2420">
        <v>66</v>
      </c>
      <c r="E204" s="2420">
        <v>4</v>
      </c>
      <c r="F204" s="99">
        <v>45351</v>
      </c>
      <c r="G204" s="98" t="s">
        <v>36</v>
      </c>
      <c r="H204" s="98" t="s">
        <v>12</v>
      </c>
      <c r="I204" s="100">
        <v>45355</v>
      </c>
      <c r="J204" s="102" t="s">
        <v>209</v>
      </c>
      <c r="K204" s="102" t="s">
        <v>13</v>
      </c>
      <c r="T204" s="98" t="s">
        <v>14</v>
      </c>
    </row>
    <row r="205" spans="1:20" x14ac:dyDescent="0.25">
      <c r="A205" s="113">
        <v>2</v>
      </c>
      <c r="B205" s="2419">
        <v>123954</v>
      </c>
      <c r="C205" s="2419">
        <v>3</v>
      </c>
      <c r="D205" s="2420">
        <v>84</v>
      </c>
      <c r="E205" s="2420">
        <v>32</v>
      </c>
      <c r="F205" s="99">
        <v>45352</v>
      </c>
      <c r="G205" s="98" t="s">
        <v>71</v>
      </c>
      <c r="H205" s="98" t="s">
        <v>12</v>
      </c>
      <c r="I205" s="100">
        <v>45355</v>
      </c>
      <c r="J205" s="102" t="s">
        <v>210</v>
      </c>
      <c r="K205" s="102" t="s">
        <v>13</v>
      </c>
      <c r="T205" s="98" t="s">
        <v>14</v>
      </c>
    </row>
    <row r="206" spans="1:20" x14ac:dyDescent="0.25">
      <c r="A206" s="113">
        <v>1</v>
      </c>
      <c r="B206" s="2419">
        <v>124026</v>
      </c>
      <c r="C206" s="2419">
        <v>5</v>
      </c>
      <c r="D206" s="2420">
        <v>138</v>
      </c>
      <c r="E206" s="2420">
        <v>116</v>
      </c>
      <c r="F206" s="99">
        <v>45352</v>
      </c>
      <c r="G206" s="98" t="s">
        <v>71</v>
      </c>
      <c r="H206" s="98" t="s">
        <v>12</v>
      </c>
      <c r="I206" s="100">
        <v>45355</v>
      </c>
      <c r="J206" s="102" t="s">
        <v>211</v>
      </c>
      <c r="K206" s="102" t="s">
        <v>13</v>
      </c>
      <c r="T206" s="98" t="s">
        <v>14</v>
      </c>
    </row>
    <row r="207" spans="1:20" ht="14.25" customHeight="1" x14ac:dyDescent="0.25">
      <c r="A207" s="113">
        <v>1</v>
      </c>
      <c r="B207" s="2419">
        <v>124144</v>
      </c>
      <c r="C207" s="2419">
        <v>3</v>
      </c>
      <c r="D207" s="2420">
        <v>180</v>
      </c>
      <c r="E207" s="2420">
        <v>6</v>
      </c>
      <c r="F207" s="99">
        <v>45352</v>
      </c>
      <c r="G207" s="98" t="s">
        <v>71</v>
      </c>
      <c r="H207" s="98" t="s">
        <v>12</v>
      </c>
      <c r="I207" s="100">
        <v>45356</v>
      </c>
      <c r="J207" s="102" t="s">
        <v>212</v>
      </c>
      <c r="K207" s="102" t="s">
        <v>13</v>
      </c>
      <c r="T207" s="98" t="s">
        <v>14</v>
      </c>
    </row>
    <row r="208" spans="1:20" ht="14.25" customHeight="1" x14ac:dyDescent="0.25">
      <c r="A208" s="113">
        <v>2</v>
      </c>
      <c r="B208" s="2419">
        <v>123759</v>
      </c>
      <c r="C208" s="2419">
        <v>5</v>
      </c>
      <c r="D208" s="2420">
        <v>13</v>
      </c>
      <c r="E208" s="2420">
        <v>70</v>
      </c>
      <c r="F208" s="99">
        <v>45355</v>
      </c>
      <c r="G208" s="98" t="s">
        <v>71</v>
      </c>
      <c r="H208" s="98" t="s">
        <v>12</v>
      </c>
      <c r="I208" s="100">
        <v>45357</v>
      </c>
      <c r="J208" s="102" t="s">
        <v>213</v>
      </c>
      <c r="K208" s="102" t="s">
        <v>13</v>
      </c>
      <c r="T208" s="98" t="s">
        <v>14</v>
      </c>
    </row>
    <row r="209" spans="1:20" ht="14.25" customHeight="1" x14ac:dyDescent="0.25">
      <c r="A209" s="113">
        <v>3</v>
      </c>
      <c r="B209" s="2419">
        <v>124091</v>
      </c>
      <c r="C209" s="2419">
        <v>10</v>
      </c>
      <c r="D209" s="2420">
        <v>100</v>
      </c>
      <c r="E209" s="2420">
        <v>60</v>
      </c>
      <c r="F209" s="99">
        <v>45355</v>
      </c>
      <c r="G209" s="98" t="s">
        <v>71</v>
      </c>
      <c r="H209" s="98" t="s">
        <v>12</v>
      </c>
      <c r="I209" s="100">
        <v>45357</v>
      </c>
      <c r="J209" s="102" t="s">
        <v>214</v>
      </c>
      <c r="K209" s="102" t="s">
        <v>13</v>
      </c>
      <c r="T209" s="98" t="s">
        <v>14</v>
      </c>
    </row>
    <row r="210" spans="1:20" ht="14.25" customHeight="1" x14ac:dyDescent="0.25">
      <c r="A210" s="113">
        <v>1</v>
      </c>
      <c r="B210" s="2419">
        <v>123565</v>
      </c>
      <c r="C210" s="2419">
        <v>10</v>
      </c>
      <c r="D210" s="2420">
        <v>136</v>
      </c>
      <c r="E210" s="2420">
        <v>19</v>
      </c>
      <c r="F210" s="99">
        <v>45352</v>
      </c>
      <c r="G210" s="98" t="s">
        <v>71</v>
      </c>
      <c r="H210" s="98" t="s">
        <v>12</v>
      </c>
      <c r="I210" s="100">
        <v>45358</v>
      </c>
      <c r="J210" s="102" t="s">
        <v>215</v>
      </c>
      <c r="K210" s="102" t="s">
        <v>13</v>
      </c>
      <c r="T210" s="98" t="s">
        <v>14</v>
      </c>
    </row>
    <row r="211" spans="1:20" ht="14.25" customHeight="1" x14ac:dyDescent="0.25">
      <c r="A211" s="113">
        <v>2</v>
      </c>
      <c r="B211" s="2419">
        <v>123907</v>
      </c>
      <c r="C211" s="2419">
        <v>5</v>
      </c>
      <c r="D211" s="2420">
        <v>71</v>
      </c>
      <c r="E211" s="2420">
        <v>16</v>
      </c>
      <c r="F211" s="99">
        <v>45356</v>
      </c>
      <c r="G211" s="98" t="s">
        <v>71</v>
      </c>
      <c r="H211" s="98" t="s">
        <v>12</v>
      </c>
      <c r="I211" s="100">
        <v>45358</v>
      </c>
      <c r="J211" s="102" t="s">
        <v>215</v>
      </c>
      <c r="K211" s="102" t="s">
        <v>13</v>
      </c>
      <c r="T211" s="98"/>
    </row>
    <row r="212" spans="1:20" ht="14.25" customHeight="1" x14ac:dyDescent="0.25">
      <c r="A212" s="113">
        <v>1</v>
      </c>
      <c r="B212" s="2419">
        <v>123794</v>
      </c>
      <c r="C212" s="2419">
        <v>10</v>
      </c>
      <c r="D212" s="2420">
        <v>51</v>
      </c>
      <c r="E212" s="2420">
        <v>8</v>
      </c>
      <c r="F212" s="99">
        <v>45357</v>
      </c>
      <c r="G212" s="98" t="s">
        <v>71</v>
      </c>
      <c r="H212" s="98" t="s">
        <v>12</v>
      </c>
      <c r="I212" s="100">
        <v>45359</v>
      </c>
      <c r="J212" s="102" t="s">
        <v>216</v>
      </c>
      <c r="K212" s="102" t="s">
        <v>27</v>
      </c>
      <c r="T212" s="98" t="s">
        <v>14</v>
      </c>
    </row>
    <row r="213" spans="1:20" ht="31.5" customHeight="1" x14ac:dyDescent="0.25">
      <c r="A213" s="113">
        <v>1</v>
      </c>
      <c r="B213" s="2419">
        <v>124033</v>
      </c>
      <c r="C213" s="2419">
        <v>15</v>
      </c>
      <c r="D213" s="2420">
        <v>20</v>
      </c>
      <c r="E213" s="2420">
        <v>3</v>
      </c>
      <c r="F213" s="99">
        <v>45357</v>
      </c>
      <c r="G213" s="98" t="s">
        <v>71</v>
      </c>
      <c r="H213" s="98" t="s">
        <v>12</v>
      </c>
      <c r="I213" s="100">
        <v>45359</v>
      </c>
      <c r="J213" s="102" t="s">
        <v>217</v>
      </c>
      <c r="K213" s="102" t="s">
        <v>27</v>
      </c>
      <c r="T213" s="98" t="s">
        <v>14</v>
      </c>
    </row>
    <row r="214" spans="1:20" ht="14.25" customHeight="1" x14ac:dyDescent="0.25">
      <c r="A214" s="113">
        <v>1</v>
      </c>
      <c r="B214" s="2419">
        <v>124325</v>
      </c>
      <c r="C214" s="2419">
        <v>1</v>
      </c>
      <c r="D214" s="2420">
        <v>3</v>
      </c>
      <c r="E214" s="2420">
        <v>0</v>
      </c>
      <c r="F214" s="99">
        <v>45362</v>
      </c>
      <c r="G214" s="98" t="s">
        <v>71</v>
      </c>
      <c r="H214" s="98" t="s">
        <v>12</v>
      </c>
      <c r="I214" s="100">
        <v>45363</v>
      </c>
      <c r="J214" s="102" t="s">
        <v>218</v>
      </c>
      <c r="K214" s="102" t="s">
        <v>13</v>
      </c>
      <c r="T214" s="98" t="s">
        <v>14</v>
      </c>
    </row>
    <row r="215" spans="1:20" ht="14.25" customHeight="1" x14ac:dyDescent="0.25">
      <c r="A215" s="113">
        <v>2</v>
      </c>
      <c r="B215" s="2419">
        <v>124326</v>
      </c>
      <c r="C215" s="2419">
        <v>1</v>
      </c>
      <c r="D215" s="2420">
        <v>5</v>
      </c>
      <c r="E215" s="2420">
        <v>0</v>
      </c>
      <c r="F215" s="99">
        <v>45362</v>
      </c>
      <c r="G215" s="98" t="s">
        <v>71</v>
      </c>
      <c r="H215" s="98" t="s">
        <v>12</v>
      </c>
      <c r="I215" s="100">
        <v>45363</v>
      </c>
      <c r="J215" s="102" t="s">
        <v>218</v>
      </c>
      <c r="K215" s="102" t="s">
        <v>13</v>
      </c>
      <c r="T215" s="98" t="s">
        <v>14</v>
      </c>
    </row>
    <row r="216" spans="1:20" ht="14.25" customHeight="1" x14ac:dyDescent="0.25">
      <c r="A216" s="113">
        <v>3</v>
      </c>
      <c r="B216" s="2419">
        <v>124240</v>
      </c>
      <c r="C216" s="2419">
        <v>5</v>
      </c>
      <c r="D216" s="2420">
        <v>80</v>
      </c>
      <c r="E216" s="2420">
        <v>25</v>
      </c>
      <c r="F216" s="99">
        <v>45362</v>
      </c>
      <c r="G216" s="98" t="s">
        <v>71</v>
      </c>
      <c r="H216" s="98" t="s">
        <v>12</v>
      </c>
      <c r="I216" s="100">
        <v>45362</v>
      </c>
      <c r="J216" s="102" t="s">
        <v>218</v>
      </c>
      <c r="K216" s="102" t="s">
        <v>13</v>
      </c>
      <c r="T216" s="98" t="s">
        <v>14</v>
      </c>
    </row>
    <row r="217" spans="1:20" ht="14.25" customHeight="1" x14ac:dyDescent="0.25">
      <c r="A217" s="113">
        <v>4</v>
      </c>
      <c r="B217" s="2419">
        <v>123920</v>
      </c>
      <c r="C217" s="2419">
        <v>10</v>
      </c>
      <c r="D217" s="2420">
        <v>36</v>
      </c>
      <c r="E217" s="2420">
        <v>8</v>
      </c>
      <c r="F217" s="99">
        <v>45362</v>
      </c>
      <c r="G217" s="98" t="s">
        <v>71</v>
      </c>
      <c r="H217" s="98" t="s">
        <v>12</v>
      </c>
      <c r="I217" s="100">
        <v>45363</v>
      </c>
      <c r="J217" s="102" t="s">
        <v>219</v>
      </c>
      <c r="K217" s="102" t="s">
        <v>13</v>
      </c>
      <c r="T217" s="98" t="s">
        <v>14</v>
      </c>
    </row>
    <row r="218" spans="1:20" ht="14.25" customHeight="1" x14ac:dyDescent="0.25">
      <c r="A218" s="113">
        <v>5</v>
      </c>
      <c r="B218" s="2419">
        <v>123787</v>
      </c>
      <c r="C218" s="2419">
        <v>5</v>
      </c>
      <c r="D218" s="2420">
        <v>153</v>
      </c>
      <c r="E218" s="2420">
        <v>19</v>
      </c>
      <c r="F218" s="99">
        <v>45357</v>
      </c>
      <c r="G218" s="98" t="s">
        <v>71</v>
      </c>
      <c r="H218" s="98" t="s">
        <v>12</v>
      </c>
      <c r="I218" s="100">
        <v>45359</v>
      </c>
      <c r="J218" s="102" t="s">
        <v>220</v>
      </c>
      <c r="K218" s="102" t="s">
        <v>13</v>
      </c>
      <c r="T218" s="98" t="s">
        <v>14</v>
      </c>
    </row>
    <row r="219" spans="1:20" ht="14.25" customHeight="1" x14ac:dyDescent="0.25">
      <c r="A219" s="113">
        <v>6</v>
      </c>
      <c r="B219" s="2419">
        <v>122657</v>
      </c>
      <c r="C219" s="2419">
        <v>5</v>
      </c>
      <c r="D219" s="2420">
        <v>44</v>
      </c>
      <c r="E219" s="2420">
        <v>5</v>
      </c>
      <c r="F219" s="99">
        <v>45362</v>
      </c>
      <c r="G219" s="98" t="s">
        <v>71</v>
      </c>
      <c r="H219" s="98" t="s">
        <v>12</v>
      </c>
      <c r="I219" s="100">
        <v>45364</v>
      </c>
      <c r="J219" s="102" t="s">
        <v>221</v>
      </c>
      <c r="K219" s="102" t="s">
        <v>13</v>
      </c>
      <c r="T219" s="98" t="s">
        <v>14</v>
      </c>
    </row>
    <row r="220" spans="1:20" ht="14.25" customHeight="1" x14ac:dyDescent="0.25">
      <c r="A220" s="113">
        <v>7</v>
      </c>
      <c r="B220" s="2419">
        <v>124259</v>
      </c>
      <c r="C220" s="2419">
        <v>10</v>
      </c>
      <c r="D220" s="2420">
        <v>91</v>
      </c>
      <c r="E220" s="2420">
        <v>6</v>
      </c>
      <c r="F220" s="99">
        <v>45362</v>
      </c>
      <c r="G220" s="98" t="s">
        <v>71</v>
      </c>
      <c r="H220" s="98" t="s">
        <v>12</v>
      </c>
      <c r="I220" s="100">
        <v>45366</v>
      </c>
      <c r="J220" s="102" t="s">
        <v>222</v>
      </c>
      <c r="K220" s="102" t="s">
        <v>13</v>
      </c>
      <c r="T220" s="98" t="s">
        <v>14</v>
      </c>
    </row>
    <row r="221" spans="1:20" ht="14.25" customHeight="1" x14ac:dyDescent="0.25">
      <c r="A221" s="113">
        <v>1</v>
      </c>
      <c r="B221" s="2419">
        <v>123545</v>
      </c>
      <c r="C221" s="2419">
        <v>5</v>
      </c>
      <c r="D221" s="2420">
        <v>50</v>
      </c>
      <c r="E221" s="2420">
        <v>14</v>
      </c>
      <c r="F221" s="99">
        <v>45363</v>
      </c>
      <c r="G221" s="98" t="s">
        <v>71</v>
      </c>
      <c r="H221" s="98" t="s">
        <v>12</v>
      </c>
      <c r="I221" s="100">
        <v>45365</v>
      </c>
      <c r="J221" s="102" t="s">
        <v>216</v>
      </c>
      <c r="K221" s="102" t="s">
        <v>13</v>
      </c>
      <c r="T221" s="98" t="s">
        <v>14</v>
      </c>
    </row>
    <row r="222" spans="1:20" ht="14.25" customHeight="1" x14ac:dyDescent="0.25">
      <c r="A222" s="113">
        <v>1</v>
      </c>
      <c r="B222" s="2419" t="s">
        <v>223</v>
      </c>
      <c r="C222" s="2419">
        <v>7</v>
      </c>
      <c r="D222" s="2420">
        <v>56</v>
      </c>
      <c r="E222" s="2420">
        <v>86</v>
      </c>
      <c r="F222" s="99">
        <v>45364</v>
      </c>
      <c r="G222" s="98" t="s">
        <v>71</v>
      </c>
      <c r="H222" s="98" t="s">
        <v>12</v>
      </c>
      <c r="I222" s="100">
        <v>45366</v>
      </c>
      <c r="J222" s="102" t="s">
        <v>224</v>
      </c>
      <c r="K222" s="102" t="s">
        <v>187</v>
      </c>
      <c r="T222" s="98" t="s">
        <v>14</v>
      </c>
    </row>
    <row r="223" spans="1:20" ht="14.25" customHeight="1" x14ac:dyDescent="0.25">
      <c r="A223" s="113">
        <v>1</v>
      </c>
      <c r="B223" s="2419">
        <v>124388</v>
      </c>
      <c r="C223" s="2419">
        <v>5</v>
      </c>
      <c r="D223" s="2420">
        <v>73</v>
      </c>
      <c r="E223" s="2420">
        <v>7</v>
      </c>
      <c r="F223" s="99">
        <v>45370</v>
      </c>
      <c r="G223" s="98" t="s">
        <v>71</v>
      </c>
      <c r="H223" s="98" t="s">
        <v>12</v>
      </c>
      <c r="I223" s="100">
        <v>45373</v>
      </c>
      <c r="J223" s="102" t="s">
        <v>225</v>
      </c>
      <c r="K223" s="102" t="s">
        <v>13</v>
      </c>
      <c r="T223" s="98" t="s">
        <v>14</v>
      </c>
    </row>
    <row r="224" spans="1:20" ht="14.25" customHeight="1" x14ac:dyDescent="0.25">
      <c r="A224" s="113">
        <v>1</v>
      </c>
      <c r="B224" s="2419">
        <v>124484</v>
      </c>
      <c r="C224" s="2419">
        <v>10</v>
      </c>
      <c r="D224" s="2420">
        <v>136</v>
      </c>
      <c r="E224" s="2420">
        <v>28</v>
      </c>
      <c r="F224" s="99">
        <v>45372</v>
      </c>
      <c r="G224" s="98" t="s">
        <v>71</v>
      </c>
      <c r="H224" s="98" t="s">
        <v>12</v>
      </c>
      <c r="I224" s="100" t="s">
        <v>226</v>
      </c>
      <c r="J224" s="102" t="s">
        <v>227</v>
      </c>
      <c r="K224" s="102" t="s">
        <v>13</v>
      </c>
      <c r="T224" s="98" t="s">
        <v>14</v>
      </c>
    </row>
    <row r="225" spans="1:20" ht="14.25" customHeight="1" x14ac:dyDescent="0.25">
      <c r="A225" s="113">
        <v>1</v>
      </c>
      <c r="B225" s="2419">
        <v>124607</v>
      </c>
      <c r="C225" s="2419">
        <v>5</v>
      </c>
      <c r="D225" s="2420">
        <v>82</v>
      </c>
      <c r="E225" s="2420">
        <v>8</v>
      </c>
      <c r="F225" s="99">
        <v>45376</v>
      </c>
      <c r="G225" s="98" t="s">
        <v>71</v>
      </c>
      <c r="H225" s="98" t="s">
        <v>12</v>
      </c>
      <c r="I225" s="100" t="s">
        <v>228</v>
      </c>
      <c r="J225" s="102" t="s">
        <v>229</v>
      </c>
      <c r="K225" s="102" t="s">
        <v>13</v>
      </c>
      <c r="T225" s="98" t="s">
        <v>14</v>
      </c>
    </row>
    <row r="226" spans="1:20" ht="14.25" customHeight="1" x14ac:dyDescent="0.25">
      <c r="A226" s="113">
        <v>1</v>
      </c>
      <c r="B226" s="2419">
        <v>124449</v>
      </c>
      <c r="C226" s="2419">
        <v>5</v>
      </c>
      <c r="D226" s="2420">
        <v>37</v>
      </c>
      <c r="E226" s="2420">
        <v>37</v>
      </c>
      <c r="F226" s="99">
        <v>45376</v>
      </c>
      <c r="G226" s="98" t="s">
        <v>71</v>
      </c>
      <c r="H226" s="98" t="s">
        <v>12</v>
      </c>
      <c r="I226" s="100">
        <v>45377</v>
      </c>
      <c r="J226" s="2760" t="s">
        <v>230</v>
      </c>
      <c r="K226" s="102" t="s">
        <v>13</v>
      </c>
      <c r="T226" s="98" t="s">
        <v>14</v>
      </c>
    </row>
    <row r="227" spans="1:20" ht="14.25" customHeight="1" x14ac:dyDescent="0.25">
      <c r="A227" s="113">
        <v>1</v>
      </c>
      <c r="B227" s="2419">
        <v>124505</v>
      </c>
      <c r="C227" s="2419">
        <v>5</v>
      </c>
      <c r="D227" s="2420">
        <v>68</v>
      </c>
      <c r="E227" s="2420">
        <v>3</v>
      </c>
      <c r="F227" s="99">
        <v>45378</v>
      </c>
      <c r="G227" s="98" t="s">
        <v>71</v>
      </c>
      <c r="H227" s="98" t="s">
        <v>12</v>
      </c>
      <c r="I227" s="100">
        <v>45379</v>
      </c>
      <c r="J227" s="102" t="s">
        <v>231</v>
      </c>
      <c r="K227" s="102" t="s">
        <v>13</v>
      </c>
      <c r="T227" s="98" t="s">
        <v>14</v>
      </c>
    </row>
    <row r="228" spans="1:20" ht="30" x14ac:dyDescent="0.25">
      <c r="A228" s="113">
        <v>1</v>
      </c>
      <c r="B228" s="2419">
        <v>124720</v>
      </c>
      <c r="C228" s="2419">
        <v>2</v>
      </c>
      <c r="D228" s="2420">
        <v>87</v>
      </c>
      <c r="E228" s="2420">
        <v>14</v>
      </c>
      <c r="F228" s="99">
        <v>45378</v>
      </c>
      <c r="G228" s="98" t="s">
        <v>71</v>
      </c>
      <c r="H228" s="98" t="s">
        <v>12</v>
      </c>
      <c r="I228" s="100">
        <v>45379</v>
      </c>
      <c r="J228" s="102" t="s">
        <v>232</v>
      </c>
      <c r="K228" s="102" t="s">
        <v>13</v>
      </c>
      <c r="T228" s="98" t="s">
        <v>14</v>
      </c>
    </row>
    <row r="229" spans="1:20" x14ac:dyDescent="0.25">
      <c r="A229" s="113">
        <v>2</v>
      </c>
      <c r="B229" s="2419">
        <v>124656</v>
      </c>
      <c r="C229" s="2419">
        <v>5</v>
      </c>
      <c r="D229" s="2420">
        <v>194</v>
      </c>
      <c r="E229" s="2420">
        <v>2</v>
      </c>
      <c r="F229" s="99">
        <v>45377</v>
      </c>
      <c r="G229" s="98" t="s">
        <v>71</v>
      </c>
      <c r="H229" s="98" t="s">
        <v>12</v>
      </c>
      <c r="I229" s="100">
        <v>45380</v>
      </c>
      <c r="J229" s="102" t="s">
        <v>233</v>
      </c>
      <c r="K229" s="102" t="s">
        <v>13</v>
      </c>
      <c r="T229" s="98" t="s">
        <v>14</v>
      </c>
    </row>
    <row r="230" spans="1:20" x14ac:dyDescent="0.25">
      <c r="A230" s="113">
        <v>3</v>
      </c>
      <c r="B230" s="2419">
        <v>124685</v>
      </c>
      <c r="C230" s="2419">
        <v>5</v>
      </c>
      <c r="D230" s="2420">
        <v>57</v>
      </c>
      <c r="E230" s="2420">
        <v>29</v>
      </c>
      <c r="F230" s="99">
        <v>45379</v>
      </c>
      <c r="G230" s="98" t="s">
        <v>71</v>
      </c>
      <c r="H230" s="98" t="s">
        <v>12</v>
      </c>
      <c r="I230" s="100">
        <v>45383</v>
      </c>
      <c r="J230" s="102" t="s">
        <v>234</v>
      </c>
      <c r="K230" s="102" t="s">
        <v>13</v>
      </c>
      <c r="T230" s="98" t="s">
        <v>14</v>
      </c>
    </row>
    <row r="231" spans="1:20" x14ac:dyDescent="0.25">
      <c r="A231" s="113">
        <v>4</v>
      </c>
      <c r="B231" s="2419">
        <v>124583</v>
      </c>
      <c r="C231" s="2419">
        <v>5</v>
      </c>
      <c r="D231" s="2420">
        <v>43</v>
      </c>
      <c r="E231" s="2420">
        <v>47</v>
      </c>
      <c r="F231" s="99">
        <v>45378</v>
      </c>
      <c r="G231" s="98" t="s">
        <v>71</v>
      </c>
      <c r="H231" s="98" t="s">
        <v>12</v>
      </c>
      <c r="I231" s="100"/>
      <c r="J231" s="102" t="s">
        <v>233</v>
      </c>
      <c r="K231" s="102" t="s">
        <v>13</v>
      </c>
      <c r="T231" s="98" t="s">
        <v>14</v>
      </c>
    </row>
    <row r="232" spans="1:20" x14ac:dyDescent="0.25">
      <c r="A232" s="113">
        <v>1</v>
      </c>
      <c r="B232" s="2419">
        <v>124635</v>
      </c>
      <c r="C232" s="2769">
        <v>3</v>
      </c>
      <c r="D232" s="2420">
        <v>49</v>
      </c>
      <c r="E232" s="2420">
        <v>55</v>
      </c>
      <c r="F232" s="99"/>
      <c r="G232" s="98" t="s">
        <v>71</v>
      </c>
      <c r="H232" s="98" t="s">
        <v>12</v>
      </c>
      <c r="I232" s="100" t="s">
        <v>235</v>
      </c>
      <c r="J232" s="102" t="s">
        <v>236</v>
      </c>
      <c r="K232" s="102" t="s">
        <v>13</v>
      </c>
      <c r="T232" s="98"/>
    </row>
    <row r="233" spans="1:20" ht="14.25" customHeight="1" x14ac:dyDescent="0.25">
      <c r="A233" s="113">
        <v>1</v>
      </c>
      <c r="B233" s="2419">
        <v>123504</v>
      </c>
      <c r="C233" s="2419">
        <v>10</v>
      </c>
      <c r="D233" s="2420">
        <v>92</v>
      </c>
      <c r="E233" s="2420">
        <v>12</v>
      </c>
      <c r="F233" s="99">
        <v>45383</v>
      </c>
      <c r="G233" s="98" t="s">
        <v>71</v>
      </c>
      <c r="H233" s="98" t="s">
        <v>12</v>
      </c>
      <c r="I233" s="100" t="s">
        <v>237</v>
      </c>
      <c r="J233" s="102" t="s">
        <v>238</v>
      </c>
      <c r="K233" s="102" t="s">
        <v>13</v>
      </c>
      <c r="T233" s="98" t="s">
        <v>14</v>
      </c>
    </row>
    <row r="234" spans="1:20" ht="14.25" customHeight="1" x14ac:dyDescent="0.25">
      <c r="A234" s="113">
        <v>2</v>
      </c>
      <c r="B234" s="2419">
        <v>124290</v>
      </c>
      <c r="C234" s="2419">
        <v>5</v>
      </c>
      <c r="D234" s="2420">
        <v>82</v>
      </c>
      <c r="E234" s="2420">
        <v>23</v>
      </c>
      <c r="F234" s="99">
        <v>45379</v>
      </c>
      <c r="G234" s="98" t="s">
        <v>71</v>
      </c>
      <c r="H234" s="98" t="s">
        <v>12</v>
      </c>
      <c r="I234" s="100">
        <v>45384</v>
      </c>
      <c r="J234" s="102" t="s">
        <v>239</v>
      </c>
      <c r="K234" s="102" t="s">
        <v>13</v>
      </c>
      <c r="T234" s="98" t="s">
        <v>14</v>
      </c>
    </row>
    <row r="235" spans="1:20" ht="14.25" customHeight="1" x14ac:dyDescent="0.25">
      <c r="A235" s="113">
        <v>1</v>
      </c>
      <c r="B235" s="2419">
        <v>124475</v>
      </c>
      <c r="C235" s="2419">
        <v>5</v>
      </c>
      <c r="D235" s="2420">
        <v>43</v>
      </c>
      <c r="E235" s="2420">
        <v>6</v>
      </c>
      <c r="F235" s="99">
        <v>45385</v>
      </c>
      <c r="G235" s="98" t="s">
        <v>71</v>
      </c>
      <c r="H235" s="98" t="s">
        <v>12</v>
      </c>
      <c r="I235" s="100" t="s">
        <v>240</v>
      </c>
      <c r="J235" s="102" t="s">
        <v>241</v>
      </c>
      <c r="K235" s="102" t="s">
        <v>13</v>
      </c>
      <c r="T235" s="98" t="s">
        <v>14</v>
      </c>
    </row>
    <row r="236" spans="1:20" ht="14.25" customHeight="1" x14ac:dyDescent="0.25">
      <c r="A236" s="113">
        <v>2</v>
      </c>
      <c r="B236" s="2419">
        <v>124737</v>
      </c>
      <c r="C236" s="2419">
        <v>10</v>
      </c>
      <c r="D236" s="2420">
        <v>17</v>
      </c>
      <c r="E236" s="2420">
        <v>55</v>
      </c>
      <c r="F236" s="99">
        <v>45379</v>
      </c>
      <c r="G236" s="98" t="s">
        <v>71</v>
      </c>
      <c r="H236" s="98" t="s">
        <v>12</v>
      </c>
      <c r="I236" s="100" t="s">
        <v>242</v>
      </c>
      <c r="J236" s="102" t="s">
        <v>243</v>
      </c>
      <c r="K236" s="102" t="s">
        <v>13</v>
      </c>
      <c r="T236" s="98" t="s">
        <v>14</v>
      </c>
    </row>
    <row r="237" spans="1:20" x14ac:dyDescent="0.25">
      <c r="A237" s="113">
        <v>1</v>
      </c>
      <c r="B237" s="2419">
        <v>124615</v>
      </c>
      <c r="C237" s="2419">
        <v>5</v>
      </c>
      <c r="D237" s="2420">
        <v>92</v>
      </c>
      <c r="E237" s="2420">
        <v>33</v>
      </c>
      <c r="F237" s="99">
        <v>45378</v>
      </c>
      <c r="G237" s="98" t="s">
        <v>71</v>
      </c>
      <c r="H237" s="98" t="s">
        <v>12</v>
      </c>
      <c r="I237" s="100"/>
      <c r="J237" s="102" t="s">
        <v>233</v>
      </c>
      <c r="K237" s="102" t="s">
        <v>13</v>
      </c>
      <c r="T237" s="98" t="s">
        <v>14</v>
      </c>
    </row>
    <row r="238" spans="1:20" x14ac:dyDescent="0.25">
      <c r="A238" s="113">
        <v>3</v>
      </c>
      <c r="B238" s="2419">
        <v>123722</v>
      </c>
      <c r="C238" s="2419">
        <v>10</v>
      </c>
      <c r="D238" s="2420">
        <v>106</v>
      </c>
      <c r="E238" s="2420">
        <v>83</v>
      </c>
      <c r="F238" s="99">
        <v>45384</v>
      </c>
      <c r="G238" s="98" t="s">
        <v>71</v>
      </c>
      <c r="H238" s="98" t="s">
        <v>12</v>
      </c>
      <c r="I238" s="100">
        <v>45386</v>
      </c>
      <c r="J238" s="102" t="s">
        <v>233</v>
      </c>
      <c r="K238" s="102" t="s">
        <v>13</v>
      </c>
      <c r="T238" s="98" t="s">
        <v>14</v>
      </c>
    </row>
    <row r="239" spans="1:20" ht="45" x14ac:dyDescent="0.25">
      <c r="A239" s="113">
        <v>1</v>
      </c>
      <c r="B239" s="2419">
        <v>124582</v>
      </c>
      <c r="C239" s="2419">
        <v>5</v>
      </c>
      <c r="D239" s="2420">
        <v>129</v>
      </c>
      <c r="E239" s="2420">
        <v>73</v>
      </c>
      <c r="F239" s="99">
        <v>45372</v>
      </c>
      <c r="G239" s="98" t="s">
        <v>71</v>
      </c>
      <c r="H239" s="98" t="s">
        <v>12</v>
      </c>
      <c r="I239" s="2759" t="s">
        <v>244</v>
      </c>
      <c r="J239" s="102" t="s">
        <v>245</v>
      </c>
      <c r="K239" s="102" t="s">
        <v>13</v>
      </c>
      <c r="T239" s="98" t="s">
        <v>14</v>
      </c>
    </row>
    <row r="240" spans="1:20" x14ac:dyDescent="0.25">
      <c r="A240" s="113">
        <v>1</v>
      </c>
      <c r="B240" s="2419">
        <v>124488</v>
      </c>
      <c r="C240" s="2419">
        <v>10</v>
      </c>
      <c r="D240" s="2420">
        <v>57</v>
      </c>
      <c r="E240" s="2420">
        <v>55</v>
      </c>
      <c r="F240" s="99">
        <v>45391</v>
      </c>
      <c r="G240" s="98" t="s">
        <v>71</v>
      </c>
      <c r="H240" s="98" t="s">
        <v>12</v>
      </c>
      <c r="I240" s="100">
        <v>45392</v>
      </c>
      <c r="J240" s="102" t="s">
        <v>246</v>
      </c>
      <c r="K240" s="102" t="s">
        <v>13</v>
      </c>
      <c r="T240" s="98" t="s">
        <v>14</v>
      </c>
    </row>
    <row r="241" spans="1:20" ht="14.25" customHeight="1" x14ac:dyDescent="0.25">
      <c r="A241" s="113">
        <v>2</v>
      </c>
      <c r="B241" s="2419">
        <v>124556</v>
      </c>
      <c r="C241" s="2419">
        <v>5</v>
      </c>
      <c r="D241" s="2420">
        <v>93</v>
      </c>
      <c r="E241" s="2420">
        <v>7</v>
      </c>
      <c r="F241" s="99">
        <v>45391</v>
      </c>
      <c r="G241" s="98" t="s">
        <v>71</v>
      </c>
      <c r="H241" s="98" t="s">
        <v>12</v>
      </c>
      <c r="I241" s="100">
        <v>45392</v>
      </c>
      <c r="J241" s="102" t="s">
        <v>247</v>
      </c>
      <c r="K241" s="102" t="s">
        <v>13</v>
      </c>
      <c r="T241" s="98" t="s">
        <v>14</v>
      </c>
    </row>
    <row r="242" spans="1:20" ht="30" x14ac:dyDescent="0.25">
      <c r="A242" s="113">
        <v>5</v>
      </c>
      <c r="B242" s="2419" t="s">
        <v>248</v>
      </c>
      <c r="C242" s="2419">
        <v>10</v>
      </c>
      <c r="D242" s="2420">
        <v>12</v>
      </c>
      <c r="E242" s="2420">
        <v>0</v>
      </c>
      <c r="F242" s="99">
        <v>45390</v>
      </c>
      <c r="G242" s="98" t="s">
        <v>71</v>
      </c>
      <c r="H242" s="98" t="s">
        <v>12</v>
      </c>
      <c r="I242" s="100" t="s">
        <v>249</v>
      </c>
      <c r="J242" s="102" t="s">
        <v>250</v>
      </c>
      <c r="K242" s="102" t="s">
        <v>13</v>
      </c>
      <c r="T242" s="98"/>
    </row>
    <row r="243" spans="1:20" ht="30" x14ac:dyDescent="0.25">
      <c r="A243" s="113">
        <v>6</v>
      </c>
      <c r="B243" s="2419" t="s">
        <v>251</v>
      </c>
      <c r="C243" s="2419">
        <v>10</v>
      </c>
      <c r="D243" s="2420">
        <v>33</v>
      </c>
      <c r="E243" s="2420">
        <v>6</v>
      </c>
      <c r="F243" s="99">
        <v>45390</v>
      </c>
      <c r="G243" s="98" t="s">
        <v>71</v>
      </c>
      <c r="H243" s="98" t="s">
        <v>12</v>
      </c>
      <c r="I243" s="100" t="s">
        <v>249</v>
      </c>
      <c r="J243" s="102" t="s">
        <v>252</v>
      </c>
      <c r="K243" s="102" t="s">
        <v>13</v>
      </c>
      <c r="T243" s="98" t="s">
        <v>14</v>
      </c>
    </row>
    <row r="244" spans="1:20" ht="14.25" customHeight="1" x14ac:dyDescent="0.25">
      <c r="A244" s="113">
        <v>8</v>
      </c>
      <c r="B244" s="2419" t="s">
        <v>253</v>
      </c>
      <c r="C244" s="2419">
        <v>10</v>
      </c>
      <c r="D244" s="2420">
        <v>15</v>
      </c>
      <c r="E244" s="2420">
        <v>0</v>
      </c>
      <c r="F244" s="99"/>
      <c r="G244" s="98" t="s">
        <v>71</v>
      </c>
      <c r="H244" s="98" t="s">
        <v>12</v>
      </c>
      <c r="I244" s="100"/>
      <c r="J244" s="102" t="s">
        <v>250</v>
      </c>
      <c r="K244" s="102" t="s">
        <v>13</v>
      </c>
      <c r="T244" s="98" t="s">
        <v>14</v>
      </c>
    </row>
    <row r="245" spans="1:20" ht="14.25" customHeight="1" x14ac:dyDescent="0.25">
      <c r="A245" s="113">
        <v>9</v>
      </c>
      <c r="B245" s="2419" t="s">
        <v>254</v>
      </c>
      <c r="C245" s="2419">
        <v>10</v>
      </c>
      <c r="D245" s="2420">
        <v>1</v>
      </c>
      <c r="E245" s="2420">
        <v>1</v>
      </c>
      <c r="F245" s="99"/>
      <c r="G245" s="98" t="s">
        <v>71</v>
      </c>
      <c r="H245" s="98" t="s">
        <v>12</v>
      </c>
      <c r="I245" s="100"/>
      <c r="J245" s="102" t="s">
        <v>250</v>
      </c>
      <c r="K245" s="102" t="s">
        <v>13</v>
      </c>
      <c r="T245" s="98" t="s">
        <v>14</v>
      </c>
    </row>
    <row r="246" spans="1:20" x14ac:dyDescent="0.25">
      <c r="A246" s="113">
        <v>10</v>
      </c>
      <c r="B246" s="2419" t="s">
        <v>255</v>
      </c>
      <c r="C246" s="2419">
        <v>10</v>
      </c>
      <c r="D246" s="2420">
        <v>8</v>
      </c>
      <c r="E246" s="2420">
        <v>1</v>
      </c>
      <c r="F246" s="99"/>
      <c r="G246" s="98" t="s">
        <v>71</v>
      </c>
      <c r="H246" s="98" t="s">
        <v>12</v>
      </c>
      <c r="I246" s="100"/>
      <c r="J246" s="102" t="s">
        <v>250</v>
      </c>
      <c r="K246" s="102" t="s">
        <v>13</v>
      </c>
      <c r="T246" s="98" t="s">
        <v>14</v>
      </c>
    </row>
    <row r="247" spans="1:20" x14ac:dyDescent="0.25">
      <c r="A247" s="113">
        <v>11</v>
      </c>
      <c r="B247" s="2419" t="s">
        <v>256</v>
      </c>
      <c r="C247" s="2419">
        <v>10</v>
      </c>
      <c r="D247" s="2420">
        <v>35</v>
      </c>
      <c r="E247" s="2420">
        <v>6</v>
      </c>
      <c r="F247" s="99"/>
      <c r="G247" s="98" t="s">
        <v>71</v>
      </c>
      <c r="H247" s="98" t="s">
        <v>12</v>
      </c>
      <c r="I247" s="100"/>
      <c r="J247" s="102" t="s">
        <v>250</v>
      </c>
      <c r="K247" s="102" t="s">
        <v>13</v>
      </c>
      <c r="T247" s="98" t="s">
        <v>14</v>
      </c>
    </row>
    <row r="248" spans="1:20" ht="14.25" customHeight="1" x14ac:dyDescent="0.25">
      <c r="A248" s="113">
        <v>1</v>
      </c>
      <c r="B248" s="2419" t="s">
        <v>257</v>
      </c>
      <c r="C248" s="2419">
        <v>10</v>
      </c>
      <c r="D248" s="2420">
        <v>16</v>
      </c>
      <c r="E248" s="2420">
        <v>0</v>
      </c>
      <c r="F248" s="99"/>
      <c r="G248" s="98" t="s">
        <v>71</v>
      </c>
      <c r="H248" s="98" t="s">
        <v>12</v>
      </c>
      <c r="I248" s="100"/>
      <c r="J248" s="102" t="s">
        <v>250</v>
      </c>
      <c r="K248" s="102" t="s">
        <v>13</v>
      </c>
      <c r="T248" s="98" t="s">
        <v>14</v>
      </c>
    </row>
    <row r="249" spans="1:20" ht="14.25" customHeight="1" x14ac:dyDescent="0.25">
      <c r="A249" s="113">
        <v>2</v>
      </c>
      <c r="B249" s="2419">
        <v>124745</v>
      </c>
      <c r="C249" s="2419">
        <v>5</v>
      </c>
      <c r="D249" s="2420">
        <v>73</v>
      </c>
      <c r="E249" s="2420">
        <v>10</v>
      </c>
      <c r="F249" s="99">
        <v>45392</v>
      </c>
      <c r="G249" s="98" t="s">
        <v>71</v>
      </c>
      <c r="H249" s="98" t="s">
        <v>12</v>
      </c>
      <c r="I249" s="100">
        <v>45393</v>
      </c>
      <c r="J249" s="102" t="s">
        <v>258</v>
      </c>
      <c r="K249" s="102" t="s">
        <v>13</v>
      </c>
      <c r="T249" s="98" t="s">
        <v>14</v>
      </c>
    </row>
    <row r="250" spans="1:20" ht="14.25" customHeight="1" x14ac:dyDescent="0.25">
      <c r="A250" s="113">
        <v>5</v>
      </c>
      <c r="B250" s="2419">
        <v>124334</v>
      </c>
      <c r="C250" s="2419">
        <v>5</v>
      </c>
      <c r="D250" s="2420">
        <v>106</v>
      </c>
      <c r="E250" s="2420">
        <v>38</v>
      </c>
      <c r="F250" s="99">
        <v>45386</v>
      </c>
      <c r="G250" s="98" t="s">
        <v>259</v>
      </c>
      <c r="H250" s="98" t="s">
        <v>12</v>
      </c>
      <c r="I250" s="100">
        <v>45387</v>
      </c>
      <c r="J250" s="102" t="s">
        <v>260</v>
      </c>
      <c r="K250" s="102" t="s">
        <v>261</v>
      </c>
      <c r="T250" s="98" t="s">
        <v>14</v>
      </c>
    </row>
    <row r="251" spans="1:20" ht="14.25" customHeight="1" x14ac:dyDescent="0.25">
      <c r="A251" s="113">
        <v>3</v>
      </c>
      <c r="B251" s="2419">
        <v>121281</v>
      </c>
      <c r="C251" s="2419">
        <v>5</v>
      </c>
      <c r="D251" s="2420">
        <v>45</v>
      </c>
      <c r="E251" s="2420">
        <v>26</v>
      </c>
      <c r="F251" s="99">
        <v>45391</v>
      </c>
      <c r="G251" s="98" t="s">
        <v>71</v>
      </c>
      <c r="H251" s="98" t="s">
        <v>12</v>
      </c>
      <c r="I251" s="100">
        <v>45393</v>
      </c>
      <c r="J251" s="102" t="s">
        <v>262</v>
      </c>
      <c r="K251" s="102" t="s">
        <v>13</v>
      </c>
      <c r="T251" s="98" t="s">
        <v>14</v>
      </c>
    </row>
    <row r="252" spans="1:20" ht="14.25" customHeight="1" x14ac:dyDescent="0.25">
      <c r="A252" s="113">
        <v>1</v>
      </c>
      <c r="B252" s="2419" t="s">
        <v>263</v>
      </c>
      <c r="C252" s="2419">
        <v>10</v>
      </c>
      <c r="D252" s="2420">
        <v>57</v>
      </c>
      <c r="E252" s="2420">
        <v>24</v>
      </c>
      <c r="F252" s="99"/>
      <c r="G252" s="98" t="s">
        <v>71</v>
      </c>
      <c r="H252" s="98" t="s">
        <v>12</v>
      </c>
      <c r="I252" s="100"/>
      <c r="J252" s="102" t="s">
        <v>264</v>
      </c>
      <c r="K252" s="102" t="s">
        <v>13</v>
      </c>
      <c r="T252" s="98" t="s">
        <v>14</v>
      </c>
    </row>
    <row r="253" spans="1:20" x14ac:dyDescent="0.25">
      <c r="A253" s="113">
        <v>2</v>
      </c>
      <c r="B253" s="2775" t="s">
        <v>265</v>
      </c>
      <c r="C253" s="2419">
        <v>10</v>
      </c>
      <c r="D253" s="2420">
        <v>10</v>
      </c>
      <c r="E253" s="2420">
        <v>2</v>
      </c>
      <c r="F253" s="99">
        <v>45393</v>
      </c>
      <c r="G253" s="98" t="s">
        <v>71</v>
      </c>
      <c r="H253" s="98" t="s">
        <v>12</v>
      </c>
      <c r="I253" s="100"/>
      <c r="J253" s="102" t="s">
        <v>266</v>
      </c>
      <c r="K253" s="102" t="s">
        <v>13</v>
      </c>
      <c r="T253" s="98" t="s">
        <v>14</v>
      </c>
    </row>
    <row r="254" spans="1:20" x14ac:dyDescent="0.25">
      <c r="A254" s="113">
        <v>3</v>
      </c>
      <c r="B254" s="2775" t="s">
        <v>267</v>
      </c>
      <c r="C254" s="2419">
        <v>10</v>
      </c>
      <c r="D254" s="2420">
        <v>23</v>
      </c>
      <c r="E254" s="2420">
        <v>0</v>
      </c>
      <c r="F254" s="99">
        <v>45393</v>
      </c>
      <c r="G254" s="98" t="s">
        <v>71</v>
      </c>
      <c r="H254" s="98" t="s">
        <v>12</v>
      </c>
      <c r="I254" s="100"/>
      <c r="J254" s="102" t="s">
        <v>266</v>
      </c>
      <c r="K254" s="102" t="s">
        <v>13</v>
      </c>
      <c r="T254" s="98" t="s">
        <v>14</v>
      </c>
    </row>
    <row r="255" spans="1:20" x14ac:dyDescent="0.25">
      <c r="A255" s="113">
        <v>1</v>
      </c>
      <c r="B255" s="2775" t="s">
        <v>268</v>
      </c>
      <c r="C255" s="2419">
        <v>10</v>
      </c>
      <c r="D255" s="2420">
        <v>46</v>
      </c>
      <c r="E255" s="2420">
        <v>28</v>
      </c>
      <c r="F255" s="99">
        <v>45393</v>
      </c>
      <c r="G255" s="98" t="s">
        <v>71</v>
      </c>
      <c r="H255" s="98" t="s">
        <v>12</v>
      </c>
      <c r="I255" s="100"/>
      <c r="J255" s="102" t="s">
        <v>266</v>
      </c>
      <c r="K255" s="102" t="s">
        <v>13</v>
      </c>
      <c r="T255" s="98" t="s">
        <v>14</v>
      </c>
    </row>
    <row r="256" spans="1:20" x14ac:dyDescent="0.25">
      <c r="A256" s="113">
        <v>1</v>
      </c>
      <c r="B256" s="2419" t="s">
        <v>269</v>
      </c>
      <c r="C256" s="2419">
        <v>10</v>
      </c>
      <c r="D256" s="2420">
        <v>16</v>
      </c>
      <c r="E256" s="2420">
        <v>0</v>
      </c>
      <c r="F256" s="99"/>
      <c r="G256" s="98" t="s">
        <v>71</v>
      </c>
      <c r="H256" s="98" t="s">
        <v>12</v>
      </c>
      <c r="I256" s="100"/>
      <c r="J256" s="102" t="s">
        <v>266</v>
      </c>
      <c r="K256" s="102" t="s">
        <v>13</v>
      </c>
      <c r="T256" s="98" t="s">
        <v>14</v>
      </c>
    </row>
    <row r="257" spans="1:20" ht="14.25" customHeight="1" x14ac:dyDescent="0.25">
      <c r="A257" s="113">
        <v>1</v>
      </c>
      <c r="B257" s="2419" t="s">
        <v>270</v>
      </c>
      <c r="C257" s="2419">
        <v>10</v>
      </c>
      <c r="D257" s="2420">
        <v>8</v>
      </c>
      <c r="E257" s="2420">
        <v>0</v>
      </c>
      <c r="F257" s="99"/>
      <c r="G257" s="98" t="s">
        <v>71</v>
      </c>
      <c r="H257" s="98" t="s">
        <v>12</v>
      </c>
      <c r="I257" s="100"/>
      <c r="J257" s="102" t="s">
        <v>266</v>
      </c>
      <c r="K257" s="102" t="s">
        <v>13</v>
      </c>
      <c r="T257" s="98"/>
    </row>
    <row r="258" spans="1:20" ht="14.25" customHeight="1" x14ac:dyDescent="0.25">
      <c r="A258" s="113">
        <v>2</v>
      </c>
      <c r="B258" s="2419" t="s">
        <v>271</v>
      </c>
      <c r="C258" s="2419">
        <v>10</v>
      </c>
      <c r="D258" s="2420">
        <v>28</v>
      </c>
      <c r="E258" s="2420">
        <v>8</v>
      </c>
      <c r="F258" s="99"/>
      <c r="G258" s="98" t="s">
        <v>71</v>
      </c>
      <c r="H258" s="98" t="s">
        <v>12</v>
      </c>
      <c r="I258" s="100"/>
      <c r="J258" s="102" t="s">
        <v>266</v>
      </c>
      <c r="K258" s="102" t="s">
        <v>13</v>
      </c>
      <c r="T258" s="98"/>
    </row>
    <row r="259" spans="1:20" ht="14.25" customHeight="1" x14ac:dyDescent="0.25">
      <c r="A259" s="113">
        <v>3</v>
      </c>
      <c r="B259" s="2419">
        <v>121282</v>
      </c>
      <c r="C259" s="2419">
        <v>5</v>
      </c>
      <c r="D259" s="2420">
        <v>42</v>
      </c>
      <c r="E259" s="2420">
        <v>14</v>
      </c>
      <c r="F259" s="99">
        <v>45391</v>
      </c>
      <c r="G259" s="98" t="s">
        <v>71</v>
      </c>
      <c r="H259" s="98" t="s">
        <v>12</v>
      </c>
      <c r="I259" s="100">
        <v>45393</v>
      </c>
      <c r="J259" s="102" t="s">
        <v>272</v>
      </c>
      <c r="K259" s="102" t="s">
        <v>13</v>
      </c>
      <c r="T259" s="98"/>
    </row>
    <row r="260" spans="1:20" ht="14.25" customHeight="1" x14ac:dyDescent="0.25">
      <c r="A260" s="113">
        <v>4</v>
      </c>
      <c r="B260" s="2419">
        <v>120425</v>
      </c>
      <c r="C260" s="2419">
        <v>5</v>
      </c>
      <c r="D260" s="2420">
        <v>45</v>
      </c>
      <c r="E260" s="2420">
        <v>15</v>
      </c>
      <c r="F260" s="99">
        <v>45393</v>
      </c>
      <c r="G260" s="98" t="s">
        <v>71</v>
      </c>
      <c r="H260" s="98" t="s">
        <v>12</v>
      </c>
      <c r="I260" s="100">
        <v>45397</v>
      </c>
      <c r="J260" s="102" t="s">
        <v>273</v>
      </c>
      <c r="K260" s="102" t="s">
        <v>13</v>
      </c>
      <c r="T260" s="98" t="s">
        <v>14</v>
      </c>
    </row>
    <row r="261" spans="1:20" ht="14.25" customHeight="1" x14ac:dyDescent="0.25">
      <c r="A261" s="113">
        <v>5</v>
      </c>
      <c r="B261" s="2419">
        <v>125073</v>
      </c>
      <c r="C261" s="2776">
        <v>3</v>
      </c>
      <c r="D261" s="2420">
        <v>37</v>
      </c>
      <c r="E261" s="2420">
        <v>8</v>
      </c>
      <c r="F261" s="99">
        <v>45394</v>
      </c>
      <c r="G261" s="98" t="s">
        <v>71</v>
      </c>
      <c r="H261" s="98" t="s">
        <v>12</v>
      </c>
      <c r="I261" s="100">
        <v>45397</v>
      </c>
      <c r="J261" s="102" t="s">
        <v>274</v>
      </c>
      <c r="K261" s="102" t="s">
        <v>13</v>
      </c>
      <c r="T261" s="98" t="s">
        <v>14</v>
      </c>
    </row>
    <row r="262" spans="1:20" ht="14.25" customHeight="1" x14ac:dyDescent="0.25">
      <c r="A262" s="113">
        <v>6</v>
      </c>
      <c r="B262" s="2419">
        <v>124949</v>
      </c>
      <c r="C262" s="2776">
        <v>3</v>
      </c>
      <c r="D262" s="2420">
        <v>78</v>
      </c>
      <c r="E262" s="2420">
        <v>10</v>
      </c>
      <c r="F262" s="99"/>
      <c r="G262" s="98" t="s">
        <v>71</v>
      </c>
      <c r="H262" s="98" t="s">
        <v>12</v>
      </c>
      <c r="I262" s="100"/>
      <c r="J262" s="102" t="s">
        <v>275</v>
      </c>
      <c r="K262" s="102" t="s">
        <v>13</v>
      </c>
      <c r="T262" s="98" t="s">
        <v>14</v>
      </c>
    </row>
    <row r="263" spans="1:20" x14ac:dyDescent="0.25">
      <c r="A263" s="113">
        <v>7</v>
      </c>
      <c r="B263" s="2419" t="s">
        <v>276</v>
      </c>
      <c r="C263" s="2419">
        <v>10</v>
      </c>
      <c r="D263" s="2420">
        <v>8</v>
      </c>
      <c r="E263" s="2420">
        <v>0</v>
      </c>
      <c r="F263" s="99"/>
      <c r="G263" s="98" t="s">
        <v>71</v>
      </c>
      <c r="H263" s="98" t="s">
        <v>12</v>
      </c>
      <c r="I263" s="100"/>
      <c r="J263" s="102" t="s">
        <v>277</v>
      </c>
      <c r="K263" s="102" t="s">
        <v>13</v>
      </c>
      <c r="T263" s="98" t="s">
        <v>14</v>
      </c>
    </row>
    <row r="264" spans="1:20" ht="14.25" customHeight="1" x14ac:dyDescent="0.25">
      <c r="A264" s="113">
        <v>1</v>
      </c>
      <c r="B264" s="2419">
        <v>124791</v>
      </c>
      <c r="C264" s="2419">
        <v>15</v>
      </c>
      <c r="D264" s="2420">
        <v>11</v>
      </c>
      <c r="E264" s="2420">
        <v>0</v>
      </c>
      <c r="F264" s="99"/>
      <c r="G264" s="98" t="s">
        <v>71</v>
      </c>
      <c r="H264" s="98" t="s">
        <v>12</v>
      </c>
      <c r="I264" s="100"/>
      <c r="J264" s="102" t="s">
        <v>278</v>
      </c>
      <c r="K264" s="102" t="s">
        <v>13</v>
      </c>
      <c r="T264" s="98"/>
    </row>
    <row r="265" spans="1:20" ht="14.25" customHeight="1" x14ac:dyDescent="0.25">
      <c r="A265" s="113">
        <v>14</v>
      </c>
      <c r="B265" s="2419">
        <v>125000</v>
      </c>
      <c r="C265" s="2419">
        <v>10</v>
      </c>
      <c r="D265" s="2420">
        <v>53</v>
      </c>
      <c r="E265" s="2420">
        <v>2</v>
      </c>
      <c r="F265" s="99"/>
      <c r="G265" s="98" t="s">
        <v>71</v>
      </c>
      <c r="H265" s="98" t="s">
        <v>12</v>
      </c>
      <c r="I265" s="100"/>
      <c r="J265" s="2780" t="s">
        <v>279</v>
      </c>
      <c r="K265" s="102" t="s">
        <v>27</v>
      </c>
      <c r="T265" s="98"/>
    </row>
    <row r="266" spans="1:20" ht="14.25" customHeight="1" x14ac:dyDescent="0.25">
      <c r="A266" s="113">
        <v>10</v>
      </c>
      <c r="B266" s="2419">
        <v>125078</v>
      </c>
      <c r="C266" s="2419">
        <v>8</v>
      </c>
      <c r="D266" s="2420">
        <v>41</v>
      </c>
      <c r="E266" s="2420">
        <v>12</v>
      </c>
      <c r="F266" s="99"/>
      <c r="G266" s="98" t="s">
        <v>71</v>
      </c>
      <c r="H266" s="98" t="s">
        <v>12</v>
      </c>
      <c r="I266" s="100"/>
      <c r="J266" s="2780" t="s">
        <v>280</v>
      </c>
      <c r="K266" s="102" t="s">
        <v>35</v>
      </c>
      <c r="T266" s="98" t="s">
        <v>14</v>
      </c>
    </row>
    <row r="267" spans="1:20" ht="14.25" customHeight="1" x14ac:dyDescent="0.25">
      <c r="A267" s="113">
        <v>1</v>
      </c>
      <c r="B267" s="2419" t="s">
        <v>281</v>
      </c>
      <c r="C267" s="2419">
        <v>10</v>
      </c>
      <c r="D267" s="2420">
        <v>1</v>
      </c>
      <c r="E267" s="2420">
        <v>1</v>
      </c>
      <c r="F267" s="99"/>
      <c r="G267" s="98" t="s">
        <v>71</v>
      </c>
      <c r="H267" s="98" t="s">
        <v>12</v>
      </c>
      <c r="I267" s="100"/>
      <c r="J267" s="102" t="s">
        <v>282</v>
      </c>
      <c r="K267" s="102" t="s">
        <v>13</v>
      </c>
      <c r="T267" s="98" t="s">
        <v>14</v>
      </c>
    </row>
    <row r="268" spans="1:20" ht="14.25" customHeight="1" x14ac:dyDescent="0.25">
      <c r="A268" s="113">
        <v>2</v>
      </c>
      <c r="B268" s="2419" t="s">
        <v>283</v>
      </c>
      <c r="C268" s="2419">
        <v>10</v>
      </c>
      <c r="D268" s="2420">
        <v>29</v>
      </c>
      <c r="E268" s="2420">
        <v>1</v>
      </c>
      <c r="F268" s="99"/>
      <c r="G268" s="98" t="s">
        <v>71</v>
      </c>
      <c r="H268" s="98" t="s">
        <v>12</v>
      </c>
      <c r="I268" s="100"/>
      <c r="J268" s="102" t="s">
        <v>282</v>
      </c>
      <c r="K268" s="102" t="s">
        <v>13</v>
      </c>
      <c r="T268" s="98"/>
    </row>
    <row r="269" spans="1:20" ht="30" x14ac:dyDescent="0.25">
      <c r="A269" s="113">
        <v>1</v>
      </c>
      <c r="B269" s="2419" t="s">
        <v>284</v>
      </c>
      <c r="C269" s="2419">
        <v>10</v>
      </c>
      <c r="D269" s="2420">
        <v>17</v>
      </c>
      <c r="E269" s="2420">
        <v>0</v>
      </c>
      <c r="F269" s="99"/>
      <c r="G269" s="98" t="s">
        <v>71</v>
      </c>
      <c r="H269" s="98" t="s">
        <v>12</v>
      </c>
      <c r="I269" s="100"/>
      <c r="J269" s="102" t="s">
        <v>285</v>
      </c>
      <c r="K269" s="102" t="s">
        <v>13</v>
      </c>
      <c r="T269" s="98"/>
    </row>
    <row r="270" spans="1:20" ht="14.25" customHeight="1" x14ac:dyDescent="0.25">
      <c r="A270" s="113">
        <v>2</v>
      </c>
      <c r="B270" s="2419">
        <v>125036</v>
      </c>
      <c r="C270" s="2419">
        <v>5</v>
      </c>
      <c r="D270" s="2420">
        <v>54</v>
      </c>
      <c r="E270" s="2420">
        <v>11</v>
      </c>
      <c r="F270" s="99"/>
      <c r="G270" s="98" t="s">
        <v>71</v>
      </c>
      <c r="H270" s="98" t="s">
        <v>12</v>
      </c>
      <c r="I270" s="100">
        <v>45399</v>
      </c>
      <c r="J270" s="102" t="s">
        <v>286</v>
      </c>
      <c r="K270" s="102" t="s">
        <v>13</v>
      </c>
      <c r="T270" s="98"/>
    </row>
    <row r="271" spans="1:20" x14ac:dyDescent="0.25">
      <c r="A271" s="113">
        <v>3</v>
      </c>
      <c r="B271" s="2419" t="s">
        <v>287</v>
      </c>
      <c r="C271" s="2419">
        <v>10</v>
      </c>
      <c r="D271" s="2420">
        <v>8</v>
      </c>
      <c r="E271" s="2420">
        <v>0</v>
      </c>
      <c r="F271" s="99"/>
      <c r="G271" s="98" t="s">
        <v>71</v>
      </c>
      <c r="H271" s="98" t="s">
        <v>12</v>
      </c>
      <c r="I271" s="100"/>
      <c r="J271" s="102" t="s">
        <v>288</v>
      </c>
      <c r="K271" s="102" t="s">
        <v>13</v>
      </c>
      <c r="T271" s="98" t="s">
        <v>14</v>
      </c>
    </row>
    <row r="272" spans="1:20" ht="30" x14ac:dyDescent="0.25">
      <c r="A272" s="113">
        <v>4</v>
      </c>
      <c r="B272" s="2419" t="s">
        <v>289</v>
      </c>
      <c r="C272" s="2419">
        <v>10</v>
      </c>
      <c r="D272" s="2420">
        <v>14</v>
      </c>
      <c r="E272" s="2420">
        <v>0</v>
      </c>
      <c r="F272" s="99"/>
      <c r="G272" s="98" t="s">
        <v>71</v>
      </c>
      <c r="H272" s="98" t="s">
        <v>12</v>
      </c>
      <c r="I272" s="100"/>
      <c r="J272" s="102" t="s">
        <v>290</v>
      </c>
      <c r="K272" s="102" t="s">
        <v>13</v>
      </c>
      <c r="T272" s="98"/>
    </row>
    <row r="273" spans="1:20" ht="30" x14ac:dyDescent="0.25">
      <c r="A273" s="113">
        <v>7</v>
      </c>
      <c r="B273" s="2419" t="s">
        <v>291</v>
      </c>
      <c r="C273" s="2419">
        <v>10</v>
      </c>
      <c r="D273" s="2420">
        <v>12</v>
      </c>
      <c r="E273" s="2420">
        <v>4</v>
      </c>
      <c r="F273" s="99"/>
      <c r="G273" s="98" t="s">
        <v>71</v>
      </c>
      <c r="H273" s="98" t="s">
        <v>12</v>
      </c>
      <c r="I273" s="100"/>
      <c r="J273" s="102" t="s">
        <v>292</v>
      </c>
      <c r="K273" s="102" t="s">
        <v>13</v>
      </c>
      <c r="T273" s="98"/>
    </row>
    <row r="274" spans="1:20" ht="14.25" customHeight="1" x14ac:dyDescent="0.25">
      <c r="A274" s="113">
        <v>1</v>
      </c>
      <c r="B274" s="2419" t="s">
        <v>293</v>
      </c>
      <c r="C274" s="2419">
        <v>10</v>
      </c>
      <c r="D274" s="2420">
        <v>38</v>
      </c>
      <c r="E274" s="2420">
        <v>0</v>
      </c>
      <c r="F274" s="99"/>
      <c r="G274" s="98" t="s">
        <v>71</v>
      </c>
      <c r="H274" s="98" t="s">
        <v>12</v>
      </c>
      <c r="I274" s="100"/>
      <c r="J274" s="102" t="s">
        <v>288</v>
      </c>
      <c r="K274" s="102" t="s">
        <v>13</v>
      </c>
      <c r="T274" s="98"/>
    </row>
    <row r="275" spans="1:20" ht="14.25" customHeight="1" x14ac:dyDescent="0.25">
      <c r="A275" s="113">
        <v>2</v>
      </c>
      <c r="B275" s="2419" t="s">
        <v>294</v>
      </c>
      <c r="C275" s="2419">
        <v>10</v>
      </c>
      <c r="D275" s="2420">
        <v>5</v>
      </c>
      <c r="E275" s="2420">
        <v>0</v>
      </c>
      <c r="F275" s="99"/>
      <c r="G275" s="98" t="s">
        <v>71</v>
      </c>
      <c r="H275" s="98" t="s">
        <v>12</v>
      </c>
      <c r="I275" s="100"/>
      <c r="J275" s="102" t="s">
        <v>288</v>
      </c>
      <c r="K275" s="102" t="s">
        <v>13</v>
      </c>
      <c r="T275" s="98"/>
    </row>
    <row r="276" spans="1:20" ht="30" x14ac:dyDescent="0.25">
      <c r="A276" s="113">
        <v>1</v>
      </c>
      <c r="B276" s="2419" t="s">
        <v>295</v>
      </c>
      <c r="C276" s="2419">
        <v>10</v>
      </c>
      <c r="D276" s="2420">
        <v>31</v>
      </c>
      <c r="E276" s="2420">
        <v>7</v>
      </c>
      <c r="F276" s="99">
        <v>45400</v>
      </c>
      <c r="G276" s="98" t="s">
        <v>71</v>
      </c>
      <c r="H276" s="98" t="s">
        <v>12</v>
      </c>
      <c r="I276" s="100"/>
      <c r="J276" s="102" t="s">
        <v>296</v>
      </c>
      <c r="K276" s="102" t="s">
        <v>13</v>
      </c>
      <c r="T276" s="98" t="s">
        <v>14</v>
      </c>
    </row>
    <row r="277" spans="1:20" ht="30" x14ac:dyDescent="0.25">
      <c r="A277" s="113">
        <v>2</v>
      </c>
      <c r="B277" s="2419">
        <v>124917</v>
      </c>
      <c r="C277" s="2419">
        <v>10</v>
      </c>
      <c r="D277" s="2420">
        <v>37</v>
      </c>
      <c r="E277" s="2420">
        <v>451</v>
      </c>
      <c r="F277" s="99"/>
      <c r="G277" s="98" t="s">
        <v>71</v>
      </c>
      <c r="H277" s="98" t="s">
        <v>12</v>
      </c>
      <c r="I277" s="100"/>
      <c r="J277" s="102" t="s">
        <v>296</v>
      </c>
      <c r="K277" s="102" t="s">
        <v>13</v>
      </c>
      <c r="T277" s="98"/>
    </row>
    <row r="278" spans="1:20" ht="14.25" customHeight="1" x14ac:dyDescent="0.25">
      <c r="A278" s="113">
        <v>3</v>
      </c>
      <c r="B278" s="2419">
        <v>125103</v>
      </c>
      <c r="C278" s="2776">
        <v>3</v>
      </c>
      <c r="D278" s="2420">
        <v>82</v>
      </c>
      <c r="E278" s="2420">
        <v>3</v>
      </c>
      <c r="F278" s="99"/>
      <c r="G278" s="98" t="s">
        <v>71</v>
      </c>
      <c r="H278" s="98" t="s">
        <v>12</v>
      </c>
      <c r="I278" s="100"/>
      <c r="J278" s="102" t="s">
        <v>297</v>
      </c>
      <c r="K278" s="102" t="s">
        <v>13</v>
      </c>
      <c r="T278" s="98" t="s">
        <v>14</v>
      </c>
    </row>
    <row r="279" spans="1:20" ht="14.25" customHeight="1" x14ac:dyDescent="0.25">
      <c r="A279" s="113">
        <v>14</v>
      </c>
      <c r="B279" s="2419">
        <v>125007</v>
      </c>
      <c r="C279" s="2419">
        <v>5</v>
      </c>
      <c r="D279" s="2420">
        <v>37</v>
      </c>
      <c r="E279" s="2420">
        <v>0</v>
      </c>
      <c r="F279" s="99">
        <v>45400</v>
      </c>
      <c r="G279" s="98" t="s">
        <v>36</v>
      </c>
      <c r="H279" s="98" t="s">
        <v>298</v>
      </c>
      <c r="I279" s="100">
        <v>45404</v>
      </c>
      <c r="J279" s="102" t="s">
        <v>299</v>
      </c>
      <c r="K279" s="102" t="s">
        <v>13</v>
      </c>
      <c r="T279" s="98" t="s">
        <v>14</v>
      </c>
    </row>
    <row r="280" spans="1:20" ht="45" x14ac:dyDescent="0.25">
      <c r="A280" s="113">
        <v>1</v>
      </c>
      <c r="B280" s="2419">
        <v>124503</v>
      </c>
      <c r="C280" s="2419">
        <v>10</v>
      </c>
      <c r="D280" s="2420">
        <v>150</v>
      </c>
      <c r="E280" s="2420">
        <v>0</v>
      </c>
      <c r="F280" s="99"/>
      <c r="G280" s="98" t="s">
        <v>71</v>
      </c>
      <c r="H280" s="98" t="s">
        <v>12</v>
      </c>
      <c r="I280" s="100"/>
      <c r="J280" s="102" t="s">
        <v>300</v>
      </c>
      <c r="K280" s="102" t="s">
        <v>13</v>
      </c>
      <c r="T280" s="98"/>
    </row>
    <row r="281" spans="1:20" ht="30" x14ac:dyDescent="0.25">
      <c r="A281" s="113">
        <v>2</v>
      </c>
      <c r="B281" s="2419" t="s">
        <v>301</v>
      </c>
      <c r="C281" s="2419">
        <v>10</v>
      </c>
      <c r="D281" s="2420">
        <v>29</v>
      </c>
      <c r="E281" s="2420">
        <v>1</v>
      </c>
      <c r="F281" s="99"/>
      <c r="G281" s="98" t="s">
        <v>71</v>
      </c>
      <c r="H281" s="98" t="s">
        <v>12</v>
      </c>
      <c r="I281" s="100"/>
      <c r="J281" s="102" t="s">
        <v>302</v>
      </c>
      <c r="K281" s="102" t="s">
        <v>13</v>
      </c>
      <c r="T281" s="98"/>
    </row>
    <row r="282" spans="1:20" ht="14.25" customHeight="1" x14ac:dyDescent="0.25">
      <c r="A282" s="113">
        <v>3</v>
      </c>
      <c r="B282" s="2419">
        <v>86602484</v>
      </c>
      <c r="C282" s="2419" t="s">
        <v>235</v>
      </c>
      <c r="D282" s="2420">
        <v>199</v>
      </c>
      <c r="E282" s="2420">
        <v>81</v>
      </c>
      <c r="F282" s="99">
        <v>45392</v>
      </c>
      <c r="G282" s="98" t="s">
        <v>71</v>
      </c>
      <c r="H282" s="98" t="s">
        <v>12</v>
      </c>
      <c r="I282" s="100">
        <v>45404</v>
      </c>
      <c r="J282" s="102" t="s">
        <v>303</v>
      </c>
      <c r="K282" s="102" t="s">
        <v>13</v>
      </c>
      <c r="T282" s="98"/>
    </row>
    <row r="283" spans="1:20" ht="14.25" customHeight="1" x14ac:dyDescent="0.25">
      <c r="A283" s="113">
        <v>7</v>
      </c>
      <c r="B283" s="2419" t="s">
        <v>304</v>
      </c>
      <c r="C283" s="2419">
        <v>10</v>
      </c>
      <c r="D283" s="2420">
        <v>9</v>
      </c>
      <c r="E283" s="2420">
        <v>1</v>
      </c>
      <c r="F283" s="99"/>
      <c r="G283" s="98" t="s">
        <v>71</v>
      </c>
      <c r="H283" s="98" t="s">
        <v>12</v>
      </c>
      <c r="I283" s="100">
        <v>45407</v>
      </c>
      <c r="J283" s="102" t="s">
        <v>305</v>
      </c>
      <c r="K283" s="102" t="s">
        <v>13</v>
      </c>
      <c r="T283" s="98" t="s">
        <v>14</v>
      </c>
    </row>
    <row r="284" spans="1:20" ht="30" x14ac:dyDescent="0.25">
      <c r="A284" s="113">
        <v>8</v>
      </c>
      <c r="B284" s="2419" t="s">
        <v>306</v>
      </c>
      <c r="C284" s="2419">
        <v>10</v>
      </c>
      <c r="D284" s="2420">
        <v>42</v>
      </c>
      <c r="E284" s="2420">
        <v>0</v>
      </c>
      <c r="F284" s="99"/>
      <c r="G284" s="98" t="s">
        <v>71</v>
      </c>
      <c r="H284" s="98" t="s">
        <v>12</v>
      </c>
      <c r="I284" s="100">
        <v>45407</v>
      </c>
      <c r="J284" s="102" t="s">
        <v>307</v>
      </c>
      <c r="K284" s="102" t="s">
        <v>13</v>
      </c>
      <c r="T284" s="98"/>
    </row>
    <row r="285" spans="1:20" x14ac:dyDescent="0.25">
      <c r="A285" s="113">
        <v>4</v>
      </c>
      <c r="B285" s="2419">
        <v>125211</v>
      </c>
      <c r="C285" s="2776">
        <v>3</v>
      </c>
      <c r="D285" s="2420">
        <v>21</v>
      </c>
      <c r="E285" s="2420">
        <v>37</v>
      </c>
      <c r="F285" s="99"/>
      <c r="G285" s="98" t="s">
        <v>71</v>
      </c>
      <c r="H285" s="98" t="s">
        <v>12</v>
      </c>
      <c r="I285" s="100"/>
      <c r="J285" s="102" t="s">
        <v>308</v>
      </c>
      <c r="K285" s="102" t="s">
        <v>309</v>
      </c>
      <c r="T285" s="98"/>
    </row>
    <row r="286" spans="1:20" ht="14.25" customHeight="1" x14ac:dyDescent="0.25">
      <c r="A286" s="113">
        <v>1</v>
      </c>
      <c r="B286" s="2419">
        <v>124290</v>
      </c>
      <c r="C286" s="2776">
        <v>3</v>
      </c>
      <c r="D286" s="2420">
        <v>82</v>
      </c>
      <c r="E286" s="2420">
        <v>23</v>
      </c>
      <c r="F286" s="99"/>
      <c r="G286" s="98" t="s">
        <v>71</v>
      </c>
      <c r="H286" s="98" t="s">
        <v>12</v>
      </c>
      <c r="I286" s="100">
        <v>45407</v>
      </c>
      <c r="J286" s="102" t="s">
        <v>310</v>
      </c>
      <c r="K286" s="102" t="s">
        <v>187</v>
      </c>
      <c r="T286" s="98" t="s">
        <v>14</v>
      </c>
    </row>
    <row r="287" spans="1:20" ht="30" x14ac:dyDescent="0.25">
      <c r="A287" s="113">
        <v>2</v>
      </c>
      <c r="B287" s="2419" t="s">
        <v>311</v>
      </c>
      <c r="C287" s="2419">
        <v>10</v>
      </c>
      <c r="D287" s="2420">
        <v>86</v>
      </c>
      <c r="E287" s="2420">
        <v>0</v>
      </c>
      <c r="F287" s="99"/>
      <c r="G287" s="98" t="s">
        <v>71</v>
      </c>
      <c r="H287" s="98" t="s">
        <v>12</v>
      </c>
      <c r="I287" s="100">
        <v>45407</v>
      </c>
      <c r="J287" s="2786" t="s">
        <v>312</v>
      </c>
      <c r="K287" s="102" t="s">
        <v>13</v>
      </c>
      <c r="T287" s="98" t="s">
        <v>14</v>
      </c>
    </row>
    <row r="288" spans="1:20" x14ac:dyDescent="0.25">
      <c r="A288" s="113"/>
      <c r="B288" s="2419">
        <v>125456</v>
      </c>
      <c r="C288" s="2419">
        <v>5</v>
      </c>
      <c r="D288" s="2420">
        <v>3</v>
      </c>
      <c r="E288" s="2420">
        <v>0</v>
      </c>
      <c r="F288" s="99"/>
      <c r="G288" s="98" t="s">
        <v>71</v>
      </c>
      <c r="H288" s="98" t="s">
        <v>12</v>
      </c>
      <c r="I288" s="100"/>
      <c r="J288" s="102" t="s">
        <v>308</v>
      </c>
      <c r="K288" s="102" t="s">
        <v>13</v>
      </c>
      <c r="T288" s="98" t="s">
        <v>14</v>
      </c>
    </row>
    <row r="289" spans="1:20" ht="14.25" customHeight="1" x14ac:dyDescent="0.25">
      <c r="A289" s="113">
        <v>1</v>
      </c>
      <c r="B289" s="2419">
        <v>124627</v>
      </c>
      <c r="C289" s="2419">
        <v>10</v>
      </c>
      <c r="D289" s="2420">
        <v>126</v>
      </c>
      <c r="E289" s="2420">
        <v>31</v>
      </c>
      <c r="F289" s="99"/>
      <c r="G289" s="98" t="s">
        <v>71</v>
      </c>
      <c r="H289" s="98" t="s">
        <v>12</v>
      </c>
      <c r="I289" s="100">
        <v>45407</v>
      </c>
      <c r="J289" s="102" t="s">
        <v>313</v>
      </c>
      <c r="K289" s="102" t="s">
        <v>13</v>
      </c>
      <c r="T289" s="98" t="s">
        <v>14</v>
      </c>
    </row>
    <row r="290" spans="1:20" x14ac:dyDescent="0.25">
      <c r="A290" s="113">
        <v>2</v>
      </c>
      <c r="B290" s="2419">
        <v>124815</v>
      </c>
      <c r="C290" s="2776">
        <v>3</v>
      </c>
      <c r="D290" s="2420">
        <v>103</v>
      </c>
      <c r="E290" s="2420">
        <v>27</v>
      </c>
      <c r="F290" s="99"/>
      <c r="G290" s="98" t="s">
        <v>71</v>
      </c>
      <c r="H290" s="98" t="s">
        <v>12</v>
      </c>
      <c r="I290" s="100">
        <v>45408</v>
      </c>
      <c r="J290" s="102" t="s">
        <v>314</v>
      </c>
      <c r="K290" s="102" t="s">
        <v>13</v>
      </c>
      <c r="T290" s="98" t="s">
        <v>14</v>
      </c>
    </row>
    <row r="291" spans="1:20" x14ac:dyDescent="0.25">
      <c r="A291" s="113">
        <v>1</v>
      </c>
      <c r="B291" s="2419">
        <v>125496</v>
      </c>
      <c r="C291" s="2776">
        <v>1</v>
      </c>
      <c r="D291" s="2420">
        <v>89</v>
      </c>
      <c r="E291" s="2420">
        <v>12</v>
      </c>
      <c r="F291" s="99"/>
      <c r="G291" s="98" t="s">
        <v>71</v>
      </c>
      <c r="H291" s="98" t="s">
        <v>12</v>
      </c>
      <c r="I291" s="100"/>
      <c r="J291" s="102" t="s">
        <v>315</v>
      </c>
      <c r="K291" s="102" t="s">
        <v>13</v>
      </c>
      <c r="T291" s="98"/>
    </row>
    <row r="292" spans="1:20" ht="14.25" customHeight="1" x14ac:dyDescent="0.25">
      <c r="A292" s="113">
        <v>3</v>
      </c>
      <c r="B292" s="2419">
        <v>125083</v>
      </c>
      <c r="C292" s="2419">
        <v>10</v>
      </c>
      <c r="D292" s="2420">
        <v>32</v>
      </c>
      <c r="E292" s="2420">
        <v>55</v>
      </c>
      <c r="F292" s="99"/>
      <c r="G292" s="98" t="s">
        <v>71</v>
      </c>
      <c r="H292" s="98" t="s">
        <v>12</v>
      </c>
      <c r="I292" s="2759">
        <v>45407</v>
      </c>
      <c r="J292" s="102" t="s">
        <v>316</v>
      </c>
      <c r="K292" s="102" t="s">
        <v>13</v>
      </c>
      <c r="T292" s="98" t="s">
        <v>14</v>
      </c>
    </row>
    <row r="293" spans="1:20" ht="14.25" customHeight="1" x14ac:dyDescent="0.25">
      <c r="A293" s="113">
        <v>2</v>
      </c>
      <c r="B293" s="2419" t="s">
        <v>317</v>
      </c>
      <c r="C293" s="2419">
        <v>10</v>
      </c>
      <c r="D293" s="2420">
        <v>103</v>
      </c>
      <c r="E293" s="2420">
        <v>22</v>
      </c>
      <c r="F293" s="99"/>
      <c r="G293" s="98" t="s">
        <v>71</v>
      </c>
      <c r="H293" s="98" t="s">
        <v>12</v>
      </c>
      <c r="I293" s="2759">
        <v>45407</v>
      </c>
      <c r="J293" s="102" t="s">
        <v>318</v>
      </c>
      <c r="K293" s="102" t="s">
        <v>13</v>
      </c>
      <c r="T293" s="98" t="s">
        <v>14</v>
      </c>
    </row>
    <row r="294" spans="1:20" ht="14.25" customHeight="1" x14ac:dyDescent="0.25">
      <c r="A294" s="113">
        <v>1</v>
      </c>
      <c r="B294" s="2419">
        <v>123853</v>
      </c>
      <c r="C294" s="2419">
        <v>5</v>
      </c>
      <c r="D294" s="2420">
        <v>88</v>
      </c>
      <c r="E294" s="2420">
        <v>1</v>
      </c>
      <c r="F294" s="99"/>
      <c r="G294" s="98" t="s">
        <v>71</v>
      </c>
      <c r="H294" s="98" t="s">
        <v>12</v>
      </c>
      <c r="I294" s="100"/>
      <c r="J294" s="102" t="s">
        <v>316</v>
      </c>
      <c r="K294" s="102" t="s">
        <v>13</v>
      </c>
      <c r="T294" s="98" t="s">
        <v>14</v>
      </c>
    </row>
    <row r="295" spans="1:20" ht="14.25" customHeight="1" x14ac:dyDescent="0.25">
      <c r="A295" s="113">
        <v>1</v>
      </c>
      <c r="B295" s="2419">
        <v>125017</v>
      </c>
      <c r="C295" s="2419">
        <v>5</v>
      </c>
      <c r="D295" s="2420">
        <v>93</v>
      </c>
      <c r="E295" s="2420">
        <v>34</v>
      </c>
      <c r="F295" s="99"/>
      <c r="G295" s="98" t="s">
        <v>71</v>
      </c>
      <c r="H295" s="98" t="s">
        <v>12</v>
      </c>
      <c r="I295" s="2759">
        <v>45407</v>
      </c>
      <c r="J295" s="102" t="s">
        <v>319</v>
      </c>
      <c r="K295" s="102" t="s">
        <v>13</v>
      </c>
      <c r="T295" s="98" t="s">
        <v>14</v>
      </c>
    </row>
    <row r="296" spans="1:20" ht="15" customHeight="1" x14ac:dyDescent="0.25">
      <c r="A296" s="113">
        <v>2</v>
      </c>
      <c r="B296" s="2419">
        <v>125273</v>
      </c>
      <c r="C296" s="2419">
        <v>5</v>
      </c>
      <c r="D296" s="2420">
        <v>7</v>
      </c>
      <c r="E296" s="2420">
        <v>2</v>
      </c>
      <c r="F296" s="99"/>
      <c r="G296" s="98" t="s">
        <v>71</v>
      </c>
      <c r="H296" s="98" t="s">
        <v>12</v>
      </c>
      <c r="I296" s="2759"/>
      <c r="J296" s="102" t="s">
        <v>320</v>
      </c>
      <c r="K296" s="102" t="s">
        <v>13</v>
      </c>
      <c r="T296" s="98" t="s">
        <v>14</v>
      </c>
    </row>
    <row r="297" spans="1:20" ht="30" x14ac:dyDescent="0.25">
      <c r="A297" s="113">
        <v>3</v>
      </c>
      <c r="B297" s="2419">
        <v>125274</v>
      </c>
      <c r="C297" s="2419">
        <v>5</v>
      </c>
      <c r="D297" s="2420">
        <v>79</v>
      </c>
      <c r="E297" s="2420">
        <v>3</v>
      </c>
      <c r="F297" s="99"/>
      <c r="G297" s="98" t="s">
        <v>71</v>
      </c>
      <c r="H297" s="98" t="s">
        <v>12</v>
      </c>
      <c r="I297" s="2759"/>
      <c r="J297" s="102" t="s">
        <v>321</v>
      </c>
      <c r="K297" s="102" t="s">
        <v>13</v>
      </c>
      <c r="T297" s="98"/>
    </row>
    <row r="298" spans="1:20" ht="14.25" customHeight="1" x14ac:dyDescent="0.25">
      <c r="A298" s="113">
        <v>4</v>
      </c>
      <c r="B298" s="2419">
        <v>124342</v>
      </c>
      <c r="C298" s="2419">
        <v>10</v>
      </c>
      <c r="D298" s="2420">
        <v>102</v>
      </c>
      <c r="E298" s="2420">
        <v>0</v>
      </c>
      <c r="F298" s="99"/>
      <c r="G298" s="98" t="s">
        <v>71</v>
      </c>
      <c r="H298" s="98" t="s">
        <v>12</v>
      </c>
      <c r="I298" s="2759"/>
      <c r="J298" s="102" t="s">
        <v>316</v>
      </c>
      <c r="K298" s="102" t="s">
        <v>13</v>
      </c>
      <c r="T298" s="98"/>
    </row>
    <row r="299" spans="1:20" ht="60" x14ac:dyDescent="0.25">
      <c r="A299" s="113">
        <v>6</v>
      </c>
      <c r="B299" s="2419">
        <v>124151</v>
      </c>
      <c r="C299" s="2419">
        <v>10</v>
      </c>
      <c r="D299" s="2420">
        <v>29</v>
      </c>
      <c r="E299" s="2420">
        <v>4</v>
      </c>
      <c r="F299" s="99"/>
      <c r="G299" s="98" t="s">
        <v>71</v>
      </c>
      <c r="H299" s="98" t="s">
        <v>12</v>
      </c>
      <c r="I299" s="2759"/>
      <c r="J299" s="102" t="s">
        <v>322</v>
      </c>
      <c r="K299" s="102" t="s">
        <v>13</v>
      </c>
      <c r="T299" s="98" t="s">
        <v>14</v>
      </c>
    </row>
    <row r="300" spans="1:20" x14ac:dyDescent="0.25">
      <c r="A300" s="113">
        <v>1</v>
      </c>
      <c r="B300" s="2419">
        <v>125253</v>
      </c>
      <c r="C300" s="2419">
        <v>5</v>
      </c>
      <c r="D300" s="2420">
        <v>76</v>
      </c>
      <c r="E300" s="2420">
        <v>7</v>
      </c>
      <c r="F300" s="99"/>
      <c r="G300" s="98" t="s">
        <v>71</v>
      </c>
      <c r="H300" s="98" t="s">
        <v>12</v>
      </c>
      <c r="I300" s="100"/>
      <c r="J300" s="102" t="s">
        <v>323</v>
      </c>
      <c r="K300" s="102" t="s">
        <v>13</v>
      </c>
      <c r="T300" s="98"/>
    </row>
    <row r="301" spans="1:20" ht="75" x14ac:dyDescent="0.25">
      <c r="A301" s="113">
        <v>2</v>
      </c>
      <c r="B301" s="2419" t="s">
        <v>324</v>
      </c>
      <c r="C301" s="2419">
        <v>10</v>
      </c>
      <c r="D301" s="2420">
        <v>156</v>
      </c>
      <c r="E301" s="2420">
        <v>12</v>
      </c>
      <c r="F301" s="99"/>
      <c r="G301" s="98" t="s">
        <v>71</v>
      </c>
      <c r="H301" s="98" t="s">
        <v>12</v>
      </c>
      <c r="I301" s="2759" t="s">
        <v>325</v>
      </c>
      <c r="J301" s="2780" t="s">
        <v>326</v>
      </c>
      <c r="K301" s="102" t="s">
        <v>13</v>
      </c>
      <c r="T301" s="98"/>
    </row>
    <row r="302" spans="1:20" ht="15" customHeight="1" x14ac:dyDescent="0.25">
      <c r="A302" s="113">
        <v>3</v>
      </c>
      <c r="B302" s="2419">
        <v>125344</v>
      </c>
      <c r="C302" s="2776">
        <v>3</v>
      </c>
      <c r="D302" s="2420">
        <v>124</v>
      </c>
      <c r="E302" s="2420">
        <v>32</v>
      </c>
      <c r="F302" s="99"/>
      <c r="G302" s="98" t="s">
        <v>71</v>
      </c>
      <c r="H302" s="98" t="s">
        <v>12</v>
      </c>
      <c r="I302" s="100">
        <v>45419</v>
      </c>
      <c r="J302" s="102" t="s">
        <v>327</v>
      </c>
      <c r="K302" s="102" t="s">
        <v>13</v>
      </c>
      <c r="T302" s="98"/>
    </row>
    <row r="303" spans="1:20" x14ac:dyDescent="0.25">
      <c r="A303" s="113">
        <v>4</v>
      </c>
      <c r="B303" s="2419">
        <v>125312</v>
      </c>
      <c r="C303" s="2419">
        <v>5</v>
      </c>
      <c r="D303" s="2420">
        <v>65</v>
      </c>
      <c r="E303" s="2420">
        <v>11</v>
      </c>
      <c r="F303" s="99"/>
      <c r="G303" s="98" t="s">
        <v>71</v>
      </c>
      <c r="H303" s="98" t="s">
        <v>12</v>
      </c>
      <c r="I303" s="100">
        <v>45419</v>
      </c>
      <c r="J303" s="102" t="s">
        <v>327</v>
      </c>
      <c r="K303" s="102" t="s">
        <v>13</v>
      </c>
      <c r="T303" s="98" t="s">
        <v>14</v>
      </c>
    </row>
    <row r="304" spans="1:20" ht="14.25" customHeight="1" x14ac:dyDescent="0.25">
      <c r="A304" s="113">
        <v>5</v>
      </c>
      <c r="B304" s="2419">
        <v>125612</v>
      </c>
      <c r="C304" s="2419">
        <v>5</v>
      </c>
      <c r="D304" s="2420">
        <v>145</v>
      </c>
      <c r="E304" s="2420">
        <v>51</v>
      </c>
      <c r="F304" s="99">
        <v>45419</v>
      </c>
      <c r="G304" s="98" t="s">
        <v>71</v>
      </c>
      <c r="H304" s="98" t="s">
        <v>12</v>
      </c>
      <c r="I304" s="100">
        <v>45422</v>
      </c>
      <c r="J304" s="102" t="s">
        <v>328</v>
      </c>
      <c r="K304" s="102" t="s">
        <v>13</v>
      </c>
      <c r="T304" s="98" t="s">
        <v>14</v>
      </c>
    </row>
    <row r="305" spans="1:20" x14ac:dyDescent="0.25">
      <c r="A305" s="113">
        <v>1</v>
      </c>
      <c r="B305" s="2419">
        <v>125652</v>
      </c>
      <c r="C305" s="2776">
        <v>1</v>
      </c>
      <c r="D305" s="2420">
        <v>178</v>
      </c>
      <c r="E305" s="2420">
        <v>18</v>
      </c>
      <c r="F305" s="99">
        <v>45419</v>
      </c>
      <c r="G305" s="98" t="s">
        <v>71</v>
      </c>
      <c r="H305" s="98" t="s">
        <v>12</v>
      </c>
      <c r="I305" s="100">
        <v>45420</v>
      </c>
      <c r="J305" s="102" t="s">
        <v>329</v>
      </c>
      <c r="K305" s="102" t="s">
        <v>13</v>
      </c>
      <c r="T305" s="98" t="s">
        <v>14</v>
      </c>
    </row>
    <row r="306" spans="1:20" ht="14.25" customHeight="1" x14ac:dyDescent="0.25">
      <c r="A306" s="113">
        <v>3</v>
      </c>
      <c r="B306" s="2419">
        <v>125153</v>
      </c>
      <c r="C306" s="2419">
        <v>5</v>
      </c>
      <c r="D306" s="2420">
        <v>4</v>
      </c>
      <c r="E306" s="2420">
        <v>2</v>
      </c>
      <c r="F306" s="99">
        <v>45420</v>
      </c>
      <c r="G306" s="98" t="s">
        <v>71</v>
      </c>
      <c r="H306" s="98" t="s">
        <v>12</v>
      </c>
      <c r="I306" s="100">
        <v>45420</v>
      </c>
      <c r="J306" s="102" t="s">
        <v>330</v>
      </c>
      <c r="K306" s="102" t="s">
        <v>13</v>
      </c>
      <c r="T306" s="98" t="s">
        <v>14</v>
      </c>
    </row>
    <row r="307" spans="1:20" ht="14.25" customHeight="1" x14ac:dyDescent="0.25">
      <c r="A307" s="113">
        <v>1</v>
      </c>
      <c r="B307" s="2419">
        <v>124979</v>
      </c>
      <c r="C307" s="2776">
        <v>3</v>
      </c>
      <c r="D307" s="2420">
        <v>41</v>
      </c>
      <c r="E307" s="2420">
        <v>27</v>
      </c>
      <c r="F307" s="99">
        <v>45419</v>
      </c>
      <c r="G307" s="98" t="s">
        <v>331</v>
      </c>
      <c r="H307" s="98" t="s">
        <v>298</v>
      </c>
      <c r="I307" s="100">
        <v>45420</v>
      </c>
      <c r="J307" s="102" t="s">
        <v>332</v>
      </c>
      <c r="K307" s="102" t="s">
        <v>27</v>
      </c>
      <c r="T307" s="98" t="s">
        <v>14</v>
      </c>
    </row>
    <row r="308" spans="1:20" ht="14.25" customHeight="1" x14ac:dyDescent="0.25">
      <c r="A308" s="113">
        <v>1</v>
      </c>
      <c r="B308" s="2419">
        <v>124923</v>
      </c>
      <c r="C308" s="2419">
        <v>10</v>
      </c>
      <c r="D308" s="2420">
        <v>113</v>
      </c>
      <c r="E308" s="2420">
        <v>57</v>
      </c>
      <c r="F308" s="99">
        <v>45419</v>
      </c>
      <c r="G308" s="98" t="s">
        <v>71</v>
      </c>
      <c r="H308" s="98" t="s">
        <v>12</v>
      </c>
      <c r="I308" s="100">
        <v>45420</v>
      </c>
      <c r="J308" s="102" t="s">
        <v>333</v>
      </c>
      <c r="K308" s="102" t="s">
        <v>13</v>
      </c>
      <c r="T308" s="98" t="s">
        <v>14</v>
      </c>
    </row>
    <row r="309" spans="1:20" ht="14.25" customHeight="1" x14ac:dyDescent="0.25">
      <c r="A309" s="113">
        <v>3</v>
      </c>
      <c r="B309" s="2419">
        <v>124988</v>
      </c>
      <c r="C309" s="2419">
        <v>15</v>
      </c>
      <c r="D309" s="2420">
        <v>159</v>
      </c>
      <c r="E309" s="2420">
        <v>47</v>
      </c>
      <c r="F309" s="99">
        <v>45420</v>
      </c>
      <c r="G309" s="98" t="s">
        <v>71</v>
      </c>
      <c r="H309" s="98" t="s">
        <v>12</v>
      </c>
      <c r="I309" s="100">
        <v>45425</v>
      </c>
      <c r="J309" s="102" t="s">
        <v>334</v>
      </c>
      <c r="K309" s="102" t="s">
        <v>13</v>
      </c>
      <c r="T309" s="98" t="s">
        <v>14</v>
      </c>
    </row>
    <row r="310" spans="1:20" ht="14.25" customHeight="1" x14ac:dyDescent="0.25">
      <c r="A310" s="113"/>
      <c r="B310" s="2419">
        <v>125716</v>
      </c>
      <c r="C310" s="2419">
        <v>5</v>
      </c>
      <c r="D310" s="2420">
        <v>83</v>
      </c>
      <c r="E310" s="2420">
        <v>10</v>
      </c>
      <c r="F310" s="99">
        <v>45421</v>
      </c>
      <c r="G310" s="98" t="s">
        <v>71</v>
      </c>
      <c r="H310" s="98" t="s">
        <v>12</v>
      </c>
      <c r="I310" s="100">
        <v>45422</v>
      </c>
      <c r="J310" s="102" t="s">
        <v>334</v>
      </c>
      <c r="K310" s="102" t="s">
        <v>13</v>
      </c>
      <c r="T310" s="98" t="s">
        <v>14</v>
      </c>
    </row>
    <row r="311" spans="1:20" ht="14.25" customHeight="1" x14ac:dyDescent="0.25">
      <c r="A311" s="113"/>
      <c r="B311" s="2419">
        <v>125148</v>
      </c>
      <c r="C311" s="2419">
        <v>10</v>
      </c>
      <c r="D311" s="2420">
        <v>37</v>
      </c>
      <c r="E311" s="2420">
        <v>4</v>
      </c>
      <c r="F311" s="99">
        <v>45421</v>
      </c>
      <c r="G311" s="98" t="s">
        <v>71</v>
      </c>
      <c r="H311" s="98" t="s">
        <v>12</v>
      </c>
      <c r="I311" s="100">
        <v>45425</v>
      </c>
      <c r="J311" s="102"/>
      <c r="K311" s="102" t="s">
        <v>13</v>
      </c>
      <c r="T311" s="98" t="s">
        <v>14</v>
      </c>
    </row>
    <row r="312" spans="1:20" x14ac:dyDescent="0.25">
      <c r="A312" s="113">
        <v>2</v>
      </c>
      <c r="B312" s="2419">
        <v>125776</v>
      </c>
      <c r="C312" s="2776">
        <v>2</v>
      </c>
      <c r="D312" s="2420">
        <v>18</v>
      </c>
      <c r="E312" s="2420">
        <v>0</v>
      </c>
      <c r="F312" s="99">
        <v>45422</v>
      </c>
      <c r="G312" s="98" t="s">
        <v>71</v>
      </c>
      <c r="H312" s="98" t="s">
        <v>12</v>
      </c>
      <c r="I312" s="100">
        <v>45425</v>
      </c>
      <c r="J312" s="102" t="s">
        <v>335</v>
      </c>
      <c r="K312" s="102" t="s">
        <v>13</v>
      </c>
      <c r="T312" s="98" t="s">
        <v>14</v>
      </c>
    </row>
    <row r="313" spans="1:20" ht="14.25" customHeight="1" x14ac:dyDescent="0.25">
      <c r="A313" s="113">
        <v>3</v>
      </c>
      <c r="B313" s="2419">
        <v>119411</v>
      </c>
      <c r="C313" s="2419">
        <v>10</v>
      </c>
      <c r="D313" s="2420">
        <v>22</v>
      </c>
      <c r="E313" s="2420">
        <v>10</v>
      </c>
      <c r="F313" s="99">
        <v>45425</v>
      </c>
      <c r="G313" s="98" t="s">
        <v>71</v>
      </c>
      <c r="H313" s="98" t="s">
        <v>12</v>
      </c>
      <c r="I313" s="100">
        <v>45425</v>
      </c>
      <c r="J313" s="102" t="s">
        <v>336</v>
      </c>
      <c r="K313" s="102" t="s">
        <v>27</v>
      </c>
      <c r="T313" s="98" t="s">
        <v>14</v>
      </c>
    </row>
    <row r="314" spans="1:20" ht="14.25" customHeight="1" x14ac:dyDescent="0.25">
      <c r="A314" s="113">
        <v>6</v>
      </c>
      <c r="B314" s="2419">
        <v>125339</v>
      </c>
      <c r="C314" s="2419">
        <v>5</v>
      </c>
      <c r="D314" s="2420">
        <v>36</v>
      </c>
      <c r="E314" s="2420">
        <v>9</v>
      </c>
      <c r="F314" s="99">
        <v>45425</v>
      </c>
      <c r="G314" s="98" t="s">
        <v>71</v>
      </c>
      <c r="H314" s="98" t="s">
        <v>12</v>
      </c>
      <c r="I314" s="100">
        <v>45426</v>
      </c>
      <c r="J314" s="102" t="s">
        <v>337</v>
      </c>
      <c r="K314" s="102" t="s">
        <v>27</v>
      </c>
      <c r="T314" s="98" t="s">
        <v>14</v>
      </c>
    </row>
    <row r="315" spans="1:20" ht="14.25" customHeight="1" x14ac:dyDescent="0.25">
      <c r="A315" s="113">
        <v>4</v>
      </c>
      <c r="B315" s="2419">
        <v>125795</v>
      </c>
      <c r="C315" s="2769">
        <v>3</v>
      </c>
      <c r="D315" s="2420">
        <v>52</v>
      </c>
      <c r="E315" s="2420">
        <v>4</v>
      </c>
      <c r="F315" s="99">
        <v>45426</v>
      </c>
      <c r="G315" s="98" t="s">
        <v>71</v>
      </c>
      <c r="H315" s="98" t="s">
        <v>12</v>
      </c>
      <c r="I315" s="100">
        <v>45427</v>
      </c>
      <c r="J315" s="102" t="s">
        <v>338</v>
      </c>
      <c r="K315" s="102" t="s">
        <v>27</v>
      </c>
      <c r="T315" s="98" t="s">
        <v>14</v>
      </c>
    </row>
    <row r="316" spans="1:20" ht="14.25" customHeight="1" x14ac:dyDescent="0.25">
      <c r="A316" s="113">
        <v>2</v>
      </c>
      <c r="B316" s="2419">
        <v>125449</v>
      </c>
      <c r="C316" s="2419">
        <v>5</v>
      </c>
      <c r="D316" s="2420">
        <v>58</v>
      </c>
      <c r="E316" s="2420">
        <v>8</v>
      </c>
      <c r="F316" s="99">
        <v>45425</v>
      </c>
      <c r="G316" s="98" t="s">
        <v>71</v>
      </c>
      <c r="H316" s="98" t="s">
        <v>12</v>
      </c>
      <c r="I316" s="100">
        <v>45425</v>
      </c>
      <c r="J316" s="102" t="s">
        <v>339</v>
      </c>
      <c r="K316" s="102" t="s">
        <v>13</v>
      </c>
      <c r="T316" s="98" t="s">
        <v>14</v>
      </c>
    </row>
    <row r="317" spans="1:20" ht="14.25" customHeight="1" x14ac:dyDescent="0.25">
      <c r="A317" s="113">
        <v>3</v>
      </c>
      <c r="B317" s="2419">
        <v>124857</v>
      </c>
      <c r="C317" s="2419">
        <v>5</v>
      </c>
      <c r="D317" s="2420">
        <v>116</v>
      </c>
      <c r="E317" s="2420">
        <v>23</v>
      </c>
      <c r="F317" s="99">
        <v>45425</v>
      </c>
      <c r="G317" s="98" t="s">
        <v>71</v>
      </c>
      <c r="H317" s="98" t="s">
        <v>12</v>
      </c>
      <c r="I317" s="100">
        <v>45427</v>
      </c>
      <c r="J317" s="102" t="s">
        <v>340</v>
      </c>
      <c r="K317" s="102" t="s">
        <v>13</v>
      </c>
      <c r="T317" s="98" t="s">
        <v>14</v>
      </c>
    </row>
    <row r="318" spans="1:20" x14ac:dyDescent="0.25">
      <c r="A318" s="113">
        <v>6</v>
      </c>
      <c r="B318" s="2419">
        <v>125711</v>
      </c>
      <c r="C318" s="2419">
        <v>10</v>
      </c>
      <c r="D318" s="2420">
        <v>25</v>
      </c>
      <c r="E318" s="2420">
        <v>3</v>
      </c>
      <c r="F318" s="99">
        <v>45422</v>
      </c>
      <c r="G318" s="98" t="s">
        <v>71</v>
      </c>
      <c r="H318" s="98" t="s">
        <v>12</v>
      </c>
      <c r="I318" s="2759">
        <v>45426</v>
      </c>
      <c r="J318" s="102"/>
      <c r="K318" s="102" t="s">
        <v>13</v>
      </c>
      <c r="T318" s="98" t="s">
        <v>14</v>
      </c>
    </row>
    <row r="319" spans="1:20" ht="14.25" customHeight="1" x14ac:dyDescent="0.25">
      <c r="A319" s="113">
        <v>2</v>
      </c>
      <c r="B319" s="2419">
        <v>124835</v>
      </c>
      <c r="C319" s="2419">
        <v>5</v>
      </c>
      <c r="D319" s="2420">
        <v>17</v>
      </c>
      <c r="E319" s="2420">
        <v>0</v>
      </c>
      <c r="F319" s="99">
        <v>45426</v>
      </c>
      <c r="G319" s="98" t="s">
        <v>71</v>
      </c>
      <c r="H319" s="98" t="s">
        <v>12</v>
      </c>
      <c r="I319" s="2759">
        <v>45429</v>
      </c>
      <c r="J319" s="102" t="s">
        <v>341</v>
      </c>
      <c r="K319" s="102" t="s">
        <v>13</v>
      </c>
      <c r="T319" s="98" t="s">
        <v>14</v>
      </c>
    </row>
    <row r="320" spans="1:20" x14ac:dyDescent="0.25">
      <c r="A320" s="113">
        <v>3</v>
      </c>
      <c r="B320" s="2419">
        <v>125146</v>
      </c>
      <c r="C320" s="2419">
        <v>10</v>
      </c>
      <c r="D320" s="2420">
        <v>53</v>
      </c>
      <c r="E320" s="2420">
        <v>3</v>
      </c>
      <c r="F320" s="99">
        <v>45425</v>
      </c>
      <c r="G320" s="98" t="s">
        <v>71</v>
      </c>
      <c r="H320" s="98" t="s">
        <v>12</v>
      </c>
      <c r="I320" s="2759">
        <v>45429</v>
      </c>
      <c r="J320" s="102"/>
      <c r="K320" s="102" t="s">
        <v>13</v>
      </c>
      <c r="T320" s="98" t="s">
        <v>14</v>
      </c>
    </row>
    <row r="321" spans="1:20" x14ac:dyDescent="0.25">
      <c r="A321" s="113">
        <v>4</v>
      </c>
      <c r="B321" s="2419">
        <v>125344</v>
      </c>
      <c r="C321" s="2419">
        <v>5</v>
      </c>
      <c r="D321" s="2420">
        <v>125</v>
      </c>
      <c r="E321" s="2420">
        <v>22</v>
      </c>
      <c r="F321" s="99">
        <v>45427</v>
      </c>
      <c r="G321" s="98" t="s">
        <v>71</v>
      </c>
      <c r="H321" s="98" t="s">
        <v>12</v>
      </c>
      <c r="I321" s="100">
        <v>45428</v>
      </c>
      <c r="J321" s="102" t="s">
        <v>342</v>
      </c>
      <c r="K321" s="102" t="s">
        <v>35</v>
      </c>
      <c r="T321" s="98" t="s">
        <v>14</v>
      </c>
    </row>
    <row r="322" spans="1:20" ht="14.25" customHeight="1" x14ac:dyDescent="0.25">
      <c r="A322" s="113">
        <v>2</v>
      </c>
      <c r="B322" s="2419">
        <v>125398</v>
      </c>
      <c r="C322" s="2419">
        <v>15</v>
      </c>
      <c r="D322" s="2420">
        <v>110</v>
      </c>
      <c r="E322" s="2420">
        <v>2</v>
      </c>
      <c r="F322" s="99">
        <v>45427</v>
      </c>
      <c r="G322" s="98" t="s">
        <v>71</v>
      </c>
      <c r="H322" s="98" t="s">
        <v>12</v>
      </c>
      <c r="I322" s="100">
        <v>45429</v>
      </c>
      <c r="J322" s="102" t="s">
        <v>343</v>
      </c>
      <c r="K322" s="102" t="s">
        <v>13</v>
      </c>
      <c r="T322" s="98" t="s">
        <v>14</v>
      </c>
    </row>
    <row r="323" spans="1:20" ht="14.25" customHeight="1" x14ac:dyDescent="0.25">
      <c r="A323" s="113">
        <v>4</v>
      </c>
      <c r="B323" s="2419">
        <v>125560</v>
      </c>
      <c r="C323" s="2419">
        <v>10</v>
      </c>
      <c r="D323" s="2420">
        <v>63</v>
      </c>
      <c r="E323" s="2420">
        <v>5</v>
      </c>
      <c r="F323" s="99">
        <v>45428</v>
      </c>
      <c r="G323" s="98" t="s">
        <v>259</v>
      </c>
      <c r="H323" s="98" t="s">
        <v>12</v>
      </c>
      <c r="I323" s="100">
        <v>45429</v>
      </c>
      <c r="J323" s="102" t="s">
        <v>344</v>
      </c>
      <c r="K323" s="102" t="s">
        <v>35</v>
      </c>
      <c r="T323" s="98" t="s">
        <v>14</v>
      </c>
    </row>
    <row r="324" spans="1:20" ht="14.25" customHeight="1" x14ac:dyDescent="0.25">
      <c r="A324" s="113">
        <v>5</v>
      </c>
      <c r="B324" s="2419">
        <v>123547</v>
      </c>
      <c r="C324" s="2419">
        <v>20</v>
      </c>
      <c r="D324" s="2420">
        <v>48</v>
      </c>
      <c r="E324" s="2420">
        <v>8</v>
      </c>
      <c r="F324" s="99">
        <v>45428</v>
      </c>
      <c r="G324" s="98" t="s">
        <v>259</v>
      </c>
      <c r="H324" s="98" t="s">
        <v>12</v>
      </c>
      <c r="I324" s="100">
        <v>45429</v>
      </c>
      <c r="J324" s="102" t="s">
        <v>345</v>
      </c>
      <c r="K324" s="102" t="s">
        <v>27</v>
      </c>
      <c r="T324" s="98" t="s">
        <v>14</v>
      </c>
    </row>
    <row r="325" spans="1:20" ht="14.25" customHeight="1" x14ac:dyDescent="0.25">
      <c r="A325" s="113">
        <v>7</v>
      </c>
      <c r="B325" s="2419">
        <v>125805</v>
      </c>
      <c r="C325" s="2419">
        <v>10</v>
      </c>
      <c r="D325" s="2420">
        <v>84</v>
      </c>
      <c r="E325" s="2420">
        <v>0</v>
      </c>
      <c r="F325" s="99">
        <v>45428</v>
      </c>
      <c r="G325" s="98" t="s">
        <v>259</v>
      </c>
      <c r="H325" s="98" t="s">
        <v>12</v>
      </c>
      <c r="I325" s="100">
        <v>45429</v>
      </c>
      <c r="J325" s="102" t="s">
        <v>346</v>
      </c>
      <c r="K325" s="102" t="s">
        <v>35</v>
      </c>
      <c r="T325" s="98" t="s">
        <v>14</v>
      </c>
    </row>
    <row r="326" spans="1:20" ht="14.25" customHeight="1" x14ac:dyDescent="0.25">
      <c r="A326" s="113">
        <v>2</v>
      </c>
      <c r="B326" s="2419">
        <v>125697</v>
      </c>
      <c r="C326" s="2419">
        <v>10</v>
      </c>
      <c r="D326" s="2420">
        <v>112</v>
      </c>
      <c r="E326" s="2420">
        <v>2</v>
      </c>
      <c r="F326" s="99">
        <v>45421</v>
      </c>
      <c r="G326" s="98" t="s">
        <v>71</v>
      </c>
      <c r="H326" s="98" t="s">
        <v>12</v>
      </c>
      <c r="I326" s="2759" t="s">
        <v>347</v>
      </c>
      <c r="J326" s="102"/>
      <c r="K326" s="102" t="s">
        <v>13</v>
      </c>
      <c r="T326" s="98" t="s">
        <v>14</v>
      </c>
    </row>
    <row r="327" spans="1:20" ht="14.25" customHeight="1" x14ac:dyDescent="0.25">
      <c r="A327" s="113">
        <v>3</v>
      </c>
      <c r="B327" s="2419">
        <v>125536</v>
      </c>
      <c r="C327" s="2419">
        <v>10</v>
      </c>
      <c r="D327" s="2420">
        <v>50</v>
      </c>
      <c r="E327" s="2420">
        <v>14</v>
      </c>
      <c r="F327" s="99">
        <v>45428</v>
      </c>
      <c r="G327" s="98" t="s">
        <v>71</v>
      </c>
      <c r="H327" s="98" t="s">
        <v>12</v>
      </c>
      <c r="I327" s="100">
        <v>45429</v>
      </c>
      <c r="J327" s="102"/>
      <c r="K327" s="102" t="s">
        <v>13</v>
      </c>
      <c r="T327" s="98" t="s">
        <v>14</v>
      </c>
    </row>
    <row r="328" spans="1:20" ht="14.25" customHeight="1" x14ac:dyDescent="0.25">
      <c r="A328" s="113"/>
      <c r="B328" s="2419">
        <v>126006</v>
      </c>
      <c r="C328" s="2608">
        <v>1</v>
      </c>
      <c r="D328" s="2420">
        <v>63</v>
      </c>
      <c r="E328" s="2420">
        <v>3</v>
      </c>
      <c r="F328" s="99">
        <v>45429</v>
      </c>
      <c r="G328" s="98" t="s">
        <v>36</v>
      </c>
      <c r="H328" s="98" t="s">
        <v>12</v>
      </c>
      <c r="I328" s="100">
        <v>45432</v>
      </c>
      <c r="J328" s="102" t="s">
        <v>348</v>
      </c>
      <c r="K328" s="102" t="s">
        <v>13</v>
      </c>
      <c r="T328" s="98" t="s">
        <v>14</v>
      </c>
    </row>
    <row r="329" spans="1:20" ht="14.25" customHeight="1" x14ac:dyDescent="0.25">
      <c r="A329" s="113">
        <v>1</v>
      </c>
      <c r="B329" s="2419">
        <v>125418</v>
      </c>
      <c r="C329" s="2419">
        <v>5</v>
      </c>
      <c r="D329" s="2420">
        <v>94</v>
      </c>
      <c r="E329" s="2420">
        <v>2</v>
      </c>
      <c r="F329" s="99">
        <v>45429</v>
      </c>
      <c r="G329" s="98" t="s">
        <v>36</v>
      </c>
      <c r="H329" s="98" t="s">
        <v>12</v>
      </c>
      <c r="I329" s="100">
        <v>45432</v>
      </c>
      <c r="J329" s="102"/>
      <c r="K329" s="102" t="s">
        <v>13</v>
      </c>
      <c r="T329" s="98" t="s">
        <v>14</v>
      </c>
    </row>
    <row r="330" spans="1:20" x14ac:dyDescent="0.25">
      <c r="A330" s="113">
        <v>1</v>
      </c>
      <c r="B330" s="2419">
        <v>123155</v>
      </c>
      <c r="C330" s="2419">
        <v>10</v>
      </c>
      <c r="D330" s="2420">
        <v>36</v>
      </c>
      <c r="E330" s="2420">
        <v>7</v>
      </c>
      <c r="F330" s="99">
        <v>45429</v>
      </c>
      <c r="G330" s="98" t="s">
        <v>36</v>
      </c>
      <c r="H330" s="98" t="s">
        <v>12</v>
      </c>
      <c r="I330" s="100">
        <v>45433</v>
      </c>
      <c r="J330" s="102"/>
      <c r="K330" s="102" t="s">
        <v>13</v>
      </c>
      <c r="T330" s="98" t="s">
        <v>14</v>
      </c>
    </row>
    <row r="331" spans="1:20" ht="14.25" customHeight="1" x14ac:dyDescent="0.25">
      <c r="A331" s="113">
        <v>2</v>
      </c>
      <c r="B331" s="2419">
        <v>125998</v>
      </c>
      <c r="C331" s="2419">
        <v>3</v>
      </c>
      <c r="D331" s="2420">
        <v>18</v>
      </c>
      <c r="E331" s="2420">
        <v>2</v>
      </c>
      <c r="F331" s="99">
        <v>45432</v>
      </c>
      <c r="G331" s="98" t="s">
        <v>36</v>
      </c>
      <c r="H331" s="98" t="s">
        <v>12</v>
      </c>
      <c r="I331" s="100">
        <v>45433</v>
      </c>
      <c r="J331" s="102" t="s">
        <v>349</v>
      </c>
      <c r="K331" s="102" t="s">
        <v>13</v>
      </c>
      <c r="T331" s="98" t="s">
        <v>14</v>
      </c>
    </row>
    <row r="332" spans="1:20" ht="14.25" customHeight="1" x14ac:dyDescent="0.25">
      <c r="A332" s="113">
        <v>3</v>
      </c>
      <c r="B332" s="2419">
        <v>125999</v>
      </c>
      <c r="C332" s="2419">
        <v>3</v>
      </c>
      <c r="D332" s="2420">
        <v>16</v>
      </c>
      <c r="E332" s="2420">
        <v>5</v>
      </c>
      <c r="F332" s="99">
        <v>45432</v>
      </c>
      <c r="G332" s="98" t="s">
        <v>36</v>
      </c>
      <c r="H332" s="98" t="s">
        <v>12</v>
      </c>
      <c r="I332" s="100">
        <v>45433</v>
      </c>
      <c r="J332" s="102" t="s">
        <v>349</v>
      </c>
      <c r="K332" s="102" t="s">
        <v>13</v>
      </c>
      <c r="T332" s="98" t="s">
        <v>14</v>
      </c>
    </row>
    <row r="333" spans="1:20" ht="14.25" customHeight="1" x14ac:dyDescent="0.25">
      <c r="A333" s="113"/>
      <c r="B333" s="2419">
        <v>125996</v>
      </c>
      <c r="C333" s="2419">
        <v>3</v>
      </c>
      <c r="D333" s="2420">
        <v>89</v>
      </c>
      <c r="E333" s="2420">
        <v>12</v>
      </c>
      <c r="F333" s="99">
        <v>45432</v>
      </c>
      <c r="G333" s="98" t="s">
        <v>78</v>
      </c>
      <c r="H333" s="98" t="s">
        <v>12</v>
      </c>
      <c r="I333" s="100"/>
      <c r="J333" s="102"/>
      <c r="K333" s="102" t="s">
        <v>35</v>
      </c>
      <c r="T333" s="98" t="s">
        <v>14</v>
      </c>
    </row>
    <row r="334" spans="1:20" ht="14.25" customHeight="1" x14ac:dyDescent="0.25">
      <c r="A334" s="113"/>
      <c r="B334" s="2419">
        <v>125581</v>
      </c>
      <c r="C334" s="2419">
        <v>5</v>
      </c>
      <c r="D334" s="2420">
        <v>106</v>
      </c>
      <c r="E334" s="2420">
        <v>83</v>
      </c>
      <c r="F334" s="99">
        <v>45432</v>
      </c>
      <c r="G334" s="98" t="s">
        <v>78</v>
      </c>
      <c r="H334" s="98" t="s">
        <v>12</v>
      </c>
      <c r="I334" s="100"/>
      <c r="J334" s="102"/>
      <c r="K334" s="102" t="s">
        <v>35</v>
      </c>
      <c r="T334" s="98" t="s">
        <v>14</v>
      </c>
    </row>
    <row r="335" spans="1:20" ht="14.25" customHeight="1" x14ac:dyDescent="0.25">
      <c r="A335" s="113"/>
      <c r="B335" s="2419">
        <v>126002</v>
      </c>
      <c r="C335" s="2419">
        <v>1</v>
      </c>
      <c r="D335" s="2420">
        <v>106</v>
      </c>
      <c r="E335" s="2420">
        <v>6</v>
      </c>
      <c r="F335" s="99">
        <v>45433</v>
      </c>
      <c r="G335" s="98" t="s">
        <v>36</v>
      </c>
      <c r="H335" s="98"/>
      <c r="I335" s="100">
        <v>45434</v>
      </c>
      <c r="J335" s="102" t="s">
        <v>350</v>
      </c>
      <c r="K335" s="102" t="s">
        <v>13</v>
      </c>
      <c r="T335" s="98" t="s">
        <v>14</v>
      </c>
    </row>
    <row r="336" spans="1:20" ht="14.25" customHeight="1" x14ac:dyDescent="0.25">
      <c r="A336" s="113"/>
      <c r="B336" s="2419">
        <v>125726</v>
      </c>
      <c r="C336" s="2419">
        <v>5</v>
      </c>
      <c r="D336" s="2420">
        <v>113</v>
      </c>
      <c r="E336" s="2420">
        <v>3</v>
      </c>
      <c r="F336" s="99">
        <v>45433</v>
      </c>
      <c r="G336" s="98" t="s">
        <v>36</v>
      </c>
      <c r="H336" s="98" t="s">
        <v>12</v>
      </c>
      <c r="I336" s="100">
        <v>45435</v>
      </c>
      <c r="J336" s="102" t="s">
        <v>351</v>
      </c>
      <c r="K336" s="102" t="s">
        <v>13</v>
      </c>
      <c r="T336" s="98" t="s">
        <v>14</v>
      </c>
    </row>
    <row r="337" spans="1:20" ht="14.25" customHeight="1" x14ac:dyDescent="0.25">
      <c r="A337" s="113"/>
      <c r="B337" s="2419">
        <v>125611</v>
      </c>
      <c r="C337" s="2419">
        <v>3</v>
      </c>
      <c r="D337" s="2420">
        <v>24</v>
      </c>
      <c r="E337" s="2420">
        <v>4</v>
      </c>
      <c r="F337" s="99">
        <v>45434</v>
      </c>
      <c r="G337" s="98" t="s">
        <v>36</v>
      </c>
      <c r="H337" s="98" t="s">
        <v>12</v>
      </c>
      <c r="I337" s="100">
        <v>45435</v>
      </c>
      <c r="J337" s="102" t="s">
        <v>349</v>
      </c>
      <c r="K337" s="102" t="s">
        <v>13</v>
      </c>
      <c r="T337" s="98" t="s">
        <v>14</v>
      </c>
    </row>
    <row r="338" spans="1:20" ht="14.25" customHeight="1" x14ac:dyDescent="0.25">
      <c r="A338" s="113"/>
      <c r="B338" s="2419">
        <v>125951</v>
      </c>
      <c r="C338" s="2419">
        <v>5</v>
      </c>
      <c r="D338" s="2420">
        <v>37</v>
      </c>
      <c r="E338" s="2420">
        <v>6</v>
      </c>
      <c r="F338" s="99">
        <v>45433</v>
      </c>
      <c r="G338" s="98" t="s">
        <v>78</v>
      </c>
      <c r="H338" s="98" t="s">
        <v>12</v>
      </c>
      <c r="I338" s="100"/>
      <c r="J338" s="102"/>
      <c r="K338" s="102" t="s">
        <v>35</v>
      </c>
      <c r="T338" s="98" t="s">
        <v>14</v>
      </c>
    </row>
    <row r="339" spans="1:20" ht="14.25" customHeight="1" x14ac:dyDescent="0.25">
      <c r="A339" s="113"/>
      <c r="B339" s="2419">
        <v>125498</v>
      </c>
      <c r="C339" s="2419">
        <v>5</v>
      </c>
      <c r="D339" s="2420">
        <v>41</v>
      </c>
      <c r="E339" s="2420">
        <v>3</v>
      </c>
      <c r="F339" s="99">
        <v>45435</v>
      </c>
      <c r="G339" s="98" t="s">
        <v>36</v>
      </c>
      <c r="H339" s="98" t="s">
        <v>12</v>
      </c>
      <c r="I339" s="100">
        <v>45440</v>
      </c>
      <c r="J339" s="102" t="s">
        <v>352</v>
      </c>
      <c r="K339" s="102" t="s">
        <v>13</v>
      </c>
      <c r="T339" s="98" t="s">
        <v>14</v>
      </c>
    </row>
    <row r="340" spans="1:20" ht="14.25" customHeight="1" x14ac:dyDescent="0.25">
      <c r="A340" s="113"/>
      <c r="B340" s="2419">
        <v>126001</v>
      </c>
      <c r="C340" s="2419">
        <v>2</v>
      </c>
      <c r="D340" s="2420">
        <v>14</v>
      </c>
      <c r="E340" s="2420">
        <v>2</v>
      </c>
      <c r="F340" s="99">
        <v>45436</v>
      </c>
      <c r="G340" s="98" t="s">
        <v>36</v>
      </c>
      <c r="H340" s="98" t="s">
        <v>12</v>
      </c>
      <c r="I340" s="100">
        <v>45440</v>
      </c>
      <c r="J340" s="102" t="s">
        <v>353</v>
      </c>
      <c r="K340" s="102" t="s">
        <v>13</v>
      </c>
      <c r="T340" s="98" t="s">
        <v>14</v>
      </c>
    </row>
    <row r="341" spans="1:20" ht="14.25" customHeight="1" x14ac:dyDescent="0.25">
      <c r="A341" s="113"/>
      <c r="B341" s="2419">
        <v>125719</v>
      </c>
      <c r="C341" s="2419">
        <v>10</v>
      </c>
      <c r="D341" s="2420">
        <v>43</v>
      </c>
      <c r="E341" s="2420">
        <v>8</v>
      </c>
      <c r="F341" s="99">
        <v>45440</v>
      </c>
      <c r="G341" s="98" t="s">
        <v>36</v>
      </c>
      <c r="H341" s="98" t="s">
        <v>12</v>
      </c>
      <c r="I341" s="100">
        <v>45442</v>
      </c>
      <c r="J341" s="102"/>
      <c r="K341" s="102" t="s">
        <v>13</v>
      </c>
      <c r="T341" s="98" t="s">
        <v>14</v>
      </c>
    </row>
    <row r="342" spans="1:20" ht="14.25" customHeight="1" x14ac:dyDescent="0.25">
      <c r="A342" s="113">
        <v>1</v>
      </c>
      <c r="B342" s="2419">
        <v>126168</v>
      </c>
      <c r="C342" s="2419">
        <v>1</v>
      </c>
      <c r="D342" s="2420">
        <v>62</v>
      </c>
      <c r="E342" s="2420">
        <v>3</v>
      </c>
      <c r="F342" s="99">
        <v>45441</v>
      </c>
      <c r="G342" s="98" t="s">
        <v>36</v>
      </c>
      <c r="H342" s="98" t="s">
        <v>12</v>
      </c>
      <c r="I342" s="100">
        <v>45442</v>
      </c>
      <c r="J342" s="102" t="s">
        <v>350</v>
      </c>
      <c r="K342" s="102" t="s">
        <v>13</v>
      </c>
      <c r="T342" s="98" t="s">
        <v>14</v>
      </c>
    </row>
    <row r="343" spans="1:20" ht="14.25" customHeight="1" x14ac:dyDescent="0.25">
      <c r="A343" s="113"/>
      <c r="B343" s="2419">
        <v>125293</v>
      </c>
      <c r="C343" s="2419">
        <v>5</v>
      </c>
      <c r="D343" s="2420">
        <v>73</v>
      </c>
      <c r="E343" s="2420">
        <v>7</v>
      </c>
      <c r="F343" s="99">
        <v>45441</v>
      </c>
      <c r="G343" s="98" t="s">
        <v>78</v>
      </c>
      <c r="H343" s="98" t="s">
        <v>12</v>
      </c>
      <c r="I343" s="100"/>
      <c r="J343" s="102" t="s">
        <v>127</v>
      </c>
      <c r="K343" s="102" t="s">
        <v>35</v>
      </c>
      <c r="T343" s="98" t="s">
        <v>14</v>
      </c>
    </row>
    <row r="344" spans="1:20" ht="14.25" customHeight="1" x14ac:dyDescent="0.25">
      <c r="A344" s="113"/>
      <c r="B344" s="2419">
        <v>126086</v>
      </c>
      <c r="C344" s="2419">
        <v>5</v>
      </c>
      <c r="D344" s="2420">
        <v>82</v>
      </c>
      <c r="E344" s="2420">
        <v>8</v>
      </c>
      <c r="F344" s="99">
        <v>45441</v>
      </c>
      <c r="G344" s="98" t="s">
        <v>78</v>
      </c>
      <c r="H344" s="98" t="s">
        <v>12</v>
      </c>
      <c r="I344" s="100"/>
      <c r="J344" s="102"/>
      <c r="K344" s="102" t="s">
        <v>27</v>
      </c>
      <c r="T344" s="98" t="s">
        <v>14</v>
      </c>
    </row>
    <row r="345" spans="1:20" ht="14.25" customHeight="1" x14ac:dyDescent="0.25">
      <c r="A345" s="113">
        <v>2</v>
      </c>
      <c r="B345" s="2419">
        <v>126196</v>
      </c>
      <c r="C345" s="2419">
        <v>1</v>
      </c>
      <c r="D345" s="2420">
        <v>57</v>
      </c>
      <c r="E345" s="2420">
        <v>2</v>
      </c>
      <c r="F345" s="99">
        <v>45441</v>
      </c>
      <c r="G345" s="98" t="s">
        <v>36</v>
      </c>
      <c r="H345" s="98" t="s">
        <v>12</v>
      </c>
      <c r="I345" s="100">
        <v>45442</v>
      </c>
      <c r="J345" s="102" t="s">
        <v>350</v>
      </c>
      <c r="K345" s="102" t="s">
        <v>13</v>
      </c>
      <c r="T345" s="98" t="s">
        <v>14</v>
      </c>
    </row>
    <row r="346" spans="1:20" ht="14.25" customHeight="1" x14ac:dyDescent="0.25">
      <c r="A346" s="113">
        <v>2</v>
      </c>
      <c r="B346" s="2419">
        <v>126042</v>
      </c>
      <c r="C346" s="2419">
        <v>3</v>
      </c>
      <c r="D346" s="2420">
        <v>20</v>
      </c>
      <c r="E346" s="2420">
        <v>6</v>
      </c>
      <c r="F346" s="99">
        <v>45441</v>
      </c>
      <c r="G346" s="98" t="s">
        <v>36</v>
      </c>
      <c r="H346" s="98" t="s">
        <v>12</v>
      </c>
      <c r="I346" s="100">
        <v>45442</v>
      </c>
      <c r="J346" s="102" t="s">
        <v>354</v>
      </c>
      <c r="K346" s="102" t="s">
        <v>13</v>
      </c>
      <c r="T346" s="98" t="s">
        <v>14</v>
      </c>
    </row>
    <row r="347" spans="1:20" ht="14.25" customHeight="1" x14ac:dyDescent="0.25">
      <c r="A347" s="113">
        <v>1</v>
      </c>
      <c r="B347" s="2419">
        <v>125900</v>
      </c>
      <c r="C347" s="2419">
        <v>2</v>
      </c>
      <c r="D347" s="2420">
        <v>27</v>
      </c>
      <c r="E347" s="2420">
        <v>8</v>
      </c>
      <c r="F347" s="99">
        <v>45441</v>
      </c>
      <c r="G347" s="98" t="s">
        <v>36</v>
      </c>
      <c r="H347" s="98" t="s">
        <v>12</v>
      </c>
      <c r="I347" s="100">
        <v>45442</v>
      </c>
      <c r="J347" s="102" t="s">
        <v>355</v>
      </c>
      <c r="K347" s="102" t="s">
        <v>13</v>
      </c>
      <c r="T347" s="98" t="s">
        <v>14</v>
      </c>
    </row>
    <row r="348" spans="1:20" ht="14.25" customHeight="1" x14ac:dyDescent="0.25">
      <c r="A348" s="113">
        <v>3</v>
      </c>
      <c r="B348" s="2419">
        <v>126163</v>
      </c>
      <c r="C348" s="2419">
        <v>5</v>
      </c>
      <c r="D348" s="2420">
        <v>20</v>
      </c>
      <c r="E348" s="2420">
        <v>9</v>
      </c>
      <c r="F348" s="99">
        <v>45441</v>
      </c>
      <c r="G348" s="98" t="s">
        <v>36</v>
      </c>
      <c r="H348" s="98" t="s">
        <v>12</v>
      </c>
      <c r="I348" s="100">
        <v>45443</v>
      </c>
      <c r="J348" s="102"/>
      <c r="K348" s="102" t="s">
        <v>13</v>
      </c>
      <c r="T348" s="98" t="s">
        <v>14</v>
      </c>
    </row>
    <row r="349" spans="1:20" ht="14.25" customHeight="1" x14ac:dyDescent="0.25">
      <c r="A349" s="113">
        <v>1</v>
      </c>
      <c r="B349" s="2419">
        <v>126055</v>
      </c>
      <c r="C349" s="2419">
        <v>10</v>
      </c>
      <c r="D349" s="2420">
        <v>15</v>
      </c>
      <c r="E349" s="2420">
        <v>8</v>
      </c>
      <c r="F349" s="99">
        <v>45441</v>
      </c>
      <c r="G349" s="98" t="s">
        <v>36</v>
      </c>
      <c r="H349" s="98" t="s">
        <v>12</v>
      </c>
      <c r="I349" s="100">
        <v>45443</v>
      </c>
      <c r="J349" s="102" t="s">
        <v>30</v>
      </c>
      <c r="K349" s="102" t="s">
        <v>13</v>
      </c>
      <c r="T349" s="98" t="s">
        <v>14</v>
      </c>
    </row>
    <row r="350" spans="1:20" ht="14.25" customHeight="1" x14ac:dyDescent="0.25">
      <c r="A350" s="113">
        <v>1</v>
      </c>
      <c r="B350" s="2419">
        <v>125275</v>
      </c>
      <c r="C350" s="2419">
        <v>10</v>
      </c>
      <c r="D350" s="2420">
        <v>71</v>
      </c>
      <c r="E350" s="2420">
        <v>7</v>
      </c>
      <c r="F350" s="99">
        <v>45442</v>
      </c>
      <c r="G350" s="98" t="s">
        <v>36</v>
      </c>
      <c r="H350" s="98" t="s">
        <v>12</v>
      </c>
      <c r="I350" s="100">
        <v>45446</v>
      </c>
      <c r="J350" s="102" t="s">
        <v>356</v>
      </c>
      <c r="K350" s="102" t="s">
        <v>13</v>
      </c>
      <c r="T350" s="98" t="s">
        <v>14</v>
      </c>
    </row>
    <row r="351" spans="1:20" x14ac:dyDescent="0.25">
      <c r="A351" s="113">
        <v>3</v>
      </c>
      <c r="B351" s="2419">
        <v>126015</v>
      </c>
      <c r="C351" s="2419">
        <v>5</v>
      </c>
      <c r="D351" s="2420">
        <v>104</v>
      </c>
      <c r="E351" s="2420">
        <v>10</v>
      </c>
      <c r="F351" s="99">
        <v>45442</v>
      </c>
      <c r="G351" s="98" t="s">
        <v>36</v>
      </c>
      <c r="H351" s="98" t="s">
        <v>12</v>
      </c>
      <c r="I351" s="100">
        <v>45446</v>
      </c>
      <c r="J351" s="102"/>
      <c r="K351" s="102" t="s">
        <v>13</v>
      </c>
      <c r="T351" s="98" t="s">
        <v>14</v>
      </c>
    </row>
    <row r="352" spans="1:20" ht="14.25" customHeight="1" x14ac:dyDescent="0.25">
      <c r="A352" s="113"/>
      <c r="B352" s="2419">
        <v>107957</v>
      </c>
      <c r="C352" s="2419">
        <v>10</v>
      </c>
      <c r="D352" s="2420">
        <v>114</v>
      </c>
      <c r="E352" s="2420">
        <v>44</v>
      </c>
      <c r="F352" s="99"/>
      <c r="G352" s="98" t="s">
        <v>71</v>
      </c>
      <c r="H352" s="98" t="s">
        <v>12</v>
      </c>
      <c r="I352" s="100"/>
      <c r="J352" s="102"/>
      <c r="K352" s="102" t="s">
        <v>13</v>
      </c>
      <c r="T352" s="98" t="s">
        <v>14</v>
      </c>
    </row>
    <row r="353" spans="1:20" ht="14.25" customHeight="1" x14ac:dyDescent="0.25">
      <c r="A353" s="113"/>
      <c r="B353" s="2419">
        <v>126074</v>
      </c>
      <c r="C353" s="2419">
        <v>5</v>
      </c>
      <c r="D353" s="2420">
        <v>75</v>
      </c>
      <c r="E353" s="2420">
        <v>5</v>
      </c>
      <c r="F353" s="99">
        <v>45442</v>
      </c>
      <c r="G353" s="98" t="s">
        <v>36</v>
      </c>
      <c r="H353" s="98" t="s">
        <v>12</v>
      </c>
      <c r="I353" s="100">
        <v>45446</v>
      </c>
      <c r="J353" s="102"/>
      <c r="K353" s="102" t="s">
        <v>13</v>
      </c>
      <c r="T353" s="98" t="s">
        <v>14</v>
      </c>
    </row>
    <row r="354" spans="1:20" ht="14.25" customHeight="1" x14ac:dyDescent="0.25">
      <c r="A354" s="113"/>
      <c r="B354" s="2419">
        <v>126212</v>
      </c>
      <c r="C354" s="2419">
        <v>5</v>
      </c>
      <c r="D354" s="2420">
        <v>30</v>
      </c>
      <c r="E354" s="2420">
        <v>2</v>
      </c>
      <c r="F354" s="99">
        <v>45446</v>
      </c>
      <c r="G354" s="98" t="s">
        <v>71</v>
      </c>
      <c r="H354" s="98" t="s">
        <v>12</v>
      </c>
      <c r="I354" s="100">
        <v>45447</v>
      </c>
      <c r="J354" s="102" t="s">
        <v>357</v>
      </c>
      <c r="K354" s="102" t="s">
        <v>13</v>
      </c>
      <c r="T354" s="98" t="s">
        <v>14</v>
      </c>
    </row>
    <row r="355" spans="1:20" ht="14.25" customHeight="1" x14ac:dyDescent="0.25">
      <c r="A355" s="113"/>
      <c r="B355" s="2419">
        <v>126085</v>
      </c>
      <c r="C355" s="2419">
        <v>2</v>
      </c>
      <c r="D355" s="2420">
        <v>10</v>
      </c>
      <c r="E355" s="2420">
        <v>8</v>
      </c>
      <c r="F355" s="99">
        <v>45446</v>
      </c>
      <c r="G355" s="98" t="s">
        <v>71</v>
      </c>
      <c r="H355" s="98" t="s">
        <v>12</v>
      </c>
      <c r="I355" s="100">
        <v>45447</v>
      </c>
      <c r="J355" s="102"/>
      <c r="K355" s="102" t="s">
        <v>13</v>
      </c>
      <c r="T355" s="98" t="s">
        <v>14</v>
      </c>
    </row>
    <row r="356" spans="1:20" ht="14.25" customHeight="1" x14ac:dyDescent="0.25">
      <c r="A356" s="113"/>
      <c r="B356" s="2419">
        <v>124940</v>
      </c>
      <c r="C356" s="2419">
        <v>10</v>
      </c>
      <c r="D356" s="2420">
        <v>60</v>
      </c>
      <c r="E356" s="2420">
        <v>0</v>
      </c>
      <c r="F356" s="99">
        <v>45442</v>
      </c>
      <c r="G356" s="98" t="s">
        <v>78</v>
      </c>
      <c r="H356" s="98"/>
      <c r="I356" s="100">
        <v>45446</v>
      </c>
      <c r="J356" s="102"/>
      <c r="K356" s="102" t="s">
        <v>27</v>
      </c>
      <c r="T356" s="98" t="s">
        <v>14</v>
      </c>
    </row>
    <row r="357" spans="1:20" ht="14.25" customHeight="1" x14ac:dyDescent="0.25">
      <c r="A357" s="113"/>
      <c r="B357" s="2419">
        <v>124941</v>
      </c>
      <c r="C357" s="2419">
        <v>10</v>
      </c>
      <c r="D357" s="2420">
        <v>106</v>
      </c>
      <c r="E357" s="2420">
        <v>11</v>
      </c>
      <c r="F357" s="99">
        <v>45442</v>
      </c>
      <c r="G357" s="98" t="s">
        <v>78</v>
      </c>
      <c r="H357" s="98"/>
      <c r="I357" s="100">
        <v>45446</v>
      </c>
      <c r="J357" s="102"/>
      <c r="K357" s="102" t="s">
        <v>27</v>
      </c>
      <c r="T357" s="98" t="s">
        <v>14</v>
      </c>
    </row>
    <row r="358" spans="1:20" ht="14.25" customHeight="1" x14ac:dyDescent="0.25">
      <c r="A358" s="113"/>
      <c r="B358" s="2419">
        <v>126100</v>
      </c>
      <c r="C358" s="2419">
        <v>5</v>
      </c>
      <c r="D358" s="2420">
        <v>6</v>
      </c>
      <c r="E358" s="2420">
        <v>16</v>
      </c>
      <c r="F358" s="99">
        <v>45447</v>
      </c>
      <c r="G358" s="98" t="s">
        <v>259</v>
      </c>
      <c r="H358" s="98" t="s">
        <v>12</v>
      </c>
      <c r="I358" s="100"/>
      <c r="J358" s="102" t="s">
        <v>202</v>
      </c>
      <c r="K358" s="102" t="s">
        <v>27</v>
      </c>
      <c r="T358" s="98" t="s">
        <v>14</v>
      </c>
    </row>
    <row r="359" spans="1:20" ht="14.25" customHeight="1" x14ac:dyDescent="0.25">
      <c r="A359" s="113"/>
      <c r="B359" s="2419">
        <v>126272</v>
      </c>
      <c r="C359" s="2419">
        <v>10</v>
      </c>
      <c r="D359" s="2420">
        <v>17</v>
      </c>
      <c r="E359" s="2420">
        <v>8</v>
      </c>
      <c r="F359" s="99">
        <v>45447</v>
      </c>
      <c r="G359" s="98" t="s">
        <v>71</v>
      </c>
      <c r="H359" s="98" t="s">
        <v>12</v>
      </c>
      <c r="I359" s="100"/>
      <c r="J359" s="102" t="s">
        <v>202</v>
      </c>
      <c r="K359" s="102" t="s">
        <v>13</v>
      </c>
      <c r="T359" s="98" t="s">
        <v>14</v>
      </c>
    </row>
    <row r="360" spans="1:20" ht="14.25" customHeight="1" x14ac:dyDescent="0.25">
      <c r="A360" s="113"/>
      <c r="B360" s="2419">
        <v>125727</v>
      </c>
      <c r="C360" s="2419">
        <v>5</v>
      </c>
      <c r="D360" s="2420">
        <v>110</v>
      </c>
      <c r="E360" s="2420">
        <v>2</v>
      </c>
      <c r="F360" s="99">
        <v>45447</v>
      </c>
      <c r="G360" s="98" t="s">
        <v>259</v>
      </c>
      <c r="H360" s="98" t="s">
        <v>12</v>
      </c>
      <c r="I360" s="100"/>
      <c r="J360" s="102"/>
      <c r="K360" s="102" t="s">
        <v>35</v>
      </c>
      <c r="T360" s="98" t="s">
        <v>14</v>
      </c>
    </row>
    <row r="361" spans="1:20" ht="14.25" customHeight="1" x14ac:dyDescent="0.25">
      <c r="A361" s="113"/>
      <c r="B361" s="2419">
        <v>126151</v>
      </c>
      <c r="C361" s="2419">
        <v>5</v>
      </c>
      <c r="D361" s="2420">
        <v>75</v>
      </c>
      <c r="E361" s="2420">
        <v>16</v>
      </c>
      <c r="F361" s="99">
        <v>45447</v>
      </c>
      <c r="G361" s="98" t="s">
        <v>71</v>
      </c>
      <c r="H361" s="98" t="s">
        <v>12</v>
      </c>
      <c r="I361" s="100"/>
      <c r="J361" s="102" t="s">
        <v>202</v>
      </c>
      <c r="K361" s="102" t="s">
        <v>13</v>
      </c>
      <c r="T361" s="98" t="s">
        <v>14</v>
      </c>
    </row>
    <row r="362" spans="1:20" ht="14.25" customHeight="1" x14ac:dyDescent="0.25">
      <c r="A362" s="113"/>
      <c r="B362" s="2419">
        <v>125202</v>
      </c>
      <c r="C362" s="2419">
        <v>10</v>
      </c>
      <c r="D362" s="2420">
        <v>9</v>
      </c>
      <c r="E362" s="2420">
        <v>15</v>
      </c>
      <c r="F362" s="99">
        <v>45447</v>
      </c>
      <c r="G362" s="98" t="s">
        <v>71</v>
      </c>
      <c r="H362" s="98" t="s">
        <v>12</v>
      </c>
      <c r="I362" s="100"/>
      <c r="J362" s="102" t="s">
        <v>202</v>
      </c>
      <c r="K362" s="102" t="s">
        <v>13</v>
      </c>
      <c r="T362" s="98" t="s">
        <v>14</v>
      </c>
    </row>
    <row r="363" spans="1:20" ht="14.25" customHeight="1" x14ac:dyDescent="0.25">
      <c r="A363" s="113">
        <v>3</v>
      </c>
      <c r="B363" s="2419">
        <v>126664</v>
      </c>
      <c r="C363" s="2419">
        <v>10</v>
      </c>
      <c r="D363" s="2420">
        <v>87</v>
      </c>
      <c r="E363" s="2420">
        <v>20</v>
      </c>
      <c r="F363" s="99">
        <v>45475</v>
      </c>
      <c r="G363" s="98" t="s">
        <v>71</v>
      </c>
      <c r="H363" s="98" t="s">
        <v>12</v>
      </c>
      <c r="I363" s="100"/>
      <c r="J363" s="102" t="s">
        <v>202</v>
      </c>
      <c r="K363" s="102" t="s">
        <v>13</v>
      </c>
      <c r="T363" s="98" t="s">
        <v>14</v>
      </c>
    </row>
    <row r="364" spans="1:20" ht="14.25" customHeight="1" x14ac:dyDescent="0.25">
      <c r="A364" s="113">
        <v>1</v>
      </c>
      <c r="B364" s="2419">
        <v>126578</v>
      </c>
      <c r="C364" s="2419">
        <v>5</v>
      </c>
      <c r="D364" s="2420">
        <v>28</v>
      </c>
      <c r="E364" s="2420">
        <v>16</v>
      </c>
      <c r="F364" s="99">
        <v>45474</v>
      </c>
      <c r="G364" s="98" t="s">
        <v>71</v>
      </c>
      <c r="H364" s="98" t="s">
        <v>12</v>
      </c>
      <c r="I364" s="100"/>
      <c r="J364" s="102" t="s">
        <v>202</v>
      </c>
      <c r="K364" s="102" t="s">
        <v>13</v>
      </c>
      <c r="T364" s="98" t="s">
        <v>14</v>
      </c>
    </row>
    <row r="365" spans="1:20" ht="30" x14ac:dyDescent="0.25">
      <c r="A365" s="113">
        <v>1</v>
      </c>
      <c r="B365" s="2419" t="s">
        <v>358</v>
      </c>
      <c r="C365" s="2419">
        <v>5</v>
      </c>
      <c r="D365" s="2420">
        <v>54</v>
      </c>
      <c r="E365" s="2420">
        <v>45</v>
      </c>
      <c r="F365" s="99">
        <v>45481</v>
      </c>
      <c r="G365" s="98" t="s">
        <v>71</v>
      </c>
      <c r="H365" s="98" t="s">
        <v>12</v>
      </c>
      <c r="I365" s="100"/>
      <c r="J365" s="102" t="s">
        <v>359</v>
      </c>
      <c r="K365" s="102" t="s">
        <v>35</v>
      </c>
      <c r="T365" s="98" t="s">
        <v>14</v>
      </c>
    </row>
    <row r="366" spans="1:20" ht="30" x14ac:dyDescent="0.25">
      <c r="A366" s="113">
        <v>2</v>
      </c>
      <c r="B366" s="2419">
        <v>126269</v>
      </c>
      <c r="C366" s="2823">
        <v>3</v>
      </c>
      <c r="D366" s="2420">
        <v>40</v>
      </c>
      <c r="E366" s="2420">
        <v>0</v>
      </c>
      <c r="F366" s="99">
        <v>45481</v>
      </c>
      <c r="G366" s="98" t="s">
        <v>71</v>
      </c>
      <c r="H366" s="98" t="s">
        <v>12</v>
      </c>
      <c r="I366" s="100"/>
      <c r="J366" s="102" t="s">
        <v>360</v>
      </c>
      <c r="K366" s="102" t="s">
        <v>13</v>
      </c>
      <c r="T366" s="98" t="s">
        <v>14</v>
      </c>
    </row>
    <row r="367" spans="1:20" ht="30" x14ac:dyDescent="0.25">
      <c r="A367" s="113">
        <v>1</v>
      </c>
      <c r="B367" s="2419">
        <v>126530</v>
      </c>
      <c r="C367" s="2419">
        <v>10</v>
      </c>
      <c r="D367" s="2420">
        <v>175</v>
      </c>
      <c r="E367" s="2420">
        <v>11</v>
      </c>
      <c r="F367" s="99">
        <v>45482</v>
      </c>
      <c r="G367" s="98" t="s">
        <v>71</v>
      </c>
      <c r="H367" s="98" t="s">
        <v>12</v>
      </c>
      <c r="I367" s="100"/>
      <c r="J367" s="102" t="s">
        <v>361</v>
      </c>
      <c r="K367" s="102" t="s">
        <v>13</v>
      </c>
      <c r="T367" s="98" t="s">
        <v>14</v>
      </c>
    </row>
    <row r="368" spans="1:20" ht="14.25" customHeight="1" x14ac:dyDescent="0.25">
      <c r="A368" s="113">
        <v>1</v>
      </c>
      <c r="B368" s="2419">
        <v>126350</v>
      </c>
      <c r="C368" s="2419">
        <v>10</v>
      </c>
      <c r="D368" s="2420">
        <v>96</v>
      </c>
      <c r="E368" s="2420">
        <v>11</v>
      </c>
      <c r="F368" s="99">
        <v>45484</v>
      </c>
      <c r="G368" s="98" t="s">
        <v>71</v>
      </c>
      <c r="H368" s="98" t="s">
        <v>12</v>
      </c>
      <c r="I368" s="100">
        <v>45485</v>
      </c>
      <c r="J368" s="102" t="s">
        <v>362</v>
      </c>
      <c r="K368" s="102" t="s">
        <v>13</v>
      </c>
      <c r="T368" s="98" t="s">
        <v>14</v>
      </c>
    </row>
    <row r="369" spans="1:20" ht="14.25" customHeight="1" x14ac:dyDescent="0.25">
      <c r="A369" s="113">
        <v>2</v>
      </c>
      <c r="B369" s="2419">
        <v>126908</v>
      </c>
      <c r="C369" s="2419">
        <v>5</v>
      </c>
      <c r="D369" s="2420">
        <v>82</v>
      </c>
      <c r="E369" s="2420">
        <v>13</v>
      </c>
      <c r="F369" s="99">
        <v>45483</v>
      </c>
      <c r="G369" s="98" t="s">
        <v>71</v>
      </c>
      <c r="H369" s="98" t="s">
        <v>12</v>
      </c>
      <c r="I369" s="100">
        <v>45485</v>
      </c>
      <c r="J369" s="102" t="s">
        <v>363</v>
      </c>
      <c r="K369" s="102" t="s">
        <v>13</v>
      </c>
      <c r="T369" s="98" t="s">
        <v>14</v>
      </c>
    </row>
    <row r="370" spans="1:20" ht="14.25" customHeight="1" x14ac:dyDescent="0.25">
      <c r="A370" s="113">
        <v>1</v>
      </c>
      <c r="B370" s="2419">
        <v>126817</v>
      </c>
      <c r="C370" s="2823">
        <v>3</v>
      </c>
      <c r="D370" s="2420">
        <v>62</v>
      </c>
      <c r="E370" s="2420">
        <v>23</v>
      </c>
      <c r="F370" s="99">
        <v>45484</v>
      </c>
      <c r="G370" s="98" t="s">
        <v>71</v>
      </c>
      <c r="H370" s="98" t="s">
        <v>12</v>
      </c>
      <c r="I370" s="100">
        <v>45485</v>
      </c>
      <c r="J370" s="102" t="s">
        <v>364</v>
      </c>
      <c r="K370" s="102" t="s">
        <v>13</v>
      </c>
      <c r="T370" s="98" t="s">
        <v>14</v>
      </c>
    </row>
    <row r="371" spans="1:20" ht="14.25" customHeight="1" x14ac:dyDescent="0.25">
      <c r="A371" s="113">
        <v>3</v>
      </c>
      <c r="B371" s="2419">
        <v>126629</v>
      </c>
      <c r="C371" s="2419">
        <v>5</v>
      </c>
      <c r="D371" s="2420">
        <v>39</v>
      </c>
      <c r="E371" s="2420">
        <v>4</v>
      </c>
      <c r="F371" s="99">
        <v>45484</v>
      </c>
      <c r="G371" s="98" t="s">
        <v>71</v>
      </c>
      <c r="H371" s="98" t="s">
        <v>12</v>
      </c>
      <c r="I371" s="100">
        <v>45489</v>
      </c>
      <c r="J371" s="102" t="s">
        <v>365</v>
      </c>
      <c r="K371" s="102" t="s">
        <v>13</v>
      </c>
      <c r="T371" s="98" t="s">
        <v>14</v>
      </c>
    </row>
    <row r="372" spans="1:20" ht="14.25" customHeight="1" x14ac:dyDescent="0.25">
      <c r="A372" s="113">
        <v>6</v>
      </c>
      <c r="B372" s="2419">
        <v>126815</v>
      </c>
      <c r="C372" s="2419">
        <v>5</v>
      </c>
      <c r="D372" s="2420">
        <v>6</v>
      </c>
      <c r="E372" s="2420">
        <v>11</v>
      </c>
      <c r="F372" s="99">
        <v>45488</v>
      </c>
      <c r="G372" s="98" t="s">
        <v>71</v>
      </c>
      <c r="H372" s="98" t="s">
        <v>12</v>
      </c>
      <c r="I372" s="100">
        <v>45492</v>
      </c>
      <c r="J372" s="102" t="s">
        <v>366</v>
      </c>
      <c r="K372" s="102" t="s">
        <v>27</v>
      </c>
      <c r="T372" s="98" t="s">
        <v>14</v>
      </c>
    </row>
    <row r="373" spans="1:20" ht="30" x14ac:dyDescent="0.25">
      <c r="A373" s="113">
        <v>1</v>
      </c>
      <c r="B373" s="2419">
        <v>126425</v>
      </c>
      <c r="C373" s="2419">
        <v>5</v>
      </c>
      <c r="D373" s="2420">
        <v>148</v>
      </c>
      <c r="E373" s="2420">
        <v>29</v>
      </c>
      <c r="F373" s="99">
        <v>45475</v>
      </c>
      <c r="G373" s="98" t="s">
        <v>71</v>
      </c>
      <c r="H373" s="98" t="s">
        <v>12</v>
      </c>
      <c r="I373" s="100">
        <v>45488</v>
      </c>
      <c r="J373" s="102" t="s">
        <v>367</v>
      </c>
      <c r="K373" s="102" t="s">
        <v>13</v>
      </c>
      <c r="T373" s="98" t="s">
        <v>14</v>
      </c>
    </row>
    <row r="374" spans="1:20" ht="30" x14ac:dyDescent="0.25">
      <c r="A374" s="113">
        <v>1</v>
      </c>
      <c r="B374" s="2419">
        <v>126532</v>
      </c>
      <c r="C374" s="2419">
        <v>5</v>
      </c>
      <c r="D374" s="2420">
        <v>64</v>
      </c>
      <c r="E374" s="2420">
        <v>38</v>
      </c>
      <c r="F374" s="99">
        <v>45484</v>
      </c>
      <c r="G374" s="98" t="s">
        <v>71</v>
      </c>
      <c r="H374" s="98" t="s">
        <v>12</v>
      </c>
      <c r="I374" s="2759">
        <v>45489</v>
      </c>
      <c r="J374" s="102" t="s">
        <v>368</v>
      </c>
      <c r="K374" s="102" t="s">
        <v>13</v>
      </c>
      <c r="T374" s="98" t="s">
        <v>14</v>
      </c>
    </row>
    <row r="375" spans="1:20" ht="45" x14ac:dyDescent="0.25">
      <c r="A375" s="113">
        <v>2</v>
      </c>
      <c r="B375" s="2419">
        <v>125578</v>
      </c>
      <c r="C375" s="2419">
        <v>15</v>
      </c>
      <c r="D375" s="2420">
        <v>85</v>
      </c>
      <c r="E375" s="2420">
        <v>1</v>
      </c>
      <c r="F375" s="99">
        <v>45484</v>
      </c>
      <c r="G375" s="98" t="s">
        <v>71</v>
      </c>
      <c r="H375" s="98" t="s">
        <v>12</v>
      </c>
      <c r="I375" s="100" t="s">
        <v>369</v>
      </c>
      <c r="J375" s="102" t="s">
        <v>370</v>
      </c>
      <c r="K375" s="102" t="s">
        <v>13</v>
      </c>
      <c r="T375" s="98" t="s">
        <v>14</v>
      </c>
    </row>
    <row r="376" spans="1:20" ht="45" x14ac:dyDescent="0.25">
      <c r="A376" s="113">
        <v>1</v>
      </c>
      <c r="B376" s="2419">
        <v>125704</v>
      </c>
      <c r="C376" s="2419">
        <v>15</v>
      </c>
      <c r="D376" s="2420">
        <v>102</v>
      </c>
      <c r="E376" s="2420">
        <v>8</v>
      </c>
      <c r="F376" s="99">
        <v>45485</v>
      </c>
      <c r="G376" s="98" t="s">
        <v>71</v>
      </c>
      <c r="H376" s="98" t="s">
        <v>12</v>
      </c>
      <c r="I376" s="2759">
        <v>45489</v>
      </c>
      <c r="J376" s="102" t="s">
        <v>371</v>
      </c>
      <c r="K376" s="102" t="s">
        <v>13</v>
      </c>
      <c r="T376" s="98" t="s">
        <v>14</v>
      </c>
    </row>
    <row r="377" spans="1:20" x14ac:dyDescent="0.25">
      <c r="A377" s="113">
        <v>1</v>
      </c>
      <c r="B377" s="2419">
        <v>127012</v>
      </c>
      <c r="C377" s="2823">
        <v>3</v>
      </c>
      <c r="D377" s="2420">
        <v>139</v>
      </c>
      <c r="E377" s="2420">
        <v>36</v>
      </c>
      <c r="F377" s="99">
        <v>45488</v>
      </c>
      <c r="G377" s="98" t="s">
        <v>71</v>
      </c>
      <c r="H377" s="98" t="s">
        <v>12</v>
      </c>
      <c r="I377" s="100">
        <v>45489</v>
      </c>
      <c r="J377" s="102" t="s">
        <v>372</v>
      </c>
      <c r="K377" s="102" t="s">
        <v>13</v>
      </c>
      <c r="T377" s="98" t="s">
        <v>14</v>
      </c>
    </row>
    <row r="378" spans="1:20" ht="30" x14ac:dyDescent="0.25">
      <c r="A378" s="113">
        <v>1</v>
      </c>
      <c r="B378" s="2419">
        <v>126631</v>
      </c>
      <c r="C378" s="2823">
        <v>3</v>
      </c>
      <c r="D378" s="2420">
        <v>154</v>
      </c>
      <c r="E378" s="2420">
        <v>80</v>
      </c>
      <c r="F378" s="99">
        <v>45489</v>
      </c>
      <c r="G378" s="98" t="s">
        <v>71</v>
      </c>
      <c r="H378" s="98" t="s">
        <v>12</v>
      </c>
      <c r="I378" s="100">
        <v>45490</v>
      </c>
      <c r="J378" s="102" t="s">
        <v>373</v>
      </c>
      <c r="K378" s="102" t="s">
        <v>13</v>
      </c>
      <c r="T378" s="98" t="s">
        <v>14</v>
      </c>
    </row>
    <row r="379" spans="1:20" ht="14.25" customHeight="1" x14ac:dyDescent="0.25">
      <c r="A379" s="113">
        <v>1</v>
      </c>
      <c r="B379" s="2419">
        <v>126982</v>
      </c>
      <c r="C379" s="2419">
        <v>8</v>
      </c>
      <c r="D379" s="2420">
        <v>123</v>
      </c>
      <c r="E379" s="2420">
        <v>68</v>
      </c>
      <c r="F379" s="99">
        <v>45488</v>
      </c>
      <c r="G379" s="98" t="s">
        <v>71</v>
      </c>
      <c r="H379" s="98" t="s">
        <v>12</v>
      </c>
      <c r="I379" s="100"/>
      <c r="J379" s="102" t="s">
        <v>374</v>
      </c>
      <c r="K379" s="102" t="s">
        <v>13</v>
      </c>
      <c r="T379" s="98" t="s">
        <v>14</v>
      </c>
    </row>
    <row r="380" spans="1:20" ht="14.25" customHeight="1" x14ac:dyDescent="0.25">
      <c r="A380" s="113">
        <v>1</v>
      </c>
      <c r="B380" s="2419">
        <v>125391</v>
      </c>
      <c r="C380" s="2419">
        <v>10</v>
      </c>
      <c r="D380" s="2420">
        <v>161</v>
      </c>
      <c r="E380" s="2420">
        <v>18</v>
      </c>
      <c r="F380" s="99">
        <v>45492</v>
      </c>
      <c r="G380" s="98" t="s">
        <v>71</v>
      </c>
      <c r="H380" s="98" t="s">
        <v>12</v>
      </c>
      <c r="I380" s="100">
        <v>45495</v>
      </c>
      <c r="J380" s="102" t="s">
        <v>375</v>
      </c>
      <c r="K380" s="102" t="s">
        <v>13</v>
      </c>
      <c r="T380" s="98" t="s">
        <v>14</v>
      </c>
    </row>
    <row r="381" spans="1:20" ht="14.25" customHeight="1" x14ac:dyDescent="0.25">
      <c r="A381" s="113">
        <v>1</v>
      </c>
      <c r="B381" s="2419">
        <v>127160</v>
      </c>
      <c r="C381" s="2823">
        <v>3</v>
      </c>
      <c r="D381" s="2420">
        <v>42</v>
      </c>
      <c r="E381" s="2420">
        <v>86</v>
      </c>
      <c r="F381" s="99">
        <v>45495</v>
      </c>
      <c r="G381" s="98" t="s">
        <v>71</v>
      </c>
      <c r="H381" s="98" t="s">
        <v>12</v>
      </c>
      <c r="I381" s="100">
        <v>45496</v>
      </c>
      <c r="J381" s="102" t="s">
        <v>376</v>
      </c>
      <c r="K381" s="102" t="s">
        <v>13</v>
      </c>
      <c r="T381" s="98" t="s">
        <v>14</v>
      </c>
    </row>
    <row r="382" spans="1:20" ht="45" x14ac:dyDescent="0.25">
      <c r="A382" s="113">
        <v>1</v>
      </c>
      <c r="B382" s="2419">
        <v>125349</v>
      </c>
      <c r="C382" s="2419">
        <v>5</v>
      </c>
      <c r="D382" s="2420">
        <v>164</v>
      </c>
      <c r="E382" s="2420">
        <v>21</v>
      </c>
      <c r="F382" s="99">
        <v>45495</v>
      </c>
      <c r="G382" s="98" t="s">
        <v>71</v>
      </c>
      <c r="H382" s="98" t="s">
        <v>12</v>
      </c>
      <c r="I382" s="100">
        <v>45497</v>
      </c>
      <c r="J382" s="102" t="s">
        <v>377</v>
      </c>
      <c r="K382" s="102" t="s">
        <v>13</v>
      </c>
      <c r="T382" s="98" t="s">
        <v>14</v>
      </c>
    </row>
    <row r="383" spans="1:20" ht="30" x14ac:dyDescent="0.25">
      <c r="A383" s="113">
        <v>1</v>
      </c>
      <c r="B383" s="2419">
        <v>126673</v>
      </c>
      <c r="C383" s="2419">
        <v>10</v>
      </c>
      <c r="D383" s="2420">
        <v>170</v>
      </c>
      <c r="E383" s="2420">
        <v>61</v>
      </c>
      <c r="F383" s="99">
        <v>45492</v>
      </c>
      <c r="G383" s="98" t="s">
        <v>71</v>
      </c>
      <c r="H383" s="98" t="s">
        <v>12</v>
      </c>
      <c r="I383" s="100">
        <v>45498</v>
      </c>
      <c r="J383" s="102" t="s">
        <v>378</v>
      </c>
      <c r="K383" s="102" t="s">
        <v>13</v>
      </c>
      <c r="T383" s="98" t="s">
        <v>14</v>
      </c>
    </row>
    <row r="384" spans="1:20" ht="45" x14ac:dyDescent="0.25">
      <c r="A384" s="113">
        <v>2</v>
      </c>
      <c r="B384" s="2419">
        <v>126794</v>
      </c>
      <c r="C384" s="2419">
        <v>5</v>
      </c>
      <c r="D384" s="2420">
        <v>72</v>
      </c>
      <c r="E384" s="2420">
        <v>10</v>
      </c>
      <c r="F384" s="99">
        <v>45495</v>
      </c>
      <c r="G384" s="98" t="s">
        <v>71</v>
      </c>
      <c r="H384" s="98" t="s">
        <v>12</v>
      </c>
      <c r="I384" s="100">
        <v>45498</v>
      </c>
      <c r="J384" s="102" t="s">
        <v>379</v>
      </c>
      <c r="K384" s="102" t="s">
        <v>13</v>
      </c>
      <c r="T384" s="98" t="s">
        <v>14</v>
      </c>
    </row>
    <row r="385" spans="1:20" ht="30" x14ac:dyDescent="0.25">
      <c r="A385" s="113">
        <v>4</v>
      </c>
      <c r="B385" s="2419">
        <v>126359</v>
      </c>
      <c r="C385" s="2419">
        <v>4</v>
      </c>
      <c r="D385" s="2420">
        <v>1</v>
      </c>
      <c r="E385" s="2420">
        <v>0</v>
      </c>
      <c r="F385" s="99">
        <v>45498</v>
      </c>
      <c r="G385" s="98" t="s">
        <v>71</v>
      </c>
      <c r="H385" s="98" t="s">
        <v>12</v>
      </c>
      <c r="I385" s="100">
        <v>45500</v>
      </c>
      <c r="J385" s="102" t="s">
        <v>380</v>
      </c>
      <c r="K385" s="102" t="s">
        <v>13</v>
      </c>
      <c r="T385" s="98" t="s">
        <v>14</v>
      </c>
    </row>
    <row r="386" spans="1:20" ht="30" x14ac:dyDescent="0.25">
      <c r="A386" s="113">
        <v>5</v>
      </c>
      <c r="B386" s="2419">
        <v>126358</v>
      </c>
      <c r="C386" s="2419">
        <v>4</v>
      </c>
      <c r="D386" s="2420">
        <v>1</v>
      </c>
      <c r="E386" s="2420">
        <v>0</v>
      </c>
      <c r="F386" s="99">
        <v>45498</v>
      </c>
      <c r="G386" s="98" t="s">
        <v>71</v>
      </c>
      <c r="H386" s="98" t="s">
        <v>12</v>
      </c>
      <c r="I386" s="100">
        <v>45500</v>
      </c>
      <c r="J386" s="102" t="s">
        <v>380</v>
      </c>
      <c r="K386" s="102" t="s">
        <v>13</v>
      </c>
      <c r="T386" s="98" t="s">
        <v>14</v>
      </c>
    </row>
    <row r="387" spans="1:20" ht="14.25" customHeight="1" x14ac:dyDescent="0.25">
      <c r="A387" s="113">
        <v>1</v>
      </c>
      <c r="B387" s="2419">
        <v>127145</v>
      </c>
      <c r="C387" s="2823">
        <v>3</v>
      </c>
      <c r="D387" s="2420">
        <v>41</v>
      </c>
      <c r="E387" s="2420">
        <v>31</v>
      </c>
      <c r="F387" s="99">
        <v>45498</v>
      </c>
      <c r="G387" s="98" t="s">
        <v>71</v>
      </c>
      <c r="H387" s="98" t="s">
        <v>12</v>
      </c>
      <c r="I387" s="100">
        <v>45500</v>
      </c>
      <c r="J387" s="102" t="s">
        <v>381</v>
      </c>
      <c r="K387" s="102" t="s">
        <v>13</v>
      </c>
      <c r="T387" s="98" t="s">
        <v>14</v>
      </c>
    </row>
    <row r="388" spans="1:20" ht="14.25" customHeight="1" x14ac:dyDescent="0.25">
      <c r="A388" s="113">
        <v>2</v>
      </c>
      <c r="B388" s="2419">
        <v>127107</v>
      </c>
      <c r="C388" s="2419">
        <v>4</v>
      </c>
      <c r="D388" s="2420">
        <v>35</v>
      </c>
      <c r="E388" s="2420">
        <v>6</v>
      </c>
      <c r="F388" s="99">
        <v>45498</v>
      </c>
      <c r="G388" s="98" t="s">
        <v>71</v>
      </c>
      <c r="H388" s="98" t="s">
        <v>12</v>
      </c>
      <c r="I388" s="100">
        <v>45500</v>
      </c>
      <c r="J388" s="102" t="s">
        <v>382</v>
      </c>
      <c r="K388" s="102" t="s">
        <v>13</v>
      </c>
      <c r="T388" s="98" t="s">
        <v>14</v>
      </c>
    </row>
    <row r="389" spans="1:20" ht="14.25" customHeight="1" x14ac:dyDescent="0.25">
      <c r="A389" s="113">
        <v>3</v>
      </c>
      <c r="B389" s="2419">
        <v>126510</v>
      </c>
      <c r="C389" s="2419">
        <v>4</v>
      </c>
      <c r="D389" s="2420">
        <v>71</v>
      </c>
      <c r="E389" s="2420">
        <v>1</v>
      </c>
      <c r="F389" s="99">
        <v>45498</v>
      </c>
      <c r="G389" s="98" t="s">
        <v>71</v>
      </c>
      <c r="H389" s="98" t="s">
        <v>12</v>
      </c>
      <c r="I389" s="100">
        <v>45500</v>
      </c>
      <c r="J389" s="102" t="s">
        <v>382</v>
      </c>
      <c r="K389" s="102" t="s">
        <v>13</v>
      </c>
      <c r="T389" s="98" t="s">
        <v>14</v>
      </c>
    </row>
    <row r="390" spans="1:20" ht="14.25" customHeight="1" x14ac:dyDescent="0.25">
      <c r="A390" s="113">
        <v>3</v>
      </c>
      <c r="B390" s="2419">
        <v>127246</v>
      </c>
      <c r="C390" s="2419">
        <v>5</v>
      </c>
      <c r="D390" s="2420">
        <v>29</v>
      </c>
      <c r="E390" s="2420">
        <v>5</v>
      </c>
      <c r="F390" s="99">
        <v>45504</v>
      </c>
      <c r="G390" s="98" t="s">
        <v>71</v>
      </c>
      <c r="H390" s="98" t="s">
        <v>12</v>
      </c>
      <c r="I390" s="100">
        <v>45506</v>
      </c>
      <c r="J390" s="102" t="s">
        <v>383</v>
      </c>
      <c r="K390" s="102" t="s">
        <v>13</v>
      </c>
      <c r="T390" s="98" t="s">
        <v>14</v>
      </c>
    </row>
    <row r="391" spans="1:20" ht="14.25" customHeight="1" x14ac:dyDescent="0.25">
      <c r="A391" s="113">
        <v>1</v>
      </c>
      <c r="B391" s="2419" t="s">
        <v>384</v>
      </c>
      <c r="C391" s="2419">
        <v>10</v>
      </c>
      <c r="D391" s="2420">
        <v>86</v>
      </c>
      <c r="E391" s="2420">
        <v>12</v>
      </c>
      <c r="F391" s="99">
        <v>45503</v>
      </c>
      <c r="G391" s="98" t="s">
        <v>71</v>
      </c>
      <c r="H391" s="98" t="s">
        <v>12</v>
      </c>
      <c r="I391" s="100">
        <v>45504</v>
      </c>
      <c r="J391" s="102" t="s">
        <v>383</v>
      </c>
      <c r="K391" s="102" t="s">
        <v>13</v>
      </c>
      <c r="T391" s="98" t="s">
        <v>14</v>
      </c>
    </row>
    <row r="392" spans="1:20" ht="14.25" customHeight="1" x14ac:dyDescent="0.25">
      <c r="A392" s="113">
        <v>1</v>
      </c>
      <c r="B392" s="2419">
        <v>127034</v>
      </c>
      <c r="C392" s="2419">
        <v>5</v>
      </c>
      <c r="D392" s="2420">
        <v>150</v>
      </c>
      <c r="E392" s="2420">
        <v>40</v>
      </c>
      <c r="F392" s="99">
        <v>45503</v>
      </c>
      <c r="G392" s="98" t="s">
        <v>71</v>
      </c>
      <c r="H392" s="98" t="s">
        <v>12</v>
      </c>
      <c r="I392" s="100">
        <v>45505</v>
      </c>
      <c r="J392" s="102" t="s">
        <v>385</v>
      </c>
      <c r="K392" s="102" t="s">
        <v>13</v>
      </c>
      <c r="T392" s="98" t="s">
        <v>14</v>
      </c>
    </row>
    <row r="393" spans="1:20" ht="14.25" customHeight="1" x14ac:dyDescent="0.25">
      <c r="A393" s="113"/>
      <c r="B393" s="2419">
        <v>126947</v>
      </c>
      <c r="C393" s="2419">
        <v>10</v>
      </c>
      <c r="D393" s="2420">
        <v>73</v>
      </c>
      <c r="E393" s="2420">
        <v>14</v>
      </c>
      <c r="F393" s="99">
        <v>45505</v>
      </c>
      <c r="G393" s="98" t="s">
        <v>71</v>
      </c>
      <c r="H393" s="98" t="s">
        <v>12</v>
      </c>
      <c r="I393" s="100">
        <v>45506</v>
      </c>
      <c r="J393" s="102" t="s">
        <v>386</v>
      </c>
      <c r="K393" s="102" t="s">
        <v>13</v>
      </c>
      <c r="T393" s="98" t="s">
        <v>14</v>
      </c>
    </row>
    <row r="394" spans="1:20" ht="14.25" customHeight="1" x14ac:dyDescent="0.25">
      <c r="A394" s="113">
        <v>7</v>
      </c>
      <c r="B394" s="2419">
        <v>127196</v>
      </c>
      <c r="C394" s="2419">
        <v>10</v>
      </c>
      <c r="D394" s="2420">
        <v>24</v>
      </c>
      <c r="E394" s="2420">
        <v>7</v>
      </c>
      <c r="F394" s="99">
        <v>45505</v>
      </c>
      <c r="G394" s="98" t="s">
        <v>71</v>
      </c>
      <c r="H394" s="98" t="s">
        <v>12</v>
      </c>
      <c r="I394" s="100">
        <v>45511</v>
      </c>
      <c r="J394" s="102" t="s">
        <v>387</v>
      </c>
      <c r="K394" s="102" t="s">
        <v>27</v>
      </c>
      <c r="T394" s="98" t="s">
        <v>14</v>
      </c>
    </row>
    <row r="395" spans="1:20" ht="14.25" customHeight="1" x14ac:dyDescent="0.25">
      <c r="A395" s="113">
        <v>1</v>
      </c>
      <c r="B395" s="2419">
        <v>127450</v>
      </c>
      <c r="C395" s="2823">
        <v>1</v>
      </c>
      <c r="D395" s="2420">
        <v>14</v>
      </c>
      <c r="E395" s="2420">
        <v>3</v>
      </c>
      <c r="F395" s="99">
        <v>45505</v>
      </c>
      <c r="G395" s="98" t="s">
        <v>71</v>
      </c>
      <c r="H395" s="98" t="s">
        <v>12</v>
      </c>
      <c r="I395" s="100">
        <v>45506</v>
      </c>
      <c r="J395" s="102" t="s">
        <v>388</v>
      </c>
      <c r="K395" s="102" t="s">
        <v>13</v>
      </c>
      <c r="T395" s="98" t="s">
        <v>14</v>
      </c>
    </row>
    <row r="396" spans="1:20" ht="30" x14ac:dyDescent="0.25">
      <c r="A396" s="113">
        <v>3</v>
      </c>
      <c r="B396" s="2419">
        <v>127451</v>
      </c>
      <c r="C396" s="2419">
        <v>5</v>
      </c>
      <c r="D396" s="2420">
        <v>14</v>
      </c>
      <c r="E396" s="2420">
        <v>3</v>
      </c>
      <c r="F396" s="99">
        <v>45505</v>
      </c>
      <c r="G396" s="98" t="s">
        <v>71</v>
      </c>
      <c r="H396" s="98" t="s">
        <v>12</v>
      </c>
      <c r="I396" s="100">
        <v>45509</v>
      </c>
      <c r="J396" s="102" t="s">
        <v>389</v>
      </c>
      <c r="K396" s="102" t="s">
        <v>27</v>
      </c>
      <c r="T396" s="98" t="s">
        <v>14</v>
      </c>
    </row>
    <row r="397" spans="1:20" ht="14.25" customHeight="1" x14ac:dyDescent="0.25">
      <c r="A397" s="113">
        <v>1</v>
      </c>
      <c r="B397" s="2419">
        <v>127385</v>
      </c>
      <c r="C397" s="2823">
        <v>2</v>
      </c>
      <c r="D397" s="2420">
        <v>173</v>
      </c>
      <c r="E397" s="2420">
        <v>22</v>
      </c>
      <c r="F397" s="99">
        <v>45504</v>
      </c>
      <c r="G397" s="98" t="s">
        <v>71</v>
      </c>
      <c r="H397" s="98" t="s">
        <v>12</v>
      </c>
      <c r="I397" s="100">
        <v>45506</v>
      </c>
      <c r="J397" s="102" t="s">
        <v>390</v>
      </c>
      <c r="K397" s="102" t="s">
        <v>13</v>
      </c>
      <c r="T397" s="98" t="s">
        <v>14</v>
      </c>
    </row>
    <row r="398" spans="1:20" ht="30" x14ac:dyDescent="0.25">
      <c r="A398" s="113">
        <v>2</v>
      </c>
      <c r="B398" s="2419">
        <v>127342</v>
      </c>
      <c r="C398" s="2823">
        <v>1</v>
      </c>
      <c r="D398" s="2420">
        <v>60</v>
      </c>
      <c r="E398" s="2420">
        <v>5</v>
      </c>
      <c r="F398" s="99">
        <v>45505</v>
      </c>
      <c r="G398" s="98" t="s">
        <v>71</v>
      </c>
      <c r="H398" s="98" t="s">
        <v>12</v>
      </c>
      <c r="I398" s="100">
        <v>45510</v>
      </c>
      <c r="J398" s="102" t="s">
        <v>391</v>
      </c>
      <c r="K398" s="102" t="s">
        <v>13</v>
      </c>
      <c r="T398" s="98" t="s">
        <v>14</v>
      </c>
    </row>
    <row r="399" spans="1:20" ht="30" x14ac:dyDescent="0.25">
      <c r="A399" s="113">
        <v>1</v>
      </c>
      <c r="B399" s="2419">
        <v>127445</v>
      </c>
      <c r="C399" s="2823">
        <v>1</v>
      </c>
      <c r="D399" s="2420">
        <v>58</v>
      </c>
      <c r="E399" s="2420">
        <v>4</v>
      </c>
      <c r="F399" s="99">
        <v>45505</v>
      </c>
      <c r="G399" s="98" t="s">
        <v>71</v>
      </c>
      <c r="H399" s="98" t="s">
        <v>12</v>
      </c>
      <c r="I399" s="100">
        <v>45507</v>
      </c>
      <c r="J399" s="102" t="s">
        <v>392</v>
      </c>
      <c r="K399" s="102" t="s">
        <v>13</v>
      </c>
      <c r="T399" s="98" t="s">
        <v>14</v>
      </c>
    </row>
    <row r="400" spans="1:20" ht="15" customHeight="1" x14ac:dyDescent="0.25">
      <c r="A400" s="113">
        <v>2</v>
      </c>
      <c r="B400" s="2419">
        <v>127474</v>
      </c>
      <c r="C400" s="2823">
        <v>1</v>
      </c>
      <c r="D400" s="2420">
        <v>18</v>
      </c>
      <c r="E400" s="2420">
        <v>9</v>
      </c>
      <c r="F400" s="99">
        <v>45506</v>
      </c>
      <c r="G400" s="98" t="s">
        <v>71</v>
      </c>
      <c r="H400" s="98" t="s">
        <v>12</v>
      </c>
      <c r="I400" s="100">
        <v>45509</v>
      </c>
      <c r="J400" s="2780" t="s">
        <v>393</v>
      </c>
      <c r="K400" s="102" t="s">
        <v>13</v>
      </c>
      <c r="T400" s="98" t="s">
        <v>14</v>
      </c>
    </row>
    <row r="401" spans="1:20" ht="15" customHeight="1" x14ac:dyDescent="0.25">
      <c r="A401" s="113">
        <v>3</v>
      </c>
      <c r="B401" s="2419">
        <v>127452</v>
      </c>
      <c r="C401" s="2823">
        <v>1</v>
      </c>
      <c r="D401" s="2420">
        <v>105</v>
      </c>
      <c r="E401" s="2420">
        <v>9</v>
      </c>
      <c r="F401" s="99">
        <v>45506</v>
      </c>
      <c r="G401" s="98" t="s">
        <v>71</v>
      </c>
      <c r="H401" s="98" t="s">
        <v>12</v>
      </c>
      <c r="I401" s="100">
        <v>45509</v>
      </c>
      <c r="J401" s="102" t="s">
        <v>388</v>
      </c>
      <c r="K401" s="102" t="s">
        <v>13</v>
      </c>
      <c r="T401" s="98" t="s">
        <v>14</v>
      </c>
    </row>
    <row r="402" spans="1:20" ht="15" customHeight="1" x14ac:dyDescent="0.25">
      <c r="A402" s="113">
        <v>1</v>
      </c>
      <c r="B402" s="2419">
        <v>127187</v>
      </c>
      <c r="C402" s="2419">
        <v>5</v>
      </c>
      <c r="D402" s="2420">
        <v>100</v>
      </c>
      <c r="E402" s="2420">
        <v>35</v>
      </c>
      <c r="F402" s="99">
        <v>45509</v>
      </c>
      <c r="G402" s="98" t="s">
        <v>71</v>
      </c>
      <c r="H402" s="98" t="s">
        <v>12</v>
      </c>
      <c r="I402" s="100">
        <v>45510</v>
      </c>
      <c r="J402" s="102" t="s">
        <v>394</v>
      </c>
      <c r="K402" s="102" t="s">
        <v>13</v>
      </c>
      <c r="T402" s="98" t="s">
        <v>14</v>
      </c>
    </row>
    <row r="403" spans="1:20" ht="14.25" customHeight="1" x14ac:dyDescent="0.25">
      <c r="A403" s="113">
        <v>1</v>
      </c>
      <c r="B403" s="2419">
        <v>127333</v>
      </c>
      <c r="C403" s="2419">
        <v>5</v>
      </c>
      <c r="D403" s="2420">
        <v>112</v>
      </c>
      <c r="E403" s="2420">
        <v>34</v>
      </c>
      <c r="F403" s="99">
        <v>45505</v>
      </c>
      <c r="G403" s="98" t="s">
        <v>71</v>
      </c>
      <c r="H403" s="98" t="s">
        <v>12</v>
      </c>
      <c r="I403" s="100">
        <v>45511</v>
      </c>
      <c r="J403" s="102" t="s">
        <v>395</v>
      </c>
      <c r="K403" s="102" t="s">
        <v>13</v>
      </c>
      <c r="T403" s="98" t="s">
        <v>14</v>
      </c>
    </row>
    <row r="404" spans="1:20" ht="14.25" customHeight="1" x14ac:dyDescent="0.25">
      <c r="A404" s="113">
        <v>1</v>
      </c>
      <c r="B404" s="2419">
        <v>127480</v>
      </c>
      <c r="C404" s="2419">
        <v>5</v>
      </c>
      <c r="D404" s="2420">
        <v>43</v>
      </c>
      <c r="E404" s="2420">
        <v>72</v>
      </c>
      <c r="F404" s="99">
        <v>45512</v>
      </c>
      <c r="G404" s="98" t="s">
        <v>71</v>
      </c>
      <c r="H404" s="98" t="s">
        <v>12</v>
      </c>
      <c r="I404" s="100">
        <v>45513</v>
      </c>
      <c r="J404" s="102" t="s">
        <v>146</v>
      </c>
      <c r="K404" s="102" t="s">
        <v>13</v>
      </c>
      <c r="T404" s="98" t="s">
        <v>14</v>
      </c>
    </row>
    <row r="405" spans="1:20" ht="14.25" customHeight="1" x14ac:dyDescent="0.25">
      <c r="A405" s="113">
        <v>2</v>
      </c>
      <c r="B405" s="2419">
        <v>127475</v>
      </c>
      <c r="C405" s="2419">
        <v>5</v>
      </c>
      <c r="D405" s="2420">
        <v>18</v>
      </c>
      <c r="E405" s="2420">
        <v>2</v>
      </c>
      <c r="F405" s="99">
        <v>45512</v>
      </c>
      <c r="G405" s="98" t="s">
        <v>71</v>
      </c>
      <c r="H405" s="98" t="s">
        <v>12</v>
      </c>
      <c r="I405" s="100">
        <v>45513</v>
      </c>
      <c r="J405" s="102" t="s">
        <v>396</v>
      </c>
      <c r="K405" s="102" t="s">
        <v>27</v>
      </c>
      <c r="T405" s="98" t="s">
        <v>14</v>
      </c>
    </row>
    <row r="406" spans="1:20" ht="14.25" customHeight="1" x14ac:dyDescent="0.25">
      <c r="A406" s="113">
        <v>2</v>
      </c>
      <c r="B406" s="2419">
        <v>127473</v>
      </c>
      <c r="C406" s="2419">
        <v>5</v>
      </c>
      <c r="D406" s="2420">
        <v>1</v>
      </c>
      <c r="E406" s="2420">
        <v>1</v>
      </c>
      <c r="F406" s="99">
        <v>45512</v>
      </c>
      <c r="G406" s="98" t="s">
        <v>71</v>
      </c>
      <c r="H406" s="98" t="s">
        <v>12</v>
      </c>
      <c r="I406" s="100">
        <v>45513</v>
      </c>
      <c r="J406" s="102" t="s">
        <v>396</v>
      </c>
      <c r="K406" s="102" t="s">
        <v>27</v>
      </c>
      <c r="T406" s="98" t="s">
        <v>14</v>
      </c>
    </row>
    <row r="407" spans="1:20" ht="30" x14ac:dyDescent="0.25">
      <c r="A407" s="113">
        <v>1</v>
      </c>
      <c r="B407" s="2419">
        <v>127471</v>
      </c>
      <c r="C407" s="2419">
        <v>5</v>
      </c>
      <c r="D407" s="2420">
        <v>27</v>
      </c>
      <c r="E407" s="2420">
        <v>6</v>
      </c>
      <c r="F407" s="99">
        <v>45512</v>
      </c>
      <c r="G407" s="98" t="s">
        <v>71</v>
      </c>
      <c r="H407" s="98" t="s">
        <v>12</v>
      </c>
      <c r="I407" s="100">
        <v>45513</v>
      </c>
      <c r="J407" s="102" t="s">
        <v>397</v>
      </c>
      <c r="K407" s="102" t="s">
        <v>27</v>
      </c>
      <c r="T407" s="98" t="s">
        <v>14</v>
      </c>
    </row>
    <row r="408" spans="1:20" ht="14.25" customHeight="1" x14ac:dyDescent="0.25">
      <c r="A408" s="113">
        <v>2</v>
      </c>
      <c r="B408" s="2419">
        <v>127395</v>
      </c>
      <c r="C408" s="2419">
        <v>5</v>
      </c>
      <c r="D408" s="2420">
        <v>202</v>
      </c>
      <c r="E408" s="2420">
        <v>14</v>
      </c>
      <c r="F408" s="99">
        <v>45513</v>
      </c>
      <c r="G408" s="98" t="s">
        <v>71</v>
      </c>
      <c r="H408" s="98" t="s">
        <v>12</v>
      </c>
      <c r="I408" s="100">
        <v>45516</v>
      </c>
      <c r="J408" s="102" t="s">
        <v>30</v>
      </c>
      <c r="K408" s="102" t="s">
        <v>13</v>
      </c>
      <c r="T408" s="98" t="s">
        <v>14</v>
      </c>
    </row>
    <row r="409" spans="1:20" ht="30" x14ac:dyDescent="0.25">
      <c r="A409" s="113">
        <v>2</v>
      </c>
      <c r="B409" s="2419">
        <v>127283</v>
      </c>
      <c r="C409" s="2419">
        <v>5</v>
      </c>
      <c r="D409" s="2420">
        <v>56</v>
      </c>
      <c r="E409" s="2420">
        <v>7</v>
      </c>
      <c r="F409" s="99">
        <v>45512</v>
      </c>
      <c r="G409" s="98" t="s">
        <v>71</v>
      </c>
      <c r="H409" s="98" t="s">
        <v>12</v>
      </c>
      <c r="I409" s="100">
        <v>45517</v>
      </c>
      <c r="J409" s="102" t="s">
        <v>398</v>
      </c>
      <c r="K409" s="102" t="s">
        <v>13</v>
      </c>
      <c r="T409" s="98" t="s">
        <v>14</v>
      </c>
    </row>
    <row r="410" spans="1:20" ht="14.25" customHeight="1" x14ac:dyDescent="0.25">
      <c r="A410" s="113">
        <v>4</v>
      </c>
      <c r="B410" s="2419">
        <v>127180</v>
      </c>
      <c r="C410" s="2823">
        <v>3</v>
      </c>
      <c r="D410" s="2420">
        <v>32</v>
      </c>
      <c r="E410" s="2420">
        <v>1</v>
      </c>
      <c r="F410" s="99">
        <v>45511</v>
      </c>
      <c r="G410" s="98" t="s">
        <v>71</v>
      </c>
      <c r="H410" s="98" t="s">
        <v>12</v>
      </c>
      <c r="I410" s="100"/>
      <c r="J410" s="102" t="s">
        <v>399</v>
      </c>
      <c r="K410" s="102" t="s">
        <v>13</v>
      </c>
      <c r="T410" s="98" t="s">
        <v>14</v>
      </c>
    </row>
    <row r="411" spans="1:20" ht="14.25" customHeight="1" x14ac:dyDescent="0.25">
      <c r="A411" s="113">
        <v>1</v>
      </c>
      <c r="B411" s="2419">
        <v>126733</v>
      </c>
      <c r="C411" s="2419">
        <v>10</v>
      </c>
      <c r="D411" s="2420">
        <v>255</v>
      </c>
      <c r="E411" s="2420">
        <v>22</v>
      </c>
      <c r="F411" s="99">
        <v>45492</v>
      </c>
      <c r="G411" s="98" t="s">
        <v>71</v>
      </c>
      <c r="H411" s="98" t="s">
        <v>12</v>
      </c>
      <c r="I411" s="100">
        <v>45516</v>
      </c>
      <c r="J411" s="102" t="s">
        <v>400</v>
      </c>
      <c r="K411" s="102" t="s">
        <v>13</v>
      </c>
      <c r="T411" s="98" t="s">
        <v>14</v>
      </c>
    </row>
    <row r="412" spans="1:20" ht="14.25" customHeight="1" x14ac:dyDescent="0.25">
      <c r="A412" s="113">
        <v>1</v>
      </c>
      <c r="B412" s="2419">
        <v>127629</v>
      </c>
      <c r="C412" s="2823">
        <v>3</v>
      </c>
      <c r="D412" s="2420">
        <v>66</v>
      </c>
      <c r="E412" s="2420">
        <v>3</v>
      </c>
      <c r="F412" s="99">
        <v>45516</v>
      </c>
      <c r="G412" s="98" t="s">
        <v>71</v>
      </c>
      <c r="H412" s="98" t="s">
        <v>12</v>
      </c>
      <c r="I412" s="100">
        <v>45518</v>
      </c>
      <c r="J412" s="102" t="s">
        <v>401</v>
      </c>
      <c r="K412" s="102" t="s">
        <v>13</v>
      </c>
      <c r="T412" s="98" t="s">
        <v>14</v>
      </c>
    </row>
    <row r="413" spans="1:20" ht="14.25" customHeight="1" x14ac:dyDescent="0.25">
      <c r="A413" s="113">
        <v>1</v>
      </c>
      <c r="B413" s="2419">
        <v>127248</v>
      </c>
      <c r="C413" s="2419">
        <v>5</v>
      </c>
      <c r="D413" s="2420">
        <v>104</v>
      </c>
      <c r="E413" s="2420">
        <v>33</v>
      </c>
      <c r="F413" s="99">
        <v>45510</v>
      </c>
      <c r="G413" s="98" t="s">
        <v>71</v>
      </c>
      <c r="H413" s="98" t="s">
        <v>12</v>
      </c>
      <c r="I413" s="100"/>
      <c r="J413" s="102" t="s">
        <v>402</v>
      </c>
      <c r="K413" s="102" t="s">
        <v>13</v>
      </c>
      <c r="T413" s="98" t="s">
        <v>14</v>
      </c>
    </row>
    <row r="414" spans="1:20" ht="14.25" customHeight="1" x14ac:dyDescent="0.25">
      <c r="A414" s="113"/>
      <c r="B414" s="2419">
        <v>127581</v>
      </c>
      <c r="C414" s="2419">
        <v>5</v>
      </c>
      <c r="D414" s="2420">
        <v>77</v>
      </c>
      <c r="E414" s="2420">
        <v>72</v>
      </c>
      <c r="F414" s="99">
        <v>45523</v>
      </c>
      <c r="G414" s="98" t="s">
        <v>71</v>
      </c>
      <c r="H414" s="98" t="s">
        <v>12</v>
      </c>
      <c r="I414" s="100">
        <v>45524</v>
      </c>
      <c r="J414" s="102" t="s">
        <v>30</v>
      </c>
      <c r="K414" s="102" t="s">
        <v>13</v>
      </c>
      <c r="T414" s="98" t="s">
        <v>14</v>
      </c>
    </row>
    <row r="415" spans="1:20" ht="14.25" customHeight="1" x14ac:dyDescent="0.25">
      <c r="A415" s="113"/>
      <c r="B415" s="2419">
        <v>127065</v>
      </c>
      <c r="C415" s="2419">
        <v>5</v>
      </c>
      <c r="D415" s="2420">
        <v>32</v>
      </c>
      <c r="E415" s="2420">
        <v>25</v>
      </c>
      <c r="F415" s="99">
        <v>45523</v>
      </c>
      <c r="G415" s="98" t="s">
        <v>403</v>
      </c>
      <c r="H415" s="98" t="s">
        <v>12</v>
      </c>
      <c r="I415" s="100">
        <v>45524</v>
      </c>
      <c r="J415" s="102" t="s">
        <v>127</v>
      </c>
      <c r="K415" s="102" t="s">
        <v>13</v>
      </c>
      <c r="T415" s="98" t="s">
        <v>14</v>
      </c>
    </row>
    <row r="416" spans="1:20" ht="30" customHeight="1" x14ac:dyDescent="0.25">
      <c r="A416" s="113"/>
      <c r="B416" s="2419">
        <v>127383</v>
      </c>
      <c r="C416" s="2419">
        <v>5</v>
      </c>
      <c r="D416" s="2420">
        <v>182</v>
      </c>
      <c r="E416" s="2420">
        <v>38</v>
      </c>
      <c r="F416" s="99">
        <v>45525</v>
      </c>
      <c r="G416" s="98" t="s">
        <v>71</v>
      </c>
      <c r="H416" s="98" t="s">
        <v>12</v>
      </c>
      <c r="I416" s="100" t="s">
        <v>235</v>
      </c>
      <c r="J416" s="102" t="s">
        <v>404</v>
      </c>
      <c r="K416" s="102" t="s">
        <v>13</v>
      </c>
      <c r="T416" s="98" t="s">
        <v>14</v>
      </c>
    </row>
    <row r="417" spans="1:20" ht="14.25" customHeight="1" x14ac:dyDescent="0.25">
      <c r="A417" s="113"/>
      <c r="B417" s="2419">
        <v>127298</v>
      </c>
      <c r="C417" s="2419">
        <v>5</v>
      </c>
      <c r="D417" s="2420">
        <v>82</v>
      </c>
      <c r="E417" s="2420">
        <v>1</v>
      </c>
      <c r="F417" s="99">
        <v>45524</v>
      </c>
      <c r="G417" s="98" t="s">
        <v>71</v>
      </c>
      <c r="H417" s="98" t="s">
        <v>12</v>
      </c>
      <c r="I417" s="100">
        <v>45533</v>
      </c>
      <c r="J417" s="102" t="s">
        <v>405</v>
      </c>
      <c r="K417" s="102" t="s">
        <v>13</v>
      </c>
      <c r="T417" s="98" t="s">
        <v>14</v>
      </c>
    </row>
    <row r="418" spans="1:20" ht="30" x14ac:dyDescent="0.25">
      <c r="A418" s="113"/>
      <c r="B418" s="2419">
        <v>127552</v>
      </c>
      <c r="C418" s="2419">
        <v>10</v>
      </c>
      <c r="D418" s="2420">
        <v>150</v>
      </c>
      <c r="E418" s="2420">
        <v>36</v>
      </c>
      <c r="F418" s="99">
        <v>45526</v>
      </c>
      <c r="G418" s="98" t="s">
        <v>71</v>
      </c>
      <c r="H418" s="98" t="s">
        <v>12</v>
      </c>
      <c r="I418" s="100">
        <v>45533</v>
      </c>
      <c r="J418" s="102" t="s">
        <v>406</v>
      </c>
      <c r="K418" s="102" t="s">
        <v>13</v>
      </c>
      <c r="T418" s="98" t="s">
        <v>14</v>
      </c>
    </row>
    <row r="419" spans="1:20" ht="30" x14ac:dyDescent="0.25">
      <c r="A419" s="113"/>
      <c r="B419" s="2419" t="s">
        <v>407</v>
      </c>
      <c r="C419" s="2419">
        <v>20</v>
      </c>
      <c r="D419" s="2420">
        <v>199</v>
      </c>
      <c r="E419" s="2420">
        <v>1</v>
      </c>
      <c r="F419" s="99">
        <v>45532</v>
      </c>
      <c r="G419" s="98" t="s">
        <v>71</v>
      </c>
      <c r="H419" s="98" t="s">
        <v>12</v>
      </c>
      <c r="I419" s="100">
        <v>45533</v>
      </c>
      <c r="J419" s="102" t="s">
        <v>408</v>
      </c>
      <c r="K419" s="102" t="s">
        <v>13</v>
      </c>
      <c r="T419" s="98" t="s">
        <v>14</v>
      </c>
    </row>
    <row r="420" spans="1:20" ht="45" x14ac:dyDescent="0.25">
      <c r="A420" s="113">
        <v>1</v>
      </c>
      <c r="B420" s="2419">
        <v>127843</v>
      </c>
      <c r="C420" s="2419">
        <v>5</v>
      </c>
      <c r="D420" s="2420">
        <v>85</v>
      </c>
      <c r="E420" s="2420">
        <v>14</v>
      </c>
      <c r="F420" s="99">
        <v>45531</v>
      </c>
      <c r="G420" s="98" t="s">
        <v>71</v>
      </c>
      <c r="H420" s="98" t="s">
        <v>12</v>
      </c>
      <c r="I420" s="100" t="s">
        <v>409</v>
      </c>
      <c r="J420" s="102" t="s">
        <v>410</v>
      </c>
      <c r="K420" s="102" t="s">
        <v>13</v>
      </c>
      <c r="T420" s="98" t="s">
        <v>14</v>
      </c>
    </row>
    <row r="421" spans="1:20" ht="30" x14ac:dyDescent="0.25">
      <c r="A421" s="113">
        <v>1</v>
      </c>
      <c r="B421" s="2419">
        <v>127830</v>
      </c>
      <c r="C421" s="2419">
        <v>15</v>
      </c>
      <c r="D421" s="2420">
        <v>150</v>
      </c>
      <c r="E421" s="2420">
        <v>38</v>
      </c>
      <c r="F421" s="99">
        <v>45532</v>
      </c>
      <c r="G421" s="98" t="s">
        <v>71</v>
      </c>
      <c r="H421" s="98" t="s">
        <v>12</v>
      </c>
      <c r="I421" s="100">
        <v>45538</v>
      </c>
      <c r="J421" s="102" t="s">
        <v>411</v>
      </c>
      <c r="K421" s="102" t="s">
        <v>13</v>
      </c>
      <c r="T421" s="98" t="s">
        <v>14</v>
      </c>
    </row>
    <row r="422" spans="1:20" ht="14.25" customHeight="1" x14ac:dyDescent="0.25">
      <c r="A422" s="113">
        <v>1</v>
      </c>
      <c r="B422" s="2419">
        <v>128050</v>
      </c>
      <c r="C422" s="2823">
        <v>2</v>
      </c>
      <c r="D422" s="2420">
        <v>105</v>
      </c>
      <c r="E422" s="2420">
        <v>9</v>
      </c>
      <c r="F422" s="99">
        <v>45533</v>
      </c>
      <c r="G422" s="98" t="s">
        <v>71</v>
      </c>
      <c r="H422" s="98" t="s">
        <v>12</v>
      </c>
      <c r="I422" s="100">
        <v>45539</v>
      </c>
      <c r="J422" s="102" t="s">
        <v>412</v>
      </c>
      <c r="K422" s="102" t="s">
        <v>13</v>
      </c>
      <c r="T422" s="98" t="s">
        <v>14</v>
      </c>
    </row>
    <row r="423" spans="1:20" ht="14.25" customHeight="1" x14ac:dyDescent="0.25">
      <c r="A423" s="113">
        <v>2</v>
      </c>
      <c r="B423" s="2419">
        <v>127250</v>
      </c>
      <c r="C423" s="2419">
        <v>15</v>
      </c>
      <c r="D423" s="2420">
        <v>53</v>
      </c>
      <c r="E423" s="2420">
        <v>1</v>
      </c>
      <c r="F423" s="99">
        <v>45538</v>
      </c>
      <c r="G423" s="98" t="s">
        <v>71</v>
      </c>
      <c r="H423" s="98" t="s">
        <v>12</v>
      </c>
      <c r="I423" s="100">
        <v>45539</v>
      </c>
      <c r="J423" s="102" t="s">
        <v>413</v>
      </c>
      <c r="K423" s="102" t="s">
        <v>13</v>
      </c>
      <c r="T423" s="98" t="s">
        <v>14</v>
      </c>
    </row>
    <row r="424" spans="1:20" ht="14.25" customHeight="1" x14ac:dyDescent="0.25">
      <c r="A424" s="113">
        <v>5</v>
      </c>
      <c r="B424" s="2419">
        <v>128023</v>
      </c>
      <c r="C424" s="2419">
        <v>5</v>
      </c>
      <c r="D424" s="2420">
        <v>25</v>
      </c>
      <c r="E424" s="2420">
        <v>60</v>
      </c>
      <c r="F424" s="99">
        <v>45533</v>
      </c>
      <c r="G424" s="98" t="s">
        <v>71</v>
      </c>
      <c r="H424" s="98" t="s">
        <v>12</v>
      </c>
      <c r="I424" s="100">
        <v>45540</v>
      </c>
      <c r="J424" s="102" t="s">
        <v>414</v>
      </c>
      <c r="K424" s="102" t="s">
        <v>13</v>
      </c>
      <c r="T424" s="98" t="s">
        <v>14</v>
      </c>
    </row>
    <row r="425" spans="1:20" x14ac:dyDescent="0.25">
      <c r="A425" s="113">
        <v>1</v>
      </c>
      <c r="B425" s="2419">
        <v>127130</v>
      </c>
      <c r="C425" s="2419">
        <v>5</v>
      </c>
      <c r="D425" s="2420">
        <v>30</v>
      </c>
      <c r="E425" s="2420">
        <v>8</v>
      </c>
      <c r="F425" s="99">
        <v>45539</v>
      </c>
      <c r="G425" s="98" t="s">
        <v>71</v>
      </c>
      <c r="H425" s="98" t="s">
        <v>12</v>
      </c>
      <c r="I425" s="100">
        <v>45539</v>
      </c>
      <c r="J425" s="102" t="s">
        <v>30</v>
      </c>
      <c r="K425" s="102" t="s">
        <v>13</v>
      </c>
      <c r="T425" s="98" t="s">
        <v>14</v>
      </c>
    </row>
    <row r="426" spans="1:20" ht="30" x14ac:dyDescent="0.25">
      <c r="A426" s="113">
        <v>1</v>
      </c>
      <c r="B426" s="2419">
        <v>127635</v>
      </c>
      <c r="C426" s="2419">
        <v>10</v>
      </c>
      <c r="D426" s="2420">
        <v>266</v>
      </c>
      <c r="E426" s="2420">
        <v>17</v>
      </c>
      <c r="F426" s="99">
        <v>45531</v>
      </c>
      <c r="G426" s="98" t="s">
        <v>71</v>
      </c>
      <c r="H426" s="98" t="s">
        <v>12</v>
      </c>
      <c r="I426" s="100">
        <v>45540</v>
      </c>
      <c r="J426" s="102" t="s">
        <v>415</v>
      </c>
      <c r="K426" s="102" t="s">
        <v>13</v>
      </c>
      <c r="T426" s="98" t="s">
        <v>14</v>
      </c>
    </row>
    <row r="427" spans="1:20" ht="14.25" customHeight="1" x14ac:dyDescent="0.25">
      <c r="A427" s="113">
        <v>2</v>
      </c>
      <c r="B427" s="2419">
        <v>128238</v>
      </c>
      <c r="C427" s="2823">
        <v>3</v>
      </c>
      <c r="D427" s="2420">
        <v>32</v>
      </c>
      <c r="E427" s="2420">
        <v>1</v>
      </c>
      <c r="F427" s="99">
        <v>45540</v>
      </c>
      <c r="G427" s="98" t="s">
        <v>259</v>
      </c>
      <c r="H427" s="98" t="s">
        <v>12</v>
      </c>
      <c r="I427" s="100">
        <v>45541</v>
      </c>
      <c r="J427" s="102" t="s">
        <v>416</v>
      </c>
      <c r="K427" s="102" t="s">
        <v>27</v>
      </c>
      <c r="T427" s="98" t="s">
        <v>14</v>
      </c>
    </row>
    <row r="428" spans="1:20" ht="30" x14ac:dyDescent="0.25">
      <c r="A428" s="113">
        <v>1</v>
      </c>
      <c r="B428" s="2419">
        <v>127832</v>
      </c>
      <c r="C428" s="2419">
        <v>15</v>
      </c>
      <c r="D428" s="2420">
        <v>166</v>
      </c>
      <c r="E428" s="2420">
        <v>33</v>
      </c>
      <c r="F428" s="99">
        <v>45533</v>
      </c>
      <c r="G428" s="98" t="s">
        <v>71</v>
      </c>
      <c r="H428" s="98" t="s">
        <v>12</v>
      </c>
      <c r="I428" s="100">
        <v>45541</v>
      </c>
      <c r="J428" s="102" t="s">
        <v>417</v>
      </c>
      <c r="K428" s="102" t="s">
        <v>13</v>
      </c>
      <c r="T428" s="98" t="s">
        <v>14</v>
      </c>
    </row>
    <row r="429" spans="1:20" ht="14.25" customHeight="1" x14ac:dyDescent="0.25">
      <c r="A429" s="113">
        <v>3</v>
      </c>
      <c r="B429" s="2419">
        <v>127831</v>
      </c>
      <c r="C429" s="2419">
        <v>15</v>
      </c>
      <c r="D429" s="2420">
        <v>189</v>
      </c>
      <c r="E429" s="2420">
        <v>50</v>
      </c>
      <c r="F429" s="99">
        <v>45539</v>
      </c>
      <c r="G429" s="98" t="s">
        <v>71</v>
      </c>
      <c r="H429" s="98" t="s">
        <v>12</v>
      </c>
      <c r="I429" s="100">
        <v>45541</v>
      </c>
      <c r="J429" s="102" t="s">
        <v>30</v>
      </c>
      <c r="K429" s="102" t="s">
        <v>13</v>
      </c>
      <c r="T429" s="98" t="s">
        <v>14</v>
      </c>
    </row>
    <row r="430" spans="1:20" ht="14.25" customHeight="1" x14ac:dyDescent="0.25">
      <c r="A430" s="113">
        <v>1</v>
      </c>
      <c r="B430" s="2419">
        <v>127216</v>
      </c>
      <c r="C430" s="2419">
        <v>10</v>
      </c>
      <c r="D430" s="2420">
        <v>103</v>
      </c>
      <c r="E430" s="2420">
        <v>10</v>
      </c>
      <c r="F430" s="99">
        <v>45540</v>
      </c>
      <c r="G430" s="98" t="s">
        <v>71</v>
      </c>
      <c r="H430" s="98" t="s">
        <v>12</v>
      </c>
      <c r="I430" s="100">
        <v>45541</v>
      </c>
      <c r="J430" s="102" t="s">
        <v>30</v>
      </c>
      <c r="K430" s="102" t="s">
        <v>13</v>
      </c>
      <c r="T430" s="98" t="s">
        <v>14</v>
      </c>
    </row>
    <row r="431" spans="1:20" ht="45" x14ac:dyDescent="0.25">
      <c r="A431" s="113">
        <v>2</v>
      </c>
      <c r="B431" s="2419">
        <v>127981</v>
      </c>
      <c r="C431" s="2419">
        <v>5</v>
      </c>
      <c r="D431" s="2420">
        <v>89</v>
      </c>
      <c r="E431" s="2420">
        <v>0</v>
      </c>
      <c r="F431" s="99">
        <v>45539</v>
      </c>
      <c r="G431" s="98" t="s">
        <v>71</v>
      </c>
      <c r="H431" s="98" t="s">
        <v>12</v>
      </c>
      <c r="I431" s="100">
        <v>45541</v>
      </c>
      <c r="J431" s="2780" t="s">
        <v>418</v>
      </c>
      <c r="K431" s="102" t="s">
        <v>13</v>
      </c>
      <c r="T431" s="98" t="s">
        <v>14</v>
      </c>
    </row>
    <row r="432" spans="1:20" ht="30" x14ac:dyDescent="0.25">
      <c r="A432" s="113">
        <v>1</v>
      </c>
      <c r="B432" s="2419">
        <v>127842</v>
      </c>
      <c r="C432" s="2419">
        <v>5</v>
      </c>
      <c r="D432" s="2420">
        <v>62</v>
      </c>
      <c r="E432" s="2420">
        <v>14</v>
      </c>
      <c r="F432" s="99">
        <v>45539</v>
      </c>
      <c r="G432" s="98" t="s">
        <v>71</v>
      </c>
      <c r="H432" s="98" t="s">
        <v>12</v>
      </c>
      <c r="I432" s="100" t="s">
        <v>419</v>
      </c>
      <c r="J432" s="2780" t="s">
        <v>420</v>
      </c>
      <c r="K432" s="102" t="s">
        <v>13</v>
      </c>
      <c r="T432" s="98" t="s">
        <v>14</v>
      </c>
    </row>
    <row r="433" spans="1:20" ht="14.25" customHeight="1" x14ac:dyDescent="0.25">
      <c r="A433" s="113">
        <v>2</v>
      </c>
      <c r="B433" s="2419">
        <v>128276</v>
      </c>
      <c r="C433" s="2823">
        <v>1</v>
      </c>
      <c r="D433" s="2420">
        <v>37</v>
      </c>
      <c r="E433" s="2420">
        <v>7</v>
      </c>
      <c r="F433" s="99">
        <v>45544</v>
      </c>
      <c r="G433" s="98" t="s">
        <v>71</v>
      </c>
      <c r="H433" s="98" t="s">
        <v>12</v>
      </c>
      <c r="I433" s="100">
        <v>45545</v>
      </c>
      <c r="J433" s="102"/>
      <c r="K433" s="102" t="s">
        <v>13</v>
      </c>
      <c r="T433" s="98" t="s">
        <v>14</v>
      </c>
    </row>
    <row r="434" spans="1:20" ht="14.25" customHeight="1" x14ac:dyDescent="0.25">
      <c r="A434" s="113">
        <v>3</v>
      </c>
      <c r="B434" s="2419">
        <v>127780</v>
      </c>
      <c r="C434" s="2823">
        <v>3</v>
      </c>
      <c r="D434" s="2420">
        <v>77</v>
      </c>
      <c r="E434" s="2420">
        <v>3</v>
      </c>
      <c r="F434" s="99">
        <v>45541</v>
      </c>
      <c r="G434" s="98" t="s">
        <v>71</v>
      </c>
      <c r="H434" s="98" t="s">
        <v>12</v>
      </c>
      <c r="I434" s="100">
        <v>45544</v>
      </c>
      <c r="J434" s="102" t="s">
        <v>421</v>
      </c>
      <c r="K434" s="102" t="s">
        <v>13</v>
      </c>
      <c r="T434" s="98" t="s">
        <v>14</v>
      </c>
    </row>
    <row r="435" spans="1:20" ht="14.25" customHeight="1" x14ac:dyDescent="0.25">
      <c r="A435" s="113">
        <v>4</v>
      </c>
      <c r="B435" s="2419">
        <v>127841</v>
      </c>
      <c r="C435" s="2419">
        <v>5</v>
      </c>
      <c r="D435" s="2420">
        <v>58</v>
      </c>
      <c r="E435" s="2420">
        <v>11</v>
      </c>
      <c r="F435" s="99">
        <v>45540</v>
      </c>
      <c r="G435" s="98" t="s">
        <v>71</v>
      </c>
      <c r="H435" s="98" t="s">
        <v>12</v>
      </c>
      <c r="I435" s="100">
        <v>45545</v>
      </c>
      <c r="J435" s="102" t="s">
        <v>422</v>
      </c>
      <c r="K435" s="102" t="s">
        <v>13</v>
      </c>
      <c r="T435" s="98" t="s">
        <v>14</v>
      </c>
    </row>
    <row r="436" spans="1:20" ht="14.25" customHeight="1" x14ac:dyDescent="0.25">
      <c r="A436" s="113">
        <v>2</v>
      </c>
      <c r="B436" s="2419">
        <v>128008</v>
      </c>
      <c r="C436" s="2419">
        <v>5</v>
      </c>
      <c r="D436" s="2420">
        <v>27</v>
      </c>
      <c r="E436" s="2420">
        <v>19</v>
      </c>
      <c r="F436" s="99">
        <v>45540</v>
      </c>
      <c r="G436" s="98" t="s">
        <v>71</v>
      </c>
      <c r="H436" s="98" t="s">
        <v>12</v>
      </c>
      <c r="I436" s="100">
        <v>45546</v>
      </c>
      <c r="J436" s="102" t="s">
        <v>30</v>
      </c>
      <c r="K436" s="102" t="s">
        <v>13</v>
      </c>
      <c r="T436" s="98" t="s">
        <v>14</v>
      </c>
    </row>
    <row r="437" spans="1:20" ht="14.25" customHeight="1" x14ac:dyDescent="0.25">
      <c r="A437" s="113">
        <v>1</v>
      </c>
      <c r="B437" s="2419">
        <v>128170</v>
      </c>
      <c r="C437" s="2823">
        <v>2</v>
      </c>
      <c r="D437" s="2420">
        <v>159</v>
      </c>
      <c r="E437" s="2420">
        <v>18</v>
      </c>
      <c r="F437" s="99">
        <v>45545</v>
      </c>
      <c r="G437" s="98" t="s">
        <v>71</v>
      </c>
      <c r="H437" s="98" t="s">
        <v>12</v>
      </c>
      <c r="I437" s="100">
        <v>45546</v>
      </c>
      <c r="J437" s="102" t="s">
        <v>423</v>
      </c>
      <c r="K437" s="102" t="s">
        <v>13</v>
      </c>
      <c r="T437" s="98" t="s">
        <v>14</v>
      </c>
    </row>
    <row r="438" spans="1:20" x14ac:dyDescent="0.25">
      <c r="A438" s="113">
        <v>3</v>
      </c>
      <c r="B438" s="2419" t="s">
        <v>424</v>
      </c>
      <c r="C438" s="2419">
        <v>5</v>
      </c>
      <c r="D438" s="2420">
        <v>19</v>
      </c>
      <c r="E438" s="2420">
        <v>1</v>
      </c>
      <c r="F438" s="99">
        <v>45541</v>
      </c>
      <c r="G438" s="98" t="s">
        <v>71</v>
      </c>
      <c r="H438" s="98" t="s">
        <v>12</v>
      </c>
      <c r="I438" s="100">
        <v>45546</v>
      </c>
      <c r="J438" s="102" t="s">
        <v>43</v>
      </c>
      <c r="K438" s="102" t="s">
        <v>13</v>
      </c>
      <c r="T438" s="98" t="s">
        <v>14</v>
      </c>
    </row>
    <row r="439" spans="1:20" ht="30" x14ac:dyDescent="0.25">
      <c r="A439" s="113">
        <v>4</v>
      </c>
      <c r="B439" s="2419">
        <v>127654</v>
      </c>
      <c r="C439" s="2419">
        <v>10</v>
      </c>
      <c r="D439" s="2420">
        <v>105</v>
      </c>
      <c r="E439" s="2420">
        <v>30</v>
      </c>
      <c r="F439" s="99">
        <v>45527</v>
      </c>
      <c r="G439" s="98" t="s">
        <v>71</v>
      </c>
      <c r="H439" s="98" t="s">
        <v>12</v>
      </c>
      <c r="I439" s="100" t="s">
        <v>425</v>
      </c>
      <c r="J439" s="102" t="s">
        <v>426</v>
      </c>
      <c r="K439" s="102" t="s">
        <v>13</v>
      </c>
      <c r="T439" s="98" t="s">
        <v>14</v>
      </c>
    </row>
    <row r="440" spans="1:20" ht="14.25" customHeight="1" x14ac:dyDescent="0.25">
      <c r="A440" s="113">
        <v>5</v>
      </c>
      <c r="B440" s="2419">
        <v>128122</v>
      </c>
      <c r="C440" s="2419">
        <v>10</v>
      </c>
      <c r="D440" s="2420">
        <v>36</v>
      </c>
      <c r="E440" s="2420">
        <v>8</v>
      </c>
      <c r="F440" s="99">
        <v>45545</v>
      </c>
      <c r="G440" s="98" t="s">
        <v>259</v>
      </c>
      <c r="H440" s="98" t="s">
        <v>12</v>
      </c>
      <c r="I440" s="100"/>
      <c r="J440" s="102" t="s">
        <v>427</v>
      </c>
      <c r="K440" s="2846" t="s">
        <v>27</v>
      </c>
      <c r="T440" s="98" t="s">
        <v>14</v>
      </c>
    </row>
    <row r="441" spans="1:20" ht="14.25" customHeight="1" x14ac:dyDescent="0.25">
      <c r="A441" s="113">
        <v>1</v>
      </c>
      <c r="B441" s="2419">
        <v>128116</v>
      </c>
      <c r="C441" s="2823">
        <v>2</v>
      </c>
      <c r="D441" s="2420">
        <v>88</v>
      </c>
      <c r="E441" s="2420">
        <v>3</v>
      </c>
      <c r="F441" s="99">
        <v>45546</v>
      </c>
      <c r="G441" s="98" t="s">
        <v>71</v>
      </c>
      <c r="H441" s="98" t="s">
        <v>12</v>
      </c>
      <c r="I441" s="100">
        <v>45547</v>
      </c>
      <c r="J441" s="102" t="s">
        <v>428</v>
      </c>
      <c r="K441" s="102" t="s">
        <v>13</v>
      </c>
      <c r="T441" s="98" t="s">
        <v>14</v>
      </c>
    </row>
    <row r="442" spans="1:20" ht="14.25" customHeight="1" x14ac:dyDescent="0.25">
      <c r="A442" s="113">
        <v>2</v>
      </c>
      <c r="B442" s="2419">
        <v>128025</v>
      </c>
      <c r="C442" s="2823">
        <v>1</v>
      </c>
      <c r="D442" s="2420">
        <v>107</v>
      </c>
      <c r="E442" s="2420">
        <v>0</v>
      </c>
      <c r="F442" s="99">
        <v>45546</v>
      </c>
      <c r="G442" s="98" t="s">
        <v>71</v>
      </c>
      <c r="H442" s="98" t="s">
        <v>12</v>
      </c>
      <c r="I442" s="100"/>
      <c r="J442" s="102"/>
      <c r="K442" s="102" t="s">
        <v>13</v>
      </c>
      <c r="T442" s="98" t="s">
        <v>14</v>
      </c>
    </row>
    <row r="443" spans="1:20" ht="14.25" customHeight="1" x14ac:dyDescent="0.25">
      <c r="A443" s="113">
        <v>1</v>
      </c>
      <c r="B443" s="2419">
        <v>128129</v>
      </c>
      <c r="C443" s="2823">
        <v>3</v>
      </c>
      <c r="D443" s="2420">
        <v>91</v>
      </c>
      <c r="E443" s="2420">
        <v>28</v>
      </c>
      <c r="F443" s="99">
        <v>45541</v>
      </c>
      <c r="G443" s="98" t="s">
        <v>71</v>
      </c>
      <c r="H443" s="98" t="s">
        <v>12</v>
      </c>
      <c r="I443" s="100">
        <v>45548</v>
      </c>
      <c r="J443" s="102" t="s">
        <v>429</v>
      </c>
      <c r="K443" s="102" t="s">
        <v>13</v>
      </c>
      <c r="T443" s="98" t="s">
        <v>14</v>
      </c>
    </row>
    <row r="444" spans="1:20" ht="14.25" customHeight="1" x14ac:dyDescent="0.25">
      <c r="A444" s="113">
        <v>2</v>
      </c>
      <c r="B444" s="2419">
        <v>128084</v>
      </c>
      <c r="C444" s="2823">
        <v>3</v>
      </c>
      <c r="D444" s="2420">
        <v>84</v>
      </c>
      <c r="E444" s="2420">
        <v>1</v>
      </c>
      <c r="F444" s="99">
        <v>45544</v>
      </c>
      <c r="G444" s="98" t="s">
        <v>71</v>
      </c>
      <c r="H444" s="98" t="s">
        <v>12</v>
      </c>
      <c r="I444" s="100">
        <v>45551</v>
      </c>
      <c r="J444" s="102" t="s">
        <v>430</v>
      </c>
      <c r="K444" s="102" t="s">
        <v>13</v>
      </c>
      <c r="T444" s="98" t="s">
        <v>14</v>
      </c>
    </row>
    <row r="445" spans="1:20" ht="15" customHeight="1" x14ac:dyDescent="0.25">
      <c r="A445" s="113"/>
      <c r="B445" s="2419">
        <v>128164</v>
      </c>
      <c r="C445" s="2419">
        <v>5</v>
      </c>
      <c r="D445" s="2420">
        <v>46</v>
      </c>
      <c r="E445" s="2420">
        <v>25</v>
      </c>
      <c r="F445" s="99">
        <v>45548</v>
      </c>
      <c r="G445" s="98" t="s">
        <v>71</v>
      </c>
      <c r="H445" s="98" t="s">
        <v>12</v>
      </c>
      <c r="I445" s="100">
        <v>45551</v>
      </c>
      <c r="J445" s="102" t="s">
        <v>30</v>
      </c>
      <c r="K445" s="102" t="s">
        <v>13</v>
      </c>
      <c r="T445" s="98" t="s">
        <v>14</v>
      </c>
    </row>
    <row r="446" spans="1:20" ht="15" customHeight="1" x14ac:dyDescent="0.25">
      <c r="A446" s="113"/>
      <c r="B446" s="2419">
        <v>126961</v>
      </c>
      <c r="C446" s="2419">
        <v>15</v>
      </c>
      <c r="D446" s="2420">
        <v>38</v>
      </c>
      <c r="E446" s="2420">
        <v>0</v>
      </c>
      <c r="F446" s="99">
        <v>45548</v>
      </c>
      <c r="G446" s="98" t="s">
        <v>71</v>
      </c>
      <c r="H446" s="98" t="s">
        <v>12</v>
      </c>
      <c r="I446" s="100">
        <v>45551</v>
      </c>
      <c r="J446" s="102" t="s">
        <v>30</v>
      </c>
      <c r="K446" s="102" t="s">
        <v>13</v>
      </c>
      <c r="T446" s="98" t="s">
        <v>14</v>
      </c>
    </row>
    <row r="447" spans="1:20" ht="14.25" customHeight="1" x14ac:dyDescent="0.25">
      <c r="A447" s="113"/>
      <c r="B447" s="2419">
        <v>126809</v>
      </c>
      <c r="C447" s="2419">
        <v>10</v>
      </c>
      <c r="D447" s="2420">
        <v>77</v>
      </c>
      <c r="E447" s="2420">
        <v>45</v>
      </c>
      <c r="F447" s="99">
        <v>45545</v>
      </c>
      <c r="G447" s="98" t="s">
        <v>71</v>
      </c>
      <c r="H447" s="98" t="s">
        <v>12</v>
      </c>
      <c r="I447" s="100"/>
      <c r="J447" s="102"/>
      <c r="K447" s="102" t="s">
        <v>13</v>
      </c>
      <c r="T447" s="98" t="s">
        <v>14</v>
      </c>
    </row>
    <row r="448" spans="1:20" ht="14.25" customHeight="1" x14ac:dyDescent="0.25">
      <c r="A448" s="113"/>
      <c r="B448" s="2419">
        <v>126794</v>
      </c>
      <c r="C448" s="2419">
        <v>5</v>
      </c>
      <c r="D448" s="2420">
        <v>73</v>
      </c>
      <c r="E448" s="2420">
        <v>10</v>
      </c>
      <c r="F448" s="99">
        <v>45552</v>
      </c>
      <c r="G448" s="98" t="s">
        <v>71</v>
      </c>
      <c r="H448" s="98" t="s">
        <v>12</v>
      </c>
      <c r="I448" s="100"/>
      <c r="J448" s="102"/>
      <c r="K448" s="102" t="s">
        <v>35</v>
      </c>
      <c r="T448" s="98"/>
    </row>
    <row r="449" spans="1:20" ht="30" x14ac:dyDescent="0.25">
      <c r="A449" s="113"/>
      <c r="B449" s="2419">
        <v>128379</v>
      </c>
      <c r="C449" s="2419">
        <v>3</v>
      </c>
      <c r="D449" s="2420">
        <v>77</v>
      </c>
      <c r="E449" s="2420">
        <v>99</v>
      </c>
      <c r="F449" s="99">
        <v>45552</v>
      </c>
      <c r="G449" s="98" t="s">
        <v>71</v>
      </c>
      <c r="H449" s="98" t="s">
        <v>12</v>
      </c>
      <c r="I449" s="100">
        <v>45553</v>
      </c>
      <c r="J449" s="102" t="s">
        <v>431</v>
      </c>
      <c r="K449" s="102" t="s">
        <v>13</v>
      </c>
      <c r="T449" s="98"/>
    </row>
    <row r="450" spans="1:20" x14ac:dyDescent="0.25">
      <c r="A450" s="113">
        <v>1</v>
      </c>
      <c r="B450" s="2419">
        <v>128136</v>
      </c>
      <c r="C450" s="2419">
        <v>3</v>
      </c>
      <c r="D450" s="2420">
        <v>154</v>
      </c>
      <c r="E450" s="2420">
        <v>12</v>
      </c>
      <c r="F450" s="99"/>
      <c r="G450" s="98" t="s">
        <v>71</v>
      </c>
      <c r="H450" s="98" t="s">
        <v>12</v>
      </c>
      <c r="I450" s="100"/>
      <c r="J450" s="102" t="s">
        <v>252</v>
      </c>
      <c r="K450" s="102" t="s">
        <v>13</v>
      </c>
      <c r="T450" s="98"/>
    </row>
    <row r="451" spans="1:20" x14ac:dyDescent="0.25">
      <c r="A451" s="113">
        <v>2</v>
      </c>
      <c r="B451" s="2419">
        <v>126574</v>
      </c>
      <c r="C451" s="2419">
        <v>5</v>
      </c>
      <c r="D451" s="2420">
        <v>110</v>
      </c>
      <c r="E451" s="2420">
        <v>64</v>
      </c>
      <c r="F451" s="99"/>
      <c r="G451" s="98" t="s">
        <v>71</v>
      </c>
      <c r="H451" s="98" t="s">
        <v>12</v>
      </c>
      <c r="I451" s="100"/>
      <c r="J451" s="102" t="s">
        <v>15</v>
      </c>
      <c r="K451" s="102" t="s">
        <v>13</v>
      </c>
      <c r="T451" s="98"/>
    </row>
    <row r="452" spans="1:20" ht="14.25" customHeight="1" x14ac:dyDescent="0.25">
      <c r="A452" s="113"/>
      <c r="B452" s="2419">
        <v>127912</v>
      </c>
      <c r="C452" s="2419">
        <v>9</v>
      </c>
      <c r="D452" s="2420">
        <v>36</v>
      </c>
      <c r="E452" s="2420">
        <v>18</v>
      </c>
      <c r="F452" s="99"/>
      <c r="G452" s="98" t="s">
        <v>71</v>
      </c>
      <c r="H452" s="98" t="s">
        <v>12</v>
      </c>
      <c r="I452" s="100"/>
      <c r="J452" s="102" t="s">
        <v>432</v>
      </c>
      <c r="K452" s="102" t="s">
        <v>13</v>
      </c>
      <c r="T452" s="98" t="s">
        <v>14</v>
      </c>
    </row>
    <row r="453" spans="1:20" ht="14.25" customHeight="1" x14ac:dyDescent="0.25">
      <c r="A453" s="113">
        <v>1</v>
      </c>
      <c r="B453" s="2419">
        <v>126660</v>
      </c>
      <c r="C453" s="2419">
        <v>5</v>
      </c>
      <c r="D453" s="2420">
        <v>80</v>
      </c>
      <c r="E453" s="2420">
        <v>54</v>
      </c>
      <c r="F453" s="99"/>
      <c r="G453" s="98" t="s">
        <v>71</v>
      </c>
      <c r="H453" s="98" t="s">
        <v>12</v>
      </c>
      <c r="I453" s="100">
        <v>45557</v>
      </c>
      <c r="J453" s="102" t="s">
        <v>432</v>
      </c>
      <c r="K453" s="102" t="s">
        <v>13</v>
      </c>
      <c r="T453" s="98" t="s">
        <v>14</v>
      </c>
    </row>
    <row r="454" spans="1:20" x14ac:dyDescent="0.25">
      <c r="A454" s="113">
        <v>2</v>
      </c>
      <c r="B454" s="2419">
        <v>128183</v>
      </c>
      <c r="C454" s="2419">
        <v>10</v>
      </c>
      <c r="D454" s="2420">
        <v>65</v>
      </c>
      <c r="E454" s="2420">
        <v>44</v>
      </c>
      <c r="F454" s="99"/>
      <c r="G454" s="98" t="s">
        <v>71</v>
      </c>
      <c r="H454" s="98" t="s">
        <v>12</v>
      </c>
      <c r="I454" s="100"/>
      <c r="J454" s="102" t="s">
        <v>433</v>
      </c>
      <c r="K454" s="102" t="s">
        <v>13</v>
      </c>
      <c r="T454" s="98"/>
    </row>
    <row r="455" spans="1:20" x14ac:dyDescent="0.25">
      <c r="A455" s="113">
        <v>3</v>
      </c>
      <c r="B455" s="2419">
        <v>128594</v>
      </c>
      <c r="C455" s="2608">
        <v>3</v>
      </c>
      <c r="D455" s="2420">
        <v>17</v>
      </c>
      <c r="E455" s="2420">
        <v>113</v>
      </c>
      <c r="F455" s="99"/>
      <c r="G455" s="98" t="s">
        <v>71</v>
      </c>
      <c r="H455" s="98" t="s">
        <v>12</v>
      </c>
      <c r="I455" s="100"/>
      <c r="J455" s="102" t="s">
        <v>434</v>
      </c>
      <c r="K455" s="102" t="s">
        <v>13</v>
      </c>
      <c r="T455" s="98"/>
    </row>
    <row r="456" spans="1:20" ht="30" x14ac:dyDescent="0.25">
      <c r="A456" s="113">
        <v>4</v>
      </c>
      <c r="B456" s="2419" t="s">
        <v>435</v>
      </c>
      <c r="C456" s="2419">
        <v>7</v>
      </c>
      <c r="D456" s="2420">
        <v>82</v>
      </c>
      <c r="E456" s="2420">
        <v>19</v>
      </c>
      <c r="F456" s="99">
        <v>45548</v>
      </c>
      <c r="G456" s="98" t="s">
        <v>71</v>
      </c>
      <c r="H456" s="98" t="s">
        <v>12</v>
      </c>
      <c r="I456" s="100" t="s">
        <v>436</v>
      </c>
      <c r="J456" s="102" t="s">
        <v>437</v>
      </c>
      <c r="K456" s="102" t="s">
        <v>13</v>
      </c>
      <c r="T456" s="98" t="s">
        <v>14</v>
      </c>
    </row>
    <row r="457" spans="1:20" ht="14.25" customHeight="1" x14ac:dyDescent="0.25">
      <c r="A457" s="113">
        <v>1</v>
      </c>
      <c r="B457" s="2419">
        <v>127951</v>
      </c>
      <c r="C457" s="2419">
        <v>10</v>
      </c>
      <c r="D457" s="2420">
        <v>151</v>
      </c>
      <c r="E457" s="2420">
        <v>41</v>
      </c>
      <c r="F457" s="99">
        <v>45558</v>
      </c>
      <c r="G457" s="98" t="s">
        <v>71</v>
      </c>
      <c r="H457" s="98" t="s">
        <v>12</v>
      </c>
      <c r="I457" s="100">
        <v>45559</v>
      </c>
      <c r="J457" s="102" t="s">
        <v>438</v>
      </c>
      <c r="K457" s="102" t="s">
        <v>13</v>
      </c>
      <c r="T457" s="98" t="s">
        <v>14</v>
      </c>
    </row>
    <row r="458" spans="1:20" ht="30" x14ac:dyDescent="0.25">
      <c r="A458" s="113">
        <v>2</v>
      </c>
      <c r="B458" s="2419">
        <v>128433</v>
      </c>
      <c r="C458" s="2419">
        <v>10</v>
      </c>
      <c r="D458" s="2420">
        <v>154</v>
      </c>
      <c r="E458" s="2420">
        <v>39</v>
      </c>
      <c r="F458" s="99">
        <v>45554</v>
      </c>
      <c r="G458" s="98" t="s">
        <v>71</v>
      </c>
      <c r="H458" s="98" t="s">
        <v>12</v>
      </c>
      <c r="I458" s="100" t="s">
        <v>439</v>
      </c>
      <c r="J458" s="102" t="s">
        <v>440</v>
      </c>
      <c r="K458" s="102" t="s">
        <v>13</v>
      </c>
      <c r="T458" s="98" t="s">
        <v>14</v>
      </c>
    </row>
    <row r="459" spans="1:20" ht="14.25" customHeight="1" x14ac:dyDescent="0.25">
      <c r="A459" s="113">
        <v>1</v>
      </c>
      <c r="B459" s="2419">
        <v>128696</v>
      </c>
      <c r="C459" s="2823">
        <v>1</v>
      </c>
      <c r="D459" s="2420">
        <v>17</v>
      </c>
      <c r="E459" s="2420">
        <v>23</v>
      </c>
      <c r="F459" s="99">
        <v>45559</v>
      </c>
      <c r="G459" s="98" t="s">
        <v>71</v>
      </c>
      <c r="H459" s="98" t="s">
        <v>12</v>
      </c>
      <c r="I459" s="100">
        <v>45559</v>
      </c>
      <c r="J459" s="102" t="s">
        <v>441</v>
      </c>
      <c r="K459" s="102" t="s">
        <v>13</v>
      </c>
      <c r="T459" s="98" t="s">
        <v>14</v>
      </c>
    </row>
    <row r="460" spans="1:20" ht="14.25" customHeight="1" x14ac:dyDescent="0.25">
      <c r="A460" s="113">
        <v>2</v>
      </c>
      <c r="B460" s="2419">
        <v>128663</v>
      </c>
      <c r="C460" s="2823">
        <v>1</v>
      </c>
      <c r="D460" s="2420">
        <v>64</v>
      </c>
      <c r="E460" s="2420">
        <v>2</v>
      </c>
      <c r="F460" s="99">
        <v>45559</v>
      </c>
      <c r="G460" s="98" t="s">
        <v>71</v>
      </c>
      <c r="H460" s="98" t="s">
        <v>12</v>
      </c>
      <c r="I460" s="100">
        <v>45560</v>
      </c>
      <c r="J460" s="102" t="s">
        <v>442</v>
      </c>
      <c r="K460" s="102" t="s">
        <v>13</v>
      </c>
      <c r="T460" s="98" t="s">
        <v>14</v>
      </c>
    </row>
    <row r="461" spans="1:20" ht="14.25" customHeight="1" x14ac:dyDescent="0.25">
      <c r="A461" s="113">
        <v>3</v>
      </c>
      <c r="B461" s="2419">
        <v>128662</v>
      </c>
      <c r="C461" s="2823">
        <v>2</v>
      </c>
      <c r="D461" s="2420">
        <v>22</v>
      </c>
      <c r="E461" s="2420">
        <v>9</v>
      </c>
      <c r="F461" s="99">
        <v>45559</v>
      </c>
      <c r="G461" s="98" t="s">
        <v>71</v>
      </c>
      <c r="H461" s="98" t="s">
        <v>12</v>
      </c>
      <c r="I461" s="100">
        <v>45560</v>
      </c>
      <c r="J461" s="102"/>
      <c r="K461" s="102" t="s">
        <v>13</v>
      </c>
      <c r="T461" s="98" t="s">
        <v>14</v>
      </c>
    </row>
    <row r="462" spans="1:20" ht="14.25" customHeight="1" x14ac:dyDescent="0.25">
      <c r="A462" s="113">
        <v>6</v>
      </c>
      <c r="B462" s="2419">
        <v>128613</v>
      </c>
      <c r="C462" s="2823">
        <v>3</v>
      </c>
      <c r="D462" s="2420">
        <v>18</v>
      </c>
      <c r="E462" s="2420">
        <v>220</v>
      </c>
      <c r="F462" s="99">
        <v>45559</v>
      </c>
      <c r="G462" s="98" t="s">
        <v>71</v>
      </c>
      <c r="H462" s="98" t="s">
        <v>12</v>
      </c>
      <c r="I462" s="100">
        <v>45562</v>
      </c>
      <c r="J462" s="102" t="s">
        <v>443</v>
      </c>
      <c r="K462" s="102" t="s">
        <v>13</v>
      </c>
      <c r="T462" s="98" t="s">
        <v>14</v>
      </c>
    </row>
    <row r="463" spans="1:20" ht="14.25" customHeight="1" x14ac:dyDescent="0.25">
      <c r="A463" s="113">
        <v>7</v>
      </c>
      <c r="B463" s="2419">
        <v>127976</v>
      </c>
      <c r="C463" s="2823">
        <v>3</v>
      </c>
      <c r="D463" s="2420">
        <v>48</v>
      </c>
      <c r="E463" s="2420">
        <v>1</v>
      </c>
      <c r="F463" s="99"/>
      <c r="G463" s="98" t="s">
        <v>71</v>
      </c>
      <c r="H463" s="98" t="s">
        <v>12</v>
      </c>
      <c r="I463" s="100"/>
      <c r="J463" s="102" t="s">
        <v>444</v>
      </c>
      <c r="K463" s="102" t="s">
        <v>13</v>
      </c>
      <c r="T463" s="98"/>
    </row>
    <row r="464" spans="1:20" ht="14.25" customHeight="1" x14ac:dyDescent="0.25">
      <c r="A464" s="113">
        <v>1</v>
      </c>
      <c r="B464" s="2419" t="s">
        <v>445</v>
      </c>
      <c r="C464" s="2419">
        <v>10</v>
      </c>
      <c r="D464" s="2420">
        <v>209</v>
      </c>
      <c r="E464" s="2420">
        <v>4</v>
      </c>
      <c r="F464" s="99">
        <v>45546</v>
      </c>
      <c r="G464" s="98" t="s">
        <v>71</v>
      </c>
      <c r="H464" s="98" t="s">
        <v>12</v>
      </c>
      <c r="I464" s="100">
        <v>45560</v>
      </c>
      <c r="J464" s="102" t="s">
        <v>446</v>
      </c>
      <c r="K464" s="102" t="s">
        <v>13</v>
      </c>
      <c r="T464" s="98" t="s">
        <v>14</v>
      </c>
    </row>
    <row r="465" spans="1:20" ht="14.25" customHeight="1" x14ac:dyDescent="0.25">
      <c r="A465" s="113">
        <v>1</v>
      </c>
      <c r="B465" s="2419" t="s">
        <v>447</v>
      </c>
      <c r="C465" s="2419">
        <v>10</v>
      </c>
      <c r="D465" s="2420">
        <v>238</v>
      </c>
      <c r="E465" s="2420">
        <v>22</v>
      </c>
      <c r="F465" s="99">
        <v>45546</v>
      </c>
      <c r="G465" s="98" t="s">
        <v>71</v>
      </c>
      <c r="H465" s="98" t="s">
        <v>12</v>
      </c>
      <c r="I465" s="100">
        <v>45560</v>
      </c>
      <c r="J465" s="102" t="s">
        <v>446</v>
      </c>
      <c r="K465" s="102" t="s">
        <v>13</v>
      </c>
      <c r="T465" s="98" t="s">
        <v>14</v>
      </c>
    </row>
    <row r="466" spans="1:20" ht="30" x14ac:dyDescent="0.25">
      <c r="A466" s="113">
        <v>2</v>
      </c>
      <c r="B466" s="2419">
        <v>126847</v>
      </c>
      <c r="C466" s="2419">
        <v>10</v>
      </c>
      <c r="D466" s="2420">
        <v>78</v>
      </c>
      <c r="E466" s="2420">
        <v>22</v>
      </c>
      <c r="F466" s="99">
        <v>45560</v>
      </c>
      <c r="G466" s="98" t="s">
        <v>71</v>
      </c>
      <c r="H466" s="98" t="s">
        <v>12</v>
      </c>
      <c r="I466" s="100">
        <v>45567</v>
      </c>
      <c r="J466" s="2780" t="s">
        <v>448</v>
      </c>
      <c r="K466" s="102" t="s">
        <v>13</v>
      </c>
      <c r="T466" s="98" t="s">
        <v>14</v>
      </c>
    </row>
    <row r="467" spans="1:20" ht="14.25" customHeight="1" x14ac:dyDescent="0.25">
      <c r="A467" s="113">
        <v>3</v>
      </c>
      <c r="B467" s="2419">
        <v>127321</v>
      </c>
      <c r="C467" s="2419">
        <v>10</v>
      </c>
      <c r="D467" s="2420">
        <v>57</v>
      </c>
      <c r="E467" s="2420">
        <v>19</v>
      </c>
      <c r="F467" s="99">
        <v>45561</v>
      </c>
      <c r="G467" s="98"/>
      <c r="H467" s="98" t="s">
        <v>12</v>
      </c>
      <c r="I467" s="100"/>
      <c r="J467" s="102" t="s">
        <v>449</v>
      </c>
      <c r="K467" s="102" t="s">
        <v>13</v>
      </c>
      <c r="T467" s="98" t="s">
        <v>14</v>
      </c>
    </row>
    <row r="468" spans="1:20" ht="14.25" customHeight="1" x14ac:dyDescent="0.25">
      <c r="A468" s="113">
        <v>4</v>
      </c>
      <c r="B468" s="2419">
        <v>127752</v>
      </c>
      <c r="C468" s="2419">
        <v>10</v>
      </c>
      <c r="D468" s="2420">
        <v>38</v>
      </c>
      <c r="E468" s="2420">
        <v>1</v>
      </c>
      <c r="F468" s="99">
        <v>45560</v>
      </c>
      <c r="G468" s="98" t="s">
        <v>71</v>
      </c>
      <c r="H468" s="98" t="s">
        <v>12</v>
      </c>
      <c r="I468" s="100">
        <v>45562</v>
      </c>
      <c r="J468" s="2780" t="s">
        <v>450</v>
      </c>
      <c r="K468" s="102" t="s">
        <v>13</v>
      </c>
      <c r="T468" s="98" t="s">
        <v>14</v>
      </c>
    </row>
    <row r="469" spans="1:20" ht="14.25" customHeight="1" x14ac:dyDescent="0.25">
      <c r="A469" s="113">
        <v>7</v>
      </c>
      <c r="B469" s="2419">
        <v>127138</v>
      </c>
      <c r="C469" s="2419">
        <v>10</v>
      </c>
      <c r="D469" s="2420">
        <v>34</v>
      </c>
      <c r="E469" s="2420">
        <v>0</v>
      </c>
      <c r="F469" s="99">
        <v>45560</v>
      </c>
      <c r="G469" s="98" t="s">
        <v>71</v>
      </c>
      <c r="H469" s="98" t="s">
        <v>12</v>
      </c>
      <c r="I469" s="100">
        <v>45568</v>
      </c>
      <c r="J469" s="2780" t="s">
        <v>451</v>
      </c>
      <c r="K469" s="102" t="s">
        <v>13</v>
      </c>
      <c r="T469" s="98" t="s">
        <v>14</v>
      </c>
    </row>
    <row r="470" spans="1:20" ht="30" x14ac:dyDescent="0.25">
      <c r="A470" s="113">
        <v>1</v>
      </c>
      <c r="B470" s="2419">
        <v>128344</v>
      </c>
      <c r="C470" s="2419">
        <v>5</v>
      </c>
      <c r="D470" s="2420">
        <v>80</v>
      </c>
      <c r="E470" s="2420">
        <v>27</v>
      </c>
      <c r="F470" s="99" t="s">
        <v>452</v>
      </c>
      <c r="G470" s="98" t="s">
        <v>71</v>
      </c>
      <c r="H470" s="98" t="s">
        <v>12</v>
      </c>
      <c r="I470" s="100">
        <v>45566</v>
      </c>
      <c r="J470" s="102" t="s">
        <v>453</v>
      </c>
      <c r="K470" s="102" t="s">
        <v>13</v>
      </c>
      <c r="T470" s="98" t="s">
        <v>14</v>
      </c>
    </row>
    <row r="471" spans="1:20" ht="30" x14ac:dyDescent="0.25">
      <c r="A471" s="113">
        <v>3</v>
      </c>
      <c r="B471" s="2419">
        <v>128611</v>
      </c>
      <c r="C471" s="2419">
        <v>5</v>
      </c>
      <c r="D471" s="2420">
        <v>110</v>
      </c>
      <c r="E471" s="2420">
        <v>50</v>
      </c>
      <c r="F471" s="99">
        <v>45565</v>
      </c>
      <c r="G471" s="98" t="s">
        <v>71</v>
      </c>
      <c r="H471" s="98" t="s">
        <v>12</v>
      </c>
      <c r="I471" s="100">
        <v>45567</v>
      </c>
      <c r="J471" s="102" t="s">
        <v>454</v>
      </c>
      <c r="K471" s="102" t="s">
        <v>13</v>
      </c>
      <c r="T471" s="98" t="s">
        <v>14</v>
      </c>
    </row>
    <row r="472" spans="1:20" ht="30" x14ac:dyDescent="0.25">
      <c r="A472" s="113">
        <v>1</v>
      </c>
      <c r="B472" s="2419">
        <v>128342</v>
      </c>
      <c r="C472" s="2823">
        <v>3</v>
      </c>
      <c r="D472" s="2420">
        <v>97</v>
      </c>
      <c r="E472" s="2420">
        <v>28</v>
      </c>
      <c r="F472" s="99">
        <v>45559</v>
      </c>
      <c r="G472" s="98" t="s">
        <v>71</v>
      </c>
      <c r="H472" s="98" t="s">
        <v>12</v>
      </c>
      <c r="I472" s="100" t="s">
        <v>455</v>
      </c>
      <c r="J472" s="2780" t="s">
        <v>456</v>
      </c>
      <c r="K472" s="102" t="s">
        <v>13</v>
      </c>
      <c r="T472" s="98" t="s">
        <v>14</v>
      </c>
    </row>
    <row r="473" spans="1:20" ht="30" x14ac:dyDescent="0.25">
      <c r="A473" s="113">
        <v>2</v>
      </c>
      <c r="B473" s="2419">
        <v>128480</v>
      </c>
      <c r="C473" s="2419">
        <v>5</v>
      </c>
      <c r="D473" s="2420">
        <v>35</v>
      </c>
      <c r="E473" s="2420">
        <v>0</v>
      </c>
      <c r="F473" s="99">
        <v>45565</v>
      </c>
      <c r="G473" s="98" t="s">
        <v>71</v>
      </c>
      <c r="H473" s="98" t="s">
        <v>12</v>
      </c>
      <c r="I473" s="100">
        <v>45567</v>
      </c>
      <c r="J473" s="102" t="s">
        <v>457</v>
      </c>
      <c r="K473" s="102" t="s">
        <v>13</v>
      </c>
      <c r="T473" s="98" t="s">
        <v>14</v>
      </c>
    </row>
    <row r="474" spans="1:20" ht="14.25" customHeight="1" x14ac:dyDescent="0.25">
      <c r="A474" s="113">
        <v>3</v>
      </c>
      <c r="B474" s="2419">
        <v>125916</v>
      </c>
      <c r="C474" s="2419">
        <v>10</v>
      </c>
      <c r="D474" s="2420">
        <v>61</v>
      </c>
      <c r="E474" s="2420">
        <v>11</v>
      </c>
      <c r="F474" s="99">
        <v>45565</v>
      </c>
      <c r="G474" s="98" t="s">
        <v>71</v>
      </c>
      <c r="H474" s="98" t="s">
        <v>12</v>
      </c>
      <c r="I474" s="100">
        <v>45567</v>
      </c>
      <c r="J474" s="102" t="s">
        <v>458</v>
      </c>
      <c r="K474" s="102" t="s">
        <v>13</v>
      </c>
      <c r="T474" s="98" t="s">
        <v>14</v>
      </c>
    </row>
    <row r="475" spans="1:20" ht="45" x14ac:dyDescent="0.25">
      <c r="A475" s="113">
        <v>1</v>
      </c>
      <c r="B475" s="2419">
        <v>125915</v>
      </c>
      <c r="C475" s="2419">
        <v>10</v>
      </c>
      <c r="D475" s="2420">
        <v>58</v>
      </c>
      <c r="E475" s="2420">
        <v>18</v>
      </c>
      <c r="F475" s="99">
        <v>45565</v>
      </c>
      <c r="G475" s="98" t="s">
        <v>71</v>
      </c>
      <c r="H475" s="98" t="s">
        <v>12</v>
      </c>
      <c r="I475" s="100">
        <v>45568</v>
      </c>
      <c r="J475" s="102" t="s">
        <v>459</v>
      </c>
      <c r="K475" s="102" t="s">
        <v>13</v>
      </c>
      <c r="T475" s="98" t="s">
        <v>14</v>
      </c>
    </row>
    <row r="476" spans="1:20" ht="30" x14ac:dyDescent="0.25">
      <c r="A476" s="113">
        <v>2</v>
      </c>
      <c r="B476" s="2419">
        <v>128348</v>
      </c>
      <c r="C476" s="2419">
        <v>10</v>
      </c>
      <c r="D476" s="2420">
        <v>42</v>
      </c>
      <c r="E476" s="2420">
        <v>6</v>
      </c>
      <c r="F476" s="99">
        <v>45565</v>
      </c>
      <c r="G476" s="98" t="s">
        <v>71</v>
      </c>
      <c r="H476" s="98" t="s">
        <v>12</v>
      </c>
      <c r="I476" s="100"/>
      <c r="J476" s="102" t="s">
        <v>460</v>
      </c>
      <c r="K476" s="102" t="s">
        <v>13</v>
      </c>
      <c r="T476" s="98" t="s">
        <v>14</v>
      </c>
    </row>
    <row r="477" spans="1:20" ht="15" customHeight="1" x14ac:dyDescent="0.25">
      <c r="A477" s="113">
        <v>2</v>
      </c>
      <c r="B477" s="2419">
        <v>128490</v>
      </c>
      <c r="C477" s="2823">
        <v>3</v>
      </c>
      <c r="D477" s="2420">
        <v>155</v>
      </c>
      <c r="E477" s="2420">
        <v>9</v>
      </c>
      <c r="F477" s="99">
        <v>45569</v>
      </c>
      <c r="G477" s="98" t="s">
        <v>71</v>
      </c>
      <c r="H477" s="98" t="s">
        <v>12</v>
      </c>
      <c r="I477" s="100"/>
      <c r="J477" s="102" t="s">
        <v>461</v>
      </c>
      <c r="K477" s="102" t="s">
        <v>13</v>
      </c>
      <c r="T477" s="98" t="s">
        <v>14</v>
      </c>
    </row>
    <row r="478" spans="1:20" ht="14.25" customHeight="1" x14ac:dyDescent="0.25">
      <c r="A478" s="113">
        <v>1</v>
      </c>
      <c r="B478" s="2419">
        <v>128561</v>
      </c>
      <c r="C478" s="2823">
        <v>3</v>
      </c>
      <c r="D478" s="2420">
        <v>21</v>
      </c>
      <c r="E478" s="2420">
        <v>25</v>
      </c>
      <c r="F478" s="99">
        <v>45565</v>
      </c>
      <c r="G478" s="98" t="s">
        <v>71</v>
      </c>
      <c r="H478" s="98" t="s">
        <v>12</v>
      </c>
      <c r="I478" s="100">
        <v>45573</v>
      </c>
      <c r="J478" s="102" t="s">
        <v>462</v>
      </c>
      <c r="K478" s="102" t="s">
        <v>13</v>
      </c>
      <c r="T478" s="98" t="s">
        <v>14</v>
      </c>
    </row>
    <row r="479" spans="1:20" ht="15" customHeight="1" x14ac:dyDescent="0.25">
      <c r="A479" s="113">
        <v>1</v>
      </c>
      <c r="B479" s="2419">
        <v>125020</v>
      </c>
      <c r="C479" s="2419">
        <v>10</v>
      </c>
      <c r="D479" s="2420">
        <v>80</v>
      </c>
      <c r="E479" s="2420">
        <v>10</v>
      </c>
      <c r="F479" s="99">
        <v>45569</v>
      </c>
      <c r="G479" s="98" t="s">
        <v>71</v>
      </c>
      <c r="H479" s="98" t="s">
        <v>12</v>
      </c>
      <c r="I479" s="100"/>
      <c r="J479" s="102" t="s">
        <v>463</v>
      </c>
      <c r="K479" s="102" t="s">
        <v>13</v>
      </c>
      <c r="T479" s="98" t="s">
        <v>14</v>
      </c>
    </row>
    <row r="480" spans="1:20" ht="14.25" customHeight="1" x14ac:dyDescent="0.25">
      <c r="A480" s="113">
        <v>2</v>
      </c>
      <c r="B480" s="2419">
        <v>128615</v>
      </c>
      <c r="C480" s="2419">
        <v>5</v>
      </c>
      <c r="D480" s="2420">
        <v>70</v>
      </c>
      <c r="E480" s="2420">
        <v>29</v>
      </c>
      <c r="F480" s="99">
        <v>45565</v>
      </c>
      <c r="G480" s="98" t="s">
        <v>71</v>
      </c>
      <c r="H480" s="98" t="s">
        <v>12</v>
      </c>
      <c r="I480" s="100"/>
      <c r="J480" s="102" t="s">
        <v>464</v>
      </c>
      <c r="K480" s="102" t="s">
        <v>13</v>
      </c>
      <c r="T480" s="98" t="s">
        <v>14</v>
      </c>
    </row>
    <row r="481" spans="1:20" ht="15" customHeight="1" x14ac:dyDescent="0.25">
      <c r="A481" s="113">
        <v>1</v>
      </c>
      <c r="B481" s="2419">
        <v>128297</v>
      </c>
      <c r="C481" s="2419">
        <v>5</v>
      </c>
      <c r="D481" s="2420">
        <v>25</v>
      </c>
      <c r="E481" s="2420">
        <v>27</v>
      </c>
      <c r="F481" s="99">
        <v>45569</v>
      </c>
      <c r="G481" s="98" t="s">
        <v>71</v>
      </c>
      <c r="H481" s="98" t="s">
        <v>12</v>
      </c>
      <c r="I481" s="100"/>
      <c r="J481" s="2780" t="s">
        <v>465</v>
      </c>
      <c r="K481" s="102" t="s">
        <v>13</v>
      </c>
      <c r="T481" s="98" t="s">
        <v>14</v>
      </c>
    </row>
    <row r="482" spans="1:20" ht="30" x14ac:dyDescent="0.25">
      <c r="A482" s="113">
        <v>2</v>
      </c>
      <c r="B482" s="2419">
        <v>125153</v>
      </c>
      <c r="C482" s="2419">
        <v>10</v>
      </c>
      <c r="D482" s="2420">
        <v>4</v>
      </c>
      <c r="E482" s="2420">
        <v>2</v>
      </c>
      <c r="F482" s="99">
        <v>45572</v>
      </c>
      <c r="G482" s="98" t="s">
        <v>71</v>
      </c>
      <c r="H482" s="98" t="s">
        <v>12</v>
      </c>
      <c r="I482" s="100">
        <v>45573</v>
      </c>
      <c r="J482" s="102" t="s">
        <v>466</v>
      </c>
      <c r="K482" s="102" t="s">
        <v>13</v>
      </c>
      <c r="T482" s="98" t="s">
        <v>14</v>
      </c>
    </row>
    <row r="483" spans="1:20" ht="14.25" customHeight="1" x14ac:dyDescent="0.25">
      <c r="A483" s="113">
        <v>3</v>
      </c>
      <c r="B483" s="2419">
        <v>128642</v>
      </c>
      <c r="C483" s="2860">
        <v>2</v>
      </c>
      <c r="D483" s="2420">
        <v>42</v>
      </c>
      <c r="E483" s="2420">
        <v>86</v>
      </c>
      <c r="F483" s="99"/>
      <c r="G483" s="98" t="s">
        <v>71</v>
      </c>
      <c r="H483" s="98" t="s">
        <v>12</v>
      </c>
      <c r="I483" s="100"/>
      <c r="J483" s="102" t="s">
        <v>467</v>
      </c>
      <c r="K483" s="102" t="s">
        <v>13</v>
      </c>
      <c r="T483" s="98" t="s">
        <v>14</v>
      </c>
    </row>
    <row r="484" spans="1:20" ht="14.25" customHeight="1" x14ac:dyDescent="0.25">
      <c r="A484" s="113">
        <v>1</v>
      </c>
      <c r="B484" s="2419">
        <v>128753</v>
      </c>
      <c r="C484" s="2419">
        <v>10</v>
      </c>
      <c r="D484" s="2420">
        <v>78</v>
      </c>
      <c r="E484" s="2420">
        <v>0</v>
      </c>
      <c r="F484" s="99">
        <v>45572</v>
      </c>
      <c r="G484" s="98" t="s">
        <v>71</v>
      </c>
      <c r="H484" s="98" t="s">
        <v>12</v>
      </c>
      <c r="I484" s="100">
        <v>45575</v>
      </c>
      <c r="J484" s="102" t="s">
        <v>468</v>
      </c>
      <c r="K484" s="102" t="s">
        <v>13</v>
      </c>
      <c r="T484" s="98" t="s">
        <v>14</v>
      </c>
    </row>
    <row r="485" spans="1:20" ht="14.25" customHeight="1" x14ac:dyDescent="0.25">
      <c r="A485" s="113">
        <v>2</v>
      </c>
      <c r="B485" s="2419">
        <v>128669</v>
      </c>
      <c r="C485" s="2419">
        <v>5</v>
      </c>
      <c r="D485" s="2420">
        <v>106</v>
      </c>
      <c r="E485" s="2420">
        <v>42</v>
      </c>
      <c r="F485" s="99">
        <v>45567</v>
      </c>
      <c r="G485" s="98" t="s">
        <v>71</v>
      </c>
      <c r="H485" s="98" t="s">
        <v>12</v>
      </c>
      <c r="I485" s="100"/>
      <c r="J485" s="102" t="s">
        <v>469</v>
      </c>
      <c r="K485" s="102" t="s">
        <v>13</v>
      </c>
      <c r="T485" s="98" t="s">
        <v>14</v>
      </c>
    </row>
    <row r="486" spans="1:20" ht="14.25" customHeight="1" x14ac:dyDescent="0.25">
      <c r="A486" s="113"/>
      <c r="B486" s="2419">
        <v>128282</v>
      </c>
      <c r="C486" s="2419">
        <v>5</v>
      </c>
      <c r="D486" s="2420">
        <v>124</v>
      </c>
      <c r="E486" s="2420">
        <v>32</v>
      </c>
      <c r="F486" s="99">
        <v>45573</v>
      </c>
      <c r="G486" s="98" t="s">
        <v>71</v>
      </c>
      <c r="H486" s="98" t="s">
        <v>12</v>
      </c>
      <c r="I486" s="100"/>
      <c r="J486" s="102" t="s">
        <v>470</v>
      </c>
      <c r="K486" s="102" t="s">
        <v>13</v>
      </c>
      <c r="T486" s="98" t="s">
        <v>14</v>
      </c>
    </row>
  </sheetData>
  <sortState xmlns:xlrd2="http://schemas.microsoft.com/office/spreadsheetml/2017/richdata2" ref="A377:U377">
    <sortCondition ref="A377"/>
  </sortState>
  <mergeCells count="1">
    <mergeCell ref="A66:K6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F59EB-E44B-45F4-8953-2F50439D1725}">
  <dimension ref="A1:AF64"/>
  <sheetViews>
    <sheetView topLeftCell="V1" workbookViewId="0">
      <selection activeCell="AG1" sqref="AG1"/>
    </sheetView>
  </sheetViews>
  <sheetFormatPr defaultColWidth="9.140625" defaultRowHeight="15" x14ac:dyDescent="0.25"/>
  <cols>
    <col min="1" max="1" width="9.140625" style="2444" customWidth="1"/>
    <col min="2" max="2" width="2.42578125" style="2444" customWidth="1"/>
    <col min="3" max="4" width="9.140625" style="2444" customWidth="1"/>
    <col min="5" max="5" width="15.42578125" style="2444" customWidth="1"/>
    <col min="6" max="6" width="9.140625" style="21" customWidth="1"/>
    <col min="7" max="8" width="9.140625" style="2451" customWidth="1"/>
    <col min="9" max="9" width="33.7109375" style="21" customWidth="1"/>
    <col min="10" max="10" width="10.28515625" style="25" customWidth="1"/>
    <col min="11" max="13" width="9.140625" style="21"/>
    <col min="14" max="14" width="9.28515625" style="21" customWidth="1"/>
    <col min="15" max="16" width="9.140625" style="21"/>
    <col min="17" max="17" width="9.140625" style="2446" customWidth="1"/>
    <col min="18" max="18" width="9.140625" style="2831" customWidth="1"/>
    <col min="19" max="19" width="9.140625" style="21" customWidth="1"/>
    <col min="20" max="20" width="9.140625" style="2598"/>
    <col min="21" max="21" width="42.42578125" style="2807" customWidth="1"/>
    <col min="22" max="22" width="9.140625" style="2807" customWidth="1"/>
    <col min="23" max="23" width="16.7109375" style="2807" customWidth="1"/>
    <col min="24" max="24" width="9.140625" style="162" customWidth="1"/>
    <col min="25" max="25" width="10.42578125" style="2807" bestFit="1" customWidth="1"/>
    <col min="26" max="26" width="9.140625" style="2807" customWidth="1"/>
    <col min="27" max="27" width="39.140625" style="6" customWidth="1"/>
    <col min="28" max="29" width="9.140625" style="2"/>
    <col min="30" max="30" width="9.140625" style="2807"/>
    <col min="31" max="16384" width="9.140625" style="2444"/>
  </cols>
  <sheetData>
    <row r="1" spans="1:32" s="2457" customFormat="1" ht="18.75" x14ac:dyDescent="0.25">
      <c r="B1" s="2452"/>
      <c r="C1" s="2452"/>
      <c r="D1" s="2452"/>
      <c r="E1" s="2453"/>
      <c r="F1" s="2454"/>
      <c r="G1" s="2455"/>
      <c r="H1" s="162"/>
      <c r="I1" s="2456">
        <v>45189.712500000001</v>
      </c>
      <c r="J1" s="167"/>
      <c r="K1" s="2425"/>
      <c r="L1" s="2425"/>
      <c r="M1" s="2425"/>
      <c r="N1" s="2425"/>
      <c r="O1" s="2425"/>
      <c r="P1" s="2425"/>
      <c r="Q1" s="23"/>
      <c r="R1" s="2830"/>
      <c r="S1" s="2447"/>
      <c r="T1" s="2816"/>
      <c r="U1" s="2812"/>
      <c r="V1" s="2813"/>
      <c r="W1" s="2814"/>
      <c r="X1" s="2815"/>
      <c r="Y1" s="2813"/>
      <c r="Z1" s="2813"/>
      <c r="AA1" s="6"/>
      <c r="AB1" s="8"/>
      <c r="AC1" s="8"/>
      <c r="AD1" s="8"/>
      <c r="AE1" s="68"/>
      <c r="AF1" s="2845" t="s">
        <v>471</v>
      </c>
    </row>
    <row r="2" spans="1:32" customFormat="1" ht="65.25" customHeight="1" x14ac:dyDescent="0.25">
      <c r="A2" t="s">
        <v>472</v>
      </c>
      <c r="B2" s="35" t="s">
        <v>473</v>
      </c>
      <c r="C2" s="35" t="s">
        <v>474</v>
      </c>
      <c r="D2" s="35" t="s">
        <v>475</v>
      </c>
      <c r="E2" s="35" t="s">
        <v>1</v>
      </c>
      <c r="F2" s="35" t="s">
        <v>476</v>
      </c>
      <c r="G2" s="2448" t="s">
        <v>477</v>
      </c>
      <c r="H2" s="35" t="s">
        <v>11</v>
      </c>
      <c r="I2" s="35" t="s">
        <v>478</v>
      </c>
      <c r="J2" s="35" t="s">
        <v>479</v>
      </c>
      <c r="K2" s="35" t="s">
        <v>480</v>
      </c>
      <c r="L2" s="35" t="s">
        <v>481</v>
      </c>
      <c r="M2" s="35" t="s">
        <v>482</v>
      </c>
      <c r="N2" s="35" t="s">
        <v>483</v>
      </c>
      <c r="O2" s="35" t="s">
        <v>484</v>
      </c>
      <c r="P2" s="35" t="s">
        <v>485</v>
      </c>
      <c r="Q2" s="35" t="s">
        <v>486</v>
      </c>
      <c r="R2" s="35" t="s">
        <v>487</v>
      </c>
      <c r="S2" s="36" t="s">
        <v>488</v>
      </c>
      <c r="T2" s="36" t="s">
        <v>489</v>
      </c>
      <c r="U2" s="35" t="s">
        <v>490</v>
      </c>
      <c r="V2" s="90" t="s">
        <v>491</v>
      </c>
      <c r="W2" s="91" t="s">
        <v>492</v>
      </c>
      <c r="X2" s="2594" t="s">
        <v>493</v>
      </c>
      <c r="Y2" s="92" t="s">
        <v>494</v>
      </c>
      <c r="Z2" s="2"/>
      <c r="AA2" s="2557" t="s">
        <v>495</v>
      </c>
      <c r="AB2" s="2523" t="s">
        <v>496</v>
      </c>
      <c r="AC2" s="2523" t="s">
        <v>497</v>
      </c>
      <c r="AD2" s="2523" t="s">
        <v>498</v>
      </c>
      <c r="AE2" s="2523" t="s">
        <v>499</v>
      </c>
      <c r="AF2" s="2524" t="s">
        <v>500</v>
      </c>
    </row>
    <row r="3" spans="1:32" s="162" customFormat="1" ht="45" x14ac:dyDescent="0.25">
      <c r="B3" s="161"/>
      <c r="C3" s="161"/>
      <c r="D3" s="161"/>
      <c r="E3" s="160">
        <v>114025</v>
      </c>
      <c r="F3" s="1549">
        <v>20</v>
      </c>
      <c r="G3" s="79">
        <v>1</v>
      </c>
      <c r="H3" s="17" t="s">
        <v>501</v>
      </c>
      <c r="I3" s="140" t="s">
        <v>502</v>
      </c>
      <c r="J3" s="2445" t="s">
        <v>503</v>
      </c>
      <c r="K3" s="2466" t="s">
        <v>504</v>
      </c>
      <c r="L3" s="2460">
        <v>72</v>
      </c>
      <c r="M3" s="2460">
        <v>254</v>
      </c>
      <c r="N3" s="2460" t="s">
        <v>505</v>
      </c>
      <c r="O3" s="2536">
        <v>22</v>
      </c>
      <c r="P3" s="2533">
        <f t="shared" ref="P3:P34" si="0">O3*F3</f>
        <v>440</v>
      </c>
      <c r="Q3" s="2601"/>
      <c r="R3" s="2497"/>
      <c r="S3" s="34" t="str">
        <f>IF(ISBLANK(AD3),"",WORKDAY(AD3,#REF!,#REF!))</f>
        <v/>
      </c>
      <c r="T3" s="16" t="s">
        <v>506</v>
      </c>
      <c r="U3" s="2513"/>
      <c r="V3" s="2529"/>
      <c r="W3" s="2499" t="s">
        <v>507</v>
      </c>
      <c r="X3" s="2567"/>
      <c r="Y3" s="2499">
        <v>12395.8</v>
      </c>
      <c r="AA3" s="6" t="s">
        <v>508</v>
      </c>
      <c r="AB3" s="2543"/>
      <c r="AC3" s="8">
        <v>2</v>
      </c>
      <c r="AD3" s="2543"/>
      <c r="AE3" s="68"/>
      <c r="AF3" s="2476">
        <f t="shared" ref="AF3:AF34" si="1">ROUND(L3/40,0)+1</f>
        <v>3</v>
      </c>
    </row>
    <row r="4" spans="1:32" s="162" customFormat="1" ht="30" x14ac:dyDescent="0.25">
      <c r="A4" s="2641"/>
      <c r="B4" s="2642"/>
      <c r="C4" s="2642"/>
      <c r="D4" s="2642"/>
      <c r="E4" s="2651">
        <v>121433</v>
      </c>
      <c r="F4" s="51">
        <v>6</v>
      </c>
      <c r="G4" s="2458" t="s">
        <v>509</v>
      </c>
      <c r="H4" s="17" t="s">
        <v>501</v>
      </c>
      <c r="I4" s="59"/>
      <c r="J4" s="51" t="s">
        <v>510</v>
      </c>
      <c r="K4" s="2467" t="s">
        <v>511</v>
      </c>
      <c r="L4" s="2603"/>
      <c r="M4" s="2603"/>
      <c r="N4" s="2496"/>
      <c r="O4" s="51"/>
      <c r="P4" s="80">
        <f t="shared" si="0"/>
        <v>0</v>
      </c>
      <c r="Q4" s="2563"/>
      <c r="R4" s="64"/>
      <c r="S4" s="34" t="str">
        <f>IF(ISBLANK(AD4),"",WORKDAY(AD4,#REF!,#REF!))</f>
        <v/>
      </c>
      <c r="T4" s="16" t="s">
        <v>512</v>
      </c>
      <c r="U4" s="2513" t="s">
        <v>513</v>
      </c>
      <c r="V4" s="2530"/>
      <c r="W4" s="2499" t="s">
        <v>514</v>
      </c>
      <c r="X4" s="2593"/>
      <c r="Y4" s="2499">
        <v>2340</v>
      </c>
      <c r="AA4" s="6"/>
      <c r="AB4" s="2543"/>
      <c r="AC4" s="8"/>
      <c r="AD4" s="2543"/>
      <c r="AE4" s="2649"/>
      <c r="AF4" s="2476">
        <f t="shared" si="1"/>
        <v>1</v>
      </c>
    </row>
    <row r="5" spans="1:32" s="2646" customFormat="1" x14ac:dyDescent="0.25">
      <c r="A5" s="2641"/>
      <c r="B5" s="2642"/>
      <c r="C5" s="2642"/>
      <c r="D5" s="2642"/>
      <c r="E5" s="2651" t="s">
        <v>515</v>
      </c>
      <c r="F5" s="2495">
        <v>16</v>
      </c>
      <c r="G5" s="2458">
        <v>5</v>
      </c>
      <c r="H5" s="17" t="s">
        <v>501</v>
      </c>
      <c r="I5" s="59"/>
      <c r="J5" s="51"/>
      <c r="K5" s="2467" t="s">
        <v>516</v>
      </c>
      <c r="L5" s="2603"/>
      <c r="M5" s="2603"/>
      <c r="N5" s="2496"/>
      <c r="O5" s="1022"/>
      <c r="P5" s="80">
        <f t="shared" si="0"/>
        <v>0</v>
      </c>
      <c r="Q5" s="2652"/>
      <c r="R5" s="64"/>
      <c r="S5" s="34" t="str">
        <f>IF(ISBLANK(AD5),"",WORKDAY(AD5,#REF!,#REF!))</f>
        <v/>
      </c>
      <c r="T5" s="16"/>
      <c r="U5" s="2513"/>
      <c r="V5" s="2614"/>
      <c r="W5" s="2499" t="s">
        <v>514</v>
      </c>
      <c r="X5" s="2567"/>
      <c r="Y5" s="2499">
        <v>11073.92</v>
      </c>
      <c r="Z5" s="162"/>
      <c r="AA5" s="6"/>
      <c r="AB5" s="2543"/>
      <c r="AC5" s="8"/>
      <c r="AD5" s="2543"/>
      <c r="AE5" s="2649"/>
      <c r="AF5" s="2476">
        <f t="shared" si="1"/>
        <v>1</v>
      </c>
    </row>
    <row r="6" spans="1:32" s="2646" customFormat="1" x14ac:dyDescent="0.25">
      <c r="A6" s="2641"/>
      <c r="B6" s="2642"/>
      <c r="C6" s="2642"/>
      <c r="D6" s="2642"/>
      <c r="E6" s="2651" t="s">
        <v>517</v>
      </c>
      <c r="F6" s="2495">
        <v>16</v>
      </c>
      <c r="G6" s="2458">
        <v>10</v>
      </c>
      <c r="H6" s="17" t="s">
        <v>501</v>
      </c>
      <c r="I6" s="59"/>
      <c r="J6" s="51"/>
      <c r="K6" s="2467" t="s">
        <v>516</v>
      </c>
      <c r="L6" s="2603"/>
      <c r="M6" s="2603"/>
      <c r="N6" s="2496"/>
      <c r="O6" s="1022"/>
      <c r="P6" s="80">
        <f t="shared" si="0"/>
        <v>0</v>
      </c>
      <c r="Q6" s="2652"/>
      <c r="R6" s="64"/>
      <c r="S6" s="34" t="str">
        <f>IF(ISBLANK(AD6),"",WORKDAY(AD6,#REF!,#REF!))</f>
        <v/>
      </c>
      <c r="T6" s="16"/>
      <c r="U6" s="2513"/>
      <c r="V6" s="2614"/>
      <c r="W6" s="2499" t="s">
        <v>514</v>
      </c>
      <c r="X6" s="2567"/>
      <c r="Y6" s="2499">
        <v>9622.74</v>
      </c>
      <c r="Z6" s="162"/>
      <c r="AA6" s="6"/>
      <c r="AB6" s="2543"/>
      <c r="AC6" s="8"/>
      <c r="AD6" s="2543"/>
      <c r="AE6" s="2649"/>
      <c r="AF6" s="2476">
        <f t="shared" si="1"/>
        <v>1</v>
      </c>
    </row>
    <row r="7" spans="1:32" s="2646" customFormat="1" ht="30" x14ac:dyDescent="0.25">
      <c r="A7" s="2518"/>
      <c r="B7" s="161"/>
      <c r="C7" s="161"/>
      <c r="D7" s="161"/>
      <c r="E7" s="159" t="s">
        <v>518</v>
      </c>
      <c r="F7" s="1549">
        <v>30</v>
      </c>
      <c r="G7" s="79">
        <v>5</v>
      </c>
      <c r="H7" s="17" t="s">
        <v>501</v>
      </c>
      <c r="I7" s="56" t="s">
        <v>519</v>
      </c>
      <c r="J7" s="16"/>
      <c r="K7" s="2461" t="s">
        <v>516</v>
      </c>
      <c r="L7" s="2491"/>
      <c r="M7" s="2491"/>
      <c r="N7" s="2460"/>
      <c r="O7" s="78"/>
      <c r="P7" s="2533">
        <f t="shared" si="0"/>
        <v>0</v>
      </c>
      <c r="Q7" s="2601"/>
      <c r="R7" s="157"/>
      <c r="S7" s="34" t="str">
        <f>IF(ISBLANK(AD7),"",WORKDAY(AD7,#REF!,#REF!))</f>
        <v/>
      </c>
      <c r="T7" s="16" t="s">
        <v>520</v>
      </c>
      <c r="U7" s="2513"/>
      <c r="V7" s="2614"/>
      <c r="W7" s="2499" t="s">
        <v>514</v>
      </c>
      <c r="X7" s="2567"/>
      <c r="Y7" s="2499">
        <v>2172</v>
      </c>
      <c r="Z7" s="162"/>
      <c r="AA7" s="6"/>
      <c r="AB7" s="2543"/>
      <c r="AC7" s="8"/>
      <c r="AD7" s="2543"/>
      <c r="AE7" s="8"/>
      <c r="AF7" s="2476">
        <f t="shared" si="1"/>
        <v>1</v>
      </c>
    </row>
    <row r="8" spans="1:32" s="162" customFormat="1" x14ac:dyDescent="0.25">
      <c r="A8" s="2641"/>
      <c r="B8" s="2642"/>
      <c r="C8" s="2642"/>
      <c r="D8" s="2642"/>
      <c r="E8" s="2651" t="s">
        <v>521</v>
      </c>
      <c r="F8" s="2495">
        <v>10</v>
      </c>
      <c r="G8" s="2458">
        <v>5</v>
      </c>
      <c r="H8" s="17" t="s">
        <v>501</v>
      </c>
      <c r="I8" s="59"/>
      <c r="J8" s="51"/>
      <c r="K8" s="2467" t="s">
        <v>516</v>
      </c>
      <c r="L8" s="2603"/>
      <c r="M8" s="2603"/>
      <c r="N8" s="2496"/>
      <c r="O8" s="1022"/>
      <c r="P8" s="80">
        <f t="shared" si="0"/>
        <v>0</v>
      </c>
      <c r="Q8" s="2652"/>
      <c r="R8" s="65"/>
      <c r="S8" s="34" t="str">
        <f>IF(ISBLANK(AD8),"",WORKDAY(AD8,#REF!,#REF!))</f>
        <v/>
      </c>
      <c r="T8" s="16" t="s">
        <v>506</v>
      </c>
      <c r="U8" s="2513" t="s">
        <v>522</v>
      </c>
      <c r="V8" s="2614"/>
      <c r="W8" s="2499" t="s">
        <v>514</v>
      </c>
      <c r="X8" s="2567"/>
      <c r="Y8" s="2499">
        <v>9997</v>
      </c>
      <c r="AA8" s="6"/>
      <c r="AB8" s="2543"/>
      <c r="AC8" s="8"/>
      <c r="AD8" s="2543"/>
      <c r="AE8" s="2649"/>
      <c r="AF8" s="2476">
        <f t="shared" si="1"/>
        <v>1</v>
      </c>
    </row>
    <row r="9" spans="1:32" s="162" customFormat="1" x14ac:dyDescent="0.25">
      <c r="A9" s="2641"/>
      <c r="B9" s="2642"/>
      <c r="C9" s="2642"/>
      <c r="D9" s="2642"/>
      <c r="E9" s="2651" t="s">
        <v>523</v>
      </c>
      <c r="F9" s="2495">
        <v>105</v>
      </c>
      <c r="G9" s="2458">
        <v>5</v>
      </c>
      <c r="H9" s="17" t="s">
        <v>501</v>
      </c>
      <c r="I9" s="59"/>
      <c r="J9" s="51"/>
      <c r="K9" s="2467" t="s">
        <v>516</v>
      </c>
      <c r="L9" s="2603"/>
      <c r="M9" s="2603"/>
      <c r="N9" s="2496"/>
      <c r="O9" s="1022"/>
      <c r="P9" s="80">
        <f t="shared" si="0"/>
        <v>0</v>
      </c>
      <c r="Q9" s="2652"/>
      <c r="R9" s="64"/>
      <c r="S9" s="34" t="str">
        <f>IF(ISBLANK(AD9),"",WORKDAY(AD9,#REF!,#REF!))</f>
        <v/>
      </c>
      <c r="T9" s="16" t="s">
        <v>506</v>
      </c>
      <c r="U9" s="2513" t="s">
        <v>524</v>
      </c>
      <c r="V9" s="2614"/>
      <c r="W9" s="2499" t="s">
        <v>514</v>
      </c>
      <c r="X9" s="2567"/>
      <c r="Y9" s="2499">
        <v>4984.3500000000004</v>
      </c>
      <c r="AA9" s="6"/>
      <c r="AB9" s="2543"/>
      <c r="AC9" s="8"/>
      <c r="AD9" s="2543"/>
      <c r="AE9" s="2649"/>
      <c r="AF9" s="2476">
        <f t="shared" si="1"/>
        <v>1</v>
      </c>
    </row>
    <row r="10" spans="1:32" s="2646" customFormat="1" x14ac:dyDescent="0.25">
      <c r="A10" s="2641"/>
      <c r="B10" s="2642"/>
      <c r="C10" s="2642"/>
      <c r="D10" s="2642"/>
      <c r="E10" s="2651" t="s">
        <v>525</v>
      </c>
      <c r="F10" s="2495">
        <v>90</v>
      </c>
      <c r="G10" s="2458">
        <v>3</v>
      </c>
      <c r="H10" s="17" t="s">
        <v>501</v>
      </c>
      <c r="I10" s="59"/>
      <c r="J10" s="51"/>
      <c r="K10" s="2467" t="s">
        <v>516</v>
      </c>
      <c r="L10" s="2603"/>
      <c r="M10" s="2603"/>
      <c r="N10" s="2496"/>
      <c r="O10" s="1022"/>
      <c r="P10" s="80">
        <f t="shared" si="0"/>
        <v>0</v>
      </c>
      <c r="Q10" s="2563"/>
      <c r="R10" s="64"/>
      <c r="S10" s="34" t="str">
        <f>IF(ISBLANK(AD10),"",WORKDAY(AD10,#REF!,#REF!))</f>
        <v/>
      </c>
      <c r="T10" s="16" t="s">
        <v>506</v>
      </c>
      <c r="U10" s="2659" t="s">
        <v>524</v>
      </c>
      <c r="V10" s="2530"/>
      <c r="W10" s="2499" t="s">
        <v>514</v>
      </c>
      <c r="X10" s="2593"/>
      <c r="Y10" s="2499">
        <v>4257</v>
      </c>
      <c r="Z10" s="162"/>
      <c r="AA10" s="6"/>
      <c r="AB10" s="2543"/>
      <c r="AC10" s="8"/>
      <c r="AD10" s="2543"/>
      <c r="AE10" s="2649"/>
      <c r="AF10" s="2476">
        <f t="shared" si="1"/>
        <v>1</v>
      </c>
    </row>
    <row r="11" spans="1:32" s="162" customFormat="1" ht="30" x14ac:dyDescent="0.25">
      <c r="A11" s="2641"/>
      <c r="B11" s="2642"/>
      <c r="C11" s="2642"/>
      <c r="D11" s="2642"/>
      <c r="E11" s="2651" t="s">
        <v>526</v>
      </c>
      <c r="F11" s="51">
        <v>2</v>
      </c>
      <c r="G11" s="2458" t="s">
        <v>131</v>
      </c>
      <c r="H11" s="17" t="s">
        <v>501</v>
      </c>
      <c r="I11" s="59"/>
      <c r="J11" s="51" t="s">
        <v>527</v>
      </c>
      <c r="K11" s="2467" t="s">
        <v>511</v>
      </c>
      <c r="L11" s="2603"/>
      <c r="M11" s="2603"/>
      <c r="N11" s="2496"/>
      <c r="O11" s="51"/>
      <c r="P11" s="80">
        <f t="shared" si="0"/>
        <v>0</v>
      </c>
      <c r="Q11" s="2563"/>
      <c r="R11" s="64"/>
      <c r="S11" s="34" t="str">
        <f>IF(ISBLANK(AD11),"",WORKDAY(AD11,#REF!,#REF!))</f>
        <v/>
      </c>
      <c r="T11" s="16" t="s">
        <v>512</v>
      </c>
      <c r="U11" s="2513" t="s">
        <v>528</v>
      </c>
      <c r="V11" s="2530"/>
      <c r="W11" s="2499" t="s">
        <v>514</v>
      </c>
      <c r="X11" s="2593"/>
      <c r="Y11" s="2499">
        <f>1012+800</f>
        <v>1812</v>
      </c>
      <c r="AA11" s="6" t="s">
        <v>529</v>
      </c>
      <c r="AB11" s="2543"/>
      <c r="AC11" s="8"/>
      <c r="AD11" s="2543"/>
      <c r="AE11" s="2649"/>
      <c r="AF11" s="2476">
        <f t="shared" si="1"/>
        <v>1</v>
      </c>
    </row>
    <row r="12" spans="1:32" s="2646" customFormat="1" ht="30" x14ac:dyDescent="0.25">
      <c r="A12" s="2641"/>
      <c r="B12" s="2642"/>
      <c r="C12" s="2642"/>
      <c r="D12" s="2642"/>
      <c r="E12" s="2651" t="s">
        <v>530</v>
      </c>
      <c r="F12" s="51">
        <v>10</v>
      </c>
      <c r="G12" s="2458" t="s">
        <v>131</v>
      </c>
      <c r="H12" s="17" t="s">
        <v>501</v>
      </c>
      <c r="I12" s="59"/>
      <c r="J12" s="51" t="s">
        <v>527</v>
      </c>
      <c r="K12" s="2467" t="s">
        <v>511</v>
      </c>
      <c r="L12" s="2603"/>
      <c r="M12" s="2603"/>
      <c r="N12" s="2496"/>
      <c r="O12" s="51"/>
      <c r="P12" s="80">
        <f t="shared" si="0"/>
        <v>0</v>
      </c>
      <c r="Q12" s="2563"/>
      <c r="R12" s="64"/>
      <c r="S12" s="34" t="str">
        <f>IF(ISBLANK(AD12),"",WORKDAY(AD12,#REF!,#REF!))</f>
        <v/>
      </c>
      <c r="T12" s="16" t="s">
        <v>512</v>
      </c>
      <c r="U12" s="2513" t="s">
        <v>528</v>
      </c>
      <c r="V12" s="2530"/>
      <c r="W12" s="2499" t="s">
        <v>514</v>
      </c>
      <c r="X12" s="2593"/>
      <c r="Y12" s="2499">
        <v>1023</v>
      </c>
      <c r="Z12" s="162"/>
      <c r="AA12" s="6" t="s">
        <v>529</v>
      </c>
      <c r="AB12" s="2543"/>
      <c r="AC12" s="8"/>
      <c r="AD12" s="2543"/>
      <c r="AE12" s="2649"/>
      <c r="AF12" s="2476">
        <f t="shared" si="1"/>
        <v>1</v>
      </c>
    </row>
    <row r="13" spans="1:32" s="162" customFormat="1" ht="105" x14ac:dyDescent="0.25">
      <c r="A13" s="2518"/>
      <c r="B13" s="161"/>
      <c r="C13" s="161"/>
      <c r="D13" s="161"/>
      <c r="E13" s="159">
        <v>121339</v>
      </c>
      <c r="F13" s="16">
        <v>109</v>
      </c>
      <c r="G13" s="79" t="s">
        <v>531</v>
      </c>
      <c r="H13" s="17" t="s">
        <v>501</v>
      </c>
      <c r="I13" s="56" t="s">
        <v>532</v>
      </c>
      <c r="J13" s="16"/>
      <c r="K13" s="2461" t="s">
        <v>511</v>
      </c>
      <c r="L13" s="2491">
        <v>0</v>
      </c>
      <c r="M13" s="2491">
        <v>0</v>
      </c>
      <c r="N13" s="2460">
        <v>0</v>
      </c>
      <c r="O13" s="16">
        <v>44</v>
      </c>
      <c r="P13" s="2533">
        <f t="shared" si="0"/>
        <v>4796</v>
      </c>
      <c r="Q13" s="2600"/>
      <c r="R13" s="17"/>
      <c r="S13" s="34" t="str">
        <f>IF(ISBLANK(AD13),"",WORKDAY(AD13,#REF!,#REF!))</f>
        <v/>
      </c>
      <c r="T13" s="16" t="s">
        <v>506</v>
      </c>
      <c r="U13" s="2" t="s">
        <v>533</v>
      </c>
      <c r="V13" s="2530"/>
      <c r="W13" s="2499" t="s">
        <v>534</v>
      </c>
      <c r="X13" s="2593"/>
      <c r="Y13" s="2499">
        <v>1469.92</v>
      </c>
      <c r="AA13" s="6" t="s">
        <v>535</v>
      </c>
      <c r="AB13" s="2543"/>
      <c r="AC13" s="8"/>
      <c r="AD13" s="2543"/>
      <c r="AE13" s="8"/>
      <c r="AF13" s="2476">
        <f t="shared" si="1"/>
        <v>1</v>
      </c>
    </row>
    <row r="14" spans="1:32" s="162" customFormat="1" ht="30" x14ac:dyDescent="0.25">
      <c r="A14" s="2518"/>
      <c r="B14" s="161"/>
      <c r="C14" s="161"/>
      <c r="D14" s="161"/>
      <c r="E14" s="159">
        <v>122309</v>
      </c>
      <c r="F14" s="16">
        <v>91</v>
      </c>
      <c r="G14" s="79" t="s">
        <v>131</v>
      </c>
      <c r="H14" s="17" t="s">
        <v>501</v>
      </c>
      <c r="I14" s="56"/>
      <c r="J14" s="16" t="s">
        <v>536</v>
      </c>
      <c r="K14" s="2461" t="s">
        <v>511</v>
      </c>
      <c r="L14" s="2491"/>
      <c r="M14" s="2491"/>
      <c r="N14" s="2460"/>
      <c r="O14" s="16"/>
      <c r="P14" s="2533">
        <f t="shared" si="0"/>
        <v>0</v>
      </c>
      <c r="Q14" s="2600"/>
      <c r="R14" s="17"/>
      <c r="S14" s="34" t="str">
        <f>IF(ISBLANK(AD14),"",WORKDAY(AD14,#REF!,#REF!))</f>
        <v/>
      </c>
      <c r="T14" s="16" t="s">
        <v>537</v>
      </c>
      <c r="U14" s="2513" t="s">
        <v>538</v>
      </c>
      <c r="V14" s="2530"/>
      <c r="W14" s="2499" t="s">
        <v>514</v>
      </c>
      <c r="X14" s="2593"/>
      <c r="Y14" s="2499">
        <v>2548</v>
      </c>
      <c r="AA14" s="6"/>
      <c r="AB14" s="2543"/>
      <c r="AC14" s="8"/>
      <c r="AD14" s="2543"/>
      <c r="AE14" s="8"/>
      <c r="AF14" s="2476">
        <f t="shared" si="1"/>
        <v>1</v>
      </c>
    </row>
    <row r="15" spans="1:32" s="2646" customFormat="1" ht="30" x14ac:dyDescent="0.25">
      <c r="A15" s="2641"/>
      <c r="B15" s="2642"/>
      <c r="C15" s="2642"/>
      <c r="D15" s="2642"/>
      <c r="E15" s="2651">
        <v>121807</v>
      </c>
      <c r="F15" s="51">
        <v>1</v>
      </c>
      <c r="G15" s="2458" t="s">
        <v>131</v>
      </c>
      <c r="H15" s="17" t="s">
        <v>501</v>
      </c>
      <c r="I15" s="59"/>
      <c r="J15" s="51" t="s">
        <v>539</v>
      </c>
      <c r="K15" s="2467" t="s">
        <v>511</v>
      </c>
      <c r="L15" s="2603"/>
      <c r="M15" s="2603"/>
      <c r="N15" s="2496"/>
      <c r="O15" s="51"/>
      <c r="P15" s="80">
        <f t="shared" si="0"/>
        <v>0</v>
      </c>
      <c r="Q15" s="2563"/>
      <c r="R15" s="64"/>
      <c r="S15" s="34" t="str">
        <f>IF(ISBLANK(AD15),"",WORKDAY(AD15,#REF!,#REF!))</f>
        <v/>
      </c>
      <c r="T15" s="16" t="s">
        <v>540</v>
      </c>
      <c r="U15" s="2513" t="s">
        <v>541</v>
      </c>
      <c r="V15" s="2530"/>
      <c r="W15" s="2499" t="s">
        <v>514</v>
      </c>
      <c r="X15" s="2593"/>
      <c r="Y15" s="2499">
        <v>400</v>
      </c>
      <c r="Z15" s="162"/>
      <c r="AA15" s="6"/>
      <c r="AB15" s="2543"/>
      <c r="AC15" s="8"/>
      <c r="AD15" s="2543"/>
      <c r="AE15" s="2649"/>
      <c r="AF15" s="2476">
        <f t="shared" si="1"/>
        <v>1</v>
      </c>
    </row>
    <row r="16" spans="1:32" s="2646" customFormat="1" ht="25.5" x14ac:dyDescent="0.25">
      <c r="A16" s="2641"/>
      <c r="B16" s="2642"/>
      <c r="C16" s="2642"/>
      <c r="D16" s="2642"/>
      <c r="E16" s="2618" t="s">
        <v>542</v>
      </c>
      <c r="F16" s="51">
        <v>10</v>
      </c>
      <c r="G16" s="2703" t="s">
        <v>122</v>
      </c>
      <c r="H16" s="17" t="s">
        <v>501</v>
      </c>
      <c r="I16" s="56"/>
      <c r="J16" s="2704"/>
      <c r="K16" s="2467" t="s">
        <v>516</v>
      </c>
      <c r="L16" s="2603"/>
      <c r="M16" s="2603"/>
      <c r="N16" s="2496"/>
      <c r="O16" s="51"/>
      <c r="P16" s="80">
        <f t="shared" si="0"/>
        <v>0</v>
      </c>
      <c r="Q16" s="2563"/>
      <c r="R16" s="64"/>
      <c r="S16" s="34" t="str">
        <f>IF(ISBLANK(AD16),"",WORKDAY(AD16,#REF!,#REF!))</f>
        <v/>
      </c>
      <c r="T16" s="16" t="s">
        <v>506</v>
      </c>
      <c r="U16" s="2513" t="s">
        <v>543</v>
      </c>
      <c r="V16" s="2530"/>
      <c r="W16" s="2499" t="s">
        <v>514</v>
      </c>
      <c r="X16" s="2593"/>
      <c r="Y16" s="2499">
        <v>2298</v>
      </c>
      <c r="Z16" s="162"/>
      <c r="AA16" s="6"/>
      <c r="AB16" s="2543"/>
      <c r="AC16" s="8"/>
      <c r="AD16" s="2543"/>
      <c r="AE16" s="2649"/>
      <c r="AF16" s="2476">
        <f t="shared" si="1"/>
        <v>1</v>
      </c>
    </row>
    <row r="17" spans="1:32" s="162" customFormat="1" ht="75" x14ac:dyDescent="0.25">
      <c r="A17" s="2518"/>
      <c r="B17" s="161"/>
      <c r="C17" s="161"/>
      <c r="D17" s="161"/>
      <c r="E17" s="158">
        <v>124685</v>
      </c>
      <c r="F17" s="16">
        <v>25</v>
      </c>
      <c r="G17" s="2706" t="s">
        <v>131</v>
      </c>
      <c r="H17" s="17" t="s">
        <v>501</v>
      </c>
      <c r="I17" s="56" t="s">
        <v>544</v>
      </c>
      <c r="J17" s="2707" t="s">
        <v>13</v>
      </c>
      <c r="K17" s="2461" t="s">
        <v>504</v>
      </c>
      <c r="L17" s="2491">
        <v>57</v>
      </c>
      <c r="M17" s="2491">
        <v>218</v>
      </c>
      <c r="N17" s="2460" t="s">
        <v>545</v>
      </c>
      <c r="O17" s="16">
        <v>29</v>
      </c>
      <c r="P17" s="2533">
        <f t="shared" si="0"/>
        <v>725</v>
      </c>
      <c r="Q17" s="2600"/>
      <c r="R17" s="17"/>
      <c r="S17" s="1520" t="str">
        <f>IF(ISBLANK(AD17),"",WORKDAY(AD17,#REF!,#REF!))</f>
        <v/>
      </c>
      <c r="T17" s="16" t="s">
        <v>506</v>
      </c>
      <c r="U17" s="2513" t="s">
        <v>546</v>
      </c>
      <c r="V17" s="2530"/>
      <c r="W17" s="2499" t="s">
        <v>547</v>
      </c>
      <c r="X17" s="2593"/>
      <c r="Y17" s="2499">
        <v>2970.5</v>
      </c>
      <c r="AA17" s="6"/>
      <c r="AB17" s="2543"/>
      <c r="AC17" s="8"/>
      <c r="AD17" s="2543"/>
      <c r="AE17" s="8"/>
      <c r="AF17" s="2476">
        <f t="shared" si="1"/>
        <v>2</v>
      </c>
    </row>
    <row r="18" spans="1:32" s="2646" customFormat="1" ht="25.5" x14ac:dyDescent="0.25">
      <c r="A18" s="2641"/>
      <c r="B18" s="2642"/>
      <c r="C18" s="2642"/>
      <c r="D18" s="2642"/>
      <c r="E18" s="2651" t="s">
        <v>548</v>
      </c>
      <c r="F18" s="51">
        <v>3</v>
      </c>
      <c r="G18" s="2703" t="s">
        <v>122</v>
      </c>
      <c r="H18" s="17" t="s">
        <v>501</v>
      </c>
      <c r="I18" s="56"/>
      <c r="J18" s="2704"/>
      <c r="K18" s="2467" t="s">
        <v>516</v>
      </c>
      <c r="L18" s="2603"/>
      <c r="M18" s="2603"/>
      <c r="N18" s="2496"/>
      <c r="O18" s="51"/>
      <c r="P18" s="80">
        <f t="shared" si="0"/>
        <v>0</v>
      </c>
      <c r="Q18" s="2563"/>
      <c r="R18" s="64"/>
      <c r="S18" s="34" t="str">
        <f>IF(ISBLANK(AD18),"",WORKDAY(AD18,#REF!,#REF!))</f>
        <v/>
      </c>
      <c r="T18" s="16" t="s">
        <v>520</v>
      </c>
      <c r="U18" s="2513" t="s">
        <v>549</v>
      </c>
      <c r="V18" s="2530"/>
      <c r="W18" s="2499" t="s">
        <v>514</v>
      </c>
      <c r="X18" s="2593"/>
      <c r="Y18" s="2499">
        <v>5818.71</v>
      </c>
      <c r="Z18" s="162"/>
      <c r="AA18" s="6"/>
      <c r="AB18" s="2543"/>
      <c r="AC18" s="8"/>
      <c r="AD18" s="2543"/>
      <c r="AE18" s="2649"/>
      <c r="AF18" s="2476">
        <f t="shared" si="1"/>
        <v>1</v>
      </c>
    </row>
    <row r="19" spans="1:32" s="2646" customFormat="1" ht="25.5" x14ac:dyDescent="0.25">
      <c r="A19" s="2641"/>
      <c r="B19" s="2642"/>
      <c r="C19" s="2642"/>
      <c r="D19" s="2642"/>
      <c r="E19" s="2651" t="s">
        <v>550</v>
      </c>
      <c r="F19" s="51">
        <v>3</v>
      </c>
      <c r="G19" s="2703" t="s">
        <v>131</v>
      </c>
      <c r="H19" s="17" t="s">
        <v>501</v>
      </c>
      <c r="I19" s="56"/>
      <c r="J19" s="2704"/>
      <c r="K19" s="2467" t="s">
        <v>516</v>
      </c>
      <c r="L19" s="2603"/>
      <c r="M19" s="2603"/>
      <c r="N19" s="2496"/>
      <c r="O19" s="51"/>
      <c r="P19" s="80">
        <f t="shared" si="0"/>
        <v>0</v>
      </c>
      <c r="Q19" s="2563"/>
      <c r="R19" s="64"/>
      <c r="S19" s="34" t="str">
        <f>IF(ISBLANK(AD19),"",WORKDAY(AD19,#REF!,#REF!))</f>
        <v/>
      </c>
      <c r="T19" s="16" t="s">
        <v>520</v>
      </c>
      <c r="U19" s="2513" t="s">
        <v>549</v>
      </c>
      <c r="V19" s="2530"/>
      <c r="W19" s="2499" t="s">
        <v>514</v>
      </c>
      <c r="X19" s="2593"/>
      <c r="Y19" s="2499">
        <v>2714.4</v>
      </c>
      <c r="Z19" s="162"/>
      <c r="AA19" s="6"/>
      <c r="AB19" s="2543"/>
      <c r="AC19" s="8"/>
      <c r="AD19" s="2543"/>
      <c r="AE19" s="2649"/>
      <c r="AF19" s="2476">
        <f t="shared" si="1"/>
        <v>1</v>
      </c>
    </row>
    <row r="20" spans="1:32" ht="30" x14ac:dyDescent="0.25">
      <c r="A20" s="2641"/>
      <c r="B20" s="2642"/>
      <c r="C20" s="2642"/>
      <c r="D20" s="2642"/>
      <c r="E20" s="2618" t="s">
        <v>551</v>
      </c>
      <c r="F20" s="51">
        <v>98</v>
      </c>
      <c r="G20" s="2703" t="s">
        <v>131</v>
      </c>
      <c r="H20" s="17" t="s">
        <v>501</v>
      </c>
      <c r="I20" s="56"/>
      <c r="J20" s="2704"/>
      <c r="K20" s="2467" t="s">
        <v>516</v>
      </c>
      <c r="L20" s="2603"/>
      <c r="M20" s="2603"/>
      <c r="N20" s="2496"/>
      <c r="O20" s="51"/>
      <c r="P20" s="80">
        <f t="shared" si="0"/>
        <v>0</v>
      </c>
      <c r="Q20" s="2563"/>
      <c r="R20" s="64"/>
      <c r="S20" s="34" t="str">
        <f>IF(ISBLANK(AD20),"",WORKDAY(AD20,#REF!,#REF!))</f>
        <v/>
      </c>
      <c r="T20" s="16" t="s">
        <v>512</v>
      </c>
      <c r="U20" s="2513" t="s">
        <v>552</v>
      </c>
      <c r="V20" s="2530"/>
      <c r="W20" s="2499" t="s">
        <v>514</v>
      </c>
      <c r="X20" s="2593"/>
      <c r="Y20" s="2499">
        <v>36597.120000000003</v>
      </c>
      <c r="Z20" s="162"/>
      <c r="AB20" s="2543"/>
      <c r="AC20" s="8"/>
      <c r="AD20" s="2543"/>
      <c r="AE20" s="2649"/>
      <c r="AF20" s="2476">
        <f t="shared" si="1"/>
        <v>1</v>
      </c>
    </row>
    <row r="21" spans="1:32" ht="60" x14ac:dyDescent="0.25">
      <c r="A21" s="2641"/>
      <c r="B21" s="2642"/>
      <c r="C21" s="2642"/>
      <c r="D21" s="2642"/>
      <c r="E21" s="2618" t="s">
        <v>553</v>
      </c>
      <c r="F21" s="51">
        <v>10</v>
      </c>
      <c r="G21" s="2703" t="s">
        <v>122</v>
      </c>
      <c r="H21" s="17" t="s">
        <v>501</v>
      </c>
      <c r="I21" s="56" t="s">
        <v>554</v>
      </c>
      <c r="J21" s="2704"/>
      <c r="K21" s="2467" t="s">
        <v>516</v>
      </c>
      <c r="L21" s="2603"/>
      <c r="M21" s="2603"/>
      <c r="N21" s="2496"/>
      <c r="O21" s="51"/>
      <c r="P21" s="80">
        <f t="shared" si="0"/>
        <v>0</v>
      </c>
      <c r="Q21" s="2563"/>
      <c r="R21" s="64"/>
      <c r="S21" s="34" t="str">
        <f>IF(ISBLANK(AD21),"",WORKDAY(AD21,#REF!,#REF!))</f>
        <v/>
      </c>
      <c r="T21" s="16" t="s">
        <v>555</v>
      </c>
      <c r="U21" s="2513" t="s">
        <v>556</v>
      </c>
      <c r="V21" s="2530"/>
      <c r="W21" s="2499" t="s">
        <v>514</v>
      </c>
      <c r="X21" s="2593"/>
      <c r="Y21" s="2499">
        <v>14564</v>
      </c>
      <c r="Z21" s="162"/>
      <c r="AB21" s="2543"/>
      <c r="AC21" s="8"/>
      <c r="AD21" s="2543"/>
      <c r="AE21" s="2649"/>
      <c r="AF21" s="2476">
        <f t="shared" si="1"/>
        <v>1</v>
      </c>
    </row>
    <row r="22" spans="1:32" ht="27.75" customHeight="1" x14ac:dyDescent="0.25">
      <c r="A22" s="2641"/>
      <c r="B22" s="2642"/>
      <c r="C22" s="2642"/>
      <c r="D22" s="2642"/>
      <c r="E22" s="2618">
        <v>126277</v>
      </c>
      <c r="F22" s="51">
        <v>6</v>
      </c>
      <c r="G22" s="2703" t="s">
        <v>557</v>
      </c>
      <c r="H22" s="17" t="s">
        <v>501</v>
      </c>
      <c r="I22" s="56"/>
      <c r="J22" s="2704" t="s">
        <v>13</v>
      </c>
      <c r="K22" s="2467" t="s">
        <v>504</v>
      </c>
      <c r="L22" s="2603">
        <v>80</v>
      </c>
      <c r="M22" s="2603">
        <v>473</v>
      </c>
      <c r="N22" s="2496" t="s">
        <v>505</v>
      </c>
      <c r="O22" s="51">
        <v>9</v>
      </c>
      <c r="P22" s="80">
        <f t="shared" si="0"/>
        <v>54</v>
      </c>
      <c r="Q22" s="2563"/>
      <c r="R22" s="64"/>
      <c r="S22" s="34" t="str">
        <f>IF(ISBLANK(AD22),"",WORKDAY(AD22,#REF!,#REF!))</f>
        <v/>
      </c>
      <c r="T22" s="16" t="s">
        <v>506</v>
      </c>
      <c r="U22" s="2513" t="s">
        <v>558</v>
      </c>
      <c r="V22" s="2530"/>
      <c r="W22" s="2499" t="s">
        <v>559</v>
      </c>
      <c r="X22" s="2593"/>
      <c r="Y22" s="2499">
        <v>2000</v>
      </c>
      <c r="Z22" s="162"/>
      <c r="AB22" s="2543"/>
      <c r="AC22" s="8"/>
      <c r="AD22" s="2543"/>
      <c r="AE22" s="2649"/>
      <c r="AF22" s="2476">
        <f t="shared" si="1"/>
        <v>3</v>
      </c>
    </row>
    <row r="23" spans="1:32" ht="37.5" x14ac:dyDescent="0.25">
      <c r="A23" s="2641"/>
      <c r="B23" s="2642"/>
      <c r="C23" s="2642"/>
      <c r="D23" s="2642"/>
      <c r="E23" s="158">
        <v>126891</v>
      </c>
      <c r="F23" s="16">
        <v>3</v>
      </c>
      <c r="G23" s="2706" t="s">
        <v>122</v>
      </c>
      <c r="H23" s="17" t="s">
        <v>501</v>
      </c>
      <c r="I23" s="2717" t="s">
        <v>560</v>
      </c>
      <c r="J23" s="2707" t="s">
        <v>13</v>
      </c>
      <c r="K23" s="2461" t="s">
        <v>516</v>
      </c>
      <c r="L23" s="2491">
        <v>119</v>
      </c>
      <c r="M23" s="2491">
        <v>839</v>
      </c>
      <c r="N23" s="2460"/>
      <c r="O23" s="16">
        <v>55</v>
      </c>
      <c r="P23" s="2533">
        <f t="shared" si="0"/>
        <v>165</v>
      </c>
      <c r="Q23" s="2600"/>
      <c r="R23" s="17"/>
      <c r="S23" s="34" t="str">
        <f>IF(ISBLANK(AD23),"",WORKDAY(AD23,#REF!,#REF!))</f>
        <v/>
      </c>
      <c r="T23" s="16" t="s">
        <v>506</v>
      </c>
      <c r="U23" s="2513" t="s">
        <v>561</v>
      </c>
      <c r="V23" s="2530"/>
      <c r="W23" s="2499" t="s">
        <v>562</v>
      </c>
      <c r="X23" s="2593"/>
      <c r="Y23" s="2499">
        <v>5122.8</v>
      </c>
      <c r="Z23" s="162"/>
      <c r="AB23" s="2543"/>
      <c r="AC23" s="8"/>
      <c r="AD23" s="2543"/>
      <c r="AE23" s="2649"/>
      <c r="AF23" s="2476">
        <f t="shared" si="1"/>
        <v>4</v>
      </c>
    </row>
    <row r="24" spans="1:32" s="2807" customFormat="1" ht="34.5" customHeight="1" x14ac:dyDescent="0.25">
      <c r="A24" s="2518"/>
      <c r="B24" s="161"/>
      <c r="C24" s="161"/>
      <c r="D24" s="161"/>
      <c r="E24" s="132" t="s">
        <v>563</v>
      </c>
      <c r="F24" s="16">
        <f>1050-52</f>
        <v>998</v>
      </c>
      <c r="G24" s="2706" t="s">
        <v>564</v>
      </c>
      <c r="H24" s="17" t="s">
        <v>501</v>
      </c>
      <c r="I24" s="56" t="s">
        <v>565</v>
      </c>
      <c r="J24" s="2707" t="s">
        <v>13</v>
      </c>
      <c r="K24" s="2461" t="s">
        <v>516</v>
      </c>
      <c r="L24" s="2491">
        <v>53</v>
      </c>
      <c r="M24" s="2491">
        <v>90</v>
      </c>
      <c r="N24" s="2460"/>
      <c r="O24" s="16">
        <v>1</v>
      </c>
      <c r="P24" s="2533">
        <f t="shared" si="0"/>
        <v>998</v>
      </c>
      <c r="Q24" s="2600"/>
      <c r="R24" s="17"/>
      <c r="S24" s="1520" t="str">
        <f>IF(ISBLANK(AD24),"",WORKDAY(AD24,#REF!,#REF!))</f>
        <v/>
      </c>
      <c r="T24" s="16" t="s">
        <v>506</v>
      </c>
      <c r="U24" s="2513" t="s">
        <v>566</v>
      </c>
      <c r="V24" s="2530"/>
      <c r="W24" s="2499" t="s">
        <v>567</v>
      </c>
      <c r="X24" s="2593"/>
      <c r="Y24" s="2499">
        <v>13395</v>
      </c>
      <c r="Z24" s="162"/>
      <c r="AA24" s="6"/>
      <c r="AB24" s="2543"/>
      <c r="AC24" s="8"/>
      <c r="AD24" s="2543"/>
      <c r="AE24" s="8"/>
      <c r="AF24" s="2542">
        <f t="shared" si="1"/>
        <v>2</v>
      </c>
    </row>
    <row r="25" spans="1:32" ht="25.5" x14ac:dyDescent="0.25">
      <c r="A25" s="2641"/>
      <c r="B25" s="2642"/>
      <c r="C25" s="2642"/>
      <c r="D25" s="2642"/>
      <c r="E25" s="2618">
        <v>123007</v>
      </c>
      <c r="F25" s="51">
        <v>162</v>
      </c>
      <c r="G25" s="2703" t="s">
        <v>122</v>
      </c>
      <c r="H25" s="17" t="s">
        <v>501</v>
      </c>
      <c r="I25" s="56"/>
      <c r="J25" s="2704"/>
      <c r="K25" s="2467" t="s">
        <v>516</v>
      </c>
      <c r="L25" s="2603"/>
      <c r="M25" s="2603"/>
      <c r="N25" s="2496"/>
      <c r="O25" s="51"/>
      <c r="P25" s="80">
        <f t="shared" si="0"/>
        <v>0</v>
      </c>
      <c r="Q25" s="2563"/>
      <c r="R25" s="64"/>
      <c r="S25" s="34" t="str">
        <f>IF(ISBLANK(AD25),"",WORKDAY(AD25,#REF!,#REF!))</f>
        <v/>
      </c>
      <c r="T25" s="16" t="s">
        <v>506</v>
      </c>
      <c r="U25" s="2513" t="s">
        <v>568</v>
      </c>
      <c r="V25" s="2530"/>
      <c r="W25" s="2499" t="s">
        <v>514</v>
      </c>
      <c r="X25" s="2593"/>
      <c r="Y25" s="2499">
        <v>2901.02</v>
      </c>
      <c r="Z25" s="162"/>
      <c r="AB25" s="2543"/>
      <c r="AC25" s="8"/>
      <c r="AD25" s="2543"/>
      <c r="AE25" s="2649"/>
      <c r="AF25" s="2476">
        <f t="shared" si="1"/>
        <v>1</v>
      </c>
    </row>
    <row r="26" spans="1:32" s="2807" customFormat="1" ht="30" x14ac:dyDescent="0.25">
      <c r="A26" s="2518"/>
      <c r="B26" s="161"/>
      <c r="C26" s="161"/>
      <c r="D26" s="161"/>
      <c r="E26" s="2870" t="s">
        <v>569</v>
      </c>
      <c r="F26" s="2871">
        <v>95</v>
      </c>
      <c r="G26" s="2872" t="s">
        <v>122</v>
      </c>
      <c r="H26" s="17" t="s">
        <v>501</v>
      </c>
      <c r="I26" s="2873"/>
      <c r="J26" s="2874"/>
      <c r="K26" s="2875" t="s">
        <v>516</v>
      </c>
      <c r="L26" s="2876"/>
      <c r="M26" s="2876"/>
      <c r="N26" s="2877"/>
      <c r="O26" s="2871"/>
      <c r="P26" s="2878">
        <f t="shared" si="0"/>
        <v>0</v>
      </c>
      <c r="Q26" s="2600"/>
      <c r="R26" s="17"/>
      <c r="S26" s="1520" t="str">
        <f>IF(ISBLANK(AD26),"",WORKDAY(AD26,#REF!,#REF!))</f>
        <v/>
      </c>
      <c r="T26" s="16" t="s">
        <v>512</v>
      </c>
      <c r="U26" s="2513" t="s">
        <v>570</v>
      </c>
      <c r="V26" s="2530"/>
      <c r="W26" s="2499" t="s">
        <v>514</v>
      </c>
      <c r="X26" s="2593"/>
      <c r="Y26" s="2499">
        <v>6881</v>
      </c>
      <c r="Z26" s="162"/>
      <c r="AA26" s="6"/>
      <c r="AB26" s="2543"/>
      <c r="AC26" s="8"/>
      <c r="AD26" s="2543"/>
      <c r="AE26" s="8"/>
      <c r="AF26" s="2542">
        <f t="shared" si="1"/>
        <v>1</v>
      </c>
    </row>
    <row r="27" spans="1:32" ht="25.5" x14ac:dyDescent="0.25">
      <c r="A27" s="2641"/>
      <c r="B27" s="2642"/>
      <c r="C27" s="2642"/>
      <c r="D27" s="2642"/>
      <c r="E27" s="2618">
        <v>123154</v>
      </c>
      <c r="F27" s="51">
        <v>50</v>
      </c>
      <c r="G27" s="2703" t="s">
        <v>122</v>
      </c>
      <c r="H27" s="17" t="s">
        <v>501</v>
      </c>
      <c r="I27" s="56" t="s">
        <v>571</v>
      </c>
      <c r="J27" s="2704"/>
      <c r="K27" s="2467" t="s">
        <v>511</v>
      </c>
      <c r="L27" s="2603"/>
      <c r="M27" s="2603"/>
      <c r="N27" s="2496"/>
      <c r="O27" s="51"/>
      <c r="P27" s="80">
        <f t="shared" si="0"/>
        <v>0</v>
      </c>
      <c r="Q27" s="2563"/>
      <c r="R27" s="64"/>
      <c r="S27" s="34" t="str">
        <f>IF(ISBLANK(AD27),"",WORKDAY(AD27,#REF!,#REF!))</f>
        <v/>
      </c>
      <c r="T27" s="16" t="s">
        <v>506</v>
      </c>
      <c r="U27" s="2513" t="s">
        <v>572</v>
      </c>
      <c r="V27" s="2530"/>
      <c r="W27" s="2499" t="s">
        <v>514</v>
      </c>
      <c r="X27" s="2593"/>
      <c r="Y27" s="2499">
        <v>6736.5</v>
      </c>
      <c r="Z27" s="162"/>
      <c r="AB27" s="2543"/>
      <c r="AC27" s="8"/>
      <c r="AD27" s="2543"/>
      <c r="AE27" s="2649"/>
      <c r="AF27" s="2476">
        <f t="shared" si="1"/>
        <v>1</v>
      </c>
    </row>
    <row r="28" spans="1:32" ht="30" x14ac:dyDescent="0.25">
      <c r="A28" s="2641"/>
      <c r="B28" s="2642"/>
      <c r="C28" s="2642"/>
      <c r="D28" s="2642"/>
      <c r="E28" s="2618">
        <v>127818</v>
      </c>
      <c r="F28" s="51">
        <v>14</v>
      </c>
      <c r="G28" s="2703" t="s">
        <v>131</v>
      </c>
      <c r="H28" s="17" t="s">
        <v>501</v>
      </c>
      <c r="I28" s="56"/>
      <c r="J28" s="2704" t="s">
        <v>573</v>
      </c>
      <c r="K28" s="2467" t="s">
        <v>511</v>
      </c>
      <c r="L28" s="2603"/>
      <c r="M28" s="2603"/>
      <c r="N28" s="2496"/>
      <c r="O28" s="51"/>
      <c r="P28" s="80">
        <f t="shared" si="0"/>
        <v>0</v>
      </c>
      <c r="Q28" s="2563"/>
      <c r="R28" s="64"/>
      <c r="S28" s="34" t="str">
        <f>IF(ISBLANK(AD28),"",WORKDAY(AD28,#REF!,#REF!))</f>
        <v/>
      </c>
      <c r="T28" s="16" t="s">
        <v>506</v>
      </c>
      <c r="U28" s="2513" t="s">
        <v>574</v>
      </c>
      <c r="V28" s="2530"/>
      <c r="W28" s="2499" t="s">
        <v>514</v>
      </c>
      <c r="X28" s="2593"/>
      <c r="Y28" s="2499">
        <v>1855</v>
      </c>
      <c r="Z28" s="162"/>
      <c r="AB28" s="2543"/>
      <c r="AC28" s="8"/>
      <c r="AD28" s="2543"/>
      <c r="AE28" s="2649"/>
      <c r="AF28" s="2476">
        <f t="shared" si="1"/>
        <v>1</v>
      </c>
    </row>
    <row r="29" spans="1:32" ht="30" x14ac:dyDescent="0.25">
      <c r="A29" s="2641"/>
      <c r="B29" s="2642"/>
      <c r="C29" s="2642"/>
      <c r="D29" s="2642"/>
      <c r="E29" s="2618">
        <v>127434</v>
      </c>
      <c r="F29" s="51">
        <v>6</v>
      </c>
      <c r="G29" s="2703" t="s">
        <v>509</v>
      </c>
      <c r="H29" s="17" t="s">
        <v>501</v>
      </c>
      <c r="I29" s="56" t="s">
        <v>575</v>
      </c>
      <c r="J29" s="2704"/>
      <c r="K29" s="2467" t="s">
        <v>516</v>
      </c>
      <c r="L29" s="2603"/>
      <c r="M29" s="2603"/>
      <c r="N29" s="2496"/>
      <c r="O29" s="51"/>
      <c r="P29" s="80">
        <f t="shared" si="0"/>
        <v>0</v>
      </c>
      <c r="Q29" s="2563"/>
      <c r="R29" s="64"/>
      <c r="S29" s="34" t="str">
        <f>IF(ISBLANK(AD29),"",WORKDAY(AD29,#REF!,#REF!))</f>
        <v/>
      </c>
      <c r="T29" s="16" t="s">
        <v>576</v>
      </c>
      <c r="U29" s="2513" t="s">
        <v>577</v>
      </c>
      <c r="V29" s="2530"/>
      <c r="W29" s="2499" t="s">
        <v>514</v>
      </c>
      <c r="X29" s="2593"/>
      <c r="Y29" s="2499">
        <v>6773.28</v>
      </c>
      <c r="Z29" s="162"/>
      <c r="AB29" s="2543"/>
      <c r="AC29" s="8"/>
      <c r="AD29" s="2543"/>
      <c r="AE29" s="2649"/>
      <c r="AF29" s="2476">
        <f t="shared" si="1"/>
        <v>1</v>
      </c>
    </row>
    <row r="30" spans="1:32" ht="30" x14ac:dyDescent="0.25">
      <c r="A30" s="2641"/>
      <c r="B30" s="2642"/>
      <c r="C30" s="2642"/>
      <c r="D30" s="2642"/>
      <c r="E30" s="2618">
        <v>127433</v>
      </c>
      <c r="F30" s="51">
        <v>6</v>
      </c>
      <c r="G30" s="2703" t="s">
        <v>509</v>
      </c>
      <c r="H30" s="17" t="s">
        <v>501</v>
      </c>
      <c r="I30" s="56" t="s">
        <v>575</v>
      </c>
      <c r="J30" s="2704"/>
      <c r="K30" s="2467" t="s">
        <v>516</v>
      </c>
      <c r="L30" s="2603"/>
      <c r="M30" s="2603"/>
      <c r="N30" s="2496"/>
      <c r="O30" s="51"/>
      <c r="P30" s="80">
        <f t="shared" si="0"/>
        <v>0</v>
      </c>
      <c r="Q30" s="2563"/>
      <c r="R30" s="64"/>
      <c r="S30" s="34" t="str">
        <f>IF(ISBLANK(AD30),"",WORKDAY(AD30,#REF!,#REF!))</f>
        <v/>
      </c>
      <c r="T30" s="16" t="s">
        <v>576</v>
      </c>
      <c r="U30" s="2513" t="s">
        <v>577</v>
      </c>
      <c r="V30" s="2530"/>
      <c r="W30" s="2499" t="s">
        <v>514</v>
      </c>
      <c r="X30" s="2593"/>
      <c r="Y30" s="2499">
        <v>7674.32</v>
      </c>
      <c r="Z30" s="162"/>
      <c r="AB30" s="2543"/>
      <c r="AC30" s="8"/>
      <c r="AD30" s="2543"/>
      <c r="AE30" s="2649"/>
      <c r="AF30" s="2476">
        <f t="shared" si="1"/>
        <v>1</v>
      </c>
    </row>
    <row r="31" spans="1:32" s="2807" customFormat="1" ht="129" customHeight="1" x14ac:dyDescent="0.25">
      <c r="A31" s="2518"/>
      <c r="B31" s="161"/>
      <c r="C31" s="161"/>
      <c r="D31" s="161"/>
      <c r="E31" s="158">
        <v>127554</v>
      </c>
      <c r="F31" s="16">
        <v>30</v>
      </c>
      <c r="G31" s="2706" t="s">
        <v>131</v>
      </c>
      <c r="H31" s="17" t="s">
        <v>501</v>
      </c>
      <c r="I31" s="56" t="s">
        <v>578</v>
      </c>
      <c r="J31" s="2707" t="s">
        <v>13</v>
      </c>
      <c r="K31" s="2461" t="s">
        <v>511</v>
      </c>
      <c r="L31" s="2491">
        <v>0</v>
      </c>
      <c r="M31" s="2491">
        <v>0</v>
      </c>
      <c r="N31" s="2460"/>
      <c r="O31" s="16">
        <v>106</v>
      </c>
      <c r="P31" s="2533">
        <f t="shared" si="0"/>
        <v>3180</v>
      </c>
      <c r="Q31" s="2600"/>
      <c r="R31" s="17"/>
      <c r="S31" s="1520" t="str">
        <f>IF(ISBLANK(AD31),"",WORKDAY(AD31,#REF!,#REF!))</f>
        <v/>
      </c>
      <c r="T31" s="16" t="s">
        <v>506</v>
      </c>
      <c r="U31" s="2513" t="s">
        <v>579</v>
      </c>
      <c r="V31" s="2530"/>
      <c r="W31" s="2499" t="s">
        <v>580</v>
      </c>
      <c r="X31" s="2593"/>
      <c r="Y31" s="2499">
        <v>9324</v>
      </c>
      <c r="Z31" s="162"/>
      <c r="AA31" s="6"/>
      <c r="AB31" s="2543"/>
      <c r="AC31" s="8"/>
      <c r="AD31" s="2543"/>
      <c r="AE31" s="8"/>
      <c r="AF31" s="2542">
        <f t="shared" si="1"/>
        <v>1</v>
      </c>
    </row>
    <row r="32" spans="1:32" ht="25.5" x14ac:dyDescent="0.25">
      <c r="A32" s="2641"/>
      <c r="B32" s="2642"/>
      <c r="C32" s="2642"/>
      <c r="D32" s="2642"/>
      <c r="E32" s="2618">
        <v>128280</v>
      </c>
      <c r="F32" s="51">
        <v>1</v>
      </c>
      <c r="G32" s="2703" t="s">
        <v>509</v>
      </c>
      <c r="H32" s="17" t="s">
        <v>501</v>
      </c>
      <c r="I32" s="56"/>
      <c r="J32" s="2704"/>
      <c r="K32" s="2467" t="s">
        <v>516</v>
      </c>
      <c r="L32" s="2603"/>
      <c r="M32" s="2603"/>
      <c r="N32" s="2496"/>
      <c r="O32" s="51"/>
      <c r="P32" s="80">
        <f t="shared" si="0"/>
        <v>0</v>
      </c>
      <c r="Q32" s="2563"/>
      <c r="R32" s="64"/>
      <c r="S32" s="34" t="str">
        <f>IF(ISBLANK(AD32),"",WORKDAY(AD32,#REF!,#REF!))</f>
        <v/>
      </c>
      <c r="T32" s="16" t="s">
        <v>520</v>
      </c>
      <c r="U32" s="2513" t="s">
        <v>581</v>
      </c>
      <c r="V32" s="2530"/>
      <c r="W32" s="2499" t="s">
        <v>514</v>
      </c>
      <c r="X32" s="2593"/>
      <c r="Y32" s="2499">
        <v>1850</v>
      </c>
      <c r="Z32" s="162"/>
      <c r="AB32" s="2543"/>
      <c r="AC32" s="8"/>
      <c r="AD32" s="2543"/>
      <c r="AE32" s="2649"/>
      <c r="AF32" s="2476">
        <f t="shared" si="1"/>
        <v>1</v>
      </c>
    </row>
    <row r="33" spans="1:32" ht="25.5" x14ac:dyDescent="0.25">
      <c r="A33" s="2641"/>
      <c r="B33" s="2642"/>
      <c r="C33" s="2642"/>
      <c r="D33" s="2642"/>
      <c r="E33" s="2618" t="s">
        <v>582</v>
      </c>
      <c r="F33" s="51">
        <v>23</v>
      </c>
      <c r="G33" s="2703" t="s">
        <v>122</v>
      </c>
      <c r="H33" s="17" t="s">
        <v>501</v>
      </c>
      <c r="I33" s="56"/>
      <c r="J33" s="2704"/>
      <c r="K33" s="2467" t="s">
        <v>516</v>
      </c>
      <c r="L33" s="2603"/>
      <c r="M33" s="2603"/>
      <c r="N33" s="2496"/>
      <c r="O33" s="51"/>
      <c r="P33" s="80">
        <f t="shared" si="0"/>
        <v>0</v>
      </c>
      <c r="Q33" s="2563"/>
      <c r="R33" s="64"/>
      <c r="S33" s="34" t="str">
        <f>IF(ISBLANK(AD33),"",WORKDAY(AD33,#REF!,#REF!))</f>
        <v/>
      </c>
      <c r="T33" s="16" t="s">
        <v>583</v>
      </c>
      <c r="U33" s="2513" t="s">
        <v>584</v>
      </c>
      <c r="V33" s="2530"/>
      <c r="W33" s="2499" t="s">
        <v>514</v>
      </c>
      <c r="X33" s="2593"/>
      <c r="Y33" s="2499">
        <v>3920.58</v>
      </c>
      <c r="Z33" s="162"/>
      <c r="AB33" s="2543"/>
      <c r="AC33" s="8"/>
      <c r="AD33" s="2543"/>
      <c r="AE33" s="2649"/>
      <c r="AF33" s="2476">
        <f t="shared" si="1"/>
        <v>1</v>
      </c>
    </row>
    <row r="34" spans="1:32" ht="25.5" x14ac:dyDescent="0.25">
      <c r="A34" s="2641"/>
      <c r="B34" s="2642"/>
      <c r="C34" s="2642"/>
      <c r="D34" s="2642"/>
      <c r="E34" s="2618" t="s">
        <v>585</v>
      </c>
      <c r="F34" s="51">
        <v>23</v>
      </c>
      <c r="G34" s="2703" t="s">
        <v>122</v>
      </c>
      <c r="H34" s="17" t="s">
        <v>501</v>
      </c>
      <c r="I34" s="56"/>
      <c r="J34" s="2704"/>
      <c r="K34" s="2467" t="s">
        <v>516</v>
      </c>
      <c r="L34" s="2603"/>
      <c r="M34" s="2603"/>
      <c r="N34" s="2496"/>
      <c r="O34" s="51"/>
      <c r="P34" s="80">
        <f t="shared" si="0"/>
        <v>0</v>
      </c>
      <c r="Q34" s="2563"/>
      <c r="R34" s="64"/>
      <c r="S34" s="34" t="str">
        <f>IF(ISBLANK(AD34),"",WORKDAY(AD34,#REF!,#REF!))</f>
        <v/>
      </c>
      <c r="T34" s="16" t="s">
        <v>520</v>
      </c>
      <c r="U34" s="2513" t="s">
        <v>584</v>
      </c>
      <c r="V34" s="2530"/>
      <c r="W34" s="2499" t="s">
        <v>514</v>
      </c>
      <c r="X34" s="2593"/>
      <c r="Y34" s="2499">
        <v>5459.05</v>
      </c>
      <c r="Z34" s="162"/>
      <c r="AB34" s="2543"/>
      <c r="AC34" s="8"/>
      <c r="AD34" s="2543"/>
      <c r="AE34" s="2649"/>
      <c r="AF34" s="2476">
        <f t="shared" si="1"/>
        <v>1</v>
      </c>
    </row>
    <row r="35" spans="1:32" s="2807" customFormat="1" ht="25.5" x14ac:dyDescent="0.25">
      <c r="A35" s="2518"/>
      <c r="B35" s="161"/>
      <c r="C35" s="161"/>
      <c r="D35" s="161"/>
      <c r="E35" s="158">
        <v>127349</v>
      </c>
      <c r="F35" s="16">
        <v>400</v>
      </c>
      <c r="G35" s="2706" t="s">
        <v>131</v>
      </c>
      <c r="H35" s="17" t="s">
        <v>501</v>
      </c>
      <c r="I35" s="56" t="s">
        <v>586</v>
      </c>
      <c r="J35" s="2707" t="s">
        <v>13</v>
      </c>
      <c r="K35" s="2461" t="s">
        <v>504</v>
      </c>
      <c r="L35" s="2491">
        <v>25</v>
      </c>
      <c r="M35" s="2491">
        <v>42</v>
      </c>
      <c r="N35" s="2460" t="s">
        <v>587</v>
      </c>
      <c r="O35" s="16">
        <v>2</v>
      </c>
      <c r="P35" s="2533">
        <f t="shared" ref="P35:P64" si="2">O35*F35</f>
        <v>800</v>
      </c>
      <c r="Q35" s="2600"/>
      <c r="R35" s="17"/>
      <c r="S35" s="1520" t="str">
        <f>IF(ISBLANK(AD35),"",WORKDAY(AD35,#REF!,#REF!))</f>
        <v/>
      </c>
      <c r="T35" s="16" t="s">
        <v>506</v>
      </c>
      <c r="U35" s="2513" t="s">
        <v>588</v>
      </c>
      <c r="V35" s="2530"/>
      <c r="W35" s="2499" t="s">
        <v>589</v>
      </c>
      <c r="X35" s="2593"/>
      <c r="Y35" s="2499">
        <v>9424</v>
      </c>
      <c r="Z35" s="162"/>
      <c r="AA35" s="6"/>
      <c r="AB35" s="2543"/>
      <c r="AC35" s="8"/>
      <c r="AD35" s="2543"/>
      <c r="AE35" s="8"/>
      <c r="AF35" s="2542">
        <f t="shared" ref="AF35:AF64" si="3">ROUND(L35/40,0)+1</f>
        <v>2</v>
      </c>
    </row>
    <row r="36" spans="1:32" s="2807" customFormat="1" ht="45" x14ac:dyDescent="0.25">
      <c r="A36" s="2518"/>
      <c r="B36" s="161"/>
      <c r="C36" s="161"/>
      <c r="D36" s="161"/>
      <c r="E36" s="158">
        <v>128574</v>
      </c>
      <c r="F36" s="16">
        <v>75</v>
      </c>
      <c r="G36" s="2706" t="s">
        <v>590</v>
      </c>
      <c r="H36" s="17" t="s">
        <v>501</v>
      </c>
      <c r="I36" s="56" t="s">
        <v>591</v>
      </c>
      <c r="J36" s="2707" t="s">
        <v>13</v>
      </c>
      <c r="K36" s="2461" t="s">
        <v>516</v>
      </c>
      <c r="L36" s="2491">
        <v>105</v>
      </c>
      <c r="M36" s="2491">
        <v>295</v>
      </c>
      <c r="N36" s="2460"/>
      <c r="O36" s="16">
        <v>6</v>
      </c>
      <c r="P36" s="2533">
        <f t="shared" si="2"/>
        <v>450</v>
      </c>
      <c r="Q36" s="2600"/>
      <c r="R36" s="17"/>
      <c r="S36" s="1520" t="str">
        <f>IF(ISBLANK(AD36),"",WORKDAY(AD36,#REF!,#REF!))</f>
        <v/>
      </c>
      <c r="T36" s="16" t="s">
        <v>506</v>
      </c>
      <c r="U36" s="2513" t="s">
        <v>592</v>
      </c>
      <c r="V36" s="2530"/>
      <c r="W36" s="2499" t="s">
        <v>593</v>
      </c>
      <c r="X36" s="2593"/>
      <c r="Y36" s="2499">
        <v>9641.75</v>
      </c>
      <c r="Z36" s="162"/>
      <c r="AA36" s="6"/>
      <c r="AB36" s="2543"/>
      <c r="AC36" s="8"/>
      <c r="AD36" s="2543"/>
      <c r="AE36" s="8"/>
      <c r="AF36" s="2542">
        <f t="shared" si="3"/>
        <v>4</v>
      </c>
    </row>
    <row r="37" spans="1:32" s="2807" customFormat="1" ht="30" x14ac:dyDescent="0.25">
      <c r="A37" s="2518"/>
      <c r="B37" s="161"/>
      <c r="C37" s="161"/>
      <c r="D37" s="161"/>
      <c r="E37" s="158">
        <v>128739</v>
      </c>
      <c r="F37" s="16">
        <v>15</v>
      </c>
      <c r="G37" s="2706" t="s">
        <v>122</v>
      </c>
      <c r="H37" s="17" t="s">
        <v>501</v>
      </c>
      <c r="I37" s="56" t="s">
        <v>594</v>
      </c>
      <c r="J37" s="2707" t="s">
        <v>13</v>
      </c>
      <c r="K37" s="2461" t="s">
        <v>516</v>
      </c>
      <c r="L37" s="2491">
        <v>220</v>
      </c>
      <c r="M37" s="2491">
        <v>1749</v>
      </c>
      <c r="N37" s="2460"/>
      <c r="O37" s="16">
        <v>35</v>
      </c>
      <c r="P37" s="2533">
        <f t="shared" si="2"/>
        <v>525</v>
      </c>
      <c r="Q37" s="2600"/>
      <c r="R37" s="17"/>
      <c r="S37" s="1520" t="str">
        <f>IF(ISBLANK(AD37),"",WORKDAY(AD37,#REF!,#REF!))</f>
        <v/>
      </c>
      <c r="T37" s="16" t="s">
        <v>506</v>
      </c>
      <c r="U37" s="2513" t="s">
        <v>595</v>
      </c>
      <c r="V37" s="2530"/>
      <c r="W37" s="2499" t="s">
        <v>596</v>
      </c>
      <c r="X37" s="2593"/>
      <c r="Y37" s="2499">
        <v>28152</v>
      </c>
      <c r="Z37" s="162"/>
      <c r="AA37" s="6"/>
      <c r="AB37" s="2543"/>
      <c r="AC37" s="8"/>
      <c r="AD37" s="2543"/>
      <c r="AE37" s="8"/>
      <c r="AF37" s="2542">
        <f t="shared" si="3"/>
        <v>7</v>
      </c>
    </row>
    <row r="38" spans="1:32" ht="25.5" x14ac:dyDescent="0.25">
      <c r="A38" s="2641"/>
      <c r="B38" s="2642"/>
      <c r="C38" s="2642"/>
      <c r="D38" s="2642"/>
      <c r="E38" s="2618">
        <v>128713</v>
      </c>
      <c r="F38" s="51">
        <v>250</v>
      </c>
      <c r="G38" s="2703" t="s">
        <v>122</v>
      </c>
      <c r="H38" s="17" t="s">
        <v>501</v>
      </c>
      <c r="I38" s="56"/>
      <c r="J38" s="2704"/>
      <c r="K38" s="2467" t="s">
        <v>516</v>
      </c>
      <c r="L38" s="2603"/>
      <c r="M38" s="2603"/>
      <c r="N38" s="2496"/>
      <c r="O38" s="51"/>
      <c r="P38" s="80">
        <f t="shared" si="2"/>
        <v>0</v>
      </c>
      <c r="Q38" s="2563"/>
      <c r="R38" s="64"/>
      <c r="S38" s="34" t="str">
        <f>IF(ISBLANK(AD38),"",WORKDAY(AD38,#REF!,#REF!))</f>
        <v/>
      </c>
      <c r="T38" s="16" t="s">
        <v>583</v>
      </c>
      <c r="U38" s="2513" t="s">
        <v>597</v>
      </c>
      <c r="V38" s="2530"/>
      <c r="W38" s="2499" t="s">
        <v>514</v>
      </c>
      <c r="X38" s="2593"/>
      <c r="Y38" s="2499">
        <v>7985</v>
      </c>
      <c r="Z38" s="162"/>
      <c r="AB38" s="2543"/>
      <c r="AC38" s="8"/>
      <c r="AD38" s="2543"/>
      <c r="AE38" s="2649"/>
      <c r="AF38" s="2476">
        <f t="shared" si="3"/>
        <v>1</v>
      </c>
    </row>
    <row r="39" spans="1:32" s="2807" customFormat="1" ht="60" x14ac:dyDescent="0.25">
      <c r="A39" s="2518"/>
      <c r="B39" s="161"/>
      <c r="C39" s="161"/>
      <c r="D39" s="161"/>
      <c r="E39" s="158">
        <v>129019</v>
      </c>
      <c r="F39" s="16">
        <v>50</v>
      </c>
      <c r="G39" s="2706" t="s">
        <v>564</v>
      </c>
      <c r="H39" s="17" t="s">
        <v>501</v>
      </c>
      <c r="I39" s="56" t="s">
        <v>598</v>
      </c>
      <c r="J39" s="2707" t="s">
        <v>13</v>
      </c>
      <c r="K39" s="2461" t="s">
        <v>504</v>
      </c>
      <c r="L39" s="2491">
        <v>5</v>
      </c>
      <c r="M39" s="2491">
        <v>49</v>
      </c>
      <c r="N39" s="2460" t="s">
        <v>505</v>
      </c>
      <c r="O39" s="16">
        <v>0</v>
      </c>
      <c r="P39" s="2533">
        <f t="shared" si="2"/>
        <v>0</v>
      </c>
      <c r="Q39" s="2600"/>
      <c r="R39" s="17"/>
      <c r="S39" s="1520" t="str">
        <f>IF(ISBLANK(AD39),"",WORKDAY(AD39,#REF!,#REF!))</f>
        <v/>
      </c>
      <c r="T39" s="16" t="s">
        <v>506</v>
      </c>
      <c r="U39" s="2513" t="s">
        <v>599</v>
      </c>
      <c r="V39" s="2530"/>
      <c r="W39" s="2499" t="s">
        <v>600</v>
      </c>
      <c r="X39" s="2593"/>
      <c r="Y39" s="2499">
        <v>2860</v>
      </c>
      <c r="Z39" s="162"/>
      <c r="AA39" s="6"/>
      <c r="AB39" s="2543"/>
      <c r="AC39" s="8"/>
      <c r="AD39" s="2543"/>
      <c r="AE39" s="8"/>
      <c r="AF39" s="2542">
        <f t="shared" si="3"/>
        <v>1</v>
      </c>
    </row>
    <row r="40" spans="1:32" s="2842" customFormat="1" ht="60" x14ac:dyDescent="0.25">
      <c r="A40" s="2865"/>
      <c r="B40" s="2881"/>
      <c r="C40" s="2881"/>
      <c r="D40" s="2881"/>
      <c r="E40" s="2882">
        <v>128917</v>
      </c>
      <c r="F40" s="1537">
        <v>200</v>
      </c>
      <c r="G40" s="2883" t="s">
        <v>122</v>
      </c>
      <c r="H40" s="14" t="s">
        <v>501</v>
      </c>
      <c r="I40" s="1646" t="s">
        <v>601</v>
      </c>
      <c r="J40" s="2884" t="s">
        <v>602</v>
      </c>
      <c r="K40" s="2885" t="s">
        <v>504</v>
      </c>
      <c r="L40" s="2886">
        <v>16</v>
      </c>
      <c r="M40" s="2886">
        <v>25</v>
      </c>
      <c r="N40" s="2887" t="s">
        <v>505</v>
      </c>
      <c r="O40" s="1537">
        <v>10</v>
      </c>
      <c r="P40" s="2888">
        <f t="shared" si="2"/>
        <v>2000</v>
      </c>
      <c r="Q40" s="2889"/>
      <c r="R40" s="14"/>
      <c r="S40" s="2890" t="str">
        <f>IF(ISBLANK(AD40),"",WORKDAY(AD40,#REF!,#REF!))</f>
        <v/>
      </c>
      <c r="T40" s="1537" t="s">
        <v>506</v>
      </c>
      <c r="U40" s="2891" t="s">
        <v>603</v>
      </c>
      <c r="V40" s="2892"/>
      <c r="W40" s="2893" t="s">
        <v>600</v>
      </c>
      <c r="X40" s="2894"/>
      <c r="Y40" s="2893">
        <v>3876</v>
      </c>
      <c r="Z40" s="433"/>
      <c r="AA40" s="2866"/>
      <c r="AB40" s="2867"/>
      <c r="AC40" s="20"/>
      <c r="AD40" s="2867"/>
      <c r="AE40" s="20"/>
      <c r="AF40" s="2868">
        <f t="shared" si="3"/>
        <v>1</v>
      </c>
    </row>
    <row r="41" spans="1:32" ht="25.5" x14ac:dyDescent="0.25">
      <c r="A41" s="2641"/>
      <c r="B41" s="2642"/>
      <c r="C41" s="2642"/>
      <c r="D41" s="2642"/>
      <c r="E41" s="2618">
        <v>129046</v>
      </c>
      <c r="F41" s="51">
        <v>215</v>
      </c>
      <c r="G41" s="2703" t="s">
        <v>131</v>
      </c>
      <c r="H41" s="17" t="s">
        <v>501</v>
      </c>
      <c r="I41" s="56" t="s">
        <v>604</v>
      </c>
      <c r="J41" s="2704"/>
      <c r="K41" s="2467" t="s">
        <v>516</v>
      </c>
      <c r="L41" s="2603"/>
      <c r="M41" s="2603"/>
      <c r="N41" s="2496"/>
      <c r="O41" s="51"/>
      <c r="P41" s="80">
        <f t="shared" si="2"/>
        <v>0</v>
      </c>
      <c r="Q41" s="2563"/>
      <c r="R41" s="64"/>
      <c r="S41" s="34" t="str">
        <f>IF(ISBLANK(AD41),"",WORKDAY(AD41,#REF!,#REF!))</f>
        <v/>
      </c>
      <c r="T41" s="16" t="s">
        <v>506</v>
      </c>
      <c r="U41" s="2513" t="s">
        <v>592</v>
      </c>
      <c r="V41" s="2530"/>
      <c r="W41" s="2499" t="s">
        <v>514</v>
      </c>
      <c r="X41" s="2593"/>
      <c r="Y41" s="2499">
        <v>19798</v>
      </c>
      <c r="Z41" s="162"/>
      <c r="AB41" s="2543"/>
      <c r="AC41" s="8"/>
      <c r="AD41" s="2543"/>
      <c r="AE41" s="2649"/>
      <c r="AF41" s="2476">
        <f t="shared" si="3"/>
        <v>1</v>
      </c>
    </row>
    <row r="42" spans="1:32" ht="25.5" x14ac:dyDescent="0.25">
      <c r="A42" s="2641"/>
      <c r="B42" s="2642"/>
      <c r="C42" s="2642"/>
      <c r="D42" s="2642"/>
      <c r="E42" s="2618" t="s">
        <v>605</v>
      </c>
      <c r="F42" s="51">
        <v>35</v>
      </c>
      <c r="G42" s="2703" t="s">
        <v>509</v>
      </c>
      <c r="H42" s="17" t="s">
        <v>501</v>
      </c>
      <c r="I42" s="56"/>
      <c r="J42" s="2704"/>
      <c r="K42" s="2467" t="s">
        <v>516</v>
      </c>
      <c r="L42" s="2603"/>
      <c r="M42" s="2603"/>
      <c r="N42" s="2496"/>
      <c r="O42" s="51"/>
      <c r="P42" s="80">
        <f t="shared" si="2"/>
        <v>0</v>
      </c>
      <c r="Q42" s="2563"/>
      <c r="R42" s="64"/>
      <c r="S42" s="34" t="str">
        <f>IF(ISBLANK(AD42),"",WORKDAY(AD42,#REF!,#REF!))</f>
        <v/>
      </c>
      <c r="T42" s="16" t="s">
        <v>520</v>
      </c>
      <c r="U42" s="2513" t="s">
        <v>606</v>
      </c>
      <c r="V42" s="2530"/>
      <c r="W42" s="2499" t="s">
        <v>514</v>
      </c>
      <c r="X42" s="2593"/>
      <c r="Y42" s="2499">
        <v>17422.3</v>
      </c>
      <c r="Z42" s="162"/>
      <c r="AB42" s="2543"/>
      <c r="AC42" s="8"/>
      <c r="AD42" s="2543"/>
      <c r="AE42" s="2649"/>
      <c r="AF42" s="2476">
        <f t="shared" si="3"/>
        <v>1</v>
      </c>
    </row>
    <row r="43" spans="1:32" ht="30" x14ac:dyDescent="0.25">
      <c r="A43" s="2641"/>
      <c r="B43" s="2642"/>
      <c r="C43" s="2642"/>
      <c r="D43" s="2642"/>
      <c r="E43" s="2618">
        <v>128513</v>
      </c>
      <c r="F43" s="51">
        <v>45</v>
      </c>
      <c r="G43" s="2703" t="s">
        <v>122</v>
      </c>
      <c r="H43" s="17" t="s">
        <v>501</v>
      </c>
      <c r="I43" s="56"/>
      <c r="J43" s="2704"/>
      <c r="K43" s="2467" t="s">
        <v>516</v>
      </c>
      <c r="L43" s="2603"/>
      <c r="M43" s="2603"/>
      <c r="N43" s="2496"/>
      <c r="O43" s="51"/>
      <c r="P43" s="80">
        <f t="shared" si="2"/>
        <v>0</v>
      </c>
      <c r="Q43" s="2563"/>
      <c r="R43" s="64"/>
      <c r="S43" s="34" t="str">
        <f>IF(ISBLANK(AD43),"",WORKDAY(AD43,#REF!,#REF!))</f>
        <v/>
      </c>
      <c r="T43" s="16" t="s">
        <v>512</v>
      </c>
      <c r="U43" s="2513" t="s">
        <v>607</v>
      </c>
      <c r="V43" s="2530"/>
      <c r="W43" s="2499" t="s">
        <v>514</v>
      </c>
      <c r="X43" s="2593"/>
      <c r="Y43" s="2499">
        <v>7889.2</v>
      </c>
      <c r="Z43" s="162"/>
      <c r="AB43" s="2543"/>
      <c r="AC43" s="8"/>
      <c r="AD43" s="2543"/>
      <c r="AE43" s="2649"/>
      <c r="AF43" s="2476">
        <f t="shared" si="3"/>
        <v>1</v>
      </c>
    </row>
    <row r="44" spans="1:32" ht="30" x14ac:dyDescent="0.25">
      <c r="A44" s="2641"/>
      <c r="B44" s="2642"/>
      <c r="C44" s="2642"/>
      <c r="D44" s="2642"/>
      <c r="E44" s="2618">
        <v>126996</v>
      </c>
      <c r="F44" s="51">
        <v>2</v>
      </c>
      <c r="G44" s="2703" t="s">
        <v>122</v>
      </c>
      <c r="H44" s="17" t="s">
        <v>501</v>
      </c>
      <c r="I44" s="56"/>
      <c r="J44" s="2704"/>
      <c r="K44" s="2467" t="s">
        <v>516</v>
      </c>
      <c r="L44" s="2603"/>
      <c r="M44" s="2603"/>
      <c r="N44" s="2496"/>
      <c r="O44" s="51"/>
      <c r="P44" s="80">
        <f t="shared" si="2"/>
        <v>0</v>
      </c>
      <c r="Q44" s="2563"/>
      <c r="R44" s="64"/>
      <c r="S44" s="34" t="str">
        <f>IF(ISBLANK(AD44),"",WORKDAY(AD44,#REF!,#REF!))</f>
        <v/>
      </c>
      <c r="T44" s="16" t="s">
        <v>608</v>
      </c>
      <c r="U44" s="2513" t="s">
        <v>609</v>
      </c>
      <c r="V44" s="2530"/>
      <c r="W44" s="2499" t="s">
        <v>514</v>
      </c>
      <c r="X44" s="2593"/>
      <c r="Y44" s="2499">
        <v>2767</v>
      </c>
      <c r="Z44" s="162"/>
      <c r="AB44" s="2543"/>
      <c r="AC44" s="8"/>
      <c r="AD44" s="2543"/>
      <c r="AE44" s="2649"/>
      <c r="AF44" s="2476">
        <f t="shared" si="3"/>
        <v>1</v>
      </c>
    </row>
    <row r="45" spans="1:32" ht="25.5" x14ac:dyDescent="0.25">
      <c r="A45" s="2641"/>
      <c r="B45" s="2642"/>
      <c r="C45" s="2642"/>
      <c r="D45" s="2642"/>
      <c r="E45" s="2618">
        <v>129087</v>
      </c>
      <c r="F45" s="51">
        <v>175</v>
      </c>
      <c r="G45" s="2703" t="s">
        <v>131</v>
      </c>
      <c r="H45" s="17" t="s">
        <v>501</v>
      </c>
      <c r="I45" s="56"/>
      <c r="J45" s="2704"/>
      <c r="K45" s="2467" t="s">
        <v>516</v>
      </c>
      <c r="L45" s="2603"/>
      <c r="M45" s="2603"/>
      <c r="N45" s="2496"/>
      <c r="O45" s="51"/>
      <c r="P45" s="80">
        <f t="shared" si="2"/>
        <v>0</v>
      </c>
      <c r="Q45" s="2563"/>
      <c r="R45" s="64"/>
      <c r="S45" s="34" t="str">
        <f>IF(ISBLANK(AD45),"",WORKDAY(AD45,#REF!,#REF!))</f>
        <v/>
      </c>
      <c r="T45" s="16" t="s">
        <v>506</v>
      </c>
      <c r="U45" s="2513" t="s">
        <v>588</v>
      </c>
      <c r="V45" s="2530"/>
      <c r="W45" s="2499" t="s">
        <v>514</v>
      </c>
      <c r="X45" s="2593"/>
      <c r="Y45" s="2499">
        <v>2978.5</v>
      </c>
      <c r="Z45" s="162"/>
      <c r="AB45" s="2543"/>
      <c r="AC45" s="8"/>
      <c r="AD45" s="2543"/>
      <c r="AE45" s="2649"/>
      <c r="AF45" s="2476">
        <f t="shared" si="3"/>
        <v>1</v>
      </c>
    </row>
    <row r="46" spans="1:32" ht="25.5" x14ac:dyDescent="0.25">
      <c r="A46" s="2641"/>
      <c r="B46" s="2642"/>
      <c r="C46" s="2642"/>
      <c r="D46" s="2642"/>
      <c r="E46" s="2618">
        <v>128899</v>
      </c>
      <c r="F46" s="51">
        <v>10</v>
      </c>
      <c r="G46" s="2703" t="s">
        <v>122</v>
      </c>
      <c r="H46" s="17" t="s">
        <v>501</v>
      </c>
      <c r="I46" s="56"/>
      <c r="J46" s="2704"/>
      <c r="K46" s="2467" t="s">
        <v>516</v>
      </c>
      <c r="L46" s="2603"/>
      <c r="M46" s="2603"/>
      <c r="N46" s="2496"/>
      <c r="O46" s="51"/>
      <c r="P46" s="80">
        <f t="shared" si="2"/>
        <v>0</v>
      </c>
      <c r="Q46" s="2563"/>
      <c r="R46" s="64"/>
      <c r="S46" s="34" t="str">
        <f>IF(ISBLANK(AD46),"",WORKDAY(AD46,#REF!,#REF!))</f>
        <v/>
      </c>
      <c r="T46" s="16" t="s">
        <v>506</v>
      </c>
      <c r="U46" s="2513" t="s">
        <v>610</v>
      </c>
      <c r="V46" s="2530"/>
      <c r="W46" s="2499" t="s">
        <v>514</v>
      </c>
      <c r="X46" s="2593"/>
      <c r="Y46" s="2499">
        <v>2579</v>
      </c>
      <c r="Z46" s="162"/>
      <c r="AB46" s="2543"/>
      <c r="AC46" s="8"/>
      <c r="AD46" s="2543"/>
      <c r="AE46" s="2649"/>
      <c r="AF46" s="2476">
        <f t="shared" si="3"/>
        <v>1</v>
      </c>
    </row>
    <row r="47" spans="1:32" ht="25.5" x14ac:dyDescent="0.25">
      <c r="A47" s="2641"/>
      <c r="B47" s="2642"/>
      <c r="C47" s="2642"/>
      <c r="D47" s="2642"/>
      <c r="E47" s="2618">
        <v>129171</v>
      </c>
      <c r="F47" s="51">
        <v>50</v>
      </c>
      <c r="G47" s="2703" t="s">
        <v>509</v>
      </c>
      <c r="H47" s="17" t="s">
        <v>501</v>
      </c>
      <c r="I47" s="56"/>
      <c r="J47" s="2704"/>
      <c r="K47" s="2467" t="s">
        <v>516</v>
      </c>
      <c r="L47" s="2603"/>
      <c r="M47" s="2603"/>
      <c r="N47" s="2496"/>
      <c r="O47" s="51"/>
      <c r="P47" s="80">
        <f t="shared" si="2"/>
        <v>0</v>
      </c>
      <c r="Q47" s="2563"/>
      <c r="R47" s="64"/>
      <c r="S47" s="34" t="str">
        <f>IF(ISBLANK(AD47),"",WORKDAY(AD47,#REF!,#REF!))</f>
        <v/>
      </c>
      <c r="T47" s="16" t="s">
        <v>506</v>
      </c>
      <c r="U47" s="2513" t="s">
        <v>611</v>
      </c>
      <c r="V47" s="2530"/>
      <c r="W47" s="2499" t="s">
        <v>514</v>
      </c>
      <c r="X47" s="2593"/>
      <c r="Y47" s="2499">
        <v>15562.5</v>
      </c>
      <c r="Z47" s="162"/>
      <c r="AB47" s="2543"/>
      <c r="AC47" s="8"/>
      <c r="AD47" s="2543"/>
      <c r="AE47" s="2649"/>
      <c r="AF47" s="2476">
        <f t="shared" si="3"/>
        <v>1</v>
      </c>
    </row>
    <row r="48" spans="1:32" ht="30" x14ac:dyDescent="0.25">
      <c r="A48" s="2641"/>
      <c r="B48" s="2642"/>
      <c r="C48" s="2642"/>
      <c r="D48" s="2642"/>
      <c r="E48" s="2618">
        <v>128353</v>
      </c>
      <c r="F48" s="51">
        <v>17</v>
      </c>
      <c r="G48" s="2703" t="s">
        <v>509</v>
      </c>
      <c r="H48" s="17" t="s">
        <v>501</v>
      </c>
      <c r="I48" s="56" t="s">
        <v>612</v>
      </c>
      <c r="J48" s="2704"/>
      <c r="K48" s="2467" t="s">
        <v>516</v>
      </c>
      <c r="L48" s="2603"/>
      <c r="M48" s="2603"/>
      <c r="N48" s="2496"/>
      <c r="O48" s="51"/>
      <c r="P48" s="80">
        <f t="shared" si="2"/>
        <v>0</v>
      </c>
      <c r="Q48" s="2563"/>
      <c r="R48" s="64"/>
      <c r="S48" s="34" t="str">
        <f>IF(ISBLANK(AD48),"",WORKDAY(AD48,#REF!,#REF!))</f>
        <v/>
      </c>
      <c r="T48" s="16" t="s">
        <v>506</v>
      </c>
      <c r="U48" s="2513" t="s">
        <v>613</v>
      </c>
      <c r="V48" s="2530"/>
      <c r="W48" s="2499" t="s">
        <v>514</v>
      </c>
      <c r="X48" s="2593"/>
      <c r="Y48" s="2499">
        <v>5730.17</v>
      </c>
      <c r="Z48" s="162"/>
      <c r="AB48" s="2543"/>
      <c r="AC48" s="8"/>
      <c r="AD48" s="2543"/>
      <c r="AE48" s="2649"/>
      <c r="AF48" s="2476">
        <f t="shared" si="3"/>
        <v>1</v>
      </c>
    </row>
    <row r="49" spans="1:32" ht="25.5" x14ac:dyDescent="0.25">
      <c r="A49" s="2641"/>
      <c r="B49" s="2642"/>
      <c r="C49" s="2642"/>
      <c r="D49" s="2642"/>
      <c r="E49" s="2618">
        <v>128661</v>
      </c>
      <c r="F49" s="51">
        <v>6</v>
      </c>
      <c r="G49" s="2703" t="s">
        <v>131</v>
      </c>
      <c r="H49" s="17" t="s">
        <v>501</v>
      </c>
      <c r="I49" s="56"/>
      <c r="J49" s="2704"/>
      <c r="K49" s="2467" t="s">
        <v>516</v>
      </c>
      <c r="L49" s="2603"/>
      <c r="M49" s="2603"/>
      <c r="N49" s="2496"/>
      <c r="O49" s="51"/>
      <c r="P49" s="80">
        <f t="shared" si="2"/>
        <v>0</v>
      </c>
      <c r="Q49" s="2563"/>
      <c r="R49" s="64"/>
      <c r="S49" s="34" t="str">
        <f>IF(ISBLANK(AD49),"",WORKDAY(AD49,#REF!,#REF!))</f>
        <v/>
      </c>
      <c r="T49" s="16" t="s">
        <v>506</v>
      </c>
      <c r="U49" s="2513" t="s">
        <v>614</v>
      </c>
      <c r="V49" s="2530"/>
      <c r="W49" s="2499" t="s">
        <v>514</v>
      </c>
      <c r="X49" s="2593"/>
      <c r="Y49" s="2499">
        <v>7791.62</v>
      </c>
      <c r="Z49" s="162"/>
      <c r="AB49" s="2543"/>
      <c r="AC49" s="8"/>
      <c r="AD49" s="2543"/>
      <c r="AE49" s="2649"/>
      <c r="AF49" s="2476">
        <f t="shared" si="3"/>
        <v>1</v>
      </c>
    </row>
    <row r="50" spans="1:32" ht="25.5" x14ac:dyDescent="0.25">
      <c r="A50" s="2641"/>
      <c r="B50" s="2642"/>
      <c r="C50" s="2642"/>
      <c r="D50" s="2642"/>
      <c r="E50" s="2618">
        <v>129147</v>
      </c>
      <c r="F50" s="51">
        <v>25</v>
      </c>
      <c r="G50" s="2703" t="s">
        <v>509</v>
      </c>
      <c r="H50" s="17" t="s">
        <v>501</v>
      </c>
      <c r="I50" s="56"/>
      <c r="J50" s="2704"/>
      <c r="K50" s="2467" t="s">
        <v>516</v>
      </c>
      <c r="L50" s="2603"/>
      <c r="M50" s="2603"/>
      <c r="N50" s="2496"/>
      <c r="O50" s="51"/>
      <c r="P50" s="80">
        <f t="shared" si="2"/>
        <v>0</v>
      </c>
      <c r="Q50" s="2563"/>
      <c r="R50" s="64"/>
      <c r="S50" s="34" t="str">
        <f>IF(ISBLANK(AD50),"",WORKDAY(AD50,#REF!,#REF!))</f>
        <v/>
      </c>
      <c r="T50" s="16" t="s">
        <v>506</v>
      </c>
      <c r="U50" s="2513" t="s">
        <v>615</v>
      </c>
      <c r="V50" s="2530"/>
      <c r="W50" s="2499" t="s">
        <v>514</v>
      </c>
      <c r="X50" s="2593"/>
      <c r="Y50" s="2499">
        <v>2675</v>
      </c>
      <c r="Z50" s="162"/>
      <c r="AB50" s="2543"/>
      <c r="AC50" s="8"/>
      <c r="AD50" s="2543"/>
      <c r="AE50" s="2649"/>
      <c r="AF50" s="2476">
        <f t="shared" si="3"/>
        <v>1</v>
      </c>
    </row>
    <row r="51" spans="1:32" ht="25.5" x14ac:dyDescent="0.25">
      <c r="A51" s="2641"/>
      <c r="B51" s="2642"/>
      <c r="C51" s="2642"/>
      <c r="D51" s="2642"/>
      <c r="E51" s="2618">
        <v>129275</v>
      </c>
      <c r="F51" s="51">
        <v>50</v>
      </c>
      <c r="G51" s="2703" t="s">
        <v>122</v>
      </c>
      <c r="H51" s="17" t="s">
        <v>501</v>
      </c>
      <c r="I51" s="56"/>
      <c r="J51" s="2704"/>
      <c r="K51" s="2467" t="s">
        <v>516</v>
      </c>
      <c r="L51" s="2603"/>
      <c r="M51" s="2603"/>
      <c r="N51" s="2496"/>
      <c r="O51" s="51"/>
      <c r="P51" s="80">
        <f t="shared" si="2"/>
        <v>0</v>
      </c>
      <c r="Q51" s="2563"/>
      <c r="R51" s="64"/>
      <c r="S51" s="34" t="str">
        <f>IF(ISBLANK(AD51),"",WORKDAY(AD51,#REF!,#REF!))</f>
        <v/>
      </c>
      <c r="T51" s="16" t="s">
        <v>583</v>
      </c>
      <c r="U51" s="2513" t="s">
        <v>616</v>
      </c>
      <c r="V51" s="2530"/>
      <c r="W51" s="2499" t="s">
        <v>514</v>
      </c>
      <c r="X51" s="2593"/>
      <c r="Y51" s="2499">
        <v>3500</v>
      </c>
      <c r="Z51" s="162"/>
      <c r="AB51" s="2543"/>
      <c r="AC51" s="8"/>
      <c r="AD51" s="2543"/>
      <c r="AE51" s="2649"/>
      <c r="AF51" s="2476">
        <f t="shared" si="3"/>
        <v>1</v>
      </c>
    </row>
    <row r="52" spans="1:32" ht="25.5" x14ac:dyDescent="0.25">
      <c r="A52" s="2641"/>
      <c r="B52" s="2642"/>
      <c r="C52" s="2642"/>
      <c r="D52" s="2642"/>
      <c r="E52" s="2618">
        <v>128758</v>
      </c>
      <c r="F52" s="51">
        <v>15</v>
      </c>
      <c r="G52" s="2703" t="s">
        <v>122</v>
      </c>
      <c r="H52" s="17" t="s">
        <v>501</v>
      </c>
      <c r="I52" s="56"/>
      <c r="J52" s="2704"/>
      <c r="K52" s="2467" t="s">
        <v>516</v>
      </c>
      <c r="L52" s="2603"/>
      <c r="M52" s="2603"/>
      <c r="N52" s="2496"/>
      <c r="O52" s="51"/>
      <c r="P52" s="80">
        <f t="shared" si="2"/>
        <v>0</v>
      </c>
      <c r="Q52" s="2563"/>
      <c r="R52" s="64"/>
      <c r="S52" s="34" t="str">
        <f>IF(ISBLANK(AD52),"",WORKDAY(AD52,#REF!,#REF!))</f>
        <v/>
      </c>
      <c r="T52" s="16" t="s">
        <v>506</v>
      </c>
      <c r="U52" s="2513" t="s">
        <v>617</v>
      </c>
      <c r="V52" s="2530"/>
      <c r="W52" s="2499" t="s">
        <v>514</v>
      </c>
      <c r="X52" s="2593"/>
      <c r="Y52" s="2499">
        <v>5614</v>
      </c>
      <c r="Z52" s="162"/>
      <c r="AB52" s="2543"/>
      <c r="AC52" s="8"/>
      <c r="AD52" s="2543"/>
      <c r="AE52" s="2649"/>
      <c r="AF52" s="2476">
        <f t="shared" si="3"/>
        <v>1</v>
      </c>
    </row>
    <row r="53" spans="1:32" ht="25.5" x14ac:dyDescent="0.25">
      <c r="A53" s="2641"/>
      <c r="B53" s="2642"/>
      <c r="C53" s="2642"/>
      <c r="D53" s="2642"/>
      <c r="E53" s="2618">
        <v>129215</v>
      </c>
      <c r="F53" s="51">
        <v>110</v>
      </c>
      <c r="G53" s="2703" t="s">
        <v>131</v>
      </c>
      <c r="H53" s="17" t="s">
        <v>501</v>
      </c>
      <c r="I53" s="56" t="s">
        <v>618</v>
      </c>
      <c r="J53" s="2704"/>
      <c r="K53" s="2467" t="s">
        <v>516</v>
      </c>
      <c r="L53" s="2603"/>
      <c r="M53" s="2603"/>
      <c r="N53" s="2496"/>
      <c r="O53" s="51"/>
      <c r="P53" s="80">
        <f t="shared" si="2"/>
        <v>0</v>
      </c>
      <c r="Q53" s="2563"/>
      <c r="R53" s="64"/>
      <c r="S53" s="34" t="str">
        <f>IF(ISBLANK(AD53),"",WORKDAY(AD53,#REF!,#REF!))</f>
        <v/>
      </c>
      <c r="T53" s="16" t="s">
        <v>506</v>
      </c>
      <c r="U53" s="2513" t="s">
        <v>619</v>
      </c>
      <c r="V53" s="2530"/>
      <c r="W53" s="2499" t="s">
        <v>514</v>
      </c>
      <c r="X53" s="2593"/>
      <c r="Y53" s="2499">
        <v>18344.7</v>
      </c>
      <c r="Z53" s="162"/>
      <c r="AB53" s="2543"/>
      <c r="AC53" s="8"/>
      <c r="AD53" s="2543"/>
      <c r="AE53" s="2649"/>
      <c r="AF53" s="2476">
        <f t="shared" si="3"/>
        <v>1</v>
      </c>
    </row>
    <row r="54" spans="1:32" ht="25.5" x14ac:dyDescent="0.25">
      <c r="A54" s="2641"/>
      <c r="B54" s="2642"/>
      <c r="C54" s="2642"/>
      <c r="D54" s="2642"/>
      <c r="E54" s="2618">
        <v>129271</v>
      </c>
      <c r="F54" s="51">
        <v>10</v>
      </c>
      <c r="G54" s="2703" t="s">
        <v>509</v>
      </c>
      <c r="H54" s="17" t="s">
        <v>501</v>
      </c>
      <c r="I54" s="56" t="s">
        <v>618</v>
      </c>
      <c r="J54" s="2704"/>
      <c r="K54" s="2467" t="s">
        <v>516</v>
      </c>
      <c r="L54" s="2603"/>
      <c r="M54" s="2603"/>
      <c r="N54" s="2496"/>
      <c r="O54" s="51"/>
      <c r="P54" s="80">
        <f t="shared" si="2"/>
        <v>0</v>
      </c>
      <c r="Q54" s="2563"/>
      <c r="R54" s="64"/>
      <c r="S54" s="34" t="str">
        <f>IF(ISBLANK(AD54),"",WORKDAY(AD54,#REF!,#REF!))</f>
        <v/>
      </c>
      <c r="T54" s="16" t="s">
        <v>506</v>
      </c>
      <c r="U54" s="2513" t="s">
        <v>620</v>
      </c>
      <c r="V54" s="2530"/>
      <c r="W54" s="2499" t="s">
        <v>514</v>
      </c>
      <c r="X54" s="2593"/>
      <c r="Y54" s="2499">
        <v>5288.5</v>
      </c>
      <c r="Z54" s="162"/>
      <c r="AB54" s="2543"/>
      <c r="AC54" s="8"/>
      <c r="AD54" s="2543"/>
      <c r="AE54" s="2649"/>
      <c r="AF54" s="2476">
        <f t="shared" si="3"/>
        <v>1</v>
      </c>
    </row>
    <row r="55" spans="1:32" ht="25.5" x14ac:dyDescent="0.25">
      <c r="A55" s="2641"/>
      <c r="B55" s="2642"/>
      <c r="C55" s="2642"/>
      <c r="D55" s="2642"/>
      <c r="E55" s="2618">
        <v>129150</v>
      </c>
      <c r="F55" s="51">
        <v>50</v>
      </c>
      <c r="G55" s="2703" t="s">
        <v>509</v>
      </c>
      <c r="H55" s="17" t="s">
        <v>501</v>
      </c>
      <c r="I55" s="56" t="s">
        <v>621</v>
      </c>
      <c r="J55" s="2704"/>
      <c r="K55" s="2467" t="s">
        <v>516</v>
      </c>
      <c r="L55" s="2603"/>
      <c r="M55" s="2603"/>
      <c r="N55" s="2496"/>
      <c r="O55" s="51"/>
      <c r="P55" s="80">
        <f t="shared" si="2"/>
        <v>0</v>
      </c>
      <c r="Q55" s="2563"/>
      <c r="R55" s="64"/>
      <c r="S55" s="34" t="str">
        <f>IF(ISBLANK(AD55),"",WORKDAY(AD55,#REF!,#REF!))</f>
        <v/>
      </c>
      <c r="T55" s="16" t="s">
        <v>520</v>
      </c>
      <c r="U55" s="2513" t="s">
        <v>622</v>
      </c>
      <c r="V55" s="2530"/>
      <c r="W55" s="2499" t="s">
        <v>514</v>
      </c>
      <c r="X55" s="2593"/>
      <c r="Y55" s="2499">
        <v>10191</v>
      </c>
      <c r="Z55" s="162"/>
      <c r="AB55" s="2543"/>
      <c r="AC55" s="8"/>
      <c r="AD55" s="2543"/>
      <c r="AE55" s="2649"/>
      <c r="AF55" s="2476">
        <f t="shared" si="3"/>
        <v>1</v>
      </c>
    </row>
    <row r="56" spans="1:32" x14ac:dyDescent="0.25">
      <c r="A56" s="2641"/>
      <c r="B56" s="2642"/>
      <c r="C56" s="2642"/>
      <c r="D56" s="2642"/>
      <c r="E56" s="2618"/>
      <c r="F56" s="51"/>
      <c r="G56" s="2703"/>
      <c r="H56" s="17" t="s">
        <v>501</v>
      </c>
      <c r="I56" s="56"/>
      <c r="J56" s="2704"/>
      <c r="K56" s="2467" t="s">
        <v>516</v>
      </c>
      <c r="L56" s="2603"/>
      <c r="M56" s="2603"/>
      <c r="N56" s="2496"/>
      <c r="O56" s="51"/>
      <c r="P56" s="80">
        <f t="shared" si="2"/>
        <v>0</v>
      </c>
      <c r="Q56" s="2563"/>
      <c r="R56" s="64"/>
      <c r="S56" s="34" t="str">
        <f>IF(ISBLANK(AD56),"",WORKDAY(AD56,#REF!,#REF!))</f>
        <v/>
      </c>
      <c r="T56" s="16"/>
      <c r="U56" s="2513"/>
      <c r="V56" s="2530"/>
      <c r="W56" s="2499" t="s">
        <v>514</v>
      </c>
      <c r="X56" s="2593"/>
      <c r="Y56" s="2499"/>
      <c r="Z56" s="162"/>
      <c r="AB56" s="2543"/>
      <c r="AC56" s="8"/>
      <c r="AD56" s="2543"/>
      <c r="AE56" s="2649"/>
      <c r="AF56" s="2476">
        <f t="shared" si="3"/>
        <v>1</v>
      </c>
    </row>
    <row r="57" spans="1:32" x14ac:dyDescent="0.25">
      <c r="A57" s="2641"/>
      <c r="B57" s="2642"/>
      <c r="C57" s="2642"/>
      <c r="D57" s="2642"/>
      <c r="E57" s="2618"/>
      <c r="F57" s="51"/>
      <c r="G57" s="2703"/>
      <c r="H57" s="17" t="s">
        <v>501</v>
      </c>
      <c r="I57" s="56"/>
      <c r="J57" s="2704"/>
      <c r="K57" s="2467" t="s">
        <v>516</v>
      </c>
      <c r="L57" s="2603"/>
      <c r="M57" s="2603"/>
      <c r="N57" s="2496"/>
      <c r="O57" s="51"/>
      <c r="P57" s="80">
        <f t="shared" si="2"/>
        <v>0</v>
      </c>
      <c r="Q57" s="2563"/>
      <c r="R57" s="64"/>
      <c r="S57" s="34" t="str">
        <f>IF(ISBLANK(AD57),"",WORKDAY(AD57,#REF!,#REF!))</f>
        <v/>
      </c>
      <c r="T57" s="16"/>
      <c r="U57" s="2513"/>
      <c r="V57" s="2530"/>
      <c r="W57" s="2499" t="s">
        <v>514</v>
      </c>
      <c r="X57" s="2593"/>
      <c r="Y57" s="2499"/>
      <c r="Z57" s="162"/>
      <c r="AB57" s="2543"/>
      <c r="AC57" s="8"/>
      <c r="AD57" s="2543"/>
      <c r="AE57" s="2649"/>
      <c r="AF57" s="2476">
        <f t="shared" si="3"/>
        <v>1</v>
      </c>
    </row>
    <row r="58" spans="1:32" x14ac:dyDescent="0.25">
      <c r="A58" s="2641"/>
      <c r="B58" s="2642"/>
      <c r="C58" s="2642"/>
      <c r="D58" s="2642"/>
      <c r="E58" s="2618"/>
      <c r="F58" s="51"/>
      <c r="G58" s="2703"/>
      <c r="H58" s="17" t="s">
        <v>501</v>
      </c>
      <c r="I58" s="56"/>
      <c r="J58" s="2704"/>
      <c r="K58" s="2467" t="s">
        <v>516</v>
      </c>
      <c r="L58" s="2603"/>
      <c r="M58" s="2603"/>
      <c r="N58" s="2496"/>
      <c r="O58" s="51"/>
      <c r="P58" s="80">
        <f t="shared" si="2"/>
        <v>0</v>
      </c>
      <c r="Q58" s="2563"/>
      <c r="R58" s="64"/>
      <c r="S58" s="34" t="str">
        <f>IF(ISBLANK(AD58),"",WORKDAY(AD58,#REF!,#REF!))</f>
        <v/>
      </c>
      <c r="T58" s="16"/>
      <c r="U58" s="2513"/>
      <c r="V58" s="2530"/>
      <c r="W58" s="2499" t="s">
        <v>514</v>
      </c>
      <c r="X58" s="2593"/>
      <c r="Y58" s="2499"/>
      <c r="Z58" s="162"/>
      <c r="AB58" s="2543"/>
      <c r="AC58" s="8"/>
      <c r="AD58" s="2543"/>
      <c r="AE58" s="2649"/>
      <c r="AF58" s="2476">
        <f t="shared" si="3"/>
        <v>1</v>
      </c>
    </row>
    <row r="59" spans="1:32" x14ac:dyDescent="0.25">
      <c r="A59" s="2641"/>
      <c r="B59" s="2642"/>
      <c r="C59" s="2642"/>
      <c r="D59" s="2642"/>
      <c r="E59" s="2618"/>
      <c r="F59" s="51"/>
      <c r="G59" s="2703"/>
      <c r="H59" s="17" t="s">
        <v>501</v>
      </c>
      <c r="I59" s="56"/>
      <c r="J59" s="2704"/>
      <c r="K59" s="2467" t="s">
        <v>516</v>
      </c>
      <c r="L59" s="2603"/>
      <c r="M59" s="2603"/>
      <c r="N59" s="2496"/>
      <c r="O59" s="51"/>
      <c r="P59" s="80">
        <f t="shared" si="2"/>
        <v>0</v>
      </c>
      <c r="Q59" s="2563"/>
      <c r="R59" s="64"/>
      <c r="S59" s="34" t="str">
        <f>IF(ISBLANK(AD59),"",WORKDAY(AD59,#REF!,#REF!))</f>
        <v/>
      </c>
      <c r="T59" s="16"/>
      <c r="U59" s="2513"/>
      <c r="V59" s="2530"/>
      <c r="W59" s="2499" t="s">
        <v>514</v>
      </c>
      <c r="X59" s="2593"/>
      <c r="Y59" s="2499"/>
      <c r="Z59" s="162"/>
      <c r="AB59" s="2543"/>
      <c r="AC59" s="8"/>
      <c r="AD59" s="2543"/>
      <c r="AE59" s="2649"/>
      <c r="AF59" s="2476">
        <f t="shared" si="3"/>
        <v>1</v>
      </c>
    </row>
    <row r="60" spans="1:32" x14ac:dyDescent="0.25">
      <c r="A60" s="2641"/>
      <c r="B60" s="2642"/>
      <c r="C60" s="2642"/>
      <c r="D60" s="2642"/>
      <c r="E60" s="2618"/>
      <c r="F60" s="51"/>
      <c r="G60" s="2703"/>
      <c r="H60" s="17" t="s">
        <v>501</v>
      </c>
      <c r="I60" s="56"/>
      <c r="J60" s="2704"/>
      <c r="K60" s="2467" t="s">
        <v>516</v>
      </c>
      <c r="L60" s="2603"/>
      <c r="M60" s="2603"/>
      <c r="N60" s="2496"/>
      <c r="O60" s="51"/>
      <c r="P60" s="80">
        <f t="shared" si="2"/>
        <v>0</v>
      </c>
      <c r="Q60" s="2563"/>
      <c r="R60" s="64"/>
      <c r="S60" s="34" t="str">
        <f>IF(ISBLANK(AD60),"",WORKDAY(AD60,#REF!,#REF!))</f>
        <v/>
      </c>
      <c r="T60" s="16"/>
      <c r="U60" s="2513"/>
      <c r="V60" s="2530"/>
      <c r="W60" s="2499" t="s">
        <v>514</v>
      </c>
      <c r="X60" s="2593"/>
      <c r="Y60" s="2499"/>
      <c r="Z60" s="162"/>
      <c r="AB60" s="2543"/>
      <c r="AC60" s="8"/>
      <c r="AD60" s="2543"/>
      <c r="AE60" s="2649"/>
      <c r="AF60" s="2476">
        <f t="shared" si="3"/>
        <v>1</v>
      </c>
    </row>
    <row r="61" spans="1:32" x14ac:dyDescent="0.25">
      <c r="A61" s="2641"/>
      <c r="B61" s="2642"/>
      <c r="C61" s="2642"/>
      <c r="D61" s="2642"/>
      <c r="E61" s="2618"/>
      <c r="F61" s="51"/>
      <c r="G61" s="2703"/>
      <c r="H61" s="17" t="s">
        <v>501</v>
      </c>
      <c r="I61" s="56"/>
      <c r="J61" s="2704"/>
      <c r="K61" s="2467" t="s">
        <v>516</v>
      </c>
      <c r="L61" s="2603"/>
      <c r="M61" s="2603"/>
      <c r="N61" s="2496"/>
      <c r="O61" s="51"/>
      <c r="P61" s="80">
        <f t="shared" si="2"/>
        <v>0</v>
      </c>
      <c r="Q61" s="2563"/>
      <c r="R61" s="64"/>
      <c r="S61" s="34" t="str">
        <f>IF(ISBLANK(AD61),"",WORKDAY(AD61,#REF!,#REF!))</f>
        <v/>
      </c>
      <c r="T61" s="16"/>
      <c r="U61" s="2513"/>
      <c r="V61" s="2530"/>
      <c r="W61" s="2499" t="s">
        <v>514</v>
      </c>
      <c r="X61" s="2593"/>
      <c r="Y61" s="2499"/>
      <c r="Z61" s="162"/>
      <c r="AB61" s="2543"/>
      <c r="AC61" s="8"/>
      <c r="AD61" s="2543"/>
      <c r="AE61" s="2649"/>
      <c r="AF61" s="2476">
        <f t="shared" si="3"/>
        <v>1</v>
      </c>
    </row>
    <row r="62" spans="1:32" x14ac:dyDescent="0.25">
      <c r="A62" s="2641"/>
      <c r="B62" s="2642"/>
      <c r="C62" s="2642"/>
      <c r="D62" s="2642"/>
      <c r="E62" s="2618"/>
      <c r="F62" s="51"/>
      <c r="G62" s="2703"/>
      <c r="H62" s="17" t="s">
        <v>501</v>
      </c>
      <c r="I62" s="56"/>
      <c r="J62" s="2704"/>
      <c r="K62" s="2467" t="s">
        <v>516</v>
      </c>
      <c r="L62" s="2603"/>
      <c r="M62" s="2603"/>
      <c r="N62" s="2496"/>
      <c r="O62" s="51"/>
      <c r="P62" s="80">
        <f t="shared" si="2"/>
        <v>0</v>
      </c>
      <c r="Q62" s="2563"/>
      <c r="R62" s="64"/>
      <c r="S62" s="34" t="str">
        <f>IF(ISBLANK(AD62),"",WORKDAY(AD62,#REF!,#REF!))</f>
        <v/>
      </c>
      <c r="T62" s="16"/>
      <c r="U62" s="2513"/>
      <c r="V62" s="2530"/>
      <c r="W62" s="2499" t="s">
        <v>514</v>
      </c>
      <c r="X62" s="2593"/>
      <c r="Y62" s="2499"/>
      <c r="Z62" s="162"/>
      <c r="AB62" s="2543"/>
      <c r="AC62" s="8"/>
      <c r="AD62" s="2543"/>
      <c r="AE62" s="2649"/>
      <c r="AF62" s="2476">
        <f t="shared" si="3"/>
        <v>1</v>
      </c>
    </row>
    <row r="63" spans="1:32" x14ac:dyDescent="0.25">
      <c r="A63" s="2641"/>
      <c r="B63" s="2642"/>
      <c r="C63" s="2642"/>
      <c r="D63" s="2642"/>
      <c r="E63" s="2618"/>
      <c r="F63" s="51"/>
      <c r="G63" s="2703"/>
      <c r="H63" s="17" t="s">
        <v>501</v>
      </c>
      <c r="I63" s="56"/>
      <c r="J63" s="2704"/>
      <c r="K63" s="2467" t="s">
        <v>516</v>
      </c>
      <c r="L63" s="2603"/>
      <c r="M63" s="2603"/>
      <c r="N63" s="2496"/>
      <c r="O63" s="51"/>
      <c r="P63" s="80">
        <f t="shared" si="2"/>
        <v>0</v>
      </c>
      <c r="Q63" s="2563"/>
      <c r="R63" s="64"/>
      <c r="S63" s="34" t="str">
        <f>IF(ISBLANK(AD63),"",WORKDAY(AD63,#REF!,#REF!))</f>
        <v/>
      </c>
      <c r="T63" s="16"/>
      <c r="U63" s="2513"/>
      <c r="V63" s="2530"/>
      <c r="W63" s="2499" t="s">
        <v>514</v>
      </c>
      <c r="X63" s="2593"/>
      <c r="Y63" s="2499"/>
      <c r="Z63" s="162"/>
      <c r="AB63" s="2543"/>
      <c r="AC63" s="8"/>
      <c r="AD63" s="2543"/>
      <c r="AE63" s="2649"/>
      <c r="AF63" s="2476">
        <f t="shared" si="3"/>
        <v>1</v>
      </c>
    </row>
    <row r="64" spans="1:32" x14ac:dyDescent="0.25">
      <c r="A64" s="2641"/>
      <c r="B64" s="2642"/>
      <c r="C64" s="2642"/>
      <c r="D64" s="2642"/>
      <c r="E64" s="2618"/>
      <c r="F64" s="51"/>
      <c r="G64" s="2703"/>
      <c r="H64" s="17" t="s">
        <v>501</v>
      </c>
      <c r="I64" s="56"/>
      <c r="J64" s="2704"/>
      <c r="K64" s="2467" t="s">
        <v>516</v>
      </c>
      <c r="L64" s="2603"/>
      <c r="M64" s="2603"/>
      <c r="N64" s="2496"/>
      <c r="O64" s="51"/>
      <c r="P64" s="80">
        <f t="shared" si="2"/>
        <v>0</v>
      </c>
      <c r="Q64" s="2563"/>
      <c r="R64" s="64"/>
      <c r="S64" s="34" t="str">
        <f>IF(ISBLANK(AD64),"",WORKDAY(AD64,#REF!,#REF!))</f>
        <v/>
      </c>
      <c r="T64" s="16"/>
      <c r="U64" s="2513"/>
      <c r="V64" s="2530"/>
      <c r="W64" s="2499" t="s">
        <v>514</v>
      </c>
      <c r="X64" s="2593"/>
      <c r="Y64" s="2499"/>
      <c r="Z64" s="162"/>
      <c r="AB64" s="2543"/>
      <c r="AC64" s="8"/>
      <c r="AD64" s="2543"/>
      <c r="AE64" s="2649"/>
      <c r="AF64" s="2476">
        <f t="shared" si="3"/>
        <v>1</v>
      </c>
    </row>
  </sheetData>
  <autoFilter ref="A2:AF2" xr:uid="{6C4F59EB-E44B-45F4-8953-2F50439D1725}"/>
  <sortState xmlns:xlrd2="http://schemas.microsoft.com/office/spreadsheetml/2017/richdata2" ref="A3:AF12">
    <sortCondition ref="E4:E1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2DB53-D280-4BB1-8A4D-BBD5914BE62F}">
  <sheetPr>
    <pageSetUpPr fitToPage="1"/>
  </sheetPr>
  <dimension ref="A1:AE49"/>
  <sheetViews>
    <sheetView topLeftCell="D16" zoomScale="85" zoomScaleNormal="85" workbookViewId="0">
      <selection activeCell="N17" sqref="N17"/>
    </sheetView>
  </sheetViews>
  <sheetFormatPr defaultRowHeight="15" x14ac:dyDescent="0.25"/>
  <cols>
    <col min="1" max="1" width="9.140625" hidden="1" customWidth="1"/>
    <col min="2" max="4" width="2.7109375" customWidth="1"/>
    <col min="5" max="5" width="12.28515625" customWidth="1"/>
    <col min="6" max="6" width="5.140625" customWidth="1"/>
    <col min="7" max="7" width="8" customWidth="1"/>
    <col min="8" max="8" width="21.140625" style="242" customWidth="1"/>
    <col min="9" max="9" width="39.28515625" customWidth="1"/>
    <col min="10" max="10" width="7.85546875" style="22" customWidth="1"/>
    <col min="11" max="12" width="4.28515625" style="68" customWidth="1"/>
    <col min="13" max="13" width="6.42578125" customWidth="1"/>
    <col min="14" max="14" width="6" customWidth="1"/>
    <col min="15" max="15" width="4.28515625" customWidth="1"/>
    <col min="16" max="16" width="6.28515625" customWidth="1"/>
    <col min="17" max="17" width="3" style="2545" bestFit="1" customWidth="1"/>
    <col min="18" max="18" width="32.28515625" style="37" customWidth="1"/>
    <col min="19" max="19" width="6.7109375" style="33" customWidth="1"/>
    <col min="20" max="20" width="6.7109375" style="2522" customWidth="1"/>
    <col min="21" max="21" width="18.140625" style="24" customWidth="1"/>
    <col min="22" max="22" width="27.5703125" style="2615" customWidth="1"/>
    <col min="23" max="23" width="14.85546875" style="40" customWidth="1"/>
    <col min="24" max="24" width="7.5703125" style="2571" customWidth="1"/>
    <col min="25" max="25" width="9.28515625" style="2566" bestFit="1" customWidth="1"/>
    <col min="27" max="27" width="39.140625" style="38" customWidth="1"/>
    <col min="28" max="30" width="9.140625" style="68"/>
    <col min="31" max="31" width="9.140625" style="8"/>
  </cols>
  <sheetData>
    <row r="1" spans="1:31" ht="18.75" x14ac:dyDescent="0.3">
      <c r="B1" s="29"/>
      <c r="C1" s="29"/>
      <c r="D1" s="29"/>
      <c r="E1" s="1" t="s">
        <v>623</v>
      </c>
      <c r="F1" s="28"/>
      <c r="G1" s="28"/>
      <c r="I1" s="2979">
        <f ca="1">NOW()</f>
        <v>46131.942263888886</v>
      </c>
      <c r="J1" s="2979"/>
      <c r="K1" s="2979"/>
      <c r="L1" s="2979"/>
      <c r="U1" s="93"/>
      <c r="V1" s="93"/>
      <c r="W1" s="95"/>
      <c r="X1" s="2572"/>
      <c r="Y1" s="2564"/>
      <c r="Z1" s="94"/>
    </row>
    <row r="2" spans="1:31" s="2312" customFormat="1" ht="72.75" customHeight="1" x14ac:dyDescent="0.25">
      <c r="A2" s="2312" t="s">
        <v>472</v>
      </c>
      <c r="B2" s="2574" t="s">
        <v>473</v>
      </c>
      <c r="C2" s="2574" t="s">
        <v>474</v>
      </c>
      <c r="D2" s="2574" t="s">
        <v>475</v>
      </c>
      <c r="E2" s="2574" t="s">
        <v>1</v>
      </c>
      <c r="F2" s="2574" t="s">
        <v>476</v>
      </c>
      <c r="G2" s="2574" t="s">
        <v>496</v>
      </c>
      <c r="H2" s="2574" t="s">
        <v>11</v>
      </c>
      <c r="I2" s="2574" t="s">
        <v>478</v>
      </c>
      <c r="J2" s="2574" t="s">
        <v>479</v>
      </c>
      <c r="K2" s="2574" t="s">
        <v>480</v>
      </c>
      <c r="L2" s="2574" t="s">
        <v>481</v>
      </c>
      <c r="M2" s="2574" t="s">
        <v>482</v>
      </c>
      <c r="N2" s="2574" t="s">
        <v>483</v>
      </c>
      <c r="O2" s="2574" t="s">
        <v>484</v>
      </c>
      <c r="P2" s="2574" t="s">
        <v>485</v>
      </c>
      <c r="Q2" s="2574" t="s">
        <v>486</v>
      </c>
      <c r="R2" s="2574" t="s">
        <v>487</v>
      </c>
      <c r="S2" s="2575" t="s">
        <v>624</v>
      </c>
      <c r="T2" s="2575" t="s">
        <v>489</v>
      </c>
      <c r="U2" s="2574" t="s">
        <v>490</v>
      </c>
      <c r="V2" s="2580" t="s">
        <v>491</v>
      </c>
      <c r="W2" s="2577" t="s">
        <v>492</v>
      </c>
      <c r="X2" s="2577" t="s">
        <v>493</v>
      </c>
      <c r="Y2" s="2576" t="s">
        <v>494</v>
      </c>
      <c r="AA2" s="2581" t="s">
        <v>495</v>
      </c>
      <c r="AB2" s="2578" t="s">
        <v>496</v>
      </c>
      <c r="AC2" s="2578" t="s">
        <v>497</v>
      </c>
      <c r="AD2" s="2578" t="s">
        <v>498</v>
      </c>
      <c r="AE2" s="2578" t="s">
        <v>499</v>
      </c>
    </row>
    <row r="3" spans="1:31" s="2807" customFormat="1" ht="49.5" customHeight="1" x14ac:dyDescent="0.25">
      <c r="A3" s="2518"/>
      <c r="B3" s="161"/>
      <c r="C3" s="161"/>
      <c r="D3" s="2681">
        <v>3</v>
      </c>
      <c r="E3" s="132" t="s">
        <v>625</v>
      </c>
      <c r="F3" s="16">
        <v>120</v>
      </c>
      <c r="G3" s="2449" t="s">
        <v>626</v>
      </c>
      <c r="H3" s="17" t="s">
        <v>627</v>
      </c>
      <c r="I3" s="140" t="s">
        <v>628</v>
      </c>
      <c r="J3" s="2707" t="s">
        <v>13</v>
      </c>
      <c r="K3" s="2461" t="s">
        <v>504</v>
      </c>
      <c r="L3" s="2491">
        <v>38</v>
      </c>
      <c r="M3" s="2491">
        <v>71</v>
      </c>
      <c r="N3" s="2460" t="s">
        <v>629</v>
      </c>
      <c r="O3" s="16">
        <v>0</v>
      </c>
      <c r="P3" s="2533">
        <f t="shared" ref="P3:P27" si="0">O3*F3</f>
        <v>0</v>
      </c>
      <c r="Q3" s="2600" t="s">
        <v>511</v>
      </c>
      <c r="R3" s="62" t="s">
        <v>630</v>
      </c>
      <c r="S3" s="1520" t="str">
        <f>IF(ISBLANK(AD3),"",WORKDAY(AD3,#REF!,#REF!))</f>
        <v/>
      </c>
      <c r="T3" s="16" t="s">
        <v>506</v>
      </c>
      <c r="U3" s="2513" t="s">
        <v>631</v>
      </c>
      <c r="V3" s="2530" t="s">
        <v>632</v>
      </c>
      <c r="W3" s="2499" t="s">
        <v>633</v>
      </c>
      <c r="X3" s="2593" t="s">
        <v>634</v>
      </c>
      <c r="Y3" s="2499">
        <v>4434</v>
      </c>
      <c r="Z3" s="162"/>
      <c r="AA3" s="6" t="s">
        <v>635</v>
      </c>
      <c r="AB3" s="2543"/>
      <c r="AC3" s="8">
        <v>2</v>
      </c>
      <c r="AD3" s="2543"/>
      <c r="AE3" s="8"/>
    </row>
    <row r="4" spans="1:31" s="2842" customFormat="1" ht="62.25" customHeight="1" x14ac:dyDescent="0.25">
      <c r="A4" s="2865"/>
      <c r="B4" s="2548"/>
      <c r="C4" s="2862">
        <v>1</v>
      </c>
      <c r="D4" s="2681"/>
      <c r="E4" s="158">
        <v>128786</v>
      </c>
      <c r="F4" s="16">
        <v>345</v>
      </c>
      <c r="G4" s="2706" t="s">
        <v>636</v>
      </c>
      <c r="H4" s="2474" t="s">
        <v>637</v>
      </c>
      <c r="I4" s="56" t="s">
        <v>638</v>
      </c>
      <c r="J4" s="2707" t="s">
        <v>639</v>
      </c>
      <c r="K4" s="2461" t="s">
        <v>504</v>
      </c>
      <c r="L4" s="2491">
        <v>29</v>
      </c>
      <c r="M4" s="2491">
        <v>56</v>
      </c>
      <c r="N4" s="2460" t="s">
        <v>640</v>
      </c>
      <c r="O4" s="16">
        <v>4</v>
      </c>
      <c r="P4" s="2533">
        <f t="shared" si="0"/>
        <v>1380</v>
      </c>
      <c r="Q4" s="2600"/>
      <c r="R4" s="62" t="s">
        <v>641</v>
      </c>
      <c r="S4" s="1520" t="str">
        <f>IF(ISBLANK(AD4),"",WORKDAY(AD4,#REF!,#REF!))</f>
        <v/>
      </c>
      <c r="T4" s="16" t="s">
        <v>520</v>
      </c>
      <c r="U4" s="2513" t="s">
        <v>642</v>
      </c>
      <c r="V4" s="2530"/>
      <c r="W4" s="2499" t="s">
        <v>643</v>
      </c>
      <c r="X4" s="2593" t="s">
        <v>644</v>
      </c>
      <c r="Y4" s="2499">
        <v>6703.35</v>
      </c>
      <c r="Z4" s="433"/>
      <c r="AA4" s="2866"/>
      <c r="AB4" s="2867"/>
      <c r="AC4" s="20"/>
      <c r="AD4" s="2867"/>
      <c r="AE4" s="20"/>
    </row>
    <row r="5" spans="1:31" s="2807" customFormat="1" ht="45" x14ac:dyDescent="0.25">
      <c r="A5" s="2518"/>
      <c r="B5" s="2898"/>
      <c r="C5" s="2898"/>
      <c r="D5" s="2918">
        <v>1</v>
      </c>
      <c r="E5" s="158">
        <v>128842</v>
      </c>
      <c r="F5" s="16">
        <v>200</v>
      </c>
      <c r="G5" s="2706" t="s">
        <v>636</v>
      </c>
      <c r="H5" s="2474" t="s">
        <v>645</v>
      </c>
      <c r="I5" s="56" t="s">
        <v>646</v>
      </c>
      <c r="J5" s="2707" t="s">
        <v>13</v>
      </c>
      <c r="K5" s="2461" t="s">
        <v>504</v>
      </c>
      <c r="L5" s="2491">
        <v>55</v>
      </c>
      <c r="M5" s="2491">
        <v>156</v>
      </c>
      <c r="N5" s="2460" t="s">
        <v>629</v>
      </c>
      <c r="O5" s="16">
        <v>5</v>
      </c>
      <c r="P5" s="2533">
        <f t="shared" si="0"/>
        <v>1000</v>
      </c>
      <c r="Q5" s="2600" t="s">
        <v>511</v>
      </c>
      <c r="R5" s="17" t="s">
        <v>647</v>
      </c>
      <c r="S5" s="1520" t="str">
        <f>IF(ISBLANK(AD5),"",WORKDAY(AD5,#REF!,#REF!))</f>
        <v/>
      </c>
      <c r="T5" s="16" t="s">
        <v>512</v>
      </c>
      <c r="U5" s="2513" t="s">
        <v>648</v>
      </c>
      <c r="V5" s="2530"/>
      <c r="W5" s="2499" t="s">
        <v>649</v>
      </c>
      <c r="X5" s="2593" t="s">
        <v>650</v>
      </c>
      <c r="Y5" s="2499">
        <v>10268</v>
      </c>
      <c r="Z5" s="162"/>
      <c r="AA5" s="6"/>
      <c r="AB5" s="2543"/>
      <c r="AC5" s="8"/>
      <c r="AD5" s="2543"/>
      <c r="AE5" s="8"/>
    </row>
    <row r="6" spans="1:31" s="2807" customFormat="1" ht="45.75" customHeight="1" x14ac:dyDescent="0.25">
      <c r="A6" s="2518"/>
      <c r="B6" s="2862">
        <v>1</v>
      </c>
      <c r="C6" s="2898"/>
      <c r="D6" s="2899"/>
      <c r="E6" s="158">
        <v>128838</v>
      </c>
      <c r="F6" s="16">
        <v>200</v>
      </c>
      <c r="G6" s="2706" t="s">
        <v>636</v>
      </c>
      <c r="H6" s="2474" t="s">
        <v>651</v>
      </c>
      <c r="I6" s="56" t="s">
        <v>652</v>
      </c>
      <c r="J6" s="2707" t="s">
        <v>13</v>
      </c>
      <c r="K6" s="2461" t="s">
        <v>504</v>
      </c>
      <c r="L6" s="2491">
        <v>75</v>
      </c>
      <c r="M6" s="2491">
        <v>304</v>
      </c>
      <c r="N6" s="2460" t="s">
        <v>587</v>
      </c>
      <c r="O6" s="16">
        <v>9</v>
      </c>
      <c r="P6" s="2533">
        <f t="shared" si="0"/>
        <v>1800</v>
      </c>
      <c r="Q6" s="2600" t="s">
        <v>511</v>
      </c>
      <c r="R6" s="62" t="s">
        <v>653</v>
      </c>
      <c r="S6" s="1520" t="str">
        <f>IF(ISBLANK(AD6),"",WORKDAY(AD6,#REF!,#REF!))</f>
        <v/>
      </c>
      <c r="T6" s="16" t="s">
        <v>512</v>
      </c>
      <c r="U6" s="2513" t="s">
        <v>648</v>
      </c>
      <c r="V6" s="2530"/>
      <c r="W6" s="2499" t="s">
        <v>654</v>
      </c>
      <c r="X6" s="2593" t="s">
        <v>655</v>
      </c>
      <c r="Y6" s="2499">
        <v>17076</v>
      </c>
      <c r="Z6" s="162"/>
      <c r="AA6" s="6"/>
      <c r="AB6" s="2543"/>
      <c r="AC6" s="8"/>
      <c r="AD6" s="2543"/>
      <c r="AE6" s="8"/>
    </row>
    <row r="7" spans="1:31" s="2842" customFormat="1" ht="92.25" customHeight="1" x14ac:dyDescent="0.25">
      <c r="A7" s="2865"/>
      <c r="B7" s="2674"/>
      <c r="C7" s="2674"/>
      <c r="D7" s="2674"/>
      <c r="E7" s="132" t="s">
        <v>656</v>
      </c>
      <c r="F7" s="16">
        <v>200</v>
      </c>
      <c r="G7" s="2706" t="s">
        <v>657</v>
      </c>
      <c r="H7" s="17" t="s">
        <v>501</v>
      </c>
      <c r="I7" s="1646" t="s">
        <v>658</v>
      </c>
      <c r="J7" s="2707" t="s">
        <v>659</v>
      </c>
      <c r="K7" s="2461" t="s">
        <v>504</v>
      </c>
      <c r="L7" s="2491">
        <v>33</v>
      </c>
      <c r="M7" s="2491">
        <v>167</v>
      </c>
      <c r="N7" s="2460" t="s">
        <v>545</v>
      </c>
      <c r="O7" s="16">
        <v>9</v>
      </c>
      <c r="P7" s="2533">
        <f t="shared" si="0"/>
        <v>1800</v>
      </c>
      <c r="Q7" s="2921"/>
      <c r="R7" s="17" t="s">
        <v>660</v>
      </c>
      <c r="S7" s="2890" t="str">
        <f>IF(ISBLANK(AD7),"",WORKDAY(AD7,#REF!,#REF!))</f>
        <v/>
      </c>
      <c r="T7" s="16" t="s">
        <v>506</v>
      </c>
      <c r="U7" s="2513" t="s">
        <v>661</v>
      </c>
      <c r="V7" s="2530"/>
      <c r="W7" s="2499" t="s">
        <v>600</v>
      </c>
      <c r="X7" s="2593" t="s">
        <v>662</v>
      </c>
      <c r="Y7" s="2499">
        <v>9802</v>
      </c>
      <c r="Z7" s="433"/>
      <c r="AA7" s="2866"/>
      <c r="AB7" s="2867"/>
      <c r="AC7" s="20"/>
      <c r="AD7" s="2867"/>
      <c r="AE7" s="20"/>
    </row>
    <row r="8" spans="1:31" s="2807" customFormat="1" ht="47.25" customHeight="1" x14ac:dyDescent="0.25">
      <c r="A8" s="2518"/>
      <c r="B8" s="2676"/>
      <c r="C8" s="2676"/>
      <c r="D8" s="2681">
        <v>2</v>
      </c>
      <c r="E8" s="158">
        <v>125151</v>
      </c>
      <c r="F8" s="16">
        <v>2</v>
      </c>
      <c r="G8" s="2706" t="s">
        <v>663</v>
      </c>
      <c r="H8" s="17" t="s">
        <v>627</v>
      </c>
      <c r="I8" s="140" t="s">
        <v>664</v>
      </c>
      <c r="J8" s="2707" t="s">
        <v>13</v>
      </c>
      <c r="K8" s="2461" t="s">
        <v>504</v>
      </c>
      <c r="L8" s="2491">
        <v>5</v>
      </c>
      <c r="M8" s="2491">
        <v>648</v>
      </c>
      <c r="N8" s="2460" t="s">
        <v>545</v>
      </c>
      <c r="O8" s="16">
        <v>336</v>
      </c>
      <c r="P8" s="2533">
        <f t="shared" si="0"/>
        <v>672</v>
      </c>
      <c r="Q8" s="2600" t="s">
        <v>511</v>
      </c>
      <c r="R8" s="17" t="s">
        <v>665</v>
      </c>
      <c r="S8" s="1520" t="str">
        <f>IF(ISBLANK(AD8),"",WORKDAY(AD8,#REF!,#REF!))</f>
        <v/>
      </c>
      <c r="T8" s="16" t="s">
        <v>506</v>
      </c>
      <c r="U8" s="2513" t="s">
        <v>666</v>
      </c>
      <c r="V8" s="2530"/>
      <c r="W8" s="2499" t="s">
        <v>667</v>
      </c>
      <c r="X8" s="2593" t="s">
        <v>668</v>
      </c>
      <c r="Y8" s="2499">
        <v>4316.8</v>
      </c>
      <c r="Z8" s="162"/>
      <c r="AA8" s="6"/>
      <c r="AB8" s="2543"/>
      <c r="AC8" s="8"/>
      <c r="AD8" s="2543"/>
      <c r="AE8" s="8"/>
    </row>
    <row r="9" spans="1:31" s="2807" customFormat="1" ht="29.25" customHeight="1" x14ac:dyDescent="0.25">
      <c r="A9" s="2518"/>
      <c r="B9" s="161"/>
      <c r="C9" s="2681">
        <v>2</v>
      </c>
      <c r="D9" s="161"/>
      <c r="E9" s="158">
        <v>129068</v>
      </c>
      <c r="F9" s="16">
        <v>70</v>
      </c>
      <c r="G9" s="2706" t="s">
        <v>669</v>
      </c>
      <c r="H9" s="2474" t="s">
        <v>670</v>
      </c>
      <c r="I9" s="56" t="s">
        <v>671</v>
      </c>
      <c r="J9" s="2707" t="s">
        <v>13</v>
      </c>
      <c r="K9" s="2461" t="s">
        <v>504</v>
      </c>
      <c r="L9" s="2491">
        <v>80</v>
      </c>
      <c r="M9" s="2491">
        <v>132</v>
      </c>
      <c r="N9" s="2460" t="s">
        <v>505</v>
      </c>
      <c r="O9" s="16">
        <v>18</v>
      </c>
      <c r="P9" s="2533">
        <f t="shared" si="0"/>
        <v>1260</v>
      </c>
      <c r="Q9" s="2600" t="s">
        <v>511</v>
      </c>
      <c r="R9" s="62" t="s">
        <v>672</v>
      </c>
      <c r="S9" s="1520" t="str">
        <f>IF(ISBLANK(AD9),"",WORKDAY(AD9,#REF!,#REF!))</f>
        <v/>
      </c>
      <c r="T9" s="16" t="s">
        <v>512</v>
      </c>
      <c r="U9" s="2513" t="s">
        <v>673</v>
      </c>
      <c r="V9" s="2530"/>
      <c r="W9" s="2499" t="s">
        <v>667</v>
      </c>
      <c r="X9" s="2593" t="s">
        <v>674</v>
      </c>
      <c r="Y9" s="2499">
        <v>5760</v>
      </c>
      <c r="Z9" s="162"/>
      <c r="AA9" s="6"/>
      <c r="AB9" s="2543"/>
      <c r="AC9" s="8"/>
      <c r="AD9" s="2543"/>
      <c r="AE9" s="8"/>
    </row>
    <row r="10" spans="1:31" s="2807" customFormat="1" ht="45" customHeight="1" x14ac:dyDescent="0.25">
      <c r="A10" s="2518"/>
      <c r="B10" s="2681">
        <v>2</v>
      </c>
      <c r="C10" s="2681"/>
      <c r="D10" s="161"/>
      <c r="E10" s="158" t="s">
        <v>675</v>
      </c>
      <c r="F10" s="16">
        <v>990</v>
      </c>
      <c r="G10" s="2706" t="s">
        <v>676</v>
      </c>
      <c r="H10" s="17" t="s">
        <v>677</v>
      </c>
      <c r="I10" s="2623" t="s">
        <v>678</v>
      </c>
      <c r="J10" s="2707" t="s">
        <v>679</v>
      </c>
      <c r="K10" s="2461" t="s">
        <v>504</v>
      </c>
      <c r="L10" s="2491">
        <v>40</v>
      </c>
      <c r="M10" s="2491">
        <v>69</v>
      </c>
      <c r="N10" s="2460" t="s">
        <v>629</v>
      </c>
      <c r="O10" s="16">
        <v>0</v>
      </c>
      <c r="P10" s="2533">
        <f t="shared" si="0"/>
        <v>0</v>
      </c>
      <c r="Q10" s="2600"/>
      <c r="R10" s="62" t="s">
        <v>680</v>
      </c>
      <c r="S10" s="1520" t="str">
        <f>IF(ISBLANK(AD10),"",WORKDAY(AD10,#REF!,#REF!))</f>
        <v/>
      </c>
      <c r="T10" s="16" t="s">
        <v>506</v>
      </c>
      <c r="U10" s="2513" t="s">
        <v>681</v>
      </c>
      <c r="V10" s="2614" t="s">
        <v>682</v>
      </c>
      <c r="W10" s="2499" t="s">
        <v>683</v>
      </c>
      <c r="X10" s="2593" t="s">
        <v>684</v>
      </c>
      <c r="Y10" s="2499">
        <v>11068.2</v>
      </c>
      <c r="Z10" s="162"/>
      <c r="AA10" s="6"/>
      <c r="AB10" s="2543"/>
      <c r="AC10" s="8"/>
      <c r="AD10" s="2543"/>
      <c r="AE10" s="8"/>
    </row>
    <row r="11" spans="1:31" s="2906" customFormat="1" ht="107.25" customHeight="1" x14ac:dyDescent="0.25">
      <c r="A11" s="2905"/>
      <c r="B11" s="2676"/>
      <c r="C11" s="2676"/>
      <c r="D11" s="2681">
        <v>3</v>
      </c>
      <c r="E11" s="2907" t="s">
        <v>685</v>
      </c>
      <c r="F11" s="2908">
        <v>125</v>
      </c>
      <c r="G11" s="2909" t="s">
        <v>686</v>
      </c>
      <c r="H11" s="2920" t="s">
        <v>687</v>
      </c>
      <c r="I11" s="2908" t="s">
        <v>688</v>
      </c>
      <c r="J11" s="2911" t="s">
        <v>13</v>
      </c>
      <c r="K11" s="2908" t="s">
        <v>504</v>
      </c>
      <c r="L11" s="2912">
        <v>45</v>
      </c>
      <c r="M11" s="2912">
        <v>129</v>
      </c>
      <c r="N11" s="2913" t="s">
        <v>629</v>
      </c>
      <c r="O11" s="2908">
        <v>22</v>
      </c>
      <c r="P11" s="2914">
        <f t="shared" si="0"/>
        <v>2750</v>
      </c>
      <c r="Q11" s="2915"/>
      <c r="R11" s="2910" t="s">
        <v>689</v>
      </c>
      <c r="S11" s="2916" t="str">
        <f>IF(ISBLANK(AD11),"",WORKDAY(AD11,#REF!,#REF!))</f>
        <v/>
      </c>
      <c r="T11" s="2917" t="s">
        <v>506</v>
      </c>
      <c r="U11" s="2808" t="s">
        <v>690</v>
      </c>
      <c r="V11" s="2530"/>
      <c r="W11" s="2900" t="s">
        <v>691</v>
      </c>
      <c r="X11" s="2901" t="s">
        <v>692</v>
      </c>
      <c r="Y11" s="2900">
        <v>13956.25</v>
      </c>
      <c r="Z11" s="2829"/>
      <c r="AA11" s="2902"/>
      <c r="AB11" s="2903"/>
      <c r="AC11" s="2904"/>
      <c r="AD11" s="2903"/>
      <c r="AE11" s="2904"/>
    </row>
    <row r="12" spans="1:31" s="2807" customFormat="1" ht="30" x14ac:dyDescent="0.25">
      <c r="A12" s="2518"/>
      <c r="B12" s="161"/>
      <c r="C12" s="161"/>
      <c r="D12" s="161"/>
      <c r="E12" s="158">
        <v>128690</v>
      </c>
      <c r="F12" s="16">
        <v>70</v>
      </c>
      <c r="G12" s="2706" t="s">
        <v>693</v>
      </c>
      <c r="H12" s="17" t="s">
        <v>694</v>
      </c>
      <c r="I12" s="56" t="s">
        <v>695</v>
      </c>
      <c r="J12" s="2707" t="s">
        <v>13</v>
      </c>
      <c r="K12" s="2461" t="s">
        <v>504</v>
      </c>
      <c r="L12" s="2491">
        <v>105</v>
      </c>
      <c r="M12" s="2491">
        <v>290</v>
      </c>
      <c r="N12" s="2460" t="s">
        <v>629</v>
      </c>
      <c r="O12" s="16">
        <v>1</v>
      </c>
      <c r="P12" s="2533">
        <f t="shared" si="0"/>
        <v>70</v>
      </c>
      <c r="Q12" s="2600" t="s">
        <v>511</v>
      </c>
      <c r="R12" s="17" t="s">
        <v>696</v>
      </c>
      <c r="S12" s="1520" t="str">
        <f>IF(ISBLANK(AD12),"",WORKDAY(AD12,#REF!,#REF!))</f>
        <v/>
      </c>
      <c r="T12" s="16" t="s">
        <v>512</v>
      </c>
      <c r="U12" s="2513" t="s">
        <v>697</v>
      </c>
      <c r="V12" s="2530"/>
      <c r="W12" s="2499" t="s">
        <v>643</v>
      </c>
      <c r="X12" s="2593" t="s">
        <v>698</v>
      </c>
      <c r="Y12" s="2499">
        <v>8498</v>
      </c>
      <c r="Z12" s="162"/>
      <c r="AA12" s="6"/>
      <c r="AB12" s="2543"/>
      <c r="AC12" s="8"/>
      <c r="AD12" s="2543"/>
      <c r="AE12" s="8"/>
    </row>
    <row r="13" spans="1:31" s="2807" customFormat="1" ht="38.25" x14ac:dyDescent="0.25">
      <c r="A13" s="2518"/>
      <c r="B13" s="2674"/>
      <c r="C13" s="2674"/>
      <c r="D13" s="2674"/>
      <c r="E13" s="2618">
        <v>129188</v>
      </c>
      <c r="F13" s="51">
        <v>10</v>
      </c>
      <c r="G13" s="2703" t="s">
        <v>699</v>
      </c>
      <c r="H13" s="17" t="s">
        <v>700</v>
      </c>
      <c r="I13" s="59" t="s">
        <v>701</v>
      </c>
      <c r="J13" s="2704" t="s">
        <v>13</v>
      </c>
      <c r="K13" s="2467" t="s">
        <v>504</v>
      </c>
      <c r="L13" s="2603">
        <v>82</v>
      </c>
      <c r="M13" s="2603">
        <v>283</v>
      </c>
      <c r="N13" s="2496" t="s">
        <v>640</v>
      </c>
      <c r="O13" s="51">
        <v>0</v>
      </c>
      <c r="P13" s="80">
        <f t="shared" si="0"/>
        <v>0</v>
      </c>
      <c r="Q13" s="2600"/>
      <c r="R13" s="64" t="s">
        <v>17</v>
      </c>
      <c r="S13" s="1520" t="str">
        <f>IF(ISBLANK(AD13),"",WORKDAY(AD13,#REF!,#REF!))</f>
        <v/>
      </c>
      <c r="T13" s="16" t="s">
        <v>506</v>
      </c>
      <c r="U13" s="2513" t="s">
        <v>702</v>
      </c>
      <c r="V13" s="2530"/>
      <c r="W13" s="2499" t="s">
        <v>691</v>
      </c>
      <c r="X13" s="2593" t="s">
        <v>703</v>
      </c>
      <c r="Y13" s="2499">
        <v>2802.2</v>
      </c>
      <c r="Z13" s="162"/>
      <c r="AA13" s="6"/>
      <c r="AB13" s="2543"/>
      <c r="AC13" s="8"/>
      <c r="AD13" s="2543"/>
      <c r="AE13" s="8"/>
    </row>
    <row r="14" spans="1:31" s="2807" customFormat="1" ht="147" customHeight="1" x14ac:dyDescent="0.25">
      <c r="A14" s="2518"/>
      <c r="B14" s="2674"/>
      <c r="C14" s="2674"/>
      <c r="D14" s="2674"/>
      <c r="E14" s="2714" t="s">
        <v>704</v>
      </c>
      <c r="F14" s="51">
        <v>20</v>
      </c>
      <c r="G14" s="2703" t="s">
        <v>699</v>
      </c>
      <c r="H14" s="17" t="s">
        <v>501</v>
      </c>
      <c r="I14" s="140" t="s">
        <v>705</v>
      </c>
      <c r="J14" s="2704" t="s">
        <v>13</v>
      </c>
      <c r="K14" s="2467" t="s">
        <v>504</v>
      </c>
      <c r="L14" s="2603">
        <v>113</v>
      </c>
      <c r="M14" s="2603">
        <v>363</v>
      </c>
      <c r="N14" s="2496" t="s">
        <v>706</v>
      </c>
      <c r="O14" s="51">
        <v>65</v>
      </c>
      <c r="P14" s="80">
        <f t="shared" si="0"/>
        <v>1300</v>
      </c>
      <c r="Q14" s="2600" t="s">
        <v>511</v>
      </c>
      <c r="R14" s="2474" t="s">
        <v>707</v>
      </c>
      <c r="S14" s="1520" t="str">
        <f>IF(ISBLANK(AD14),"",WORKDAY(AD14,#REF!,#REF!))</f>
        <v/>
      </c>
      <c r="T14" s="16" t="s">
        <v>506</v>
      </c>
      <c r="U14" s="2513" t="s">
        <v>588</v>
      </c>
      <c r="V14" s="2530"/>
      <c r="W14" s="2499" t="s">
        <v>593</v>
      </c>
      <c r="X14" s="2593" t="s">
        <v>708</v>
      </c>
      <c r="Y14" s="2499">
        <v>9254</v>
      </c>
      <c r="Z14" s="162"/>
      <c r="AA14" s="6"/>
      <c r="AB14" s="2543"/>
      <c r="AC14" s="8"/>
      <c r="AD14" s="2543"/>
      <c r="AE14" s="8"/>
    </row>
    <row r="15" spans="1:31" s="2807" customFormat="1" ht="126" customHeight="1" x14ac:dyDescent="0.25">
      <c r="A15" s="2518"/>
      <c r="B15" s="2674"/>
      <c r="C15" s="2809"/>
      <c r="D15" s="2809"/>
      <c r="E15" s="132" t="s">
        <v>709</v>
      </c>
      <c r="F15" s="16">
        <v>100</v>
      </c>
      <c r="G15" s="2710" t="s">
        <v>710</v>
      </c>
      <c r="H15" s="17" t="s">
        <v>501</v>
      </c>
      <c r="I15" s="56" t="s">
        <v>711</v>
      </c>
      <c r="J15" s="2707" t="s">
        <v>13</v>
      </c>
      <c r="K15" s="2461" t="s">
        <v>504</v>
      </c>
      <c r="L15" s="2491">
        <v>38</v>
      </c>
      <c r="M15" s="2491">
        <v>110</v>
      </c>
      <c r="N15" s="2460" t="s">
        <v>505</v>
      </c>
      <c r="O15" s="16">
        <v>1</v>
      </c>
      <c r="P15" s="2533">
        <f t="shared" si="0"/>
        <v>100</v>
      </c>
      <c r="Q15" s="2600" t="s">
        <v>511</v>
      </c>
      <c r="R15" s="62" t="s">
        <v>712</v>
      </c>
      <c r="S15" s="1520" t="str">
        <f>IF(ISBLANK(AD15),"",WORKDAY(AD15,#REF!,#REF!))</f>
        <v/>
      </c>
      <c r="T15" s="16" t="s">
        <v>512</v>
      </c>
      <c r="U15" s="2513" t="s">
        <v>713</v>
      </c>
      <c r="V15" s="2530"/>
      <c r="W15" s="2499" t="s">
        <v>714</v>
      </c>
      <c r="X15" s="2593" t="s">
        <v>715</v>
      </c>
      <c r="Y15" s="2499">
        <v>4140</v>
      </c>
      <c r="Z15" s="162"/>
      <c r="AA15" s="6" t="s">
        <v>635</v>
      </c>
      <c r="AB15" s="2543"/>
      <c r="AC15" s="8">
        <v>2</v>
      </c>
      <c r="AD15" s="2543"/>
      <c r="AE15" s="8"/>
    </row>
    <row r="16" spans="1:31" s="2807" customFormat="1" ht="150" x14ac:dyDescent="0.25">
      <c r="A16" s="2518"/>
      <c r="B16" s="2674"/>
      <c r="C16" s="2809"/>
      <c r="D16" s="2809"/>
      <c r="E16" s="132" t="s">
        <v>716</v>
      </c>
      <c r="F16" s="16">
        <v>19</v>
      </c>
      <c r="G16" s="2706" t="s">
        <v>693</v>
      </c>
      <c r="H16" s="17" t="s">
        <v>501</v>
      </c>
      <c r="I16" s="140" t="s">
        <v>717</v>
      </c>
      <c r="J16" s="2707" t="s">
        <v>13</v>
      </c>
      <c r="K16" s="2461" t="s">
        <v>504</v>
      </c>
      <c r="L16" s="2491">
        <v>2</v>
      </c>
      <c r="M16" s="2491">
        <v>4</v>
      </c>
      <c r="N16" s="2460" t="s">
        <v>545</v>
      </c>
      <c r="O16" s="16">
        <v>30</v>
      </c>
      <c r="P16" s="2533">
        <f t="shared" si="0"/>
        <v>570</v>
      </c>
      <c r="Q16" s="2600"/>
      <c r="R16" s="17" t="s">
        <v>718</v>
      </c>
      <c r="S16" s="1520" t="str">
        <f>IF(ISBLANK(AD16),"",WORKDAY(AD16,#REF!,#REF!))</f>
        <v/>
      </c>
      <c r="T16" s="16" t="s">
        <v>520</v>
      </c>
      <c r="U16" s="2513" t="s">
        <v>541</v>
      </c>
      <c r="V16" s="2530"/>
      <c r="W16" s="2499" t="s">
        <v>691</v>
      </c>
      <c r="X16" s="2593" t="s">
        <v>703</v>
      </c>
      <c r="Y16" s="2499">
        <v>4714</v>
      </c>
      <c r="Z16" s="162"/>
      <c r="AA16" s="6"/>
      <c r="AB16" s="2543"/>
      <c r="AC16" s="8"/>
      <c r="AD16" s="2543"/>
      <c r="AE16" s="8"/>
    </row>
    <row r="17" spans="1:31" s="2444" customFormat="1" ht="30" x14ac:dyDescent="0.25">
      <c r="A17" s="2641"/>
      <c r="B17" s="2674"/>
      <c r="C17" s="2809"/>
      <c r="D17" s="2809"/>
      <c r="E17" s="158">
        <v>129045</v>
      </c>
      <c r="F17" s="16">
        <v>225</v>
      </c>
      <c r="G17" s="2706" t="s">
        <v>719</v>
      </c>
      <c r="H17" s="17" t="s">
        <v>501</v>
      </c>
      <c r="I17" s="56" t="s">
        <v>720</v>
      </c>
      <c r="J17" s="2707" t="s">
        <v>13</v>
      </c>
      <c r="K17" s="2461" t="s">
        <v>504</v>
      </c>
      <c r="L17" s="2491">
        <v>2</v>
      </c>
      <c r="M17" s="2491">
        <v>2</v>
      </c>
      <c r="N17" s="2460" t="s">
        <v>505</v>
      </c>
      <c r="O17" s="16">
        <v>0</v>
      </c>
      <c r="P17" s="2533">
        <f t="shared" si="0"/>
        <v>0</v>
      </c>
      <c r="Q17" s="2922"/>
      <c r="R17" s="62" t="s">
        <v>721</v>
      </c>
      <c r="S17" s="34" t="str">
        <f>IF(ISBLANK(AD17),"",WORKDAY(AD17,#REF!,#REF!))</f>
        <v/>
      </c>
      <c r="T17" s="16" t="s">
        <v>506</v>
      </c>
      <c r="U17" s="2513" t="s">
        <v>592</v>
      </c>
      <c r="V17" s="2530"/>
      <c r="W17" s="2499" t="s">
        <v>691</v>
      </c>
      <c r="X17" s="2593" t="s">
        <v>692</v>
      </c>
      <c r="Y17" s="2499">
        <v>3947.5</v>
      </c>
      <c r="Z17" s="162"/>
      <c r="AA17" s="6"/>
      <c r="AB17" s="2543"/>
      <c r="AC17" s="8"/>
      <c r="AD17" s="2543"/>
      <c r="AE17" s="2649"/>
    </row>
    <row r="18" spans="1:31" s="2807" customFormat="1" ht="65.25" customHeight="1" x14ac:dyDescent="0.25">
      <c r="A18" s="2518"/>
      <c r="B18" s="161"/>
      <c r="C18" s="161"/>
      <c r="D18" s="161"/>
      <c r="E18" s="158">
        <v>128573</v>
      </c>
      <c r="F18" s="16">
        <v>75</v>
      </c>
      <c r="G18" s="2706" t="s">
        <v>722</v>
      </c>
      <c r="H18" s="17" t="s">
        <v>501</v>
      </c>
      <c r="I18" s="140" t="s">
        <v>723</v>
      </c>
      <c r="J18" s="2707" t="s">
        <v>13</v>
      </c>
      <c r="K18" s="2461" t="s">
        <v>516</v>
      </c>
      <c r="L18" s="2491">
        <v>99</v>
      </c>
      <c r="M18" s="2491">
        <v>361</v>
      </c>
      <c r="N18" s="2460"/>
      <c r="O18" s="16">
        <v>12</v>
      </c>
      <c r="P18" s="2533">
        <f t="shared" si="0"/>
        <v>900</v>
      </c>
      <c r="Q18" s="2600" t="s">
        <v>511</v>
      </c>
      <c r="R18" s="17" t="s">
        <v>16</v>
      </c>
      <c r="S18" s="1520" t="str">
        <f>IF(ISBLANK(AD18),"",WORKDAY(AD18,#REF!,#REF!))</f>
        <v/>
      </c>
      <c r="T18" s="16" t="s">
        <v>506</v>
      </c>
      <c r="U18" s="2513" t="s">
        <v>592</v>
      </c>
      <c r="V18" s="2530"/>
      <c r="W18" s="2499" t="s">
        <v>593</v>
      </c>
      <c r="X18" s="2593" t="s">
        <v>692</v>
      </c>
      <c r="Y18" s="2499">
        <v>8718.75</v>
      </c>
      <c r="Z18" s="162"/>
      <c r="AA18" s="6"/>
      <c r="AB18" s="2543"/>
      <c r="AC18" s="8"/>
      <c r="AD18" s="2543"/>
      <c r="AE18" s="8"/>
    </row>
    <row r="19" spans="1:31" s="2444" customFormat="1" ht="33" customHeight="1" x14ac:dyDescent="0.25">
      <c r="A19" s="2641"/>
      <c r="B19" s="2809"/>
      <c r="C19" s="2809"/>
      <c r="D19" s="2599" t="s">
        <v>724</v>
      </c>
      <c r="E19" s="2714" t="s">
        <v>725</v>
      </c>
      <c r="F19" s="51">
        <v>100</v>
      </c>
      <c r="G19" s="2703" t="s">
        <v>531</v>
      </c>
      <c r="H19" s="17" t="s">
        <v>501</v>
      </c>
      <c r="I19" s="1572" t="s">
        <v>726</v>
      </c>
      <c r="J19" s="2704" t="s">
        <v>13</v>
      </c>
      <c r="K19" s="2467" t="s">
        <v>504</v>
      </c>
      <c r="L19" s="2603">
        <v>9</v>
      </c>
      <c r="M19" s="2603">
        <v>211</v>
      </c>
      <c r="N19" s="2496" t="s">
        <v>505</v>
      </c>
      <c r="O19" s="51">
        <v>0</v>
      </c>
      <c r="P19" s="80">
        <f t="shared" si="0"/>
        <v>0</v>
      </c>
      <c r="Q19" s="2563" t="s">
        <v>511</v>
      </c>
      <c r="R19" s="2919" t="s">
        <v>727</v>
      </c>
      <c r="S19" s="34" t="str">
        <f>IF(ISBLANK(AD19),"",WORKDAY(AD19,#REF!,#REF!))</f>
        <v/>
      </c>
      <c r="T19" s="16" t="s">
        <v>512</v>
      </c>
      <c r="U19" s="2513" t="s">
        <v>697</v>
      </c>
      <c r="V19" s="2530"/>
      <c r="W19" s="2499" t="s">
        <v>649</v>
      </c>
      <c r="X19" s="2593" t="s">
        <v>703</v>
      </c>
      <c r="Y19" s="2499">
        <v>6225</v>
      </c>
      <c r="Z19" s="162"/>
      <c r="AA19" s="6"/>
      <c r="AB19" s="2543"/>
      <c r="AC19" s="8"/>
      <c r="AD19" s="2543"/>
      <c r="AE19" s="2649"/>
    </row>
    <row r="20" spans="1:31" s="2807" customFormat="1" ht="46.5" customHeight="1" x14ac:dyDescent="0.25">
      <c r="A20" s="2518"/>
      <c r="B20" s="2674"/>
      <c r="C20" s="2674"/>
      <c r="D20" s="2674"/>
      <c r="E20" s="2714" t="s">
        <v>728</v>
      </c>
      <c r="F20" s="51">
        <v>5</v>
      </c>
      <c r="G20" s="2703" t="s">
        <v>699</v>
      </c>
      <c r="H20" s="64" t="s">
        <v>501</v>
      </c>
      <c r="I20" s="59" t="s">
        <v>729</v>
      </c>
      <c r="J20" s="2704" t="s">
        <v>13</v>
      </c>
      <c r="K20" s="2467" t="s">
        <v>504</v>
      </c>
      <c r="L20" s="2603">
        <v>146</v>
      </c>
      <c r="M20" s="2603">
        <v>565</v>
      </c>
      <c r="N20" s="2496" t="s">
        <v>730</v>
      </c>
      <c r="O20" s="51">
        <v>52</v>
      </c>
      <c r="P20" s="80">
        <f t="shared" si="0"/>
        <v>260</v>
      </c>
      <c r="Q20" s="2563"/>
      <c r="R20" s="64" t="s">
        <v>731</v>
      </c>
      <c r="S20" s="1520" t="str">
        <f>IF(ISBLANK(AD20),"",WORKDAY(AD20,#REF!,#REF!))</f>
        <v/>
      </c>
      <c r="T20" s="16" t="s">
        <v>520</v>
      </c>
      <c r="U20" s="2513" t="s">
        <v>606</v>
      </c>
      <c r="V20" s="2530"/>
      <c r="W20" s="2499" t="s">
        <v>600</v>
      </c>
      <c r="X20" s="2593" t="s">
        <v>662</v>
      </c>
      <c r="Y20" s="2499">
        <f>4131+1200</f>
        <v>5331</v>
      </c>
      <c r="Z20" s="162"/>
      <c r="AA20" s="6"/>
      <c r="AB20" s="2543"/>
      <c r="AC20" s="8"/>
      <c r="AD20" s="2543"/>
      <c r="AE20" s="8"/>
    </row>
    <row r="21" spans="1:31" s="2807" customFormat="1" ht="96" customHeight="1" x14ac:dyDescent="0.25">
      <c r="A21" s="2518"/>
      <c r="B21" s="2674"/>
      <c r="C21" s="2674"/>
      <c r="D21" s="2674"/>
      <c r="E21" s="2618">
        <v>126718</v>
      </c>
      <c r="F21" s="51">
        <v>50</v>
      </c>
      <c r="G21" s="2703" t="s">
        <v>732</v>
      </c>
      <c r="H21" s="17" t="s">
        <v>501</v>
      </c>
      <c r="I21" s="60" t="s">
        <v>733</v>
      </c>
      <c r="J21" s="2704" t="s">
        <v>734</v>
      </c>
      <c r="K21" s="2467" t="s">
        <v>504</v>
      </c>
      <c r="L21" s="2603">
        <v>127</v>
      </c>
      <c r="M21" s="2603">
        <v>895</v>
      </c>
      <c r="N21" s="2496" t="s">
        <v>629</v>
      </c>
      <c r="O21" s="51">
        <v>4</v>
      </c>
      <c r="P21" s="80">
        <f t="shared" si="0"/>
        <v>200</v>
      </c>
      <c r="Q21" s="2563"/>
      <c r="R21" s="2474" t="s">
        <v>735</v>
      </c>
      <c r="S21" s="1520" t="str">
        <f>IF(ISBLANK(AD21),"",WORKDAY(AD21,#REF!,#REF!))</f>
        <v/>
      </c>
      <c r="T21" s="16" t="s">
        <v>506</v>
      </c>
      <c r="U21" s="2513" t="s">
        <v>572</v>
      </c>
      <c r="V21" s="2530"/>
      <c r="W21" s="2499" t="s">
        <v>736</v>
      </c>
      <c r="X21" s="2593" t="s">
        <v>737</v>
      </c>
      <c r="Y21" s="2499">
        <v>12457.5</v>
      </c>
      <c r="Z21" s="162"/>
      <c r="AA21" s="6"/>
      <c r="AB21" s="2543"/>
      <c r="AC21" s="8"/>
      <c r="AD21" s="2543"/>
      <c r="AE21" s="8"/>
    </row>
    <row r="22" spans="1:31" s="2807" customFormat="1" ht="14.25" customHeight="1" x14ac:dyDescent="0.25">
      <c r="A22" s="2518"/>
      <c r="B22" s="161"/>
      <c r="C22" s="161"/>
      <c r="D22" s="161"/>
      <c r="E22" s="2618">
        <v>128454</v>
      </c>
      <c r="F22" s="51">
        <v>5</v>
      </c>
      <c r="G22" s="2703" t="s">
        <v>738</v>
      </c>
      <c r="H22" s="17" t="s">
        <v>501</v>
      </c>
      <c r="I22" s="59" t="s">
        <v>739</v>
      </c>
      <c r="J22" s="2704" t="s">
        <v>13</v>
      </c>
      <c r="K22" s="2467" t="s">
        <v>511</v>
      </c>
      <c r="L22" s="2603">
        <v>0</v>
      </c>
      <c r="M22" s="2603">
        <v>0</v>
      </c>
      <c r="N22" s="2496"/>
      <c r="O22" s="51">
        <v>130</v>
      </c>
      <c r="P22" s="80">
        <f t="shared" si="0"/>
        <v>650</v>
      </c>
      <c r="Q22" s="2600"/>
      <c r="R22" s="2861" t="s">
        <v>740</v>
      </c>
      <c r="S22" s="1520" t="str">
        <f>IF(ISBLANK(AD22),"",WORKDAY(AD22,#REF!,#REF!))</f>
        <v/>
      </c>
      <c r="T22" s="16" t="s">
        <v>512</v>
      </c>
      <c r="U22" s="2513" t="s">
        <v>741</v>
      </c>
      <c r="V22" s="2530"/>
      <c r="W22" s="2499" t="s">
        <v>654</v>
      </c>
      <c r="X22" s="2593" t="s">
        <v>737</v>
      </c>
      <c r="Y22" s="2499">
        <v>4225</v>
      </c>
      <c r="Z22" s="162"/>
      <c r="AA22" s="6"/>
      <c r="AB22" s="2543"/>
      <c r="AC22" s="8"/>
      <c r="AD22" s="2543"/>
      <c r="AE22" s="8"/>
    </row>
    <row r="23" spans="1:31" s="2807" customFormat="1" ht="33" customHeight="1" x14ac:dyDescent="0.25">
      <c r="A23" s="2518"/>
      <c r="B23" s="161"/>
      <c r="C23" s="161"/>
      <c r="D23" s="161"/>
      <c r="E23" s="2618" t="s">
        <v>742</v>
      </c>
      <c r="F23" s="51">
        <v>5</v>
      </c>
      <c r="G23" s="2703" t="s">
        <v>743</v>
      </c>
      <c r="H23" s="17" t="s">
        <v>501</v>
      </c>
      <c r="I23" s="59" t="s">
        <v>744</v>
      </c>
      <c r="J23" s="2704" t="s">
        <v>13</v>
      </c>
      <c r="K23" s="2467" t="s">
        <v>504</v>
      </c>
      <c r="L23" s="2603">
        <v>57</v>
      </c>
      <c r="M23" s="2603">
        <v>233</v>
      </c>
      <c r="N23" s="2496" t="s">
        <v>505</v>
      </c>
      <c r="O23" s="51">
        <v>19</v>
      </c>
      <c r="P23" s="80">
        <f t="shared" si="0"/>
        <v>95</v>
      </c>
      <c r="Q23" s="2563" t="s">
        <v>511</v>
      </c>
      <c r="R23" s="2474" t="s">
        <v>745</v>
      </c>
      <c r="S23" s="1520" t="str">
        <f>IF(ISBLANK(AD23),"",WORKDAY(AD23,#REF!,#REF!))</f>
        <v/>
      </c>
      <c r="T23" s="16" t="s">
        <v>512</v>
      </c>
      <c r="U23" s="2513" t="s">
        <v>570</v>
      </c>
      <c r="V23" s="2530"/>
      <c r="W23" s="2499" t="s">
        <v>567</v>
      </c>
      <c r="X23" s="2593" t="s">
        <v>746</v>
      </c>
      <c r="Y23" s="2499">
        <v>6881</v>
      </c>
      <c r="Z23" s="2852"/>
      <c r="AA23" s="2640" t="s">
        <v>635</v>
      </c>
      <c r="AB23" s="2853"/>
      <c r="AC23" s="2854">
        <v>2</v>
      </c>
      <c r="AD23" s="2853"/>
      <c r="AE23" s="2854"/>
    </row>
    <row r="24" spans="1:31" s="2807" customFormat="1" ht="14.25" customHeight="1" x14ac:dyDescent="0.25">
      <c r="A24" s="2518"/>
      <c r="B24" s="161"/>
      <c r="C24" s="2642"/>
      <c r="D24" s="2642"/>
      <c r="E24" s="2618">
        <v>125202</v>
      </c>
      <c r="F24" s="51">
        <v>25</v>
      </c>
      <c r="G24" s="2703" t="s">
        <v>531</v>
      </c>
      <c r="H24" s="17" t="s">
        <v>627</v>
      </c>
      <c r="I24" s="56" t="s">
        <v>747</v>
      </c>
      <c r="J24" s="2704" t="s">
        <v>13</v>
      </c>
      <c r="K24" s="2467" t="s">
        <v>504</v>
      </c>
      <c r="L24" s="2603">
        <v>9</v>
      </c>
      <c r="M24" s="2603">
        <v>90</v>
      </c>
      <c r="N24" s="2496" t="s">
        <v>505</v>
      </c>
      <c r="O24" s="51">
        <v>15</v>
      </c>
      <c r="P24" s="80">
        <f t="shared" si="0"/>
        <v>375</v>
      </c>
      <c r="Q24" s="2777" t="s">
        <v>511</v>
      </c>
      <c r="R24" s="64" t="s">
        <v>748</v>
      </c>
      <c r="S24" s="1520" t="str">
        <f>IF(ISBLANK(AD24),"",WORKDAY(AD24,#REF!,#REF!))</f>
        <v/>
      </c>
      <c r="T24" s="16" t="s">
        <v>506</v>
      </c>
      <c r="U24" s="2513" t="s">
        <v>749</v>
      </c>
      <c r="V24" s="2614"/>
      <c r="W24" s="2499" t="s">
        <v>750</v>
      </c>
      <c r="X24" s="2593" t="s">
        <v>751</v>
      </c>
      <c r="Y24" s="2499">
        <v>5625</v>
      </c>
      <c r="Z24" s="162"/>
      <c r="AA24" s="6" t="s">
        <v>752</v>
      </c>
      <c r="AB24" s="2543"/>
      <c r="AC24" s="8">
        <v>2</v>
      </c>
      <c r="AD24" s="2543"/>
      <c r="AE24" s="8"/>
    </row>
    <row r="25" spans="1:31" s="2869" customFormat="1" ht="45" x14ac:dyDescent="0.25">
      <c r="A25" s="2641"/>
      <c r="B25" s="2642"/>
      <c r="C25" s="2642"/>
      <c r="D25" s="2642"/>
      <c r="E25" s="2618">
        <v>128976</v>
      </c>
      <c r="F25" s="51">
        <v>4</v>
      </c>
      <c r="G25" s="2703" t="s">
        <v>753</v>
      </c>
      <c r="H25" s="64" t="s">
        <v>501</v>
      </c>
      <c r="I25" s="59" t="s">
        <v>754</v>
      </c>
      <c r="J25" s="2704" t="s">
        <v>13</v>
      </c>
      <c r="K25" s="2467" t="s">
        <v>504</v>
      </c>
      <c r="L25" s="2603">
        <v>19</v>
      </c>
      <c r="M25" s="2603">
        <v>170</v>
      </c>
      <c r="N25" s="2496" t="s">
        <v>505</v>
      </c>
      <c r="O25" s="51">
        <v>30</v>
      </c>
      <c r="P25" s="80">
        <f t="shared" si="0"/>
        <v>120</v>
      </c>
      <c r="Q25" s="2563" t="s">
        <v>511</v>
      </c>
      <c r="R25" s="64" t="s">
        <v>755</v>
      </c>
      <c r="S25" s="1541" t="str">
        <f>IF(ISBLANK(AD25),"",WORKDAY(AD25,#REF!,#REF!))</f>
        <v/>
      </c>
      <c r="T25" s="51" t="s">
        <v>506</v>
      </c>
      <c r="U25" s="2643" t="s">
        <v>756</v>
      </c>
      <c r="V25" s="2644"/>
      <c r="W25" s="2645" t="s">
        <v>667</v>
      </c>
      <c r="X25" s="2650" t="s">
        <v>650</v>
      </c>
      <c r="Y25" s="2645">
        <v>4546</v>
      </c>
      <c r="Z25" s="2646"/>
      <c r="AA25" s="2647"/>
      <c r="AB25" s="2648"/>
      <c r="AC25" s="2649"/>
      <c r="AD25" s="2648"/>
      <c r="AE25" s="2649"/>
    </row>
    <row r="26" spans="1:31" s="2444" customFormat="1" ht="36.75" customHeight="1" x14ac:dyDescent="0.25">
      <c r="A26" s="2641"/>
      <c r="B26" s="2809"/>
      <c r="C26" s="2809"/>
      <c r="D26" s="2809"/>
      <c r="E26" s="2618">
        <v>128910</v>
      </c>
      <c r="F26" s="51">
        <v>10</v>
      </c>
      <c r="G26" s="2703" t="s">
        <v>699</v>
      </c>
      <c r="H26" s="17" t="s">
        <v>501</v>
      </c>
      <c r="I26" s="140" t="s">
        <v>757</v>
      </c>
      <c r="J26" s="2704" t="s">
        <v>13</v>
      </c>
      <c r="K26" s="2467" t="s">
        <v>516</v>
      </c>
      <c r="L26" s="2603">
        <v>146</v>
      </c>
      <c r="M26" s="2603">
        <v>521</v>
      </c>
      <c r="N26" s="2496"/>
      <c r="O26" s="51">
        <v>52</v>
      </c>
      <c r="P26" s="80">
        <f t="shared" si="0"/>
        <v>520</v>
      </c>
      <c r="Q26" s="2563"/>
      <c r="R26" s="64" t="s">
        <v>758</v>
      </c>
      <c r="S26" s="34" t="str">
        <f>IF(ISBLANK(AD26),"",WORKDAY(AD26,#REF!,#REF!))</f>
        <v/>
      </c>
      <c r="T26" s="16" t="s">
        <v>506</v>
      </c>
      <c r="U26" s="2513" t="s">
        <v>759</v>
      </c>
      <c r="V26" s="2530"/>
      <c r="W26" s="2499" t="s">
        <v>596</v>
      </c>
      <c r="X26" s="2593" t="s">
        <v>662</v>
      </c>
      <c r="Y26" s="2499">
        <v>8003.6</v>
      </c>
      <c r="Z26" s="162"/>
      <c r="AA26" s="6"/>
      <c r="AB26" s="2543"/>
      <c r="AC26" s="8"/>
      <c r="AD26" s="2543"/>
      <c r="AE26" s="2649"/>
    </row>
    <row r="27" spans="1:31" s="2807" customFormat="1" ht="32.25" customHeight="1" x14ac:dyDescent="0.25">
      <c r="A27" s="2518"/>
      <c r="B27" s="161"/>
      <c r="C27" s="161"/>
      <c r="D27" s="2681">
        <v>100</v>
      </c>
      <c r="E27" s="2714" t="s">
        <v>760</v>
      </c>
      <c r="F27" s="51">
        <v>8</v>
      </c>
      <c r="G27" s="2458" t="s">
        <v>761</v>
      </c>
      <c r="H27" s="17" t="s">
        <v>501</v>
      </c>
      <c r="I27" s="140" t="s">
        <v>628</v>
      </c>
      <c r="J27" s="2704" t="s">
        <v>13</v>
      </c>
      <c r="K27" s="2467" t="s">
        <v>504</v>
      </c>
      <c r="L27" s="2603">
        <v>38</v>
      </c>
      <c r="M27" s="2603">
        <v>71</v>
      </c>
      <c r="N27" s="2496" t="s">
        <v>629</v>
      </c>
      <c r="O27" s="51">
        <v>0</v>
      </c>
      <c r="P27" s="80">
        <f t="shared" si="0"/>
        <v>0</v>
      </c>
      <c r="Q27" s="2563" t="s">
        <v>511</v>
      </c>
      <c r="R27" s="2474" t="s">
        <v>762</v>
      </c>
      <c r="S27" s="1520" t="str">
        <f>IF(ISBLANK(AD27),"",WORKDAY(AD27,#REF!,#REF!))</f>
        <v/>
      </c>
      <c r="T27" s="16" t="s">
        <v>506</v>
      </c>
      <c r="U27" s="2513" t="s">
        <v>631</v>
      </c>
      <c r="V27" s="2530" t="s">
        <v>632</v>
      </c>
      <c r="W27" s="2499" t="s">
        <v>633</v>
      </c>
      <c r="X27" s="2593" t="s">
        <v>634</v>
      </c>
      <c r="Y27" s="2499">
        <v>11602.3</v>
      </c>
      <c r="Z27" s="162"/>
      <c r="AA27" s="6" t="s">
        <v>635</v>
      </c>
      <c r="AB27" s="2543"/>
      <c r="AC27" s="8">
        <v>2</v>
      </c>
      <c r="AD27" s="2543"/>
      <c r="AE27" s="8"/>
    </row>
    <row r="28" spans="1:31" s="68" customFormat="1" ht="43.5" customHeight="1" x14ac:dyDescent="0.25">
      <c r="A28" s="2517"/>
      <c r="B28" s="155" t="s">
        <v>473</v>
      </c>
      <c r="C28" s="155" t="s">
        <v>474</v>
      </c>
      <c r="D28" s="155" t="s">
        <v>475</v>
      </c>
      <c r="E28" s="156" t="s">
        <v>763</v>
      </c>
      <c r="F28" s="43" t="s">
        <v>476</v>
      </c>
      <c r="G28" s="43" t="s">
        <v>496</v>
      </c>
      <c r="H28" s="43" t="s">
        <v>11</v>
      </c>
      <c r="I28" s="43" t="s">
        <v>478</v>
      </c>
      <c r="J28" s="43" t="s">
        <v>479</v>
      </c>
      <c r="K28" s="43" t="s">
        <v>480</v>
      </c>
      <c r="L28" s="43" t="s">
        <v>481</v>
      </c>
      <c r="M28" s="43" t="s">
        <v>482</v>
      </c>
      <c r="N28" s="43"/>
      <c r="O28" s="43" t="s">
        <v>484</v>
      </c>
      <c r="P28" s="43" t="s">
        <v>485</v>
      </c>
      <c r="Q28" s="43" t="s">
        <v>486</v>
      </c>
      <c r="R28" s="43" t="s">
        <v>487</v>
      </c>
      <c r="S28" s="44" t="s">
        <v>488</v>
      </c>
      <c r="T28" s="44" t="s">
        <v>489</v>
      </c>
      <c r="U28" s="43" t="s">
        <v>490</v>
      </c>
      <c r="V28" s="2559" t="s">
        <v>491</v>
      </c>
      <c r="W28" s="88" t="s">
        <v>492</v>
      </c>
      <c r="X28" s="88" t="s">
        <v>493</v>
      </c>
      <c r="Y28" s="89" t="s">
        <v>494</v>
      </c>
      <c r="AA28" s="1522"/>
      <c r="AE28" s="8"/>
    </row>
    <row r="29" spans="1:31" ht="5.25" customHeight="1" x14ac:dyDescent="0.25">
      <c r="A29" s="127"/>
      <c r="B29" s="129"/>
      <c r="C29" s="129"/>
      <c r="D29" s="129"/>
      <c r="E29" s="64" t="s">
        <v>764</v>
      </c>
      <c r="F29" s="51">
        <v>1</v>
      </c>
      <c r="G29" s="51" t="s">
        <v>699</v>
      </c>
      <c r="H29" s="17" t="s">
        <v>501</v>
      </c>
      <c r="I29" s="59"/>
      <c r="J29" s="2484"/>
      <c r="K29" s="2464"/>
      <c r="L29" s="2464">
        <v>124</v>
      </c>
      <c r="M29" s="2636">
        <v>326</v>
      </c>
      <c r="N29" s="2636">
        <v>41</v>
      </c>
      <c r="O29" s="2484">
        <v>124</v>
      </c>
      <c r="P29" s="2484">
        <f t="shared" ref="P29:P42" si="1">O29*F29</f>
        <v>124</v>
      </c>
      <c r="Q29" s="2637" t="s">
        <v>511</v>
      </c>
      <c r="R29" s="64" t="s">
        <v>765</v>
      </c>
      <c r="S29" s="130"/>
      <c r="T29" s="16" t="s">
        <v>506</v>
      </c>
      <c r="U29" s="151" t="s">
        <v>766</v>
      </c>
      <c r="V29" s="2494"/>
      <c r="W29" s="41"/>
      <c r="X29" s="2569" t="s">
        <v>767</v>
      </c>
      <c r="Y29" s="2565">
        <v>1572.4</v>
      </c>
      <c r="AB29" s="2477" t="s">
        <v>724</v>
      </c>
      <c r="AD29" s="2477"/>
    </row>
    <row r="30" spans="1:31" ht="5.25" customHeight="1" x14ac:dyDescent="0.25">
      <c r="A30" s="127"/>
      <c r="B30" s="129"/>
      <c r="C30" s="129"/>
      <c r="D30" s="129"/>
      <c r="E30" s="64">
        <v>110428</v>
      </c>
      <c r="F30" s="51">
        <v>350</v>
      </c>
      <c r="G30" s="51" t="s">
        <v>531</v>
      </c>
      <c r="H30" s="148" t="s">
        <v>768</v>
      </c>
      <c r="I30" s="59" t="s">
        <v>769</v>
      </c>
      <c r="J30" s="2484" t="s">
        <v>13</v>
      </c>
      <c r="K30" s="2464" t="s">
        <v>504</v>
      </c>
      <c r="L30" s="2464">
        <v>2</v>
      </c>
      <c r="M30" s="2636">
        <v>1</v>
      </c>
      <c r="N30" s="2636" t="s">
        <v>545</v>
      </c>
      <c r="O30" s="2484">
        <v>2</v>
      </c>
      <c r="P30" s="2484">
        <f t="shared" si="1"/>
        <v>700</v>
      </c>
      <c r="Q30" s="2637" t="s">
        <v>511</v>
      </c>
      <c r="R30" s="64" t="s">
        <v>770</v>
      </c>
      <c r="S30" s="130"/>
      <c r="T30" s="16" t="s">
        <v>771</v>
      </c>
      <c r="U30" s="151" t="s">
        <v>772</v>
      </c>
      <c r="V30" s="2494"/>
      <c r="W30" s="41"/>
      <c r="X30" s="2569" t="s">
        <v>773</v>
      </c>
      <c r="Y30" s="2565">
        <v>3361</v>
      </c>
      <c r="AB30" s="2477" t="s">
        <v>724</v>
      </c>
      <c r="AD30" s="2477"/>
    </row>
    <row r="31" spans="1:31" ht="5.25" customHeight="1" x14ac:dyDescent="0.25">
      <c r="A31" s="127"/>
      <c r="B31" s="129"/>
      <c r="C31" s="129"/>
      <c r="D31" s="129"/>
      <c r="E31" s="64" t="s">
        <v>774</v>
      </c>
      <c r="F31" s="51">
        <v>344</v>
      </c>
      <c r="G31" s="51" t="s">
        <v>531</v>
      </c>
      <c r="H31" s="148"/>
      <c r="I31" s="59" t="s">
        <v>775</v>
      </c>
      <c r="J31" s="2484" t="s">
        <v>776</v>
      </c>
      <c r="K31" s="2464"/>
      <c r="L31" s="2464">
        <v>7</v>
      </c>
      <c r="M31" s="2636">
        <v>35</v>
      </c>
      <c r="N31" s="2636">
        <v>19</v>
      </c>
      <c r="O31" s="2484">
        <v>2</v>
      </c>
      <c r="P31" s="2484">
        <f t="shared" si="1"/>
        <v>688</v>
      </c>
      <c r="Q31" s="2637" t="s">
        <v>511</v>
      </c>
      <c r="R31" s="64"/>
      <c r="S31" s="130"/>
      <c r="T31" s="16" t="s">
        <v>520</v>
      </c>
      <c r="U31" s="151" t="s">
        <v>777</v>
      </c>
      <c r="V31" s="2494"/>
      <c r="W31" s="41"/>
      <c r="X31" s="2569" t="s">
        <v>778</v>
      </c>
      <c r="Y31" s="2565">
        <v>2050.2400000000002</v>
      </c>
      <c r="AB31" s="2477" t="s">
        <v>724</v>
      </c>
      <c r="AD31" s="2477"/>
    </row>
    <row r="32" spans="1:31" ht="5.25" customHeight="1" x14ac:dyDescent="0.25">
      <c r="A32" s="127"/>
      <c r="B32" s="2609"/>
      <c r="C32" s="2609"/>
      <c r="D32" s="2609"/>
      <c r="E32" s="64" t="s">
        <v>779</v>
      </c>
      <c r="F32" s="51">
        <v>15</v>
      </c>
      <c r="G32" s="51" t="s">
        <v>531</v>
      </c>
      <c r="H32" s="148" t="s">
        <v>780</v>
      </c>
      <c r="I32" s="59">
        <v>3</v>
      </c>
      <c r="J32" s="2484" t="s">
        <v>13</v>
      </c>
      <c r="K32" s="2464"/>
      <c r="L32" s="2464">
        <v>10</v>
      </c>
      <c r="M32" s="2636">
        <v>768</v>
      </c>
      <c r="N32" s="2636">
        <v>78</v>
      </c>
      <c r="O32" s="2484">
        <v>10</v>
      </c>
      <c r="P32" s="2484">
        <f t="shared" si="1"/>
        <v>150</v>
      </c>
      <c r="Q32" s="2637" t="s">
        <v>511</v>
      </c>
      <c r="R32" s="64" t="s">
        <v>781</v>
      </c>
      <c r="S32" s="130"/>
      <c r="T32" s="16" t="s">
        <v>782</v>
      </c>
      <c r="U32" s="151" t="s">
        <v>783</v>
      </c>
      <c r="V32" s="2494" t="s">
        <v>784</v>
      </c>
      <c r="W32" s="41"/>
      <c r="X32" s="2569" t="s">
        <v>785</v>
      </c>
      <c r="Y32" s="2565">
        <v>3727.8</v>
      </c>
      <c r="AB32" s="2477" t="s">
        <v>724</v>
      </c>
      <c r="AD32" s="2477"/>
    </row>
    <row r="33" spans="1:31" s="2807" customFormat="1" ht="78.75" customHeight="1" x14ac:dyDescent="0.25">
      <c r="A33" s="2518"/>
      <c r="B33" s="2556">
        <v>2</v>
      </c>
      <c r="C33" s="2631"/>
      <c r="D33" s="2631"/>
      <c r="E33" s="2714" t="s">
        <v>786</v>
      </c>
      <c r="F33" s="51">
        <f>80-51</f>
        <v>29</v>
      </c>
      <c r="G33" s="2703" t="s">
        <v>699</v>
      </c>
      <c r="H33" s="62" t="s">
        <v>787</v>
      </c>
      <c r="I33" s="59" t="s">
        <v>788</v>
      </c>
      <c r="J33" s="2704" t="s">
        <v>789</v>
      </c>
      <c r="K33" s="2467" t="s">
        <v>504</v>
      </c>
      <c r="L33" s="2603">
        <v>32</v>
      </c>
      <c r="M33" s="2603">
        <v>131</v>
      </c>
      <c r="N33" s="2496" t="s">
        <v>505</v>
      </c>
      <c r="O33" s="51">
        <v>7</v>
      </c>
      <c r="P33" s="80">
        <f t="shared" si="1"/>
        <v>203</v>
      </c>
      <c r="Q33" s="2563" t="s">
        <v>27</v>
      </c>
      <c r="R33" s="2610" t="s">
        <v>790</v>
      </c>
      <c r="S33" s="1520" t="e">
        <f>IF(ISBLANK(AD33),"",WORKDAY(AD33,#REF!,#REF!))</f>
        <v>#REF!</v>
      </c>
      <c r="T33" s="1608" t="s">
        <v>583</v>
      </c>
      <c r="U33" s="2513" t="s">
        <v>791</v>
      </c>
      <c r="V33" s="2530"/>
      <c r="W33" s="2499" t="s">
        <v>792</v>
      </c>
      <c r="X33" s="2593" t="s">
        <v>793</v>
      </c>
      <c r="Y33" s="2499">
        <v>3180</v>
      </c>
      <c r="Z33" s="162"/>
      <c r="AA33" s="6" t="s">
        <v>635</v>
      </c>
      <c r="AB33" s="2543">
        <v>45554</v>
      </c>
      <c r="AC33" s="8">
        <v>2</v>
      </c>
      <c r="AD33" s="2543">
        <v>45547</v>
      </c>
      <c r="AE33" s="8">
        <v>8</v>
      </c>
    </row>
    <row r="34" spans="1:31" s="2807" customFormat="1" ht="72" customHeight="1" x14ac:dyDescent="0.25">
      <c r="A34" s="2518"/>
      <c r="B34" s="2631"/>
      <c r="C34" s="2631"/>
      <c r="D34" s="2556">
        <v>1</v>
      </c>
      <c r="E34" s="132" t="s">
        <v>794</v>
      </c>
      <c r="F34" s="16">
        <v>40</v>
      </c>
      <c r="G34" s="2706" t="s">
        <v>795</v>
      </c>
      <c r="H34" s="2861" t="s">
        <v>796</v>
      </c>
      <c r="I34" s="56" t="s">
        <v>797</v>
      </c>
      <c r="J34" s="2707" t="s">
        <v>13</v>
      </c>
      <c r="K34" s="2461" t="s">
        <v>504</v>
      </c>
      <c r="L34" s="2491">
        <v>34</v>
      </c>
      <c r="M34" s="2491">
        <v>64</v>
      </c>
      <c r="N34" s="2460" t="s">
        <v>798</v>
      </c>
      <c r="O34" s="16">
        <v>0</v>
      </c>
      <c r="P34" s="2533">
        <f t="shared" si="1"/>
        <v>0</v>
      </c>
      <c r="Q34" s="2600" t="s">
        <v>511</v>
      </c>
      <c r="R34" s="17" t="s">
        <v>799</v>
      </c>
      <c r="S34" s="1520" t="str">
        <f>IF(ISBLANK(AD34),"",WORKDAY(AD34,#REF!,#REF!))</f>
        <v/>
      </c>
      <c r="T34" s="16" t="s">
        <v>512</v>
      </c>
      <c r="U34" s="2513" t="s">
        <v>800</v>
      </c>
      <c r="V34" s="2530"/>
      <c r="W34" s="2499" t="s">
        <v>714</v>
      </c>
      <c r="X34" s="2593" t="s">
        <v>715</v>
      </c>
      <c r="Y34" s="2499">
        <v>2865</v>
      </c>
      <c r="Z34" s="162"/>
      <c r="AA34" s="6" t="s">
        <v>801</v>
      </c>
      <c r="AB34" s="2543">
        <v>45587</v>
      </c>
      <c r="AC34" s="8">
        <v>2</v>
      </c>
      <c r="AD34" s="2543"/>
      <c r="AE34" s="8"/>
    </row>
    <row r="35" spans="1:31" s="2807" customFormat="1" ht="66.75" customHeight="1" x14ac:dyDescent="0.25">
      <c r="A35" s="2518"/>
      <c r="B35" s="2631"/>
      <c r="C35" s="2631"/>
      <c r="D35" s="2556">
        <v>1</v>
      </c>
      <c r="E35" s="132" t="s">
        <v>802</v>
      </c>
      <c r="F35" s="16">
        <v>30</v>
      </c>
      <c r="G35" s="2706" t="s">
        <v>803</v>
      </c>
      <c r="H35" s="2861" t="s">
        <v>796</v>
      </c>
      <c r="I35" s="56" t="s">
        <v>804</v>
      </c>
      <c r="J35" s="2707" t="s">
        <v>13</v>
      </c>
      <c r="K35" s="2461" t="s">
        <v>504</v>
      </c>
      <c r="L35" s="2491">
        <v>34</v>
      </c>
      <c r="M35" s="2491">
        <v>64</v>
      </c>
      <c r="N35" s="2460" t="s">
        <v>798</v>
      </c>
      <c r="O35" s="16">
        <v>0</v>
      </c>
      <c r="P35" s="2533">
        <f t="shared" si="1"/>
        <v>0</v>
      </c>
      <c r="Q35" s="2600" t="s">
        <v>511</v>
      </c>
      <c r="R35" s="17" t="s">
        <v>799</v>
      </c>
      <c r="S35" s="1520" t="str">
        <f>IF(ISBLANK(AD35),"",WORKDAY(AD35,#REF!,#REF!))</f>
        <v/>
      </c>
      <c r="T35" s="16" t="s">
        <v>512</v>
      </c>
      <c r="U35" s="2513" t="s">
        <v>800</v>
      </c>
      <c r="V35" s="2530"/>
      <c r="W35" s="2499" t="s">
        <v>714</v>
      </c>
      <c r="X35" s="2593" t="s">
        <v>715</v>
      </c>
      <c r="Y35" s="2499">
        <v>2865</v>
      </c>
      <c r="Z35" s="162"/>
      <c r="AA35" s="6" t="s">
        <v>801</v>
      </c>
      <c r="AB35" s="2543">
        <v>45587</v>
      </c>
      <c r="AC35" s="8">
        <v>2</v>
      </c>
      <c r="AD35" s="2543"/>
      <c r="AE35" s="8"/>
    </row>
    <row r="36" spans="1:31" s="2807" customFormat="1" ht="63.75" customHeight="1" x14ac:dyDescent="0.25">
      <c r="A36" s="2518"/>
      <c r="B36" s="2631"/>
      <c r="C36" s="2631"/>
      <c r="D36" s="2631"/>
      <c r="E36" s="158">
        <v>129016</v>
      </c>
      <c r="F36" s="16">
        <v>100</v>
      </c>
      <c r="G36" s="2706" t="s">
        <v>636</v>
      </c>
      <c r="H36" s="17" t="s">
        <v>501</v>
      </c>
      <c r="I36" s="140" t="s">
        <v>805</v>
      </c>
      <c r="J36" s="2707" t="s">
        <v>13</v>
      </c>
      <c r="K36" s="2461" t="s">
        <v>511</v>
      </c>
      <c r="L36" s="2491">
        <v>0</v>
      </c>
      <c r="M36" s="2491">
        <v>0</v>
      </c>
      <c r="N36" s="2460"/>
      <c r="O36" s="16">
        <v>46</v>
      </c>
      <c r="P36" s="2533">
        <f t="shared" si="1"/>
        <v>4600</v>
      </c>
      <c r="Q36" s="2600"/>
      <c r="R36" s="17" t="s">
        <v>806</v>
      </c>
      <c r="S36" s="1520" t="str">
        <f>IF(ISBLANK(AD36),"",WORKDAY(AD36,#REF!,#REF!))</f>
        <v/>
      </c>
      <c r="T36" s="16" t="s">
        <v>583</v>
      </c>
      <c r="U36" s="2513" t="s">
        <v>616</v>
      </c>
      <c r="V36" s="2614" t="s">
        <v>807</v>
      </c>
      <c r="W36" s="2499" t="s">
        <v>649</v>
      </c>
      <c r="X36" s="2593" t="s">
        <v>708</v>
      </c>
      <c r="Y36" s="2499">
        <v>6946</v>
      </c>
      <c r="Z36" s="162"/>
      <c r="AA36" s="6"/>
      <c r="AB36" s="2543"/>
      <c r="AC36" s="8"/>
      <c r="AD36" s="2543"/>
      <c r="AE36" s="8"/>
    </row>
    <row r="37" spans="1:31" s="2444" customFormat="1" ht="51" customHeight="1" x14ac:dyDescent="0.25">
      <c r="A37" s="2641"/>
      <c r="B37" s="2862">
        <v>1</v>
      </c>
      <c r="C37" s="161"/>
      <c r="D37" s="161"/>
      <c r="E37" s="158" t="s">
        <v>808</v>
      </c>
      <c r="F37" s="16">
        <v>2</v>
      </c>
      <c r="G37" s="2706" t="s">
        <v>809</v>
      </c>
      <c r="H37" s="2474" t="s">
        <v>810</v>
      </c>
      <c r="I37" s="2480" t="s">
        <v>811</v>
      </c>
      <c r="J37" s="2707" t="s">
        <v>13</v>
      </c>
      <c r="K37" s="2461" t="s">
        <v>504</v>
      </c>
      <c r="L37" s="2491">
        <v>106</v>
      </c>
      <c r="M37" s="2491">
        <v>509</v>
      </c>
      <c r="N37" s="2460" t="s">
        <v>629</v>
      </c>
      <c r="O37" s="16">
        <v>42</v>
      </c>
      <c r="P37" s="2533">
        <f t="shared" si="1"/>
        <v>84</v>
      </c>
      <c r="Q37" s="2600" t="s">
        <v>511</v>
      </c>
      <c r="R37" s="62" t="s">
        <v>812</v>
      </c>
      <c r="S37" s="1520" t="str">
        <f>IF(ISBLANK(AD37),"",WORKDAY(AD37,#REF!,#REF!))</f>
        <v/>
      </c>
      <c r="T37" s="1608" t="s">
        <v>520</v>
      </c>
      <c r="U37" s="2513" t="s">
        <v>584</v>
      </c>
      <c r="V37" s="2530"/>
      <c r="W37" s="2499" t="s">
        <v>813</v>
      </c>
      <c r="X37" s="2593" t="s">
        <v>814</v>
      </c>
      <c r="Y37" s="2499">
        <f>2271+1150</f>
        <v>3421</v>
      </c>
      <c r="Z37" s="162"/>
      <c r="AA37" s="6" t="s">
        <v>635</v>
      </c>
      <c r="AB37" s="2543"/>
      <c r="AC37" s="8">
        <v>2</v>
      </c>
      <c r="AD37" s="2543"/>
      <c r="AE37" s="8"/>
    </row>
    <row r="38" spans="1:31" s="2807" customFormat="1" ht="165" x14ac:dyDescent="0.25">
      <c r="A38" s="2518"/>
      <c r="B38" s="2556">
        <v>1</v>
      </c>
      <c r="C38" s="2631"/>
      <c r="D38" s="2631"/>
      <c r="E38" s="158">
        <v>124348</v>
      </c>
      <c r="F38" s="16">
        <v>500</v>
      </c>
      <c r="G38" s="2706" t="s">
        <v>815</v>
      </c>
      <c r="H38" s="62" t="s">
        <v>816</v>
      </c>
      <c r="I38" s="56" t="s">
        <v>817</v>
      </c>
      <c r="J38" s="2707" t="s">
        <v>818</v>
      </c>
      <c r="K38" s="2461" t="s">
        <v>504</v>
      </c>
      <c r="L38" s="2491">
        <v>120</v>
      </c>
      <c r="M38" s="2491">
        <v>400</v>
      </c>
      <c r="N38" s="2460" t="s">
        <v>730</v>
      </c>
      <c r="O38" s="16">
        <v>18</v>
      </c>
      <c r="P38" s="2533">
        <f t="shared" si="1"/>
        <v>9000</v>
      </c>
      <c r="Q38" s="2600" t="s">
        <v>27</v>
      </c>
      <c r="R38" s="62" t="s">
        <v>819</v>
      </c>
      <c r="S38" s="1520">
        <v>45579</v>
      </c>
      <c r="T38" s="1608" t="s">
        <v>583</v>
      </c>
      <c r="U38" s="2513" t="s">
        <v>541</v>
      </c>
      <c r="V38" s="2614" t="s">
        <v>820</v>
      </c>
      <c r="W38" s="2499" t="s">
        <v>821</v>
      </c>
      <c r="X38" s="2593" t="s">
        <v>822</v>
      </c>
      <c r="Y38" s="2499">
        <v>39220</v>
      </c>
      <c r="Z38" s="162"/>
      <c r="AA38" s="6" t="s">
        <v>635</v>
      </c>
      <c r="AB38" s="2543">
        <v>45590</v>
      </c>
      <c r="AC38" s="8">
        <v>2</v>
      </c>
      <c r="AD38" s="2543">
        <v>45559</v>
      </c>
      <c r="AE38" s="8"/>
    </row>
    <row r="39" spans="1:31" s="2444" customFormat="1" ht="150" x14ac:dyDescent="0.25">
      <c r="A39" s="2641"/>
      <c r="B39" s="2556">
        <v>1</v>
      </c>
      <c r="C39" s="2631"/>
      <c r="D39" s="2631"/>
      <c r="E39" s="158">
        <v>128640</v>
      </c>
      <c r="F39" s="16">
        <v>50</v>
      </c>
      <c r="G39" s="2706" t="s">
        <v>823</v>
      </c>
      <c r="H39" s="2474" t="s">
        <v>824</v>
      </c>
      <c r="I39" s="140" t="s">
        <v>825</v>
      </c>
      <c r="J39" s="2707" t="s">
        <v>826</v>
      </c>
      <c r="K39" s="2461" t="s">
        <v>504</v>
      </c>
      <c r="L39" s="2491">
        <v>71</v>
      </c>
      <c r="M39" s="2491">
        <v>451</v>
      </c>
      <c r="N39" s="2460" t="s">
        <v>505</v>
      </c>
      <c r="O39" s="16">
        <v>48</v>
      </c>
      <c r="P39" s="2533">
        <f t="shared" si="1"/>
        <v>2400</v>
      </c>
      <c r="Q39" s="2600"/>
      <c r="R39" s="62" t="s">
        <v>827</v>
      </c>
      <c r="S39" s="34" t="str">
        <f>IF(ISBLANK(AD39),"",WORKDAY(AD39,#REF!,#REF!))</f>
        <v/>
      </c>
      <c r="T39" s="16" t="s">
        <v>506</v>
      </c>
      <c r="U39" s="2513" t="s">
        <v>828</v>
      </c>
      <c r="V39" s="2530"/>
      <c r="W39" s="2499" t="s">
        <v>654</v>
      </c>
      <c r="X39" s="2593" t="s">
        <v>737</v>
      </c>
      <c r="Y39" s="2499">
        <v>11943.5</v>
      </c>
      <c r="Z39" s="162"/>
      <c r="AA39" s="6"/>
      <c r="AB39" s="2543"/>
      <c r="AC39" s="8"/>
      <c r="AD39" s="2543"/>
      <c r="AE39" s="2649"/>
    </row>
    <row r="40" spans="1:31" s="2807" customFormat="1" ht="98.25" customHeight="1" x14ac:dyDescent="0.25">
      <c r="A40" s="2518"/>
      <c r="B40" s="2862">
        <v>1</v>
      </c>
      <c r="C40" s="161"/>
      <c r="D40" s="161"/>
      <c r="E40" s="158">
        <v>128764</v>
      </c>
      <c r="F40" s="16">
        <v>35</v>
      </c>
      <c r="G40" s="2706" t="s">
        <v>829</v>
      </c>
      <c r="H40" s="2474" t="s">
        <v>830</v>
      </c>
      <c r="I40" s="140" t="s">
        <v>831</v>
      </c>
      <c r="J40" s="2707" t="s">
        <v>13</v>
      </c>
      <c r="K40" s="2461" t="s">
        <v>504</v>
      </c>
      <c r="L40" s="2491">
        <v>93</v>
      </c>
      <c r="M40" s="2491">
        <v>657</v>
      </c>
      <c r="N40" s="2460" t="s">
        <v>587</v>
      </c>
      <c r="O40" s="16">
        <v>15</v>
      </c>
      <c r="P40" s="2533">
        <f t="shared" si="1"/>
        <v>525</v>
      </c>
      <c r="Q40" s="2600" t="s">
        <v>511</v>
      </c>
      <c r="R40" s="17" t="s">
        <v>832</v>
      </c>
      <c r="S40" s="1520" t="str">
        <f>IF(ISBLANK(AD40),"",WORKDAY(AD40,#REF!,#REF!))</f>
        <v/>
      </c>
      <c r="T40" s="16" t="s">
        <v>506</v>
      </c>
      <c r="U40" s="2513" t="s">
        <v>833</v>
      </c>
      <c r="V40" s="2530"/>
      <c r="W40" s="2499" t="s">
        <v>643</v>
      </c>
      <c r="X40" s="2593" t="s">
        <v>644</v>
      </c>
      <c r="Y40" s="2499">
        <v>13545.15</v>
      </c>
      <c r="Z40" s="162"/>
      <c r="AA40" s="6"/>
      <c r="AB40" s="2543"/>
      <c r="AC40" s="8"/>
      <c r="AD40" s="2543"/>
      <c r="AE40" s="8"/>
    </row>
    <row r="41" spans="1:31" s="2807" customFormat="1" ht="135" x14ac:dyDescent="0.25">
      <c r="A41" s="2518"/>
      <c r="B41" s="2674"/>
      <c r="C41" s="2674"/>
      <c r="D41" s="2599">
        <v>1</v>
      </c>
      <c r="E41" s="2923" t="s">
        <v>834</v>
      </c>
      <c r="F41" s="2924">
        <v>2</v>
      </c>
      <c r="G41" s="2925" t="s">
        <v>835</v>
      </c>
      <c r="H41" s="2926" t="s">
        <v>836</v>
      </c>
      <c r="I41" s="2927" t="s">
        <v>837</v>
      </c>
      <c r="J41" s="2928" t="s">
        <v>13</v>
      </c>
      <c r="K41" s="2924" t="s">
        <v>504</v>
      </c>
      <c r="L41" s="2929">
        <v>43</v>
      </c>
      <c r="M41" s="2929">
        <v>347</v>
      </c>
      <c r="N41" s="2930" t="s">
        <v>505</v>
      </c>
      <c r="O41" s="2924">
        <v>5</v>
      </c>
      <c r="P41" s="2931">
        <f t="shared" si="1"/>
        <v>10</v>
      </c>
      <c r="Q41" s="2932"/>
      <c r="R41" s="2933" t="s">
        <v>838</v>
      </c>
      <c r="S41" s="2934" t="str">
        <f>IF(ISBLANK(AD41),"",WORKDAY(AD41,#REF!,#REF!))</f>
        <v/>
      </c>
      <c r="T41" s="2924" t="s">
        <v>512</v>
      </c>
      <c r="U41" s="2513" t="s">
        <v>552</v>
      </c>
      <c r="V41" s="2530"/>
      <c r="W41" s="2499" t="s">
        <v>596</v>
      </c>
      <c r="X41" s="2593" t="s">
        <v>674</v>
      </c>
      <c r="Y41" s="2499">
        <f>950+2027</f>
        <v>2977</v>
      </c>
      <c r="Z41" s="162"/>
      <c r="AA41" s="6"/>
      <c r="AB41" s="2543"/>
      <c r="AC41" s="8"/>
      <c r="AD41" s="2543"/>
      <c r="AE41" s="8"/>
    </row>
    <row r="42" spans="1:31" ht="20.25" customHeight="1" x14ac:dyDescent="0.25">
      <c r="A42" s="127"/>
      <c r="B42" s="163"/>
      <c r="C42" s="163"/>
      <c r="D42" s="163"/>
      <c r="E42" s="1615" t="s">
        <v>839</v>
      </c>
      <c r="F42" s="50">
        <v>50</v>
      </c>
      <c r="G42" s="50"/>
      <c r="H42" s="17"/>
      <c r="I42" s="1566" t="s">
        <v>840</v>
      </c>
      <c r="J42" s="69" t="s">
        <v>841</v>
      </c>
      <c r="K42" s="2489"/>
      <c r="L42" s="2489">
        <v>16</v>
      </c>
      <c r="M42" s="2490">
        <v>554</v>
      </c>
      <c r="N42" s="2490">
        <v>92</v>
      </c>
      <c r="O42" s="2531">
        <v>16</v>
      </c>
      <c r="P42" s="69">
        <f t="shared" si="1"/>
        <v>800</v>
      </c>
      <c r="Q42" s="2519" t="s">
        <v>511</v>
      </c>
      <c r="R42" s="66"/>
      <c r="S42" s="130"/>
      <c r="T42" s="1608" t="s">
        <v>520</v>
      </c>
      <c r="U42" s="151" t="s">
        <v>842</v>
      </c>
      <c r="V42" s="2494"/>
      <c r="W42" s="41"/>
      <c r="X42" s="2512"/>
      <c r="Y42" s="2565">
        <v>5642</v>
      </c>
      <c r="AB42" s="2477">
        <v>44985</v>
      </c>
      <c r="AD42" s="2477"/>
    </row>
    <row r="49" spans="6:6" x14ac:dyDescent="0.25">
      <c r="F49" s="21" t="s">
        <v>843</v>
      </c>
    </row>
  </sheetData>
  <sortState xmlns:xlrd2="http://schemas.microsoft.com/office/spreadsheetml/2017/richdata2" ref="B3:AE27">
    <sortCondition ref="AB3:AB27"/>
    <sortCondition ref="P3:P27"/>
  </sortState>
  <mergeCells count="1">
    <mergeCell ref="I1:L1"/>
  </mergeCells>
  <pageMargins left="0.25" right="0.25" top="0.25" bottom="0.25" header="0.05" footer="0.05"/>
  <pageSetup scale="76" fitToHeight="0" orientation="landscape" r:id="rId1"/>
  <rowBreaks count="1" manualBreakCount="1">
    <brk id="2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12FA7-DD51-4179-AF66-9EABF9D81119}">
  <dimension ref="A1:J131"/>
  <sheetViews>
    <sheetView workbookViewId="0">
      <selection activeCell="G123" sqref="G123"/>
    </sheetView>
  </sheetViews>
  <sheetFormatPr defaultRowHeight="15" x14ac:dyDescent="0.25"/>
  <cols>
    <col min="1" max="1" width="11" customWidth="1"/>
    <col min="2" max="2" width="9.28515625" style="2582" bestFit="1" customWidth="1"/>
    <col min="3" max="3" width="8.28515625" style="68" bestFit="1" customWidth="1"/>
    <col min="4" max="4" width="7.7109375" style="68" bestFit="1" customWidth="1"/>
    <col min="5" max="5" width="8.140625" style="2583" bestFit="1" customWidth="1"/>
    <col min="6" max="6" width="47.140625" bestFit="1" customWidth="1"/>
    <col min="7" max="7" width="14.7109375" customWidth="1"/>
    <col min="8" max="8" width="8.28515625" bestFit="1" customWidth="1"/>
    <col min="9" max="9" width="7.28515625" style="68" bestFit="1" customWidth="1"/>
    <col min="10" max="10" width="67" bestFit="1" customWidth="1"/>
  </cols>
  <sheetData>
    <row r="1" spans="1:10" x14ac:dyDescent="0.25">
      <c r="A1" t="s">
        <v>844</v>
      </c>
    </row>
    <row r="2" spans="1:10" s="68" customFormat="1" x14ac:dyDescent="0.25">
      <c r="A2" s="68" t="s">
        <v>845</v>
      </c>
      <c r="B2" s="2584" t="s">
        <v>846</v>
      </c>
      <c r="C2" s="68" t="s">
        <v>847</v>
      </c>
      <c r="D2" s="68" t="s">
        <v>848</v>
      </c>
      <c r="E2" s="2583"/>
      <c r="F2" s="68" t="s">
        <v>849</v>
      </c>
      <c r="G2" s="68" t="s">
        <v>850</v>
      </c>
      <c r="H2" s="68" t="s">
        <v>851</v>
      </c>
      <c r="I2" s="68" t="s">
        <v>852</v>
      </c>
      <c r="J2" s="68" t="s">
        <v>853</v>
      </c>
    </row>
    <row r="3" spans="1:10" x14ac:dyDescent="0.25">
      <c r="A3">
        <v>119614</v>
      </c>
      <c r="B3" s="2582">
        <v>45141</v>
      </c>
      <c r="C3" s="68">
        <v>40</v>
      </c>
      <c r="D3" s="68">
        <v>0</v>
      </c>
      <c r="E3" s="2583">
        <f t="shared" ref="E3:E8" si="0">(D3/C3)</f>
        <v>0</v>
      </c>
      <c r="F3" t="s">
        <v>854</v>
      </c>
    </row>
    <row r="4" spans="1:10" x14ac:dyDescent="0.25">
      <c r="A4">
        <v>119456</v>
      </c>
      <c r="B4" s="2582">
        <v>45141</v>
      </c>
      <c r="C4" s="68">
        <v>10</v>
      </c>
      <c r="D4" s="68">
        <v>0</v>
      </c>
      <c r="E4" s="2583">
        <f t="shared" si="0"/>
        <v>0</v>
      </c>
      <c r="F4" t="s">
        <v>854</v>
      </c>
    </row>
    <row r="5" spans="1:10" x14ac:dyDescent="0.25">
      <c r="A5">
        <v>118036</v>
      </c>
      <c r="B5" s="2582">
        <v>45141</v>
      </c>
      <c r="C5" s="68">
        <v>8</v>
      </c>
      <c r="D5" s="68">
        <v>0</v>
      </c>
      <c r="E5" s="2583">
        <f t="shared" si="0"/>
        <v>0</v>
      </c>
      <c r="F5" t="s">
        <v>854</v>
      </c>
    </row>
    <row r="6" spans="1:10" x14ac:dyDescent="0.25">
      <c r="A6">
        <v>119616</v>
      </c>
      <c r="B6" s="2582">
        <v>45141</v>
      </c>
      <c r="C6" s="68">
        <v>48</v>
      </c>
      <c r="D6" s="68">
        <v>0</v>
      </c>
      <c r="E6" s="2583">
        <f t="shared" si="0"/>
        <v>0</v>
      </c>
      <c r="F6" t="s">
        <v>854</v>
      </c>
    </row>
    <row r="7" spans="1:10" x14ac:dyDescent="0.25">
      <c r="A7">
        <v>119317</v>
      </c>
      <c r="B7" s="2582">
        <v>45141</v>
      </c>
      <c r="C7" s="68">
        <v>60</v>
      </c>
      <c r="D7" s="68">
        <v>2</v>
      </c>
      <c r="E7" s="2583">
        <f t="shared" si="0"/>
        <v>3.3333333333333333E-2</v>
      </c>
      <c r="F7" t="s">
        <v>855</v>
      </c>
      <c r="G7" t="s">
        <v>856</v>
      </c>
      <c r="I7" s="2585" t="s">
        <v>19</v>
      </c>
    </row>
    <row r="8" spans="1:10" x14ac:dyDescent="0.25">
      <c r="A8">
        <v>119543</v>
      </c>
      <c r="B8" s="2582">
        <v>45141</v>
      </c>
      <c r="C8" s="68">
        <v>165</v>
      </c>
      <c r="D8" s="68">
        <v>48</v>
      </c>
      <c r="E8" s="2583">
        <f t="shared" si="0"/>
        <v>0.29090909090909089</v>
      </c>
      <c r="F8" t="s">
        <v>857</v>
      </c>
      <c r="I8" s="2585" t="s">
        <v>19</v>
      </c>
    </row>
    <row r="9" spans="1:10" x14ac:dyDescent="0.25">
      <c r="A9">
        <v>114318</v>
      </c>
      <c r="B9" s="2582">
        <v>45142</v>
      </c>
      <c r="C9" s="68">
        <v>102</v>
      </c>
      <c r="D9" s="68">
        <v>5</v>
      </c>
      <c r="E9" s="2583">
        <f>(D9/C9)</f>
        <v>4.9019607843137254E-2</v>
      </c>
      <c r="F9" t="s">
        <v>858</v>
      </c>
      <c r="G9" t="s">
        <v>859</v>
      </c>
      <c r="I9" s="2585" t="s">
        <v>19</v>
      </c>
    </row>
    <row r="10" spans="1:10" x14ac:dyDescent="0.25">
      <c r="A10">
        <v>119318</v>
      </c>
      <c r="B10" s="2582">
        <v>45142</v>
      </c>
      <c r="C10" s="68">
        <v>102</v>
      </c>
      <c r="D10" s="68">
        <v>0</v>
      </c>
      <c r="E10" s="2583">
        <f>(D10/C10)</f>
        <v>0</v>
      </c>
      <c r="F10" t="s">
        <v>854</v>
      </c>
    </row>
    <row r="11" spans="1:10" x14ac:dyDescent="0.25">
      <c r="A11">
        <v>117371</v>
      </c>
      <c r="B11" s="2582">
        <v>45142</v>
      </c>
      <c r="C11" s="68">
        <v>12</v>
      </c>
      <c r="D11" s="68">
        <v>0</v>
      </c>
      <c r="E11" s="2583">
        <f t="shared" ref="E11:E74" si="1">(D11/C11)</f>
        <v>0</v>
      </c>
      <c r="F11" t="s">
        <v>854</v>
      </c>
    </row>
    <row r="12" spans="1:10" x14ac:dyDescent="0.25">
      <c r="A12">
        <v>118222</v>
      </c>
      <c r="B12" s="2582">
        <v>45145</v>
      </c>
      <c r="C12" s="68">
        <v>80</v>
      </c>
      <c r="D12" s="68">
        <v>0</v>
      </c>
      <c r="E12" s="2583">
        <f t="shared" si="1"/>
        <v>0</v>
      </c>
      <c r="F12" t="s">
        <v>854</v>
      </c>
    </row>
    <row r="13" spans="1:10" x14ac:dyDescent="0.25">
      <c r="A13">
        <v>119534</v>
      </c>
      <c r="B13" s="2582">
        <v>45145</v>
      </c>
      <c r="C13" s="68">
        <v>35</v>
      </c>
      <c r="D13" s="68">
        <v>0</v>
      </c>
      <c r="E13" s="2583">
        <f t="shared" si="1"/>
        <v>0</v>
      </c>
      <c r="F13" t="s">
        <v>854</v>
      </c>
    </row>
    <row r="14" spans="1:10" x14ac:dyDescent="0.25">
      <c r="A14">
        <v>118860</v>
      </c>
      <c r="B14" s="2582">
        <v>45145</v>
      </c>
      <c r="C14" s="68">
        <v>8</v>
      </c>
      <c r="D14" s="68">
        <v>0</v>
      </c>
      <c r="E14" s="2583">
        <f t="shared" si="1"/>
        <v>0</v>
      </c>
      <c r="F14" t="s">
        <v>854</v>
      </c>
    </row>
    <row r="15" spans="1:10" x14ac:dyDescent="0.25">
      <c r="A15">
        <v>118699</v>
      </c>
      <c r="B15" s="2582">
        <v>45145</v>
      </c>
      <c r="C15" s="68">
        <v>2</v>
      </c>
      <c r="D15" s="68">
        <v>2</v>
      </c>
      <c r="E15" s="2583">
        <f t="shared" si="1"/>
        <v>1</v>
      </c>
      <c r="F15" t="s">
        <v>855</v>
      </c>
      <c r="G15" t="s">
        <v>860</v>
      </c>
      <c r="I15" s="2585" t="s">
        <v>19</v>
      </c>
    </row>
    <row r="16" spans="1:10" x14ac:dyDescent="0.25">
      <c r="A16">
        <v>119534</v>
      </c>
      <c r="B16" s="2582">
        <v>45145</v>
      </c>
      <c r="C16" s="68">
        <v>35</v>
      </c>
      <c r="D16" s="68">
        <v>0</v>
      </c>
      <c r="E16" s="2583">
        <f t="shared" si="1"/>
        <v>0</v>
      </c>
      <c r="J16" t="s">
        <v>861</v>
      </c>
    </row>
    <row r="17" spans="1:10" x14ac:dyDescent="0.25">
      <c r="A17">
        <v>119051</v>
      </c>
      <c r="B17" s="2582">
        <v>45145</v>
      </c>
      <c r="C17" s="68">
        <v>20</v>
      </c>
      <c r="D17" s="68">
        <v>0</v>
      </c>
      <c r="E17" s="2583">
        <f t="shared" si="1"/>
        <v>0</v>
      </c>
      <c r="J17" t="s">
        <v>862</v>
      </c>
    </row>
    <row r="18" spans="1:10" x14ac:dyDescent="0.25">
      <c r="A18">
        <v>119660</v>
      </c>
      <c r="B18" s="2582">
        <v>45146</v>
      </c>
      <c r="C18" s="68">
        <v>15</v>
      </c>
      <c r="D18" s="68">
        <v>0</v>
      </c>
      <c r="E18" s="2583">
        <f t="shared" si="1"/>
        <v>0</v>
      </c>
    </row>
    <row r="19" spans="1:10" x14ac:dyDescent="0.25">
      <c r="A19">
        <v>118651</v>
      </c>
      <c r="B19" s="2582">
        <v>45146</v>
      </c>
      <c r="C19" s="68">
        <v>3</v>
      </c>
      <c r="D19" s="68">
        <v>0</v>
      </c>
      <c r="E19" s="2583">
        <f t="shared" si="1"/>
        <v>0</v>
      </c>
    </row>
    <row r="20" spans="1:10" x14ac:dyDescent="0.25">
      <c r="A20">
        <v>118943</v>
      </c>
      <c r="B20" s="2582">
        <v>45146</v>
      </c>
      <c r="C20" s="68">
        <v>45</v>
      </c>
      <c r="D20" s="68">
        <v>0</v>
      </c>
      <c r="E20" s="2583">
        <f t="shared" si="1"/>
        <v>0</v>
      </c>
      <c r="J20" t="s">
        <v>863</v>
      </c>
    </row>
    <row r="21" spans="1:10" x14ac:dyDescent="0.25">
      <c r="A21">
        <v>119672</v>
      </c>
      <c r="B21" s="2582">
        <v>45146</v>
      </c>
      <c r="C21" s="68">
        <v>30</v>
      </c>
      <c r="D21" s="68">
        <v>0</v>
      </c>
      <c r="E21" s="2583">
        <f t="shared" si="1"/>
        <v>0</v>
      </c>
      <c r="J21" t="s">
        <v>864</v>
      </c>
    </row>
    <row r="22" spans="1:10" x14ac:dyDescent="0.25">
      <c r="A22">
        <v>119677</v>
      </c>
      <c r="B22" s="2582">
        <v>45146</v>
      </c>
      <c r="C22" s="68">
        <v>100</v>
      </c>
      <c r="D22" s="68">
        <v>0</v>
      </c>
      <c r="E22" s="2583">
        <f t="shared" si="1"/>
        <v>0</v>
      </c>
      <c r="I22" s="2585" t="s">
        <v>19</v>
      </c>
      <c r="J22" t="s">
        <v>865</v>
      </c>
    </row>
    <row r="23" spans="1:10" x14ac:dyDescent="0.25">
      <c r="A23">
        <v>119433</v>
      </c>
      <c r="B23" s="2582">
        <v>45146</v>
      </c>
      <c r="C23" s="68">
        <v>5</v>
      </c>
      <c r="D23" s="68">
        <v>2</v>
      </c>
      <c r="E23" s="2583">
        <f t="shared" si="1"/>
        <v>0.4</v>
      </c>
      <c r="F23" t="s">
        <v>866</v>
      </c>
      <c r="G23" t="s">
        <v>867</v>
      </c>
      <c r="I23" s="2585" t="s">
        <v>19</v>
      </c>
    </row>
    <row r="24" spans="1:10" x14ac:dyDescent="0.25">
      <c r="A24">
        <v>119659</v>
      </c>
      <c r="B24" s="2582">
        <v>45147</v>
      </c>
      <c r="C24" s="68">
        <v>15</v>
      </c>
      <c r="D24" s="68">
        <v>1</v>
      </c>
      <c r="E24" s="2583">
        <f t="shared" si="1"/>
        <v>6.6666666666666666E-2</v>
      </c>
      <c r="F24" t="s">
        <v>868</v>
      </c>
      <c r="I24" s="2586" t="s">
        <v>19</v>
      </c>
    </row>
    <row r="25" spans="1:10" x14ac:dyDescent="0.25">
      <c r="A25">
        <v>119403</v>
      </c>
      <c r="B25" s="2582">
        <v>45147</v>
      </c>
      <c r="C25" s="68">
        <v>9</v>
      </c>
      <c r="D25" s="68">
        <v>0</v>
      </c>
      <c r="E25" s="2583">
        <f t="shared" si="1"/>
        <v>0</v>
      </c>
    </row>
    <row r="26" spans="1:10" x14ac:dyDescent="0.25">
      <c r="A26">
        <v>118974</v>
      </c>
      <c r="B26" s="2582">
        <v>45147</v>
      </c>
      <c r="C26" s="68">
        <v>15</v>
      </c>
      <c r="D26" s="68">
        <v>1</v>
      </c>
      <c r="E26" s="2583">
        <f t="shared" si="1"/>
        <v>6.6666666666666666E-2</v>
      </c>
      <c r="F26" t="s">
        <v>869</v>
      </c>
      <c r="G26" t="s">
        <v>870</v>
      </c>
      <c r="I26" s="2585" t="s">
        <v>19</v>
      </c>
      <c r="J26" t="s">
        <v>871</v>
      </c>
    </row>
    <row r="27" spans="1:10" x14ac:dyDescent="0.25">
      <c r="A27">
        <v>119565</v>
      </c>
      <c r="B27" s="2582">
        <v>45147</v>
      </c>
      <c r="C27" s="68">
        <v>50</v>
      </c>
      <c r="D27" s="68">
        <v>0</v>
      </c>
      <c r="E27" s="2583">
        <f t="shared" si="1"/>
        <v>0</v>
      </c>
    </row>
    <row r="28" spans="1:10" x14ac:dyDescent="0.25">
      <c r="A28">
        <v>119468</v>
      </c>
      <c r="B28" s="2582">
        <v>45148</v>
      </c>
      <c r="C28" s="68">
        <v>96</v>
      </c>
      <c r="D28" s="68">
        <v>1</v>
      </c>
      <c r="E28" s="2583">
        <f t="shared" si="1"/>
        <v>1.0416666666666666E-2</v>
      </c>
      <c r="F28" t="s">
        <v>855</v>
      </c>
      <c r="G28" t="s">
        <v>856</v>
      </c>
      <c r="I28" s="2585" t="s">
        <v>19</v>
      </c>
    </row>
    <row r="29" spans="1:10" x14ac:dyDescent="0.25">
      <c r="A29">
        <v>119071</v>
      </c>
      <c r="B29" s="2582">
        <v>45148</v>
      </c>
      <c r="C29" s="68">
        <v>40</v>
      </c>
      <c r="D29" s="68">
        <v>0</v>
      </c>
      <c r="E29" s="2583">
        <f t="shared" si="1"/>
        <v>0</v>
      </c>
    </row>
    <row r="30" spans="1:10" x14ac:dyDescent="0.25">
      <c r="A30">
        <v>119754</v>
      </c>
      <c r="B30" s="2582">
        <v>45148</v>
      </c>
      <c r="C30" s="68">
        <v>30</v>
      </c>
      <c r="D30" s="68">
        <v>0</v>
      </c>
      <c r="E30" s="2583">
        <f t="shared" si="1"/>
        <v>0</v>
      </c>
      <c r="I30" s="2585" t="s">
        <v>19</v>
      </c>
      <c r="J30" t="s">
        <v>872</v>
      </c>
    </row>
    <row r="31" spans="1:10" x14ac:dyDescent="0.25">
      <c r="A31">
        <v>115809</v>
      </c>
      <c r="B31" s="2582">
        <v>45149</v>
      </c>
      <c r="C31" s="68">
        <v>10</v>
      </c>
      <c r="D31" s="68">
        <v>0</v>
      </c>
      <c r="E31" s="2583">
        <f t="shared" si="1"/>
        <v>0</v>
      </c>
    </row>
    <row r="32" spans="1:10" x14ac:dyDescent="0.25">
      <c r="A32">
        <v>119067</v>
      </c>
      <c r="B32" s="2582">
        <v>45149</v>
      </c>
      <c r="C32" s="68">
        <v>50</v>
      </c>
      <c r="D32" s="68">
        <v>0</v>
      </c>
      <c r="E32" s="2583">
        <f t="shared" si="1"/>
        <v>0</v>
      </c>
    </row>
    <row r="33" spans="1:10" x14ac:dyDescent="0.25">
      <c r="A33">
        <v>117522</v>
      </c>
      <c r="B33" s="2582">
        <v>45149</v>
      </c>
      <c r="C33" s="68">
        <v>105</v>
      </c>
      <c r="E33" s="2583">
        <f t="shared" si="1"/>
        <v>0</v>
      </c>
    </row>
    <row r="34" spans="1:10" x14ac:dyDescent="0.25">
      <c r="A34">
        <v>118705</v>
      </c>
      <c r="B34" s="2582">
        <v>45149</v>
      </c>
      <c r="C34" s="68">
        <v>100</v>
      </c>
      <c r="D34" s="68">
        <v>7</v>
      </c>
      <c r="E34" s="2583">
        <f t="shared" si="1"/>
        <v>7.0000000000000007E-2</v>
      </c>
      <c r="F34" t="s">
        <v>873</v>
      </c>
      <c r="G34" t="s">
        <v>874</v>
      </c>
      <c r="I34" s="68" t="s">
        <v>19</v>
      </c>
    </row>
    <row r="35" spans="1:10" x14ac:dyDescent="0.25">
      <c r="A35">
        <v>118087</v>
      </c>
      <c r="B35" s="2582">
        <v>45155</v>
      </c>
      <c r="C35" s="68">
        <v>50</v>
      </c>
      <c r="D35" s="68">
        <v>6</v>
      </c>
      <c r="E35" s="2583">
        <f t="shared" si="1"/>
        <v>0.12</v>
      </c>
      <c r="F35" t="s">
        <v>875</v>
      </c>
      <c r="G35" t="s">
        <v>876</v>
      </c>
      <c r="I35" s="68" t="s">
        <v>19</v>
      </c>
    </row>
    <row r="36" spans="1:10" x14ac:dyDescent="0.25">
      <c r="A36">
        <v>119499</v>
      </c>
      <c r="B36" s="2582">
        <v>45155</v>
      </c>
      <c r="C36" s="68">
        <v>6</v>
      </c>
      <c r="D36" s="68">
        <v>0</v>
      </c>
      <c r="E36" s="2583">
        <f t="shared" si="1"/>
        <v>0</v>
      </c>
    </row>
    <row r="37" spans="1:10" x14ac:dyDescent="0.25">
      <c r="A37">
        <v>120057</v>
      </c>
      <c r="B37" s="2582">
        <v>45155</v>
      </c>
      <c r="C37" s="68">
        <v>5</v>
      </c>
      <c r="D37" s="68">
        <v>0</v>
      </c>
      <c r="E37" s="2583">
        <f t="shared" si="1"/>
        <v>0</v>
      </c>
    </row>
    <row r="38" spans="1:10" x14ac:dyDescent="0.25">
      <c r="A38">
        <v>119812</v>
      </c>
      <c r="B38" s="2582">
        <v>45155</v>
      </c>
      <c r="C38" s="68">
        <v>250</v>
      </c>
      <c r="D38" s="68">
        <v>0</v>
      </c>
      <c r="E38" s="2583">
        <f t="shared" si="1"/>
        <v>0</v>
      </c>
    </row>
    <row r="39" spans="1:10" x14ac:dyDescent="0.25">
      <c r="A39">
        <v>119437</v>
      </c>
      <c r="B39" s="2582">
        <v>45156</v>
      </c>
      <c r="C39" s="68">
        <v>5</v>
      </c>
      <c r="D39" s="68">
        <v>1</v>
      </c>
      <c r="E39" s="2583">
        <f t="shared" si="1"/>
        <v>0.2</v>
      </c>
      <c r="F39" t="s">
        <v>877</v>
      </c>
      <c r="G39" t="s">
        <v>878</v>
      </c>
      <c r="I39" s="68" t="s">
        <v>19</v>
      </c>
    </row>
    <row r="40" spans="1:10" x14ac:dyDescent="0.25">
      <c r="A40">
        <v>118691</v>
      </c>
      <c r="B40" s="2582">
        <v>45156</v>
      </c>
      <c r="C40" s="68">
        <v>60</v>
      </c>
      <c r="D40" s="68">
        <v>6</v>
      </c>
      <c r="E40" s="2583">
        <f t="shared" si="1"/>
        <v>0.1</v>
      </c>
      <c r="F40" t="s">
        <v>879</v>
      </c>
      <c r="G40" t="s">
        <v>880</v>
      </c>
      <c r="I40" s="68" t="s">
        <v>19</v>
      </c>
    </row>
    <row r="41" spans="1:10" x14ac:dyDescent="0.25">
      <c r="A41">
        <v>120057</v>
      </c>
      <c r="B41" s="2582">
        <v>45159</v>
      </c>
      <c r="C41" s="68">
        <v>5</v>
      </c>
      <c r="D41" s="68">
        <v>0</v>
      </c>
      <c r="E41" s="2583">
        <f t="shared" si="1"/>
        <v>0</v>
      </c>
    </row>
    <row r="42" spans="1:10" x14ac:dyDescent="0.25">
      <c r="A42">
        <v>119962</v>
      </c>
      <c r="B42" s="2582">
        <v>45160</v>
      </c>
      <c r="C42" s="68">
        <v>5</v>
      </c>
      <c r="D42" s="68">
        <v>0</v>
      </c>
      <c r="E42" s="2583">
        <f t="shared" si="1"/>
        <v>0</v>
      </c>
    </row>
    <row r="43" spans="1:10" x14ac:dyDescent="0.25">
      <c r="A43">
        <v>117522</v>
      </c>
      <c r="B43" s="2582">
        <v>45160</v>
      </c>
      <c r="C43" s="68">
        <v>20</v>
      </c>
      <c r="D43" s="68">
        <v>0</v>
      </c>
      <c r="E43" s="2583">
        <f t="shared" si="1"/>
        <v>0</v>
      </c>
      <c r="J43" t="s">
        <v>881</v>
      </c>
    </row>
    <row r="44" spans="1:10" x14ac:dyDescent="0.25">
      <c r="A44">
        <v>119998</v>
      </c>
      <c r="B44" s="2582">
        <v>45160</v>
      </c>
      <c r="C44" s="68">
        <v>100</v>
      </c>
      <c r="D44" s="68">
        <v>0</v>
      </c>
      <c r="E44" s="2583">
        <f t="shared" si="1"/>
        <v>0</v>
      </c>
    </row>
    <row r="45" spans="1:10" x14ac:dyDescent="0.25">
      <c r="A45">
        <v>119384</v>
      </c>
      <c r="B45" s="2582">
        <v>45160</v>
      </c>
      <c r="C45" s="68">
        <v>50</v>
      </c>
      <c r="D45" s="68">
        <v>0</v>
      </c>
      <c r="E45" s="2583">
        <f t="shared" si="1"/>
        <v>0</v>
      </c>
    </row>
    <row r="46" spans="1:10" x14ac:dyDescent="0.25">
      <c r="A46">
        <v>119747</v>
      </c>
      <c r="B46" s="2582">
        <v>45162</v>
      </c>
      <c r="C46" s="68">
        <v>25</v>
      </c>
      <c r="D46" s="68">
        <v>0</v>
      </c>
      <c r="E46" s="2583">
        <f t="shared" si="1"/>
        <v>0</v>
      </c>
    </row>
    <row r="47" spans="1:10" x14ac:dyDescent="0.25">
      <c r="A47">
        <v>119826</v>
      </c>
      <c r="B47" s="2582">
        <v>45162</v>
      </c>
      <c r="C47" s="68">
        <v>20</v>
      </c>
      <c r="D47" s="68">
        <v>0</v>
      </c>
      <c r="E47" s="2583">
        <f t="shared" si="1"/>
        <v>0</v>
      </c>
    </row>
    <row r="48" spans="1:10" x14ac:dyDescent="0.25">
      <c r="A48">
        <v>118109</v>
      </c>
      <c r="B48" s="2582">
        <v>45162</v>
      </c>
      <c r="C48" s="68">
        <v>375</v>
      </c>
      <c r="D48" s="68">
        <v>2</v>
      </c>
      <c r="E48" s="2583">
        <f t="shared" si="1"/>
        <v>5.3333333333333332E-3</v>
      </c>
      <c r="F48" t="s">
        <v>882</v>
      </c>
      <c r="I48" s="68" t="s">
        <v>19</v>
      </c>
    </row>
    <row r="49" spans="1:10" x14ac:dyDescent="0.25">
      <c r="A49">
        <v>119480</v>
      </c>
      <c r="B49" s="2582">
        <v>45163</v>
      </c>
      <c r="C49" s="68">
        <v>5</v>
      </c>
      <c r="D49" s="68">
        <v>0</v>
      </c>
      <c r="E49" s="2583">
        <f t="shared" si="1"/>
        <v>0</v>
      </c>
    </row>
    <row r="50" spans="1:10" x14ac:dyDescent="0.25">
      <c r="A50">
        <v>119492</v>
      </c>
      <c r="B50" s="2582">
        <v>45163</v>
      </c>
      <c r="C50" s="68">
        <v>75</v>
      </c>
      <c r="D50" s="68">
        <v>0</v>
      </c>
      <c r="E50" s="2583">
        <f t="shared" si="1"/>
        <v>0</v>
      </c>
    </row>
    <row r="51" spans="1:10" x14ac:dyDescent="0.25">
      <c r="A51">
        <v>118109</v>
      </c>
      <c r="B51" s="2582">
        <v>45163</v>
      </c>
      <c r="C51" s="68">
        <v>375</v>
      </c>
      <c r="D51" s="68">
        <v>0</v>
      </c>
      <c r="E51" s="2583">
        <f t="shared" si="1"/>
        <v>0</v>
      </c>
    </row>
    <row r="52" spans="1:10" x14ac:dyDescent="0.25">
      <c r="A52">
        <v>114615</v>
      </c>
      <c r="B52" s="2582">
        <v>45163</v>
      </c>
      <c r="C52" s="68">
        <v>20</v>
      </c>
      <c r="D52" s="68">
        <v>16</v>
      </c>
      <c r="E52" s="2583">
        <f t="shared" si="1"/>
        <v>0.8</v>
      </c>
      <c r="F52" t="s">
        <v>883</v>
      </c>
      <c r="I52" s="68" t="s">
        <v>19</v>
      </c>
    </row>
    <row r="53" spans="1:10" x14ac:dyDescent="0.25">
      <c r="A53">
        <v>119272</v>
      </c>
      <c r="B53" s="2582">
        <v>45163</v>
      </c>
      <c r="C53" s="68">
        <v>45</v>
      </c>
      <c r="D53" s="68">
        <v>1</v>
      </c>
      <c r="E53" s="2583">
        <f t="shared" si="1"/>
        <v>2.2222222222222223E-2</v>
      </c>
      <c r="F53" t="s">
        <v>884</v>
      </c>
      <c r="I53" s="68" t="s">
        <v>19</v>
      </c>
    </row>
    <row r="54" spans="1:10" x14ac:dyDescent="0.25">
      <c r="A54">
        <v>116086</v>
      </c>
      <c r="B54" s="2582">
        <v>45163</v>
      </c>
      <c r="C54" s="68">
        <v>175</v>
      </c>
      <c r="D54" s="68">
        <v>0</v>
      </c>
      <c r="E54" s="2583">
        <f t="shared" si="1"/>
        <v>0</v>
      </c>
    </row>
    <row r="55" spans="1:10" x14ac:dyDescent="0.25">
      <c r="A55">
        <v>119913</v>
      </c>
      <c r="B55" s="2582">
        <v>45168</v>
      </c>
      <c r="C55" s="68">
        <v>69</v>
      </c>
      <c r="D55" s="68">
        <v>0</v>
      </c>
      <c r="E55" s="2583">
        <f t="shared" si="1"/>
        <v>0</v>
      </c>
      <c r="F55" t="s">
        <v>885</v>
      </c>
      <c r="J55" t="s">
        <v>886</v>
      </c>
    </row>
    <row r="56" spans="1:10" x14ac:dyDescent="0.25">
      <c r="A56">
        <v>120150</v>
      </c>
      <c r="B56" s="2582">
        <v>45169</v>
      </c>
      <c r="C56" s="68">
        <v>20</v>
      </c>
      <c r="D56" s="68">
        <v>0</v>
      </c>
      <c r="E56" s="2583">
        <f t="shared" si="1"/>
        <v>0</v>
      </c>
    </row>
    <row r="57" spans="1:10" x14ac:dyDescent="0.25">
      <c r="A57">
        <v>119849</v>
      </c>
      <c r="B57" s="2582">
        <v>45169</v>
      </c>
      <c r="C57" s="68">
        <v>80</v>
      </c>
      <c r="D57" s="68">
        <v>1</v>
      </c>
      <c r="E57" s="2583">
        <f t="shared" si="1"/>
        <v>1.2500000000000001E-2</v>
      </c>
      <c r="F57" t="s">
        <v>887</v>
      </c>
      <c r="I57" s="68" t="s">
        <v>19</v>
      </c>
      <c r="J57" t="s">
        <v>888</v>
      </c>
    </row>
    <row r="58" spans="1:10" x14ac:dyDescent="0.25">
      <c r="A58">
        <v>118969</v>
      </c>
      <c r="B58" s="2582">
        <v>45169</v>
      </c>
      <c r="C58" s="68">
        <v>250</v>
      </c>
      <c r="D58" s="68">
        <v>12</v>
      </c>
      <c r="E58" s="2583">
        <f t="shared" si="1"/>
        <v>4.8000000000000001E-2</v>
      </c>
      <c r="F58" t="s">
        <v>889</v>
      </c>
      <c r="G58" t="s">
        <v>890</v>
      </c>
      <c r="I58" s="68" t="s">
        <v>891</v>
      </c>
    </row>
    <row r="59" spans="1:10" s="2587" customFormat="1" x14ac:dyDescent="0.25">
      <c r="A59" s="2587">
        <v>119071</v>
      </c>
      <c r="B59" s="2588">
        <v>45177</v>
      </c>
      <c r="C59" s="2589">
        <v>50</v>
      </c>
      <c r="D59" s="2589">
        <v>1</v>
      </c>
      <c r="E59" s="2590">
        <f t="shared" si="1"/>
        <v>0.02</v>
      </c>
      <c r="F59" s="2587" t="s">
        <v>892</v>
      </c>
      <c r="G59" s="2587" t="s">
        <v>893</v>
      </c>
      <c r="H59" s="2587" t="s">
        <v>894</v>
      </c>
      <c r="I59" s="2589" t="s">
        <v>891</v>
      </c>
    </row>
    <row r="60" spans="1:10" x14ac:dyDescent="0.25">
      <c r="A60">
        <v>120218</v>
      </c>
      <c r="B60" s="2582">
        <v>45177</v>
      </c>
      <c r="C60" s="68">
        <v>70</v>
      </c>
      <c r="D60" s="68">
        <v>0</v>
      </c>
      <c r="E60" s="2583">
        <f t="shared" si="1"/>
        <v>0</v>
      </c>
      <c r="H60" t="s">
        <v>895</v>
      </c>
    </row>
    <row r="61" spans="1:10" x14ac:dyDescent="0.25">
      <c r="A61">
        <v>119276</v>
      </c>
      <c r="B61" s="2582">
        <v>45180</v>
      </c>
      <c r="C61" s="68">
        <v>140</v>
      </c>
      <c r="D61" s="68">
        <v>0</v>
      </c>
      <c r="E61" s="2583">
        <f t="shared" si="1"/>
        <v>0</v>
      </c>
      <c r="H61" t="s">
        <v>894</v>
      </c>
      <c r="I61" s="68" t="s">
        <v>19</v>
      </c>
      <c r="J61" t="s">
        <v>896</v>
      </c>
    </row>
    <row r="62" spans="1:10" x14ac:dyDescent="0.25">
      <c r="A62">
        <v>116508</v>
      </c>
      <c r="B62" s="2582">
        <v>45180</v>
      </c>
      <c r="C62" s="68">
        <v>120</v>
      </c>
      <c r="D62" s="68">
        <v>0</v>
      </c>
      <c r="E62" s="2583">
        <f t="shared" si="1"/>
        <v>0</v>
      </c>
      <c r="H62" t="s">
        <v>895</v>
      </c>
    </row>
    <row r="63" spans="1:10" x14ac:dyDescent="0.25">
      <c r="A63">
        <v>119296</v>
      </c>
      <c r="B63" s="2582">
        <v>45182</v>
      </c>
      <c r="C63" s="68">
        <v>64</v>
      </c>
      <c r="D63" s="68">
        <v>0</v>
      </c>
      <c r="E63" s="2583">
        <f t="shared" si="1"/>
        <v>0</v>
      </c>
      <c r="H63" t="s">
        <v>895</v>
      </c>
    </row>
    <row r="64" spans="1:10" x14ac:dyDescent="0.25">
      <c r="A64">
        <v>120450</v>
      </c>
      <c r="B64" s="2582">
        <v>45182</v>
      </c>
      <c r="C64" s="68">
        <v>135</v>
      </c>
      <c r="D64" s="68">
        <v>0</v>
      </c>
      <c r="E64" s="2583">
        <f t="shared" si="1"/>
        <v>0</v>
      </c>
      <c r="H64" t="s">
        <v>895</v>
      </c>
    </row>
    <row r="65" spans="1:10" x14ac:dyDescent="0.25">
      <c r="A65">
        <v>119924</v>
      </c>
      <c r="B65" s="2582">
        <v>45182</v>
      </c>
      <c r="C65" s="68">
        <v>30</v>
      </c>
      <c r="D65" s="68">
        <v>0</v>
      </c>
      <c r="E65" s="2583">
        <f t="shared" si="1"/>
        <v>0</v>
      </c>
      <c r="H65" t="s">
        <v>894</v>
      </c>
    </row>
    <row r="66" spans="1:10" x14ac:dyDescent="0.25">
      <c r="A66">
        <v>120465</v>
      </c>
      <c r="B66" s="2582">
        <v>45184</v>
      </c>
      <c r="C66" s="68">
        <v>10</v>
      </c>
      <c r="D66" s="68">
        <v>0</v>
      </c>
      <c r="E66" s="2583">
        <f t="shared" si="1"/>
        <v>0</v>
      </c>
      <c r="H66" t="s">
        <v>895</v>
      </c>
    </row>
    <row r="67" spans="1:10" x14ac:dyDescent="0.25">
      <c r="A67">
        <v>119275</v>
      </c>
      <c r="B67" s="2582">
        <v>45184</v>
      </c>
      <c r="C67" s="68">
        <v>45</v>
      </c>
      <c r="D67" s="68">
        <v>0</v>
      </c>
      <c r="E67" s="2583">
        <f t="shared" si="1"/>
        <v>0</v>
      </c>
      <c r="H67" t="s">
        <v>895</v>
      </c>
      <c r="J67" t="s">
        <v>897</v>
      </c>
    </row>
    <row r="68" spans="1:10" x14ac:dyDescent="0.25">
      <c r="A68">
        <v>119188</v>
      </c>
      <c r="B68" s="2582">
        <v>45189</v>
      </c>
      <c r="C68" s="68">
        <v>40</v>
      </c>
      <c r="D68" s="68">
        <v>3</v>
      </c>
      <c r="E68" s="2583">
        <f t="shared" si="1"/>
        <v>7.4999999999999997E-2</v>
      </c>
      <c r="F68" t="s">
        <v>898</v>
      </c>
      <c r="H68" t="s">
        <v>894</v>
      </c>
      <c r="J68" t="s">
        <v>899</v>
      </c>
    </row>
    <row r="69" spans="1:10" x14ac:dyDescent="0.25">
      <c r="A69">
        <v>120492</v>
      </c>
      <c r="B69" s="2582">
        <v>45189</v>
      </c>
      <c r="C69" s="68">
        <v>80</v>
      </c>
      <c r="D69" s="68">
        <v>0</v>
      </c>
      <c r="E69" s="2583">
        <f t="shared" si="1"/>
        <v>0</v>
      </c>
      <c r="H69" t="s">
        <v>894</v>
      </c>
    </row>
    <row r="70" spans="1:10" x14ac:dyDescent="0.25">
      <c r="A70">
        <v>120561</v>
      </c>
      <c r="B70" s="2582">
        <v>45189</v>
      </c>
      <c r="C70" s="68">
        <v>2</v>
      </c>
      <c r="D70" s="68">
        <v>1</v>
      </c>
      <c r="E70" s="2583">
        <f t="shared" si="1"/>
        <v>0.5</v>
      </c>
      <c r="F70" t="s">
        <v>898</v>
      </c>
      <c r="H70" t="s">
        <v>894</v>
      </c>
      <c r="J70" t="s">
        <v>899</v>
      </c>
    </row>
    <row r="71" spans="1:10" x14ac:dyDescent="0.25">
      <c r="A71">
        <v>118860</v>
      </c>
      <c r="B71" s="2582">
        <v>45189</v>
      </c>
      <c r="C71" s="68">
        <v>12</v>
      </c>
      <c r="D71" s="68">
        <v>0</v>
      </c>
      <c r="E71" s="2583">
        <f t="shared" si="1"/>
        <v>0</v>
      </c>
      <c r="H71" t="s">
        <v>894</v>
      </c>
    </row>
    <row r="72" spans="1:10" x14ac:dyDescent="0.25">
      <c r="A72">
        <v>119925</v>
      </c>
      <c r="B72" s="2582">
        <v>45189</v>
      </c>
      <c r="C72" s="68">
        <v>20</v>
      </c>
      <c r="D72" s="68">
        <v>0</v>
      </c>
      <c r="E72" s="2583">
        <f t="shared" si="1"/>
        <v>0</v>
      </c>
      <c r="H72" t="s">
        <v>895</v>
      </c>
    </row>
    <row r="73" spans="1:10" x14ac:dyDescent="0.25">
      <c r="A73">
        <v>120556</v>
      </c>
      <c r="B73" s="2582">
        <v>45191</v>
      </c>
      <c r="C73" s="68">
        <v>6</v>
      </c>
      <c r="D73" s="68">
        <v>0</v>
      </c>
      <c r="E73" s="2583">
        <f t="shared" si="1"/>
        <v>0</v>
      </c>
      <c r="H73" t="s">
        <v>894</v>
      </c>
    </row>
    <row r="74" spans="1:10" x14ac:dyDescent="0.25">
      <c r="A74">
        <v>119346</v>
      </c>
      <c r="B74" s="2582">
        <v>45191</v>
      </c>
      <c r="C74" s="68">
        <v>2</v>
      </c>
      <c r="D74" s="68">
        <v>0</v>
      </c>
      <c r="E74" s="2583">
        <f t="shared" si="1"/>
        <v>0</v>
      </c>
      <c r="J74" t="s">
        <v>900</v>
      </c>
    </row>
    <row r="75" spans="1:10" x14ac:dyDescent="0.25">
      <c r="A75">
        <v>119574</v>
      </c>
      <c r="B75" s="2582">
        <v>45191</v>
      </c>
      <c r="C75" s="68">
        <v>70</v>
      </c>
      <c r="D75" s="68">
        <v>0</v>
      </c>
      <c r="E75" s="2583">
        <f t="shared" ref="E75:E101" si="2">(D75/C75)</f>
        <v>0</v>
      </c>
      <c r="H75" t="s">
        <v>901</v>
      </c>
      <c r="J75" t="s">
        <v>902</v>
      </c>
    </row>
    <row r="76" spans="1:10" x14ac:dyDescent="0.25">
      <c r="A76">
        <v>119343</v>
      </c>
      <c r="B76" s="2582">
        <v>45191</v>
      </c>
      <c r="C76" s="68">
        <v>248</v>
      </c>
      <c r="D76" s="68">
        <v>0</v>
      </c>
      <c r="E76" s="2583">
        <f t="shared" si="2"/>
        <v>0</v>
      </c>
      <c r="H76" t="s">
        <v>895</v>
      </c>
      <c r="J76" t="s">
        <v>903</v>
      </c>
    </row>
    <row r="77" spans="1:10" x14ac:dyDescent="0.25">
      <c r="A77">
        <v>116819</v>
      </c>
      <c r="B77" s="2582">
        <v>45195</v>
      </c>
      <c r="C77" s="68">
        <v>5</v>
      </c>
      <c r="D77" s="68">
        <v>0</v>
      </c>
      <c r="E77" s="2583">
        <f t="shared" si="2"/>
        <v>0</v>
      </c>
      <c r="H77" t="s">
        <v>895</v>
      </c>
    </row>
    <row r="78" spans="1:10" x14ac:dyDescent="0.25">
      <c r="A78">
        <v>118702</v>
      </c>
      <c r="B78" s="2582">
        <v>45196</v>
      </c>
      <c r="C78" s="68">
        <v>100</v>
      </c>
      <c r="D78" s="68">
        <v>0</v>
      </c>
      <c r="E78" s="2583">
        <f t="shared" si="2"/>
        <v>0</v>
      </c>
      <c r="H78" t="s">
        <v>901</v>
      </c>
    </row>
    <row r="79" spans="1:10" x14ac:dyDescent="0.25">
      <c r="A79">
        <v>119676</v>
      </c>
      <c r="B79" s="2582">
        <v>45196</v>
      </c>
      <c r="C79" s="68">
        <v>50</v>
      </c>
      <c r="D79" s="68">
        <v>0</v>
      </c>
      <c r="E79" s="2583">
        <f t="shared" si="2"/>
        <v>0</v>
      </c>
      <c r="H79" t="s">
        <v>895</v>
      </c>
    </row>
    <row r="80" spans="1:10" x14ac:dyDescent="0.25">
      <c r="A80">
        <v>120889</v>
      </c>
      <c r="B80" s="2582">
        <v>45196</v>
      </c>
      <c r="C80" s="68">
        <v>100</v>
      </c>
      <c r="D80" s="68">
        <v>0</v>
      </c>
      <c r="E80" s="2583">
        <f t="shared" si="2"/>
        <v>0</v>
      </c>
      <c r="H80" t="s">
        <v>895</v>
      </c>
    </row>
    <row r="81" spans="1:10" x14ac:dyDescent="0.25">
      <c r="A81">
        <v>120474</v>
      </c>
      <c r="B81" s="2582">
        <v>45198</v>
      </c>
      <c r="C81" s="68">
        <v>5</v>
      </c>
      <c r="D81" s="68">
        <v>0</v>
      </c>
      <c r="E81" s="2583">
        <f t="shared" si="2"/>
        <v>0</v>
      </c>
      <c r="H81" t="s">
        <v>895</v>
      </c>
    </row>
    <row r="82" spans="1:10" x14ac:dyDescent="0.25">
      <c r="A82">
        <v>120532</v>
      </c>
      <c r="B82" s="2582">
        <v>45198</v>
      </c>
      <c r="C82" s="68">
        <v>150</v>
      </c>
      <c r="D82" s="68">
        <v>0</v>
      </c>
      <c r="E82" s="2583">
        <f t="shared" si="2"/>
        <v>0</v>
      </c>
      <c r="H82" t="s">
        <v>895</v>
      </c>
    </row>
    <row r="83" spans="1:10" x14ac:dyDescent="0.25">
      <c r="A83">
        <v>118397</v>
      </c>
      <c r="B83" s="2582">
        <v>45201</v>
      </c>
      <c r="C83" s="68">
        <v>90</v>
      </c>
      <c r="E83" s="2583">
        <f t="shared" si="2"/>
        <v>0</v>
      </c>
      <c r="H83" t="s">
        <v>894</v>
      </c>
    </row>
    <row r="84" spans="1:10" x14ac:dyDescent="0.25">
      <c r="A84">
        <v>119344</v>
      </c>
      <c r="B84" s="2582">
        <v>45201</v>
      </c>
      <c r="C84" s="68">
        <v>248</v>
      </c>
      <c r="D84" s="68">
        <v>6</v>
      </c>
      <c r="E84" s="2583">
        <f t="shared" si="2"/>
        <v>2.4193548387096774E-2</v>
      </c>
      <c r="H84" t="s">
        <v>904</v>
      </c>
      <c r="J84" t="s">
        <v>905</v>
      </c>
    </row>
    <row r="85" spans="1:10" x14ac:dyDescent="0.25">
      <c r="A85">
        <v>120702</v>
      </c>
      <c r="B85" s="2582">
        <v>45201</v>
      </c>
      <c r="C85" s="68">
        <v>20</v>
      </c>
      <c r="D85" s="68">
        <v>1</v>
      </c>
      <c r="E85" s="2583">
        <f t="shared" si="2"/>
        <v>0.05</v>
      </c>
      <c r="H85" t="s">
        <v>895</v>
      </c>
      <c r="J85" t="s">
        <v>906</v>
      </c>
    </row>
    <row r="86" spans="1:10" x14ac:dyDescent="0.25">
      <c r="B86" s="2582">
        <v>45201</v>
      </c>
      <c r="C86" s="68">
        <v>20</v>
      </c>
      <c r="D86" s="68">
        <v>1</v>
      </c>
      <c r="E86" s="2583">
        <f t="shared" si="2"/>
        <v>0.05</v>
      </c>
      <c r="H86" t="s">
        <v>895</v>
      </c>
      <c r="J86" t="s">
        <v>907</v>
      </c>
    </row>
    <row r="87" spans="1:10" x14ac:dyDescent="0.25">
      <c r="A87">
        <v>120701</v>
      </c>
      <c r="B87" s="2582">
        <v>45202</v>
      </c>
      <c r="C87" s="68">
        <v>6</v>
      </c>
      <c r="D87" s="68">
        <v>0</v>
      </c>
      <c r="E87" s="2583">
        <f t="shared" si="2"/>
        <v>0</v>
      </c>
      <c r="H87" t="s">
        <v>895</v>
      </c>
    </row>
    <row r="88" spans="1:10" x14ac:dyDescent="0.25">
      <c r="A88">
        <v>120636</v>
      </c>
      <c r="B88" s="2582">
        <v>45202</v>
      </c>
      <c r="C88" s="68">
        <v>40</v>
      </c>
      <c r="D88" s="68">
        <v>0</v>
      </c>
      <c r="E88" s="2583">
        <f t="shared" si="2"/>
        <v>0</v>
      </c>
      <c r="H88" t="s">
        <v>895</v>
      </c>
    </row>
    <row r="89" spans="1:10" x14ac:dyDescent="0.25">
      <c r="A89">
        <v>120499</v>
      </c>
      <c r="B89" s="2582">
        <v>45204</v>
      </c>
      <c r="C89" s="68">
        <v>50</v>
      </c>
      <c r="D89" s="68">
        <v>0</v>
      </c>
      <c r="E89" s="2583">
        <f t="shared" si="2"/>
        <v>0</v>
      </c>
      <c r="H89" t="s">
        <v>894</v>
      </c>
    </row>
    <row r="90" spans="1:10" x14ac:dyDescent="0.25">
      <c r="A90">
        <v>120259</v>
      </c>
      <c r="B90" s="2582">
        <v>45204</v>
      </c>
      <c r="C90" s="68">
        <v>1200</v>
      </c>
      <c r="D90" s="68">
        <v>1</v>
      </c>
      <c r="E90" s="2583">
        <f t="shared" si="2"/>
        <v>8.3333333333333339E-4</v>
      </c>
    </row>
    <row r="91" spans="1:10" x14ac:dyDescent="0.25">
      <c r="A91">
        <v>120528</v>
      </c>
      <c r="B91" s="2582">
        <v>45205</v>
      </c>
      <c r="C91" s="68">
        <v>98</v>
      </c>
      <c r="E91" s="2583">
        <f t="shared" si="2"/>
        <v>0</v>
      </c>
      <c r="H91" t="s">
        <v>895</v>
      </c>
    </row>
    <row r="92" spans="1:10" x14ac:dyDescent="0.25">
      <c r="A92">
        <v>119291</v>
      </c>
      <c r="B92" s="2582">
        <v>45205</v>
      </c>
      <c r="C92" s="68">
        <v>50</v>
      </c>
      <c r="D92" s="68">
        <v>0</v>
      </c>
      <c r="E92" s="2583">
        <f t="shared" si="2"/>
        <v>0</v>
      </c>
      <c r="H92" t="s">
        <v>894</v>
      </c>
    </row>
    <row r="93" spans="1:10" x14ac:dyDescent="0.25">
      <c r="A93">
        <v>117094</v>
      </c>
      <c r="B93" s="2582">
        <v>45205</v>
      </c>
      <c r="C93" s="68">
        <v>400</v>
      </c>
      <c r="E93" s="2583">
        <f t="shared" si="2"/>
        <v>0</v>
      </c>
      <c r="H93" t="s">
        <v>894</v>
      </c>
    </row>
    <row r="94" spans="1:10" x14ac:dyDescent="0.25">
      <c r="A94">
        <v>120864</v>
      </c>
      <c r="B94" s="2582">
        <v>45205</v>
      </c>
      <c r="C94" s="68">
        <v>80</v>
      </c>
      <c r="D94" s="68">
        <v>0</v>
      </c>
      <c r="E94" s="2583">
        <f t="shared" si="2"/>
        <v>0</v>
      </c>
      <c r="H94" t="s">
        <v>895</v>
      </c>
    </row>
    <row r="95" spans="1:10" x14ac:dyDescent="0.25">
      <c r="A95">
        <v>118628</v>
      </c>
      <c r="B95" s="2582">
        <v>45209</v>
      </c>
      <c r="C95" s="68">
        <v>1550</v>
      </c>
      <c r="D95" s="68">
        <v>4</v>
      </c>
      <c r="E95" s="2583">
        <f t="shared" si="2"/>
        <v>2.5806451612903226E-3</v>
      </c>
      <c r="H95" t="s">
        <v>894</v>
      </c>
      <c r="J95" t="s">
        <v>908</v>
      </c>
    </row>
    <row r="96" spans="1:10" x14ac:dyDescent="0.25">
      <c r="A96">
        <v>120288</v>
      </c>
      <c r="B96" s="2582">
        <v>45210</v>
      </c>
      <c r="C96" s="68">
        <v>50</v>
      </c>
      <c r="D96" s="68">
        <v>0</v>
      </c>
      <c r="E96" s="2583">
        <f t="shared" si="2"/>
        <v>0</v>
      </c>
      <c r="H96" t="s">
        <v>895</v>
      </c>
      <c r="J96" t="s">
        <v>909</v>
      </c>
    </row>
    <row r="97" spans="1:10" x14ac:dyDescent="0.25">
      <c r="A97">
        <v>120287</v>
      </c>
      <c r="B97" s="2582">
        <v>45212</v>
      </c>
      <c r="C97" s="68">
        <v>50</v>
      </c>
      <c r="D97" s="68">
        <v>0</v>
      </c>
      <c r="E97" s="2583">
        <f t="shared" si="2"/>
        <v>0</v>
      </c>
      <c r="H97" t="s">
        <v>895</v>
      </c>
      <c r="J97" t="s">
        <v>910</v>
      </c>
    </row>
    <row r="98" spans="1:10" x14ac:dyDescent="0.25">
      <c r="A98">
        <v>119829</v>
      </c>
      <c r="B98" s="2582">
        <v>45212</v>
      </c>
      <c r="C98" s="68">
        <v>200</v>
      </c>
      <c r="D98" s="68">
        <v>0</v>
      </c>
      <c r="E98" s="2583">
        <f t="shared" si="2"/>
        <v>0</v>
      </c>
      <c r="H98" t="s">
        <v>894</v>
      </c>
      <c r="J98" t="s">
        <v>911</v>
      </c>
    </row>
    <row r="99" spans="1:10" x14ac:dyDescent="0.25">
      <c r="A99">
        <v>119849</v>
      </c>
      <c r="B99" s="2582">
        <v>45215</v>
      </c>
      <c r="C99" s="68">
        <v>49</v>
      </c>
      <c r="D99" s="68">
        <v>0</v>
      </c>
      <c r="E99" s="2583">
        <f t="shared" si="2"/>
        <v>0</v>
      </c>
      <c r="J99" t="s">
        <v>912</v>
      </c>
    </row>
    <row r="100" spans="1:10" x14ac:dyDescent="0.25">
      <c r="A100">
        <v>120284</v>
      </c>
      <c r="B100" s="2582">
        <v>45215</v>
      </c>
      <c r="C100" s="68">
        <v>20</v>
      </c>
      <c r="D100" s="68">
        <v>0</v>
      </c>
      <c r="E100" s="2583">
        <f t="shared" si="2"/>
        <v>0</v>
      </c>
      <c r="H100" t="s">
        <v>894</v>
      </c>
      <c r="J100" t="s">
        <v>913</v>
      </c>
    </row>
    <row r="101" spans="1:10" x14ac:dyDescent="0.25">
      <c r="A101">
        <v>117366</v>
      </c>
      <c r="B101" s="2582">
        <v>45216</v>
      </c>
      <c r="C101" s="68">
        <v>100</v>
      </c>
      <c r="D101" s="68">
        <v>0</v>
      </c>
      <c r="E101" s="2583">
        <f t="shared" si="2"/>
        <v>0</v>
      </c>
      <c r="H101" t="s">
        <v>901</v>
      </c>
      <c r="J101" t="s">
        <v>914</v>
      </c>
    </row>
    <row r="102" spans="1:10" x14ac:dyDescent="0.25">
      <c r="A102">
        <v>114862</v>
      </c>
      <c r="B102" s="2582">
        <v>45217</v>
      </c>
      <c r="C102" s="68">
        <v>450</v>
      </c>
      <c r="D102" s="68">
        <v>5</v>
      </c>
      <c r="E102" s="2583">
        <f>(D102/C102)</f>
        <v>1.1111111111111112E-2</v>
      </c>
      <c r="G102" t="s">
        <v>915</v>
      </c>
      <c r="H102" t="s">
        <v>916</v>
      </c>
      <c r="J102" t="s">
        <v>917</v>
      </c>
    </row>
    <row r="103" spans="1:10" x14ac:dyDescent="0.25">
      <c r="A103">
        <v>119594</v>
      </c>
      <c r="B103" s="2582">
        <v>45219</v>
      </c>
      <c r="C103" s="68">
        <v>25</v>
      </c>
      <c r="D103" s="68">
        <v>0</v>
      </c>
      <c r="E103" s="2583">
        <f>(D103/C103)</f>
        <v>0</v>
      </c>
      <c r="H103" t="s">
        <v>895</v>
      </c>
    </row>
    <row r="104" spans="1:10" x14ac:dyDescent="0.25">
      <c r="A104">
        <v>121252</v>
      </c>
      <c r="B104" s="2582">
        <v>45219</v>
      </c>
      <c r="C104" s="68">
        <v>5</v>
      </c>
      <c r="D104" s="68">
        <v>0</v>
      </c>
      <c r="E104" s="2583">
        <f>(D104/C104)</f>
        <v>0</v>
      </c>
      <c r="H104" t="s">
        <v>894</v>
      </c>
    </row>
    <row r="105" spans="1:10" x14ac:dyDescent="0.25">
      <c r="A105">
        <v>116310</v>
      </c>
      <c r="B105" s="2582">
        <v>45219</v>
      </c>
      <c r="C105" s="68">
        <v>200</v>
      </c>
      <c r="D105" s="68">
        <v>0</v>
      </c>
      <c r="E105" s="2583">
        <f>(D105/C105)</f>
        <v>0</v>
      </c>
      <c r="H105" t="s">
        <v>895</v>
      </c>
      <c r="J105" t="s">
        <v>918</v>
      </c>
    </row>
    <row r="106" spans="1:10" x14ac:dyDescent="0.25">
      <c r="A106">
        <v>120820</v>
      </c>
      <c r="B106" s="2582">
        <v>45224</v>
      </c>
      <c r="C106" s="68">
        <v>50</v>
      </c>
      <c r="D106" s="68">
        <v>10</v>
      </c>
      <c r="E106" s="2583">
        <f>(D106/C106)</f>
        <v>0.2</v>
      </c>
      <c r="H106" t="s">
        <v>894</v>
      </c>
      <c r="J106" t="s">
        <v>919</v>
      </c>
    </row>
    <row r="107" spans="1:10" x14ac:dyDescent="0.25">
      <c r="A107">
        <v>121408</v>
      </c>
      <c r="B107" s="2582">
        <v>45230</v>
      </c>
      <c r="C107" s="68">
        <v>50</v>
      </c>
      <c r="D107" s="68">
        <v>0</v>
      </c>
      <c r="E107" s="2583">
        <v>0</v>
      </c>
      <c r="J107" t="s">
        <v>920</v>
      </c>
    </row>
    <row r="108" spans="1:10" x14ac:dyDescent="0.25">
      <c r="A108">
        <v>121504</v>
      </c>
      <c r="B108" s="2582">
        <v>45231</v>
      </c>
      <c r="C108" s="68">
        <v>21</v>
      </c>
      <c r="D108" s="68">
        <v>0</v>
      </c>
      <c r="E108" s="2583">
        <f t="shared" ref="E108:E119" si="3">(D108/C108)</f>
        <v>0</v>
      </c>
      <c r="H108" t="s">
        <v>895</v>
      </c>
    </row>
    <row r="109" spans="1:10" x14ac:dyDescent="0.25">
      <c r="A109">
        <v>120633</v>
      </c>
      <c r="B109" s="2582">
        <v>45233</v>
      </c>
      <c r="C109" s="68">
        <v>2</v>
      </c>
      <c r="D109" s="68">
        <v>0</v>
      </c>
      <c r="E109" s="2583">
        <f t="shared" si="3"/>
        <v>0</v>
      </c>
      <c r="J109" t="s">
        <v>921</v>
      </c>
    </row>
    <row r="110" spans="1:10" x14ac:dyDescent="0.25">
      <c r="A110">
        <v>121284</v>
      </c>
      <c r="B110" s="2582">
        <v>45233</v>
      </c>
      <c r="C110" s="68">
        <v>30</v>
      </c>
      <c r="D110" s="68">
        <v>0</v>
      </c>
      <c r="E110" s="2583">
        <f t="shared" si="3"/>
        <v>0</v>
      </c>
    </row>
    <row r="111" spans="1:10" x14ac:dyDescent="0.25">
      <c r="A111">
        <v>120927</v>
      </c>
      <c r="B111" s="2582">
        <v>45233</v>
      </c>
      <c r="C111" s="68">
        <v>10</v>
      </c>
      <c r="D111" s="68">
        <v>0</v>
      </c>
      <c r="E111" s="2583">
        <f t="shared" si="3"/>
        <v>0</v>
      </c>
      <c r="J111" t="s">
        <v>922</v>
      </c>
    </row>
    <row r="112" spans="1:10" x14ac:dyDescent="0.25">
      <c r="A112">
        <v>121472</v>
      </c>
      <c r="B112" s="2582">
        <v>45233</v>
      </c>
      <c r="C112" s="68">
        <v>70</v>
      </c>
      <c r="D112" s="68">
        <v>0</v>
      </c>
      <c r="E112" s="2583">
        <f t="shared" si="3"/>
        <v>0</v>
      </c>
      <c r="H112" t="s">
        <v>894</v>
      </c>
    </row>
    <row r="113" spans="1:10" x14ac:dyDescent="0.25">
      <c r="A113">
        <v>119482</v>
      </c>
      <c r="B113" s="2582">
        <v>45236</v>
      </c>
      <c r="C113" s="68">
        <v>395</v>
      </c>
      <c r="D113" s="68">
        <v>0</v>
      </c>
      <c r="E113" s="2583">
        <f t="shared" si="3"/>
        <v>0</v>
      </c>
      <c r="J113" t="s">
        <v>923</v>
      </c>
    </row>
    <row r="114" spans="1:10" x14ac:dyDescent="0.25">
      <c r="A114">
        <v>121364</v>
      </c>
      <c r="B114" s="2582">
        <v>45236</v>
      </c>
      <c r="C114" s="68">
        <v>20</v>
      </c>
      <c r="D114" s="68">
        <v>0</v>
      </c>
      <c r="E114" s="2583">
        <f t="shared" si="3"/>
        <v>0</v>
      </c>
      <c r="H114" t="s">
        <v>894</v>
      </c>
    </row>
    <row r="115" spans="1:10" x14ac:dyDescent="0.25">
      <c r="A115">
        <v>120284</v>
      </c>
      <c r="B115" s="2582">
        <v>45239</v>
      </c>
      <c r="C115" s="68">
        <v>50</v>
      </c>
      <c r="D115" s="68">
        <v>0</v>
      </c>
      <c r="E115" s="2583">
        <f t="shared" si="3"/>
        <v>0</v>
      </c>
      <c r="H115" t="s">
        <v>894</v>
      </c>
      <c r="J115" t="s">
        <v>924</v>
      </c>
    </row>
    <row r="116" spans="1:10" x14ac:dyDescent="0.25">
      <c r="A116">
        <v>121693</v>
      </c>
      <c r="B116" s="2582">
        <v>45239</v>
      </c>
      <c r="C116" s="68">
        <v>105</v>
      </c>
      <c r="D116" s="68">
        <v>0</v>
      </c>
      <c r="E116" s="2583">
        <f t="shared" si="3"/>
        <v>0</v>
      </c>
      <c r="H116" t="s">
        <v>894</v>
      </c>
    </row>
    <row r="117" spans="1:10" x14ac:dyDescent="0.25">
      <c r="A117">
        <v>121658</v>
      </c>
      <c r="B117" s="2582">
        <v>45239</v>
      </c>
      <c r="C117" s="68">
        <v>21</v>
      </c>
      <c r="D117" s="68">
        <v>0</v>
      </c>
      <c r="E117" s="2583">
        <f t="shared" si="3"/>
        <v>0</v>
      </c>
      <c r="H117" t="s">
        <v>894</v>
      </c>
    </row>
    <row r="118" spans="1:10" x14ac:dyDescent="0.25">
      <c r="A118">
        <v>121559</v>
      </c>
      <c r="B118" s="2582">
        <v>45239</v>
      </c>
      <c r="C118" s="68">
        <v>5</v>
      </c>
      <c r="D118" s="68">
        <v>0</v>
      </c>
      <c r="E118" s="2583">
        <f t="shared" si="3"/>
        <v>0</v>
      </c>
      <c r="H118" t="s">
        <v>895</v>
      </c>
    </row>
    <row r="119" spans="1:10" x14ac:dyDescent="0.25">
      <c r="A119">
        <v>119432</v>
      </c>
      <c r="B119" s="2582">
        <v>45239</v>
      </c>
      <c r="C119" s="68">
        <v>2</v>
      </c>
      <c r="D119" s="68">
        <v>0</v>
      </c>
      <c r="E119" s="2583">
        <f t="shared" si="3"/>
        <v>0</v>
      </c>
      <c r="H119" t="s">
        <v>894</v>
      </c>
    </row>
    <row r="120" spans="1:10" x14ac:dyDescent="0.25">
      <c r="A120">
        <v>121417</v>
      </c>
      <c r="B120" s="2582">
        <v>45243</v>
      </c>
      <c r="C120" s="68">
        <v>121</v>
      </c>
      <c r="D120" s="68">
        <v>0</v>
      </c>
      <c r="E120" s="2583">
        <f t="shared" ref="E120:E130" si="4">(D120/C120)</f>
        <v>0</v>
      </c>
      <c r="J120" t="s">
        <v>925</v>
      </c>
    </row>
    <row r="121" spans="1:10" x14ac:dyDescent="0.25">
      <c r="A121">
        <v>120807</v>
      </c>
      <c r="B121" s="2582">
        <v>45243</v>
      </c>
      <c r="C121" s="68">
        <v>150</v>
      </c>
      <c r="E121" s="2583">
        <f t="shared" si="4"/>
        <v>0</v>
      </c>
    </row>
    <row r="122" spans="1:10" x14ac:dyDescent="0.25">
      <c r="A122">
        <v>121671</v>
      </c>
      <c r="B122" s="2582">
        <v>45243</v>
      </c>
      <c r="C122" s="68">
        <v>5</v>
      </c>
      <c r="D122" s="68">
        <v>0</v>
      </c>
      <c r="E122" s="2583">
        <f t="shared" si="4"/>
        <v>0</v>
      </c>
      <c r="H122" t="s">
        <v>895</v>
      </c>
    </row>
    <row r="123" spans="1:10" x14ac:dyDescent="0.25">
      <c r="A123">
        <v>116970</v>
      </c>
      <c r="B123" s="2582">
        <v>45247</v>
      </c>
      <c r="C123" s="68">
        <v>60</v>
      </c>
      <c r="D123" s="68">
        <v>0</v>
      </c>
      <c r="E123" s="2583">
        <f t="shared" si="4"/>
        <v>0</v>
      </c>
      <c r="H123" t="s">
        <v>894</v>
      </c>
      <c r="J123" t="s">
        <v>926</v>
      </c>
    </row>
    <row r="124" spans="1:10" x14ac:dyDescent="0.25">
      <c r="A124">
        <v>116956</v>
      </c>
      <c r="B124" s="2582">
        <v>45247</v>
      </c>
      <c r="C124" s="68">
        <v>60</v>
      </c>
      <c r="D124" s="68">
        <v>0</v>
      </c>
      <c r="E124" s="2583">
        <f t="shared" si="4"/>
        <v>0</v>
      </c>
      <c r="H124" t="s">
        <v>895</v>
      </c>
    </row>
    <row r="125" spans="1:10" x14ac:dyDescent="0.25">
      <c r="A125">
        <v>120886</v>
      </c>
      <c r="B125" s="2582">
        <v>45247</v>
      </c>
      <c r="C125" s="68">
        <v>5</v>
      </c>
      <c r="D125" s="68">
        <v>0</v>
      </c>
      <c r="E125" s="2583">
        <f t="shared" si="4"/>
        <v>0</v>
      </c>
      <c r="H125" t="s">
        <v>894</v>
      </c>
    </row>
    <row r="126" spans="1:10" x14ac:dyDescent="0.25">
      <c r="A126">
        <v>116955</v>
      </c>
      <c r="B126" s="2582">
        <v>45247</v>
      </c>
      <c r="C126" s="68">
        <v>2</v>
      </c>
      <c r="D126" s="68">
        <v>0</v>
      </c>
      <c r="E126" s="2583">
        <f t="shared" si="4"/>
        <v>0</v>
      </c>
      <c r="H126" t="s">
        <v>895</v>
      </c>
      <c r="J126" t="s">
        <v>927</v>
      </c>
    </row>
    <row r="127" spans="1:10" x14ac:dyDescent="0.25">
      <c r="A127">
        <v>116967</v>
      </c>
      <c r="B127" s="2582">
        <v>45247</v>
      </c>
      <c r="C127" s="68">
        <v>60</v>
      </c>
      <c r="D127" s="68">
        <v>0</v>
      </c>
      <c r="E127" s="2583">
        <f t="shared" si="4"/>
        <v>0</v>
      </c>
      <c r="H127" t="s">
        <v>895</v>
      </c>
      <c r="J127" t="s">
        <v>928</v>
      </c>
    </row>
    <row r="128" spans="1:10" x14ac:dyDescent="0.25">
      <c r="A128">
        <v>116954</v>
      </c>
      <c r="B128" s="2582">
        <v>45247</v>
      </c>
      <c r="C128" s="68">
        <v>60</v>
      </c>
      <c r="D128" s="68">
        <v>0</v>
      </c>
      <c r="E128" s="2583">
        <f t="shared" si="4"/>
        <v>0</v>
      </c>
      <c r="H128" t="s">
        <v>895</v>
      </c>
    </row>
    <row r="129" spans="1:10" x14ac:dyDescent="0.25">
      <c r="A129">
        <v>116957</v>
      </c>
      <c r="B129" s="2582">
        <v>45250</v>
      </c>
      <c r="C129" s="68">
        <v>2</v>
      </c>
      <c r="D129" s="68">
        <v>0</v>
      </c>
      <c r="E129" s="2583">
        <f t="shared" si="4"/>
        <v>0</v>
      </c>
      <c r="H129" t="s">
        <v>895</v>
      </c>
    </row>
    <row r="130" spans="1:10" x14ac:dyDescent="0.25">
      <c r="A130">
        <v>119023</v>
      </c>
      <c r="B130" s="2582">
        <v>45274</v>
      </c>
      <c r="C130" s="68">
        <v>8</v>
      </c>
      <c r="D130" s="68">
        <v>3</v>
      </c>
      <c r="E130" s="2583">
        <f t="shared" si="4"/>
        <v>0.375</v>
      </c>
      <c r="H130" t="s">
        <v>895</v>
      </c>
      <c r="I130" s="68" t="s">
        <v>19</v>
      </c>
      <c r="J130" t="s">
        <v>929</v>
      </c>
    </row>
    <row r="131" spans="1:10" x14ac:dyDescent="0.25">
      <c r="A131">
        <v>122444</v>
      </c>
      <c r="B131" s="2582">
        <v>45274</v>
      </c>
      <c r="C131" s="68">
        <v>350</v>
      </c>
      <c r="J131" t="s">
        <v>930</v>
      </c>
    </row>
  </sheetData>
  <hyperlinks>
    <hyperlink ref="I8" r:id="rId1" xr:uid="{2FF81270-DFA9-4FFA-9580-2B411355B7BB}"/>
    <hyperlink ref="I9" r:id="rId2" xr:uid="{DF8677CD-CC1B-4A2E-9592-C505F9E22036}"/>
    <hyperlink ref="I7" r:id="rId3" xr:uid="{6953437F-C5B3-42A4-A155-D8CD6199AA3C}"/>
    <hyperlink ref="I15" r:id="rId4" xr:uid="{121AA833-353D-44E9-91D0-211A24C8A8E9}"/>
    <hyperlink ref="I23" r:id="rId5" xr:uid="{AEA84830-C899-4E7B-9979-A136948C824E}"/>
    <hyperlink ref="I22" r:id="rId6" xr:uid="{99B4DA9F-2972-4ADB-A16D-FE22969E0425}"/>
    <hyperlink ref="I26" r:id="rId7" xr:uid="{760CD248-34B0-46FA-B837-894B5C1D185D}"/>
    <hyperlink ref="I24" r:id="rId8" xr:uid="{0AE33083-2B9B-4885-8E04-915328927327}"/>
    <hyperlink ref="I28" r:id="rId9" xr:uid="{B974C026-CACF-4AD8-A559-2685E8890148}"/>
    <hyperlink ref="I30" r:id="rId10" xr:uid="{C08F7071-2FF5-456F-A62C-40F90D60958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193EA-59DD-4D47-8C17-CD5E0624B3A4}">
  <dimension ref="A1:AI890"/>
  <sheetViews>
    <sheetView tabSelected="1" workbookViewId="0">
      <pane ySplit="1" topLeftCell="A757" activePane="bottomLeft" state="frozen"/>
      <selection pane="bottomLeft" activeCell="H758" sqref="H758"/>
    </sheetView>
  </sheetViews>
  <sheetFormatPr defaultRowHeight="15" x14ac:dyDescent="0.25"/>
  <cols>
    <col min="1" max="1" width="6.5703125" style="68" customWidth="1"/>
    <col min="2" max="2" width="9.42578125" customWidth="1"/>
    <col min="3" max="5" width="17.42578125" customWidth="1"/>
    <col min="6" max="8" width="2.7109375" customWidth="1"/>
    <col min="9" max="9" width="11.5703125" customWidth="1"/>
    <col min="10" max="10" width="6.140625" customWidth="1"/>
    <col min="12" max="12" width="5" customWidth="1"/>
    <col min="13" max="13" width="3.140625" bestFit="1" customWidth="1"/>
    <col min="14" max="14" width="31.5703125" customWidth="1"/>
    <col min="15" max="16" width="3.140625" customWidth="1"/>
    <col min="17" max="17" width="7.85546875" customWidth="1"/>
    <col min="18" max="18" width="4.42578125" bestFit="1" customWidth="1"/>
    <col min="19" max="19" width="5.42578125" bestFit="1" customWidth="1"/>
    <col min="20" max="20" width="6" bestFit="1" customWidth="1"/>
    <col min="21" max="21" width="4.42578125" bestFit="1" customWidth="1"/>
    <col min="22" max="22" width="5.42578125" bestFit="1" customWidth="1"/>
    <col min="23" max="23" width="5" customWidth="1"/>
    <col min="26" max="26" width="9.42578125" customWidth="1"/>
    <col min="27" max="27" width="5.85546875" customWidth="1"/>
    <col min="29" max="29" width="9.28515625" bestFit="1" customWidth="1"/>
  </cols>
  <sheetData>
    <row r="1" spans="1:35" s="2579" customFormat="1" ht="80.25" x14ac:dyDescent="0.25">
      <c r="A1" s="2573" t="s">
        <v>472</v>
      </c>
      <c r="B1" s="2312" t="s">
        <v>16857</v>
      </c>
      <c r="C1" s="2574" t="s">
        <v>487</v>
      </c>
      <c r="D1" s="2574" t="s">
        <v>16858</v>
      </c>
      <c r="E1" s="2574" t="s">
        <v>16859</v>
      </c>
      <c r="F1" s="2574" t="s">
        <v>473</v>
      </c>
      <c r="G1" s="2574" t="s">
        <v>474</v>
      </c>
      <c r="H1" s="2574" t="s">
        <v>475</v>
      </c>
      <c r="I1" s="2574" t="s">
        <v>1</v>
      </c>
      <c r="J1" s="2574" t="s">
        <v>476</v>
      </c>
      <c r="K1" s="2574" t="s">
        <v>496</v>
      </c>
      <c r="L1" s="2574" t="s">
        <v>480</v>
      </c>
      <c r="M1" s="2574" t="s">
        <v>486</v>
      </c>
      <c r="N1" s="2574" t="s">
        <v>478</v>
      </c>
      <c r="O1" s="2574" t="s">
        <v>16860</v>
      </c>
      <c r="P1" s="2574" t="s">
        <v>13652</v>
      </c>
      <c r="Q1" s="2574" t="s">
        <v>4731</v>
      </c>
      <c r="R1" s="2574" t="s">
        <v>481</v>
      </c>
      <c r="S1" s="2574" t="s">
        <v>482</v>
      </c>
      <c r="T1" s="2574" t="s">
        <v>483</v>
      </c>
      <c r="U1" s="2574" t="s">
        <v>484</v>
      </c>
      <c r="V1" s="2574" t="s">
        <v>485</v>
      </c>
      <c r="W1" s="2575" t="s">
        <v>489</v>
      </c>
      <c r="X1" s="2574" t="s">
        <v>16855</v>
      </c>
      <c r="Y1" s="2574" t="s">
        <v>16856</v>
      </c>
      <c r="Z1" s="2576" t="s">
        <v>491</v>
      </c>
      <c r="AA1" s="2577" t="s">
        <v>492</v>
      </c>
      <c r="AB1" s="2577" t="s">
        <v>493</v>
      </c>
      <c r="AC1" s="2576" t="s">
        <v>494</v>
      </c>
      <c r="AD1" s="2581"/>
      <c r="AE1" s="2578"/>
      <c r="AF1" s="2578"/>
      <c r="AG1" s="2578"/>
      <c r="AH1" s="2578"/>
    </row>
    <row r="2" spans="1:35" s="2807" customFormat="1" ht="135" x14ac:dyDescent="0.25">
      <c r="A2" s="2518">
        <v>45588</v>
      </c>
      <c r="C2" s="147" t="s">
        <v>934</v>
      </c>
      <c r="D2" s="147"/>
      <c r="E2" s="147"/>
      <c r="F2" s="161"/>
      <c r="G2" s="161"/>
      <c r="H2" s="2862">
        <v>1</v>
      </c>
      <c r="I2" s="2937" t="s">
        <v>16018</v>
      </c>
      <c r="J2" s="77">
        <v>3</v>
      </c>
      <c r="K2" s="2716" t="s">
        <v>931</v>
      </c>
      <c r="L2" s="77" t="s">
        <v>504</v>
      </c>
      <c r="M2" s="2628" t="s">
        <v>511</v>
      </c>
      <c r="N2" s="143" t="s">
        <v>933</v>
      </c>
      <c r="O2" s="143"/>
      <c r="P2" s="143"/>
      <c r="Q2" s="147" t="s">
        <v>932</v>
      </c>
      <c r="R2" s="2663">
        <v>21</v>
      </c>
      <c r="S2" s="2663">
        <v>596</v>
      </c>
      <c r="T2" s="2626" t="s">
        <v>505</v>
      </c>
      <c r="U2" s="77">
        <v>25</v>
      </c>
      <c r="V2" s="2627">
        <f t="shared" ref="V2:V65" si="0">U2*J2</f>
        <v>75</v>
      </c>
      <c r="W2" s="77" t="s">
        <v>506</v>
      </c>
      <c r="X2" s="2513" t="s">
        <v>935</v>
      </c>
      <c r="Y2" s="2948"/>
      <c r="Z2" s="2530"/>
      <c r="AA2" s="2499" t="s">
        <v>813</v>
      </c>
      <c r="AB2" s="2593" t="s">
        <v>936</v>
      </c>
      <c r="AC2" s="2499">
        <v>4695.3</v>
      </c>
      <c r="AD2" s="6" t="s">
        <v>635</v>
      </c>
      <c r="AE2" s="2543"/>
      <c r="AF2" s="8">
        <v>2</v>
      </c>
      <c r="AG2" s="2543"/>
      <c r="AH2" s="8"/>
      <c r="AI2" s="2542">
        <f t="shared" ref="AI2:AI30" si="1">ROUND(R2/40,0)+1</f>
        <v>2</v>
      </c>
    </row>
    <row r="3" spans="1:35" s="2807" customFormat="1" ht="150" x14ac:dyDescent="0.25">
      <c r="A3" s="2518">
        <v>45588</v>
      </c>
      <c r="C3" s="62" t="s">
        <v>940</v>
      </c>
      <c r="D3" s="62"/>
      <c r="E3" s="62"/>
      <c r="F3" s="2631"/>
      <c r="G3" s="2631"/>
      <c r="H3" s="2556">
        <v>1</v>
      </c>
      <c r="I3" s="2937" t="s">
        <v>16019</v>
      </c>
      <c r="J3" s="16">
        <v>48</v>
      </c>
      <c r="K3" s="2706" t="s">
        <v>937</v>
      </c>
      <c r="L3" s="2461" t="s">
        <v>504</v>
      </c>
      <c r="M3" s="2600" t="s">
        <v>511</v>
      </c>
      <c r="N3" s="2863" t="s">
        <v>939</v>
      </c>
      <c r="O3" s="2863"/>
      <c r="P3" s="2863"/>
      <c r="Q3" s="2474" t="s">
        <v>938</v>
      </c>
      <c r="R3" s="2491">
        <v>78</v>
      </c>
      <c r="S3" s="2491">
        <v>165</v>
      </c>
      <c r="T3" s="2460" t="s">
        <v>640</v>
      </c>
      <c r="U3" s="16">
        <v>0</v>
      </c>
      <c r="V3" s="2533">
        <f t="shared" si="0"/>
        <v>0</v>
      </c>
      <c r="W3" s="16" t="s">
        <v>506</v>
      </c>
      <c r="X3" s="2513" t="s">
        <v>941</v>
      </c>
      <c r="Y3" s="2948"/>
      <c r="Z3" s="2664"/>
      <c r="AA3" s="2499" t="s">
        <v>589</v>
      </c>
      <c r="AB3" s="2593" t="s">
        <v>942</v>
      </c>
      <c r="AC3" s="2499">
        <v>5356</v>
      </c>
      <c r="AD3" s="6" t="s">
        <v>752</v>
      </c>
      <c r="AE3" s="2543"/>
      <c r="AF3" s="8">
        <v>1</v>
      </c>
      <c r="AG3" s="2543"/>
      <c r="AH3" s="8"/>
      <c r="AI3" s="2542">
        <f t="shared" si="1"/>
        <v>3</v>
      </c>
    </row>
    <row r="4" spans="1:35" s="2807" customFormat="1" ht="90" x14ac:dyDescent="0.25">
      <c r="A4" s="2518">
        <v>45587</v>
      </c>
      <c r="C4" s="62" t="s">
        <v>799</v>
      </c>
      <c r="D4" s="62"/>
      <c r="E4" s="62"/>
      <c r="F4" s="2631"/>
      <c r="G4" s="2631"/>
      <c r="H4" s="2556">
        <v>1</v>
      </c>
      <c r="I4" s="2937" t="s">
        <v>16020</v>
      </c>
      <c r="J4" s="16">
        <v>30</v>
      </c>
      <c r="K4" s="2710" t="s">
        <v>943</v>
      </c>
      <c r="L4" s="2461" t="s">
        <v>504</v>
      </c>
      <c r="M4" s="2600" t="s">
        <v>511</v>
      </c>
      <c r="N4" s="56" t="s">
        <v>944</v>
      </c>
      <c r="O4" s="56"/>
      <c r="P4" s="56"/>
      <c r="Q4" s="2474" t="s">
        <v>796</v>
      </c>
      <c r="R4" s="2491">
        <v>34</v>
      </c>
      <c r="S4" s="2491">
        <v>64</v>
      </c>
      <c r="T4" s="2460" t="s">
        <v>798</v>
      </c>
      <c r="U4" s="16">
        <v>0</v>
      </c>
      <c r="V4" s="2533">
        <f t="shared" si="0"/>
        <v>0</v>
      </c>
      <c r="W4" s="16" t="s">
        <v>512</v>
      </c>
      <c r="X4" s="2513" t="s">
        <v>800</v>
      </c>
      <c r="Y4" s="2948"/>
      <c r="Z4" s="2530"/>
      <c r="AA4" s="2499" t="s">
        <v>714</v>
      </c>
      <c r="AB4" s="2593" t="s">
        <v>715</v>
      </c>
      <c r="AC4" s="2499">
        <v>2865</v>
      </c>
      <c r="AD4" s="6" t="s">
        <v>801</v>
      </c>
      <c r="AE4" s="2543">
        <v>45587</v>
      </c>
      <c r="AF4" s="8">
        <v>2</v>
      </c>
      <c r="AG4" s="2543"/>
      <c r="AH4" s="8"/>
      <c r="AI4" s="2542">
        <f t="shared" si="1"/>
        <v>2</v>
      </c>
    </row>
    <row r="5" spans="1:35" s="2444" customFormat="1" ht="135" x14ac:dyDescent="0.25">
      <c r="A5" s="2518">
        <v>45587</v>
      </c>
      <c r="C5" s="2858" t="s">
        <v>948</v>
      </c>
      <c r="D5" s="2858"/>
      <c r="E5" s="2858"/>
      <c r="F5" s="2896"/>
      <c r="G5" s="2862">
        <v>1</v>
      </c>
      <c r="H5" s="2896"/>
      <c r="I5" s="2942" t="s">
        <v>16021</v>
      </c>
      <c r="J5" s="1635">
        <v>10</v>
      </c>
      <c r="K5" s="2788" t="s">
        <v>945</v>
      </c>
      <c r="L5" s="1635" t="s">
        <v>504</v>
      </c>
      <c r="M5" s="2792" t="s">
        <v>511</v>
      </c>
      <c r="N5" s="2793" t="s">
        <v>947</v>
      </c>
      <c r="O5" s="2793"/>
      <c r="P5" s="2793"/>
      <c r="Q5" s="2895" t="s">
        <v>946</v>
      </c>
      <c r="R5" s="2789">
        <v>95</v>
      </c>
      <c r="S5" s="2789">
        <v>364</v>
      </c>
      <c r="T5" s="2790" t="s">
        <v>629</v>
      </c>
      <c r="U5" s="1635">
        <v>12</v>
      </c>
      <c r="V5" s="2791">
        <f t="shared" si="0"/>
        <v>120</v>
      </c>
      <c r="W5" s="1635" t="s">
        <v>506</v>
      </c>
      <c r="X5" s="2513" t="s">
        <v>949</v>
      </c>
      <c r="Y5" s="2948"/>
      <c r="Z5" s="2530"/>
      <c r="AA5" s="2499" t="s">
        <v>649</v>
      </c>
      <c r="AB5" s="2593" t="s">
        <v>644</v>
      </c>
      <c r="AC5" s="2499">
        <v>12973.6</v>
      </c>
      <c r="AD5" s="6"/>
      <c r="AE5" s="2543"/>
      <c r="AF5" s="8"/>
      <c r="AG5" s="2543"/>
      <c r="AH5" s="2649"/>
      <c r="AI5" s="2476">
        <f t="shared" si="1"/>
        <v>3</v>
      </c>
    </row>
    <row r="6" spans="1:35" s="2807" customFormat="1" ht="180" x14ac:dyDescent="0.25">
      <c r="A6" s="2518">
        <v>45587</v>
      </c>
      <c r="C6" s="147" t="s">
        <v>953</v>
      </c>
      <c r="D6" s="147"/>
      <c r="E6" s="147"/>
      <c r="F6" s="2862">
        <v>1</v>
      </c>
      <c r="G6" s="2880"/>
      <c r="H6" s="2880"/>
      <c r="I6" s="2937" t="s">
        <v>16022</v>
      </c>
      <c r="J6" s="77">
        <v>30</v>
      </c>
      <c r="K6" s="1557" t="s">
        <v>950</v>
      </c>
      <c r="L6" s="77" t="s">
        <v>504</v>
      </c>
      <c r="M6" s="2628" t="s">
        <v>511</v>
      </c>
      <c r="N6" s="143" t="s">
        <v>952</v>
      </c>
      <c r="O6" s="143"/>
      <c r="P6" s="143"/>
      <c r="Q6" s="2693" t="s">
        <v>951</v>
      </c>
      <c r="R6" s="2663">
        <v>97</v>
      </c>
      <c r="S6" s="2663">
        <v>633</v>
      </c>
      <c r="T6" s="2626" t="s">
        <v>505</v>
      </c>
      <c r="U6" s="77">
        <v>28</v>
      </c>
      <c r="V6" s="2627">
        <f t="shared" si="0"/>
        <v>840</v>
      </c>
      <c r="W6" s="77" t="s">
        <v>506</v>
      </c>
      <c r="X6" s="2513" t="s">
        <v>954</v>
      </c>
      <c r="Y6" s="2948"/>
      <c r="Z6" s="2530"/>
      <c r="AA6" s="2499" t="s">
        <v>714</v>
      </c>
      <c r="AB6" s="2593" t="s">
        <v>955</v>
      </c>
      <c r="AC6" s="2499">
        <v>13986</v>
      </c>
      <c r="AD6" s="6" t="s">
        <v>956</v>
      </c>
      <c r="AE6" s="2543"/>
      <c r="AF6" s="8">
        <v>2</v>
      </c>
      <c r="AG6" s="2543"/>
      <c r="AH6" s="8"/>
      <c r="AI6" s="2542">
        <f t="shared" si="1"/>
        <v>3</v>
      </c>
    </row>
    <row r="7" spans="1:35" s="2807" customFormat="1" ht="135" x14ac:dyDescent="0.25">
      <c r="A7" s="2518">
        <v>45586</v>
      </c>
      <c r="C7" s="62" t="s">
        <v>960</v>
      </c>
      <c r="D7" s="62"/>
      <c r="E7" s="62"/>
      <c r="F7" s="2631"/>
      <c r="G7" s="2556">
        <v>1</v>
      </c>
      <c r="H7" s="2631"/>
      <c r="I7" s="2937" t="s">
        <v>16023</v>
      </c>
      <c r="J7" s="16">
        <v>180</v>
      </c>
      <c r="K7" s="2706" t="s">
        <v>957</v>
      </c>
      <c r="L7" s="2461" t="s">
        <v>504</v>
      </c>
      <c r="M7" s="2600"/>
      <c r="N7" s="56" t="s">
        <v>959</v>
      </c>
      <c r="O7" s="56"/>
      <c r="P7" s="56"/>
      <c r="Q7" s="2474" t="s">
        <v>958</v>
      </c>
      <c r="R7" s="2491">
        <v>34</v>
      </c>
      <c r="S7" s="2491">
        <v>59</v>
      </c>
      <c r="T7" s="2460" t="s">
        <v>505</v>
      </c>
      <c r="U7" s="16">
        <v>0</v>
      </c>
      <c r="V7" s="2533">
        <f t="shared" si="0"/>
        <v>0</v>
      </c>
      <c r="W7" s="16" t="s">
        <v>506</v>
      </c>
      <c r="X7" s="2513" t="s">
        <v>681</v>
      </c>
      <c r="Y7" s="2948"/>
      <c r="Z7" s="2530"/>
      <c r="AA7" s="2499" t="s">
        <v>683</v>
      </c>
      <c r="AB7" s="2593" t="s">
        <v>655</v>
      </c>
      <c r="AC7" s="2499">
        <v>4361.3999999999996</v>
      </c>
      <c r="AD7" s="6"/>
      <c r="AE7" s="2543"/>
      <c r="AF7" s="8"/>
      <c r="AG7" s="2543"/>
      <c r="AH7" s="8"/>
      <c r="AI7" s="2542">
        <f t="shared" si="1"/>
        <v>2</v>
      </c>
    </row>
    <row r="8" spans="1:35" s="2807" customFormat="1" ht="135" x14ac:dyDescent="0.25">
      <c r="A8" s="2518">
        <v>45586</v>
      </c>
      <c r="C8" s="17" t="s">
        <v>963</v>
      </c>
      <c r="D8" s="17"/>
      <c r="E8" s="17"/>
      <c r="F8" s="2556">
        <v>1</v>
      </c>
      <c r="G8" s="2631"/>
      <c r="H8" s="2631"/>
      <c r="I8" s="2937" t="s">
        <v>16024</v>
      </c>
      <c r="J8" s="16">
        <v>20</v>
      </c>
      <c r="K8" s="2706" t="s">
        <v>957</v>
      </c>
      <c r="L8" s="2461" t="s">
        <v>504</v>
      </c>
      <c r="M8" s="2600"/>
      <c r="N8" s="56" t="s">
        <v>962</v>
      </c>
      <c r="O8" s="56"/>
      <c r="P8" s="56"/>
      <c r="Q8" s="2474" t="s">
        <v>961</v>
      </c>
      <c r="R8" s="2491">
        <v>124</v>
      </c>
      <c r="S8" s="2491">
        <v>1125</v>
      </c>
      <c r="T8" s="2460" t="s">
        <v>629</v>
      </c>
      <c r="U8" s="16">
        <v>32</v>
      </c>
      <c r="V8" s="2533">
        <f t="shared" si="0"/>
        <v>640</v>
      </c>
      <c r="W8" s="16" t="s">
        <v>506</v>
      </c>
      <c r="X8" s="2513" t="s">
        <v>615</v>
      </c>
      <c r="Y8" s="2948"/>
      <c r="Z8" s="2530"/>
      <c r="AA8" s="2499" t="s">
        <v>964</v>
      </c>
      <c r="AB8" s="2593" t="s">
        <v>737</v>
      </c>
      <c r="AC8" s="2499">
        <v>16462.599999999999</v>
      </c>
      <c r="AD8" s="6" t="s">
        <v>956</v>
      </c>
      <c r="AE8" s="2543"/>
      <c r="AF8" s="8">
        <v>2</v>
      </c>
      <c r="AG8" s="2543"/>
      <c r="AH8" s="8"/>
      <c r="AI8" s="2542">
        <f t="shared" si="1"/>
        <v>4</v>
      </c>
    </row>
    <row r="9" spans="1:35" s="2444" customFormat="1" ht="146.25" x14ac:dyDescent="0.25">
      <c r="A9" s="2518">
        <v>45586</v>
      </c>
      <c r="C9" s="17" t="s">
        <v>463</v>
      </c>
      <c r="D9" s="17"/>
      <c r="E9" s="17"/>
      <c r="F9" s="2698"/>
      <c r="G9" s="2879">
        <v>1</v>
      </c>
      <c r="H9" s="2631"/>
      <c r="I9" s="2942" t="s">
        <v>16025</v>
      </c>
      <c r="J9" s="16">
        <v>50</v>
      </c>
      <c r="K9" s="2706" t="s">
        <v>965</v>
      </c>
      <c r="L9" s="2461" t="s">
        <v>504</v>
      </c>
      <c r="M9" s="2600" t="s">
        <v>511</v>
      </c>
      <c r="N9" s="140" t="s">
        <v>967</v>
      </c>
      <c r="O9" s="140"/>
      <c r="P9" s="140"/>
      <c r="Q9" s="2474" t="s">
        <v>966</v>
      </c>
      <c r="R9" s="2491">
        <v>80</v>
      </c>
      <c r="S9" s="2491">
        <v>263</v>
      </c>
      <c r="T9" s="2460" t="s">
        <v>505</v>
      </c>
      <c r="U9" s="16">
        <v>10</v>
      </c>
      <c r="V9" s="2533">
        <f t="shared" si="0"/>
        <v>500</v>
      </c>
      <c r="W9" s="1608" t="s">
        <v>968</v>
      </c>
      <c r="X9" s="2513" t="s">
        <v>969</v>
      </c>
      <c r="Y9" s="2948"/>
      <c r="Z9" s="2530"/>
      <c r="AA9" s="2499" t="s">
        <v>970</v>
      </c>
      <c r="AB9" s="2593" t="s">
        <v>942</v>
      </c>
      <c r="AC9" s="2499">
        <v>5733</v>
      </c>
      <c r="AD9" s="6" t="s">
        <v>635</v>
      </c>
      <c r="AE9" s="2543">
        <v>45586</v>
      </c>
      <c r="AF9" s="8">
        <v>2</v>
      </c>
      <c r="AG9" s="2543"/>
      <c r="AH9" s="8"/>
      <c r="AI9" s="2476">
        <f t="shared" si="1"/>
        <v>3</v>
      </c>
    </row>
    <row r="10" spans="1:35" s="2807" customFormat="1" ht="225" x14ac:dyDescent="0.25">
      <c r="A10" s="2518">
        <v>45583</v>
      </c>
      <c r="C10" s="147" t="s">
        <v>974</v>
      </c>
      <c r="D10" s="147"/>
      <c r="E10" s="147"/>
      <c r="F10" s="2526"/>
      <c r="G10" s="2631"/>
      <c r="H10" s="2556">
        <v>1</v>
      </c>
      <c r="I10" s="2937" t="s">
        <v>16026</v>
      </c>
      <c r="J10" s="77">
        <v>4</v>
      </c>
      <c r="K10" s="2728" t="s">
        <v>971</v>
      </c>
      <c r="L10" s="77" t="s">
        <v>504</v>
      </c>
      <c r="M10" s="2628" t="s">
        <v>511</v>
      </c>
      <c r="N10" s="143" t="s">
        <v>973</v>
      </c>
      <c r="O10" s="143"/>
      <c r="P10" s="143"/>
      <c r="Q10" s="2693" t="s">
        <v>972</v>
      </c>
      <c r="R10" s="2663">
        <v>77</v>
      </c>
      <c r="S10" s="2663">
        <v>266</v>
      </c>
      <c r="T10" s="2626" t="s">
        <v>505</v>
      </c>
      <c r="U10" s="77">
        <v>3</v>
      </c>
      <c r="V10" s="2627">
        <f t="shared" si="0"/>
        <v>12</v>
      </c>
      <c r="W10" s="77" t="s">
        <v>506</v>
      </c>
      <c r="X10" s="2513" t="s">
        <v>975</v>
      </c>
      <c r="Y10" s="2948"/>
      <c r="Z10" s="2530"/>
      <c r="AA10" s="2499" t="s">
        <v>976</v>
      </c>
      <c r="AB10" s="2593" t="s">
        <v>977</v>
      </c>
      <c r="AC10" s="2499">
        <v>4332</v>
      </c>
      <c r="AD10" s="6" t="s">
        <v>956</v>
      </c>
      <c r="AE10" s="2543"/>
      <c r="AF10" s="8">
        <v>2</v>
      </c>
      <c r="AG10" s="2543"/>
      <c r="AH10" s="8"/>
      <c r="AI10" s="2542">
        <f t="shared" si="1"/>
        <v>3</v>
      </c>
    </row>
    <row r="11" spans="1:35" s="2807" customFormat="1" ht="135" x14ac:dyDescent="0.25">
      <c r="A11" s="2518">
        <v>45583</v>
      </c>
      <c r="C11" s="62" t="s">
        <v>981</v>
      </c>
      <c r="D11" s="62"/>
      <c r="E11" s="62"/>
      <c r="F11" s="2526"/>
      <c r="G11" s="2631"/>
      <c r="H11" s="2556">
        <v>2</v>
      </c>
      <c r="I11" s="2937" t="s">
        <v>16027</v>
      </c>
      <c r="J11" s="16">
        <v>10</v>
      </c>
      <c r="K11" s="2706" t="s">
        <v>978</v>
      </c>
      <c r="L11" s="2461" t="s">
        <v>504</v>
      </c>
      <c r="M11" s="2600" t="s">
        <v>511</v>
      </c>
      <c r="N11" s="56" t="s">
        <v>980</v>
      </c>
      <c r="O11" s="56"/>
      <c r="P11" s="56"/>
      <c r="Q11" s="2474" t="s">
        <v>979</v>
      </c>
      <c r="R11" s="2491">
        <v>42</v>
      </c>
      <c r="S11" s="2491">
        <v>124</v>
      </c>
      <c r="T11" s="2460" t="s">
        <v>505</v>
      </c>
      <c r="U11" s="16">
        <v>6</v>
      </c>
      <c r="V11" s="2533">
        <f t="shared" si="0"/>
        <v>60</v>
      </c>
      <c r="W11" s="16" t="s">
        <v>506</v>
      </c>
      <c r="X11" s="2513" t="s">
        <v>982</v>
      </c>
      <c r="Y11" s="2948"/>
      <c r="Z11" s="2530"/>
      <c r="AA11" s="2499" t="s">
        <v>983</v>
      </c>
      <c r="AB11" s="2593" t="s">
        <v>936</v>
      </c>
      <c r="AC11" s="2499">
        <v>3097</v>
      </c>
      <c r="AD11" s="6" t="s">
        <v>635</v>
      </c>
      <c r="AE11" s="2543">
        <v>45583</v>
      </c>
      <c r="AF11" s="8">
        <v>2</v>
      </c>
      <c r="AG11" s="2543"/>
      <c r="AH11" s="8"/>
      <c r="AI11" s="2542">
        <f t="shared" si="1"/>
        <v>2</v>
      </c>
    </row>
    <row r="12" spans="1:35" s="2807" customFormat="1" ht="63.75" x14ac:dyDescent="0.25">
      <c r="A12" s="2518">
        <v>45583</v>
      </c>
      <c r="C12" s="17" t="s">
        <v>985</v>
      </c>
      <c r="D12" s="17"/>
      <c r="E12" s="17"/>
      <c r="F12" s="2631"/>
      <c r="G12" s="2631"/>
      <c r="H12" s="2631"/>
      <c r="I12" s="2937" t="s">
        <v>16028</v>
      </c>
      <c r="J12" s="16">
        <v>50</v>
      </c>
      <c r="K12" s="2706" t="s">
        <v>978</v>
      </c>
      <c r="L12" s="2461" t="s">
        <v>511</v>
      </c>
      <c r="M12" s="2600"/>
      <c r="N12" s="56" t="s">
        <v>984</v>
      </c>
      <c r="O12" s="56"/>
      <c r="P12" s="56"/>
      <c r="Q12" s="17" t="s">
        <v>501</v>
      </c>
      <c r="R12" s="2491">
        <v>0</v>
      </c>
      <c r="S12" s="2491">
        <v>0</v>
      </c>
      <c r="T12" s="2460"/>
      <c r="U12" s="16">
        <v>51</v>
      </c>
      <c r="V12" s="2533">
        <f t="shared" si="0"/>
        <v>2550</v>
      </c>
      <c r="W12" s="1608" t="s">
        <v>583</v>
      </c>
      <c r="X12" s="2513" t="s">
        <v>616</v>
      </c>
      <c r="Y12" s="2948"/>
      <c r="Z12" s="2530"/>
      <c r="AA12" s="2499" t="s">
        <v>589</v>
      </c>
      <c r="AB12" s="2593" t="s">
        <v>814</v>
      </c>
      <c r="AC12" s="2499">
        <v>3500</v>
      </c>
      <c r="AD12" s="6"/>
      <c r="AE12" s="2543"/>
      <c r="AF12" s="8"/>
      <c r="AG12" s="2543"/>
      <c r="AH12" s="8"/>
      <c r="AI12" s="2542">
        <f t="shared" si="1"/>
        <v>1</v>
      </c>
    </row>
    <row r="13" spans="1:35" s="2807" customFormat="1" ht="135" x14ac:dyDescent="0.25">
      <c r="A13" s="2518">
        <v>45582</v>
      </c>
      <c r="C13" s="17" t="s">
        <v>991</v>
      </c>
      <c r="D13" s="17"/>
      <c r="E13" s="17"/>
      <c r="F13" s="2526"/>
      <c r="G13" s="2631"/>
      <c r="H13" s="2556">
        <v>1</v>
      </c>
      <c r="I13" s="2937" t="s">
        <v>16029</v>
      </c>
      <c r="J13" s="16">
        <v>180</v>
      </c>
      <c r="K13" s="2706" t="s">
        <v>988</v>
      </c>
      <c r="L13" s="2461" t="s">
        <v>504</v>
      </c>
      <c r="M13" s="2600"/>
      <c r="N13" s="56" t="s">
        <v>990</v>
      </c>
      <c r="O13" s="56"/>
      <c r="P13" s="56"/>
      <c r="Q13" s="2474" t="s">
        <v>989</v>
      </c>
      <c r="R13" s="2491">
        <v>6</v>
      </c>
      <c r="S13" s="2491">
        <v>6</v>
      </c>
      <c r="T13" s="2460" t="s">
        <v>505</v>
      </c>
      <c r="U13" s="16">
        <v>0</v>
      </c>
      <c r="V13" s="2533">
        <f t="shared" si="0"/>
        <v>0</v>
      </c>
      <c r="W13" s="16" t="s">
        <v>506</v>
      </c>
      <c r="X13" s="2513" t="s">
        <v>681</v>
      </c>
      <c r="Y13" s="2948"/>
      <c r="Z13" s="2530"/>
      <c r="AA13" s="2499" t="s">
        <v>683</v>
      </c>
      <c r="AB13" s="2593" t="s">
        <v>655</v>
      </c>
      <c r="AC13" s="2499">
        <v>2592</v>
      </c>
      <c r="AD13" s="6"/>
      <c r="AE13" s="2543"/>
      <c r="AF13" s="8"/>
      <c r="AG13" s="2543"/>
      <c r="AH13" s="8"/>
      <c r="AI13" s="2542">
        <f t="shared" si="1"/>
        <v>1</v>
      </c>
    </row>
    <row r="14" spans="1:35" s="162" customFormat="1" ht="135" x14ac:dyDescent="0.25">
      <c r="A14" s="2518">
        <v>45581</v>
      </c>
      <c r="C14" s="1609" t="s">
        <v>995</v>
      </c>
      <c r="D14" s="1609"/>
      <c r="E14" s="1609"/>
      <c r="F14" s="2631"/>
      <c r="G14" s="2556">
        <v>1</v>
      </c>
      <c r="H14" s="2631"/>
      <c r="I14" s="2936" t="s">
        <v>16030</v>
      </c>
      <c r="J14" s="16">
        <v>2</v>
      </c>
      <c r="K14" s="2706" t="s">
        <v>992</v>
      </c>
      <c r="L14" s="2461" t="s">
        <v>504</v>
      </c>
      <c r="M14" s="2600" t="s">
        <v>511</v>
      </c>
      <c r="N14" s="56" t="s">
        <v>994</v>
      </c>
      <c r="O14" s="56"/>
      <c r="P14" s="56"/>
      <c r="Q14" s="62" t="s">
        <v>993</v>
      </c>
      <c r="R14" s="2491">
        <v>25</v>
      </c>
      <c r="S14" s="2491">
        <v>158</v>
      </c>
      <c r="T14" s="2460" t="s">
        <v>505</v>
      </c>
      <c r="U14" s="16">
        <v>27</v>
      </c>
      <c r="V14" s="2533">
        <f t="shared" si="0"/>
        <v>54</v>
      </c>
      <c r="W14" s="1608" t="s">
        <v>583</v>
      </c>
      <c r="X14" s="2513" t="s">
        <v>584</v>
      </c>
      <c r="Y14" s="2948"/>
      <c r="Z14" s="2530"/>
      <c r="AA14" s="2499" t="s">
        <v>983</v>
      </c>
      <c r="AB14" s="2593" t="s">
        <v>996</v>
      </c>
      <c r="AC14" s="2499">
        <f>1510+1000</f>
        <v>2510</v>
      </c>
      <c r="AD14" s="6" t="s">
        <v>635</v>
      </c>
      <c r="AE14" s="2543"/>
      <c r="AF14" s="8">
        <v>2</v>
      </c>
      <c r="AG14" s="2543"/>
      <c r="AH14" s="8"/>
      <c r="AI14" s="2542">
        <f t="shared" si="1"/>
        <v>2</v>
      </c>
    </row>
    <row r="15" spans="1:35" s="2807" customFormat="1" ht="251.25" x14ac:dyDescent="0.25">
      <c r="A15" s="2518">
        <v>45581</v>
      </c>
      <c r="C15" s="62" t="s">
        <v>1000</v>
      </c>
      <c r="D15" s="62"/>
      <c r="E15" s="62"/>
      <c r="F15" s="2556"/>
      <c r="G15" s="2631"/>
      <c r="H15" s="2556">
        <v>1</v>
      </c>
      <c r="I15" s="2937" t="s">
        <v>16031</v>
      </c>
      <c r="J15" s="16">
        <v>25</v>
      </c>
      <c r="K15" s="2706" t="s">
        <v>997</v>
      </c>
      <c r="L15" s="2461" t="s">
        <v>504</v>
      </c>
      <c r="M15" s="2600" t="s">
        <v>511</v>
      </c>
      <c r="N15" s="140" t="s">
        <v>999</v>
      </c>
      <c r="O15" s="140"/>
      <c r="P15" s="140"/>
      <c r="Q15" s="2474" t="s">
        <v>998</v>
      </c>
      <c r="R15" s="2491">
        <v>58</v>
      </c>
      <c r="S15" s="2491">
        <v>210</v>
      </c>
      <c r="T15" s="2460" t="s">
        <v>545</v>
      </c>
      <c r="U15" s="16">
        <v>18</v>
      </c>
      <c r="V15" s="2533">
        <f t="shared" si="0"/>
        <v>450</v>
      </c>
      <c r="W15" s="1608" t="s">
        <v>968</v>
      </c>
      <c r="X15" s="2513" t="s">
        <v>969</v>
      </c>
      <c r="Y15" s="2948"/>
      <c r="Z15" s="2530"/>
      <c r="AA15" s="2499" t="s">
        <v>1001</v>
      </c>
      <c r="AB15" s="2593" t="s">
        <v>936</v>
      </c>
      <c r="AC15" s="2499">
        <v>2952.5</v>
      </c>
      <c r="AD15" s="6" t="s">
        <v>1002</v>
      </c>
      <c r="AE15" s="2543">
        <v>45581</v>
      </c>
      <c r="AF15" s="8">
        <v>1</v>
      </c>
      <c r="AG15" s="2543"/>
      <c r="AH15" s="8"/>
      <c r="AI15" s="2542">
        <f t="shared" si="1"/>
        <v>2</v>
      </c>
    </row>
    <row r="16" spans="1:35" s="2807" customFormat="1" ht="135" x14ac:dyDescent="0.25">
      <c r="A16" s="2518">
        <v>45581</v>
      </c>
      <c r="C16" s="1599" t="s">
        <v>1005</v>
      </c>
      <c r="D16" s="1599"/>
      <c r="E16" s="1599"/>
      <c r="F16" s="2556">
        <v>1</v>
      </c>
      <c r="G16" s="2631"/>
      <c r="H16" s="2631"/>
      <c r="I16" s="2937" t="s">
        <v>16032</v>
      </c>
      <c r="J16" s="16">
        <v>50</v>
      </c>
      <c r="K16" s="2706" t="s">
        <v>992</v>
      </c>
      <c r="L16" s="2461" t="s">
        <v>504</v>
      </c>
      <c r="M16" s="2600" t="s">
        <v>511</v>
      </c>
      <c r="N16" s="56" t="s">
        <v>1004</v>
      </c>
      <c r="O16" s="56"/>
      <c r="P16" s="56"/>
      <c r="Q16" s="2474" t="s">
        <v>1003</v>
      </c>
      <c r="R16" s="2491">
        <v>70</v>
      </c>
      <c r="S16" s="2491">
        <v>313</v>
      </c>
      <c r="T16" s="2460" t="s">
        <v>505</v>
      </c>
      <c r="U16" s="16">
        <v>29</v>
      </c>
      <c r="V16" s="2533">
        <f t="shared" si="0"/>
        <v>1450</v>
      </c>
      <c r="W16" s="16" t="s">
        <v>506</v>
      </c>
      <c r="X16" s="2513" t="s">
        <v>1006</v>
      </c>
      <c r="Y16" s="2948"/>
      <c r="Z16" s="2530"/>
      <c r="AA16" s="2499" t="s">
        <v>813</v>
      </c>
      <c r="AB16" s="2593" t="s">
        <v>936</v>
      </c>
      <c r="AC16" s="2499">
        <v>8480</v>
      </c>
      <c r="AD16" s="6" t="s">
        <v>1007</v>
      </c>
      <c r="AE16" s="2543"/>
      <c r="AF16" s="8">
        <v>2</v>
      </c>
      <c r="AG16" s="2543"/>
      <c r="AH16" s="8"/>
      <c r="AI16" s="2542">
        <f t="shared" si="1"/>
        <v>3</v>
      </c>
    </row>
    <row r="17" spans="1:35" s="2807" customFormat="1" ht="150" x14ac:dyDescent="0.25">
      <c r="A17" s="2518">
        <v>45581</v>
      </c>
      <c r="C17" s="147" t="s">
        <v>1011</v>
      </c>
      <c r="D17" s="147"/>
      <c r="E17" s="147"/>
      <c r="F17" s="2556">
        <v>1</v>
      </c>
      <c r="G17" s="2631"/>
      <c r="H17" s="2631"/>
      <c r="I17" s="2937" t="s">
        <v>16033</v>
      </c>
      <c r="J17" s="77">
        <v>10</v>
      </c>
      <c r="K17" s="2728" t="s">
        <v>1008</v>
      </c>
      <c r="L17" s="77" t="s">
        <v>504</v>
      </c>
      <c r="M17" s="2628"/>
      <c r="N17" s="77" t="s">
        <v>1010</v>
      </c>
      <c r="O17" s="77"/>
      <c r="P17" s="77"/>
      <c r="Q17" s="2693" t="s">
        <v>1009</v>
      </c>
      <c r="R17" s="2663">
        <v>66</v>
      </c>
      <c r="S17" s="2663">
        <v>438</v>
      </c>
      <c r="T17" s="2626" t="s">
        <v>629</v>
      </c>
      <c r="U17" s="77">
        <v>52</v>
      </c>
      <c r="V17" s="2627">
        <f t="shared" si="0"/>
        <v>520</v>
      </c>
      <c r="W17" s="77" t="s">
        <v>506</v>
      </c>
      <c r="X17" s="2513" t="s">
        <v>1012</v>
      </c>
      <c r="Y17" s="2948"/>
      <c r="Z17" s="2530"/>
      <c r="AA17" s="2499" t="s">
        <v>964</v>
      </c>
      <c r="AB17" s="2593"/>
      <c r="AC17" s="2499">
        <v>6004.2</v>
      </c>
      <c r="AD17" s="6"/>
      <c r="AE17" s="2543"/>
      <c r="AF17" s="8"/>
      <c r="AG17" s="2543"/>
      <c r="AH17" s="8"/>
      <c r="AI17" s="2542">
        <f t="shared" si="1"/>
        <v>3</v>
      </c>
    </row>
    <row r="18" spans="1:35" s="2807" customFormat="1" ht="330" x14ac:dyDescent="0.25">
      <c r="A18" s="2518">
        <v>45581</v>
      </c>
      <c r="C18" s="1597" t="s">
        <v>1016</v>
      </c>
      <c r="D18" s="1597"/>
      <c r="E18" s="1597"/>
      <c r="F18" s="2631"/>
      <c r="G18" s="2556"/>
      <c r="H18" s="2556">
        <v>1</v>
      </c>
      <c r="I18" s="2937" t="s">
        <v>16034</v>
      </c>
      <c r="J18" s="16">
        <v>1100</v>
      </c>
      <c r="K18" s="2706" t="s">
        <v>1013</v>
      </c>
      <c r="L18" s="2461" t="s">
        <v>504</v>
      </c>
      <c r="M18" s="2600" t="s">
        <v>35</v>
      </c>
      <c r="N18" s="56" t="s">
        <v>1015</v>
      </c>
      <c r="O18" s="56"/>
      <c r="P18" s="56"/>
      <c r="Q18" s="62" t="s">
        <v>1014</v>
      </c>
      <c r="R18" s="2491">
        <v>17</v>
      </c>
      <c r="S18" s="2491">
        <v>96</v>
      </c>
      <c r="T18" s="2460" t="s">
        <v>505</v>
      </c>
      <c r="U18" s="16">
        <v>1</v>
      </c>
      <c r="V18" s="2533">
        <f t="shared" si="0"/>
        <v>1100</v>
      </c>
      <c r="W18" s="16" t="s">
        <v>512</v>
      </c>
      <c r="X18" s="2513" t="s">
        <v>1017</v>
      </c>
      <c r="Y18" s="2948"/>
      <c r="Z18" s="2530" t="s">
        <v>1018</v>
      </c>
      <c r="AA18" s="2499" t="s">
        <v>1019</v>
      </c>
      <c r="AB18" s="2593" t="s">
        <v>1020</v>
      </c>
      <c r="AC18" s="2499">
        <v>19745</v>
      </c>
      <c r="AD18" s="6" t="s">
        <v>635</v>
      </c>
      <c r="AE18" s="2543">
        <v>45581</v>
      </c>
      <c r="AF18" s="8">
        <v>2</v>
      </c>
      <c r="AG18" s="2543">
        <v>45569</v>
      </c>
      <c r="AH18" s="8"/>
      <c r="AI18" s="2542">
        <f t="shared" si="1"/>
        <v>1</v>
      </c>
    </row>
    <row r="19" spans="1:35" s="2807" customFormat="1" ht="144" x14ac:dyDescent="0.25">
      <c r="A19" s="2518">
        <v>45580</v>
      </c>
      <c r="C19" s="62" t="s">
        <v>1023</v>
      </c>
      <c r="D19" s="62"/>
      <c r="E19" s="62"/>
      <c r="F19" s="2631"/>
      <c r="G19" s="2631"/>
      <c r="H19" s="2556">
        <v>2</v>
      </c>
      <c r="I19" s="2937" t="s">
        <v>16035</v>
      </c>
      <c r="J19" s="16">
        <v>186</v>
      </c>
      <c r="K19" s="2706" t="s">
        <v>1013</v>
      </c>
      <c r="L19" s="2461" t="s">
        <v>504</v>
      </c>
      <c r="M19" s="2600" t="s">
        <v>511</v>
      </c>
      <c r="N19" s="140" t="s">
        <v>628</v>
      </c>
      <c r="O19" s="140"/>
      <c r="P19" s="140"/>
      <c r="Q19" s="62" t="s">
        <v>1022</v>
      </c>
      <c r="R19" s="2491">
        <v>38</v>
      </c>
      <c r="S19" s="2491">
        <v>2</v>
      </c>
      <c r="T19" s="2460" t="s">
        <v>629</v>
      </c>
      <c r="U19" s="16">
        <v>0</v>
      </c>
      <c r="V19" s="2533">
        <f t="shared" si="0"/>
        <v>0</v>
      </c>
      <c r="W19" s="16" t="s">
        <v>506</v>
      </c>
      <c r="X19" s="2513" t="s">
        <v>631</v>
      </c>
      <c r="Y19" s="2948"/>
      <c r="Z19" s="2614" t="s">
        <v>1024</v>
      </c>
      <c r="AA19" s="2499" t="s">
        <v>633</v>
      </c>
      <c r="AB19" s="2593" t="s">
        <v>634</v>
      </c>
      <c r="AC19" s="2499">
        <v>14222.7</v>
      </c>
      <c r="AD19" s="2640" t="s">
        <v>635</v>
      </c>
      <c r="AE19" s="2853">
        <v>45581</v>
      </c>
      <c r="AF19" s="2854">
        <v>5</v>
      </c>
      <c r="AG19" s="2853">
        <v>45514</v>
      </c>
      <c r="AH19" s="2854"/>
      <c r="AI19" s="2855">
        <f t="shared" si="1"/>
        <v>2</v>
      </c>
    </row>
    <row r="20" spans="1:35" s="2807" customFormat="1" ht="90" x14ac:dyDescent="0.25">
      <c r="A20" s="2518">
        <v>45580</v>
      </c>
      <c r="C20" s="62" t="s">
        <v>1028</v>
      </c>
      <c r="D20" s="62"/>
      <c r="E20" s="62"/>
      <c r="F20" s="2556">
        <v>1</v>
      </c>
      <c r="G20" s="2631"/>
      <c r="H20" s="2631"/>
      <c r="I20" s="2937" t="s">
        <v>16036</v>
      </c>
      <c r="J20" s="16">
        <v>75</v>
      </c>
      <c r="K20" s="2706" t="s">
        <v>1025</v>
      </c>
      <c r="L20" s="2461" t="s">
        <v>504</v>
      </c>
      <c r="M20" s="2600" t="s">
        <v>511</v>
      </c>
      <c r="N20" s="56" t="s">
        <v>1027</v>
      </c>
      <c r="O20" s="56"/>
      <c r="P20" s="56"/>
      <c r="Q20" s="62" t="s">
        <v>1026</v>
      </c>
      <c r="R20" s="2491">
        <v>4</v>
      </c>
      <c r="S20" s="2491">
        <v>4</v>
      </c>
      <c r="T20" s="2460" t="s">
        <v>545</v>
      </c>
      <c r="U20" s="16">
        <v>2</v>
      </c>
      <c r="V20" s="2533">
        <f t="shared" si="0"/>
        <v>150</v>
      </c>
      <c r="W20" s="16" t="s">
        <v>506</v>
      </c>
      <c r="X20" s="2513" t="s">
        <v>1029</v>
      </c>
      <c r="Y20" s="2948"/>
      <c r="Z20" s="2530"/>
      <c r="AA20" s="2499" t="s">
        <v>514</v>
      </c>
      <c r="AB20" s="2593" t="s">
        <v>942</v>
      </c>
      <c r="AC20" s="2499">
        <v>6668</v>
      </c>
      <c r="AD20" s="6" t="s">
        <v>1002</v>
      </c>
      <c r="AE20" s="2543">
        <v>45580</v>
      </c>
      <c r="AF20" s="8">
        <v>1</v>
      </c>
      <c r="AG20" s="2543"/>
      <c r="AH20" s="8"/>
      <c r="AI20" s="2542">
        <f t="shared" si="1"/>
        <v>1</v>
      </c>
    </row>
    <row r="21" spans="1:35" s="2807" customFormat="1" ht="267" x14ac:dyDescent="0.25">
      <c r="A21" s="2518">
        <v>45580</v>
      </c>
      <c r="C21" s="62" t="s">
        <v>1033</v>
      </c>
      <c r="D21" s="62"/>
      <c r="E21" s="62"/>
      <c r="F21" s="2556">
        <v>1</v>
      </c>
      <c r="G21" s="2631"/>
      <c r="H21" s="2631"/>
      <c r="I21" s="2937" t="s">
        <v>16037</v>
      </c>
      <c r="J21" s="16">
        <v>25</v>
      </c>
      <c r="K21" s="2706" t="s">
        <v>1030</v>
      </c>
      <c r="L21" s="2461" t="s">
        <v>504</v>
      </c>
      <c r="M21" s="2600" t="s">
        <v>511</v>
      </c>
      <c r="N21" s="140" t="s">
        <v>1032</v>
      </c>
      <c r="O21" s="140"/>
      <c r="P21" s="140"/>
      <c r="Q21" s="2474" t="s">
        <v>1031</v>
      </c>
      <c r="R21" s="2491">
        <v>61</v>
      </c>
      <c r="S21" s="2491">
        <v>229</v>
      </c>
      <c r="T21" s="2460" t="s">
        <v>505</v>
      </c>
      <c r="U21" s="16">
        <v>11</v>
      </c>
      <c r="V21" s="2533">
        <f t="shared" si="0"/>
        <v>275</v>
      </c>
      <c r="W21" s="1608" t="s">
        <v>968</v>
      </c>
      <c r="X21" s="2513" t="s">
        <v>969</v>
      </c>
      <c r="Y21" s="2948"/>
      <c r="Z21" s="2530"/>
      <c r="AA21" s="2499" t="s">
        <v>1001</v>
      </c>
      <c r="AB21" s="2593" t="s">
        <v>936</v>
      </c>
      <c r="AC21" s="2499">
        <v>2896.25</v>
      </c>
      <c r="AD21" s="6" t="s">
        <v>635</v>
      </c>
      <c r="AE21" s="2543">
        <v>45580</v>
      </c>
      <c r="AF21" s="8">
        <v>2</v>
      </c>
      <c r="AG21" s="2543"/>
      <c r="AH21" s="8"/>
      <c r="AI21" s="2542">
        <f t="shared" si="1"/>
        <v>3</v>
      </c>
    </row>
    <row r="22" spans="1:35" s="2807" customFormat="1" ht="63.75" x14ac:dyDescent="0.25">
      <c r="A22" s="2518">
        <v>45580</v>
      </c>
      <c r="C22" s="62" t="s">
        <v>1035</v>
      </c>
      <c r="D22" s="62"/>
      <c r="E22" s="62"/>
      <c r="F22" s="2631"/>
      <c r="G22" s="2631"/>
      <c r="H22" s="2631"/>
      <c r="I22" s="2937" t="s">
        <v>16038</v>
      </c>
      <c r="J22" s="16">
        <v>10</v>
      </c>
      <c r="K22" s="2706" t="s">
        <v>1030</v>
      </c>
      <c r="L22" s="2461" t="s">
        <v>511</v>
      </c>
      <c r="M22" s="2600"/>
      <c r="N22" s="56" t="s">
        <v>1034</v>
      </c>
      <c r="O22" s="56"/>
      <c r="P22" s="56"/>
      <c r="Q22" s="17" t="s">
        <v>501</v>
      </c>
      <c r="R22" s="2491">
        <v>0</v>
      </c>
      <c r="S22" s="2491">
        <v>0</v>
      </c>
      <c r="T22" s="2460"/>
      <c r="U22" s="16">
        <v>53</v>
      </c>
      <c r="V22" s="2533">
        <f t="shared" si="0"/>
        <v>530</v>
      </c>
      <c r="W22" s="16" t="s">
        <v>512</v>
      </c>
      <c r="X22" s="2513" t="s">
        <v>741</v>
      </c>
      <c r="Y22" s="2948"/>
      <c r="Z22" s="2530"/>
      <c r="AA22" s="2499" t="s">
        <v>983</v>
      </c>
      <c r="AB22" s="2593" t="s">
        <v>936</v>
      </c>
      <c r="AC22" s="2499">
        <v>2650</v>
      </c>
      <c r="AD22" s="6"/>
      <c r="AE22" s="2543"/>
      <c r="AF22" s="8"/>
      <c r="AG22" s="2543"/>
      <c r="AH22" s="8"/>
      <c r="AI22" s="2542">
        <f t="shared" si="1"/>
        <v>1</v>
      </c>
    </row>
    <row r="23" spans="1:35" s="2807" customFormat="1" ht="90" x14ac:dyDescent="0.25">
      <c r="A23" s="2518">
        <v>45579</v>
      </c>
      <c r="C23" s="62" t="s">
        <v>1039</v>
      </c>
      <c r="D23" s="62"/>
      <c r="E23" s="62"/>
      <c r="F23" s="2556"/>
      <c r="G23" s="2556">
        <v>1</v>
      </c>
      <c r="H23" s="2556"/>
      <c r="I23" s="2937" t="s">
        <v>16039</v>
      </c>
      <c r="J23" s="16">
        <v>3</v>
      </c>
      <c r="K23" s="2706" t="s">
        <v>1036</v>
      </c>
      <c r="L23" s="2461" t="s">
        <v>504</v>
      </c>
      <c r="M23" s="2600" t="s">
        <v>27</v>
      </c>
      <c r="N23" s="56" t="s">
        <v>1038</v>
      </c>
      <c r="O23" s="56"/>
      <c r="P23" s="56"/>
      <c r="Q23" s="2474" t="s">
        <v>1037</v>
      </c>
      <c r="R23" s="2491">
        <v>45</v>
      </c>
      <c r="S23" s="2491">
        <v>2807</v>
      </c>
      <c r="T23" s="2460" t="s">
        <v>640</v>
      </c>
      <c r="U23" s="16">
        <v>15</v>
      </c>
      <c r="V23" s="2533">
        <f t="shared" si="0"/>
        <v>45</v>
      </c>
      <c r="W23" s="1608" t="s">
        <v>520</v>
      </c>
      <c r="X23" s="2513" t="s">
        <v>549</v>
      </c>
      <c r="Y23" s="2948"/>
      <c r="Z23" s="2530"/>
      <c r="AA23" s="2499" t="s">
        <v>983</v>
      </c>
      <c r="AB23" s="2593" t="s">
        <v>715</v>
      </c>
      <c r="AC23" s="2499">
        <v>2406.6</v>
      </c>
      <c r="AD23" s="2640" t="s">
        <v>1002</v>
      </c>
      <c r="AE23" s="2853">
        <v>45579</v>
      </c>
      <c r="AF23" s="2854">
        <v>1</v>
      </c>
      <c r="AG23" s="2853">
        <v>45574</v>
      </c>
      <c r="AH23" s="2854"/>
      <c r="AI23" s="2855">
        <f t="shared" si="1"/>
        <v>2</v>
      </c>
    </row>
    <row r="24" spans="1:35" s="2807" customFormat="1" ht="120" x14ac:dyDescent="0.25">
      <c r="A24" s="2518">
        <v>45579</v>
      </c>
      <c r="C24" s="1634" t="s">
        <v>1043</v>
      </c>
      <c r="D24" s="1634"/>
      <c r="E24" s="1634"/>
      <c r="F24" s="2631"/>
      <c r="G24" s="2631"/>
      <c r="H24" s="2526">
        <v>1</v>
      </c>
      <c r="I24" s="2937" t="s">
        <v>16040</v>
      </c>
      <c r="J24" s="1635">
        <v>3</v>
      </c>
      <c r="K24" s="2864" t="s">
        <v>1040</v>
      </c>
      <c r="L24" s="1635" t="s">
        <v>504</v>
      </c>
      <c r="M24" s="2792"/>
      <c r="N24" s="2793" t="s">
        <v>1042</v>
      </c>
      <c r="O24" s="2793"/>
      <c r="P24" s="2793"/>
      <c r="Q24" s="2858" t="s">
        <v>1041</v>
      </c>
      <c r="R24" s="2789">
        <v>42</v>
      </c>
      <c r="S24" s="2789">
        <v>210</v>
      </c>
      <c r="T24" s="2790" t="s">
        <v>505</v>
      </c>
      <c r="U24" s="1635">
        <v>86</v>
      </c>
      <c r="V24" s="2791">
        <f t="shared" si="0"/>
        <v>258</v>
      </c>
      <c r="W24" s="1635" t="s">
        <v>506</v>
      </c>
      <c r="X24" s="2513" t="s">
        <v>1044</v>
      </c>
      <c r="Y24" s="2948"/>
      <c r="Z24" s="2530"/>
      <c r="AA24" s="2499" t="s">
        <v>1045</v>
      </c>
      <c r="AB24" s="2593" t="s">
        <v>684</v>
      </c>
      <c r="AC24" s="2499">
        <v>6154</v>
      </c>
      <c r="AD24" s="6"/>
      <c r="AE24" s="2543"/>
      <c r="AF24" s="8"/>
      <c r="AG24" s="2543"/>
      <c r="AH24" s="8"/>
      <c r="AI24" s="2542">
        <f t="shared" si="1"/>
        <v>2</v>
      </c>
    </row>
    <row r="25" spans="1:35" s="2807" customFormat="1" ht="300" x14ac:dyDescent="0.25">
      <c r="A25" s="2518">
        <v>45579</v>
      </c>
      <c r="C25" s="62" t="s">
        <v>1049</v>
      </c>
      <c r="D25" s="62"/>
      <c r="E25" s="62"/>
      <c r="F25" s="2556">
        <v>2</v>
      </c>
      <c r="G25" s="2556"/>
      <c r="H25" s="2631"/>
      <c r="I25" s="2937" t="s">
        <v>16041</v>
      </c>
      <c r="J25" s="16">
        <v>50</v>
      </c>
      <c r="K25" s="2710" t="s">
        <v>1046</v>
      </c>
      <c r="L25" s="2461" t="s">
        <v>504</v>
      </c>
      <c r="M25" s="2600" t="s">
        <v>27</v>
      </c>
      <c r="N25" s="56" t="s">
        <v>1048</v>
      </c>
      <c r="O25" s="56"/>
      <c r="P25" s="56"/>
      <c r="Q25" s="62" t="s">
        <v>1047</v>
      </c>
      <c r="R25" s="2491">
        <v>40</v>
      </c>
      <c r="S25" s="2491">
        <v>150</v>
      </c>
      <c r="T25" s="2460" t="s">
        <v>505</v>
      </c>
      <c r="U25" s="16">
        <v>1</v>
      </c>
      <c r="V25" s="2533">
        <f t="shared" si="0"/>
        <v>50</v>
      </c>
      <c r="W25" s="1608" t="s">
        <v>968</v>
      </c>
      <c r="X25" s="2513" t="s">
        <v>1050</v>
      </c>
      <c r="Y25" s="2948"/>
      <c r="Z25" s="2614" t="s">
        <v>1051</v>
      </c>
      <c r="AA25" s="2499" t="s">
        <v>1052</v>
      </c>
      <c r="AB25" s="2593" t="s">
        <v>715</v>
      </c>
      <c r="AC25" s="2499">
        <v>3062.5</v>
      </c>
      <c r="AD25" s="6" t="s">
        <v>1053</v>
      </c>
      <c r="AE25" s="2543">
        <v>45579</v>
      </c>
      <c r="AF25" s="8">
        <v>2</v>
      </c>
      <c r="AG25" s="2543"/>
      <c r="AH25" s="8"/>
      <c r="AI25" s="2542">
        <f t="shared" si="1"/>
        <v>2</v>
      </c>
    </row>
    <row r="26" spans="1:35" s="2807" customFormat="1" ht="63.75" x14ac:dyDescent="0.25">
      <c r="A26" s="2518">
        <v>45579</v>
      </c>
      <c r="C26" s="17" t="s">
        <v>1056</v>
      </c>
      <c r="D26" s="17"/>
      <c r="E26" s="17"/>
      <c r="F26" s="2631"/>
      <c r="G26" s="2631"/>
      <c r="H26" s="2631"/>
      <c r="I26" s="2937" t="s">
        <v>16042</v>
      </c>
      <c r="J26" s="16">
        <v>5</v>
      </c>
      <c r="K26" s="2706" t="s">
        <v>1054</v>
      </c>
      <c r="L26" s="2461" t="s">
        <v>511</v>
      </c>
      <c r="M26" s="2600"/>
      <c r="N26" s="56" t="s">
        <v>1055</v>
      </c>
      <c r="O26" s="56"/>
      <c r="P26" s="56"/>
      <c r="Q26" s="17" t="s">
        <v>501</v>
      </c>
      <c r="R26" s="2491">
        <v>0</v>
      </c>
      <c r="S26" s="2491">
        <v>0</v>
      </c>
      <c r="T26" s="2460"/>
      <c r="U26" s="16">
        <v>133</v>
      </c>
      <c r="V26" s="2533">
        <f t="shared" si="0"/>
        <v>665</v>
      </c>
      <c r="W26" s="16" t="s">
        <v>512</v>
      </c>
      <c r="X26" s="2513" t="s">
        <v>741</v>
      </c>
      <c r="Y26" s="2948"/>
      <c r="Z26" s="2530"/>
      <c r="AA26" s="2499" t="s">
        <v>1057</v>
      </c>
      <c r="AB26" s="2593" t="s">
        <v>936</v>
      </c>
      <c r="AC26" s="2499">
        <v>4322.5</v>
      </c>
      <c r="AD26" s="6"/>
      <c r="AE26" s="2543"/>
      <c r="AF26" s="8"/>
      <c r="AG26" s="2543"/>
      <c r="AH26" s="8"/>
      <c r="AI26" s="2542">
        <f t="shared" si="1"/>
        <v>1</v>
      </c>
    </row>
    <row r="27" spans="1:35" s="2807" customFormat="1" ht="90" x14ac:dyDescent="0.25">
      <c r="A27" s="2518">
        <v>45575</v>
      </c>
      <c r="C27" s="147" t="s">
        <v>1061</v>
      </c>
      <c r="D27" s="147"/>
      <c r="E27" s="147"/>
      <c r="F27" s="2556">
        <v>2</v>
      </c>
      <c r="G27" s="2631"/>
      <c r="H27" s="2631"/>
      <c r="I27" s="2937" t="s">
        <v>16043</v>
      </c>
      <c r="J27" s="77">
        <v>2</v>
      </c>
      <c r="K27" s="2716" t="s">
        <v>1058</v>
      </c>
      <c r="L27" s="77" t="s">
        <v>504</v>
      </c>
      <c r="M27" s="2628" t="s">
        <v>511</v>
      </c>
      <c r="N27" s="143" t="s">
        <v>1060</v>
      </c>
      <c r="O27" s="143"/>
      <c r="P27" s="143"/>
      <c r="Q27" s="62" t="s">
        <v>1059</v>
      </c>
      <c r="R27" s="2663">
        <v>48</v>
      </c>
      <c r="S27" s="2663">
        <v>773</v>
      </c>
      <c r="T27" s="2626" t="s">
        <v>545</v>
      </c>
      <c r="U27" s="77">
        <v>1</v>
      </c>
      <c r="V27" s="2627">
        <f t="shared" si="0"/>
        <v>2</v>
      </c>
      <c r="W27" s="16" t="s">
        <v>506</v>
      </c>
      <c r="X27" s="2513" t="s">
        <v>1062</v>
      </c>
      <c r="Y27" s="2948"/>
      <c r="Z27" s="2530"/>
      <c r="AA27" s="2499" t="s">
        <v>983</v>
      </c>
      <c r="AB27" s="2593" t="s">
        <v>936</v>
      </c>
      <c r="AC27" s="2499">
        <v>4197.92</v>
      </c>
      <c r="AD27" s="6" t="s">
        <v>1002</v>
      </c>
      <c r="AE27" s="2543">
        <v>45575</v>
      </c>
      <c r="AF27" s="8">
        <v>1</v>
      </c>
      <c r="AG27" s="2543"/>
      <c r="AH27" s="8">
        <v>1.5</v>
      </c>
      <c r="AI27" s="2542">
        <f t="shared" si="1"/>
        <v>2</v>
      </c>
    </row>
    <row r="28" spans="1:35" s="2807" customFormat="1" ht="220.5" x14ac:dyDescent="0.25">
      <c r="A28" s="2518">
        <v>45575</v>
      </c>
      <c r="C28" s="147" t="s">
        <v>1065</v>
      </c>
      <c r="D28" s="147"/>
      <c r="E28" s="147"/>
      <c r="F28" s="2698"/>
      <c r="G28" s="2698"/>
      <c r="H28" s="2556">
        <v>1</v>
      </c>
      <c r="I28" s="2937" t="s">
        <v>16044</v>
      </c>
      <c r="J28" s="77">
        <v>15</v>
      </c>
      <c r="K28" s="2716" t="s">
        <v>1058</v>
      </c>
      <c r="L28" s="77" t="s">
        <v>504</v>
      </c>
      <c r="M28" s="2628" t="s">
        <v>511</v>
      </c>
      <c r="N28" s="2859" t="s">
        <v>1064</v>
      </c>
      <c r="O28" s="2859"/>
      <c r="P28" s="2859"/>
      <c r="Q28" s="62" t="s">
        <v>1063</v>
      </c>
      <c r="R28" s="2663">
        <v>155</v>
      </c>
      <c r="S28" s="2663">
        <v>829</v>
      </c>
      <c r="T28" s="2626" t="s">
        <v>730</v>
      </c>
      <c r="U28" s="77">
        <v>9</v>
      </c>
      <c r="V28" s="2627">
        <f t="shared" si="0"/>
        <v>135</v>
      </c>
      <c r="W28" s="16" t="s">
        <v>506</v>
      </c>
      <c r="X28" s="2513" t="s">
        <v>833</v>
      </c>
      <c r="Y28" s="2948"/>
      <c r="Z28" s="2530"/>
      <c r="AA28" s="2499" t="s">
        <v>1057</v>
      </c>
      <c r="AB28" s="2593" t="s">
        <v>996</v>
      </c>
      <c r="AC28" s="2499">
        <v>18407.25</v>
      </c>
      <c r="AD28" s="6" t="s">
        <v>956</v>
      </c>
      <c r="AE28" s="2543">
        <v>45575</v>
      </c>
      <c r="AF28" s="8">
        <v>2</v>
      </c>
      <c r="AG28" s="2543"/>
      <c r="AH28" s="8">
        <v>7</v>
      </c>
      <c r="AI28" s="2476">
        <f t="shared" si="1"/>
        <v>5</v>
      </c>
    </row>
    <row r="29" spans="1:35" s="2807" customFormat="1" ht="135" x14ac:dyDescent="0.25">
      <c r="A29" s="2518">
        <v>45575</v>
      </c>
      <c r="C29" s="62" t="s">
        <v>1070</v>
      </c>
      <c r="D29" s="62"/>
      <c r="E29" s="62"/>
      <c r="F29" s="2556">
        <v>1</v>
      </c>
      <c r="G29" s="2631"/>
      <c r="H29" s="2631"/>
      <c r="I29" s="2937" t="s">
        <v>16045</v>
      </c>
      <c r="J29" s="16">
        <v>25</v>
      </c>
      <c r="K29" s="2706" t="s">
        <v>1066</v>
      </c>
      <c r="L29" s="2461" t="s">
        <v>504</v>
      </c>
      <c r="M29" s="2600" t="s">
        <v>511</v>
      </c>
      <c r="N29" s="56" t="s">
        <v>1069</v>
      </c>
      <c r="O29" s="56"/>
      <c r="P29" s="56"/>
      <c r="Q29" s="62" t="s">
        <v>1068</v>
      </c>
      <c r="R29" s="2491">
        <v>78</v>
      </c>
      <c r="S29" s="2491">
        <v>192</v>
      </c>
      <c r="T29" s="2460" t="s">
        <v>629</v>
      </c>
      <c r="U29" s="16">
        <v>22</v>
      </c>
      <c r="V29" s="2533">
        <f t="shared" si="0"/>
        <v>550</v>
      </c>
      <c r="W29" s="16" t="s">
        <v>506</v>
      </c>
      <c r="X29" s="2513" t="s">
        <v>1071</v>
      </c>
      <c r="Y29" s="2948"/>
      <c r="Z29" s="2530"/>
      <c r="AA29" s="2499" t="s">
        <v>714</v>
      </c>
      <c r="AB29" s="2593" t="s">
        <v>715</v>
      </c>
      <c r="AC29" s="2499">
        <v>3385</v>
      </c>
      <c r="AD29" s="2640" t="s">
        <v>635</v>
      </c>
      <c r="AE29" s="2853">
        <v>45575</v>
      </c>
      <c r="AF29" s="2854">
        <v>2</v>
      </c>
      <c r="AG29" s="2853">
        <v>45573</v>
      </c>
      <c r="AH29" s="2854">
        <v>6</v>
      </c>
      <c r="AI29" s="2855">
        <f t="shared" si="1"/>
        <v>3</v>
      </c>
    </row>
    <row r="30" spans="1:35" s="2444" customFormat="1" ht="165" x14ac:dyDescent="0.25">
      <c r="A30" s="2518">
        <v>45575</v>
      </c>
      <c r="C30" s="62" t="s">
        <v>1075</v>
      </c>
      <c r="D30" s="62"/>
      <c r="E30" s="62"/>
      <c r="F30" s="2556">
        <v>1</v>
      </c>
      <c r="G30" s="2556"/>
      <c r="H30" s="2556"/>
      <c r="I30" s="2942" t="s">
        <v>16046</v>
      </c>
      <c r="J30" s="16">
        <v>57</v>
      </c>
      <c r="K30" s="2706" t="s">
        <v>1072</v>
      </c>
      <c r="L30" s="2461" t="s">
        <v>504</v>
      </c>
      <c r="M30" s="2600" t="s">
        <v>35</v>
      </c>
      <c r="N30" s="140" t="s">
        <v>1074</v>
      </c>
      <c r="O30" s="140"/>
      <c r="P30" s="140"/>
      <c r="Q30" s="62" t="s">
        <v>1073</v>
      </c>
      <c r="R30" s="2491">
        <v>73</v>
      </c>
      <c r="S30" s="2491">
        <v>2240</v>
      </c>
      <c r="T30" s="2460" t="s">
        <v>730</v>
      </c>
      <c r="U30" s="16">
        <v>10</v>
      </c>
      <c r="V30" s="2533">
        <f t="shared" si="0"/>
        <v>570</v>
      </c>
      <c r="W30" s="16" t="s">
        <v>512</v>
      </c>
      <c r="X30" s="2513" t="s">
        <v>1076</v>
      </c>
      <c r="Y30" s="2948"/>
      <c r="Z30" s="2614" t="s">
        <v>1077</v>
      </c>
      <c r="AA30" s="2499" t="s">
        <v>1078</v>
      </c>
      <c r="AB30" s="2593" t="s">
        <v>1079</v>
      </c>
      <c r="AC30" s="2499">
        <v>27834.240000000002</v>
      </c>
      <c r="AD30" s="6" t="s">
        <v>635</v>
      </c>
      <c r="AE30" s="2543">
        <v>45575</v>
      </c>
      <c r="AF30" s="8">
        <v>2</v>
      </c>
      <c r="AG30" s="2543">
        <v>45562</v>
      </c>
      <c r="AH30" s="8">
        <v>28</v>
      </c>
      <c r="AI30" s="2542">
        <f t="shared" si="1"/>
        <v>3</v>
      </c>
    </row>
    <row r="31" spans="1:35" s="2807" customFormat="1" ht="120" x14ac:dyDescent="0.25">
      <c r="A31" s="2518"/>
      <c r="C31" s="62" t="s">
        <v>1083</v>
      </c>
      <c r="D31" s="62"/>
      <c r="E31" s="62"/>
      <c r="F31" s="2556"/>
      <c r="G31" s="2556">
        <v>1</v>
      </c>
      <c r="H31" s="2556"/>
      <c r="I31" s="2937" t="s">
        <v>16047</v>
      </c>
      <c r="J31" s="16">
        <v>125</v>
      </c>
      <c r="K31" s="2706" t="s">
        <v>1080</v>
      </c>
      <c r="L31" s="2461" t="s">
        <v>504</v>
      </c>
      <c r="M31" s="2600" t="s">
        <v>511</v>
      </c>
      <c r="N31" s="56" t="s">
        <v>1082</v>
      </c>
      <c r="O31" s="56"/>
      <c r="P31" s="56"/>
      <c r="Q31" s="62" t="s">
        <v>1081</v>
      </c>
      <c r="R31" s="2491">
        <v>35</v>
      </c>
      <c r="S31" s="2491">
        <v>84</v>
      </c>
      <c r="T31" s="2460" t="s">
        <v>505</v>
      </c>
      <c r="U31" s="16">
        <v>0</v>
      </c>
      <c r="V31" s="2533">
        <f t="shared" si="0"/>
        <v>0</v>
      </c>
      <c r="W31" s="16" t="s">
        <v>512</v>
      </c>
      <c r="X31" s="2513" t="s">
        <v>1084</v>
      </c>
      <c r="Y31" s="2948"/>
      <c r="Z31" s="2530"/>
      <c r="AA31" s="2499" t="s">
        <v>1057</v>
      </c>
      <c r="AB31" s="2593" t="s">
        <v>936</v>
      </c>
      <c r="AC31" s="2499">
        <v>5096.25</v>
      </c>
      <c r="AD31" s="6" t="s">
        <v>635</v>
      </c>
      <c r="AE31" s="2543">
        <v>45573</v>
      </c>
      <c r="AF31" s="8">
        <v>2</v>
      </c>
      <c r="AG31" s="2543">
        <v>45569</v>
      </c>
      <c r="AH31" s="8">
        <v>9.5</v>
      </c>
      <c r="AI31" s="2856"/>
    </row>
    <row r="32" spans="1:35" s="2807" customFormat="1" ht="120" x14ac:dyDescent="0.25">
      <c r="A32" s="2518">
        <v>45573</v>
      </c>
      <c r="C32" s="62" t="s">
        <v>1088</v>
      </c>
      <c r="D32" s="62"/>
      <c r="E32" s="62"/>
      <c r="F32" s="2556">
        <v>1</v>
      </c>
      <c r="G32" s="2631"/>
      <c r="H32" s="2631"/>
      <c r="I32" s="2937" t="s">
        <v>16048</v>
      </c>
      <c r="J32" s="16">
        <v>2</v>
      </c>
      <c r="K32" s="2706" t="s">
        <v>1085</v>
      </c>
      <c r="L32" s="2461" t="s">
        <v>504</v>
      </c>
      <c r="M32" s="2758" t="s">
        <v>511</v>
      </c>
      <c r="N32" s="56" t="s">
        <v>1087</v>
      </c>
      <c r="O32" s="56"/>
      <c r="P32" s="56"/>
      <c r="Q32" s="62" t="s">
        <v>1086</v>
      </c>
      <c r="R32" s="2491">
        <v>77</v>
      </c>
      <c r="S32" s="2491">
        <v>854</v>
      </c>
      <c r="T32" s="2460" t="s">
        <v>587</v>
      </c>
      <c r="U32" s="16">
        <v>45</v>
      </c>
      <c r="V32" s="2533">
        <f t="shared" si="0"/>
        <v>90</v>
      </c>
      <c r="W32" s="16" t="s">
        <v>506</v>
      </c>
      <c r="X32" s="2513" t="s">
        <v>610</v>
      </c>
      <c r="Y32" s="2948"/>
      <c r="Z32" s="2530"/>
      <c r="AA32" s="2499" t="s">
        <v>1089</v>
      </c>
      <c r="AB32" s="2593" t="s">
        <v>1090</v>
      </c>
      <c r="AC32" s="2499">
        <v>5637.5</v>
      </c>
      <c r="AD32" s="2640" t="s">
        <v>752</v>
      </c>
      <c r="AE32" s="2853">
        <v>45573</v>
      </c>
      <c r="AF32" s="2854">
        <v>2</v>
      </c>
      <c r="AG32" s="2853">
        <v>45567</v>
      </c>
      <c r="AH32" s="2854">
        <v>6</v>
      </c>
      <c r="AI32" s="2856"/>
    </row>
    <row r="33" spans="1:35" s="2851" customFormat="1" ht="135" x14ac:dyDescent="0.25">
      <c r="A33" s="2518">
        <v>45573</v>
      </c>
      <c r="C33" s="62" t="s">
        <v>1094</v>
      </c>
      <c r="D33" s="62"/>
      <c r="E33" s="62"/>
      <c r="F33" s="2556">
        <v>1</v>
      </c>
      <c r="G33" s="2556"/>
      <c r="H33" s="2631"/>
      <c r="I33" s="2938" t="s">
        <v>16049</v>
      </c>
      <c r="J33" s="16">
        <v>54</v>
      </c>
      <c r="K33" s="2706" t="s">
        <v>1091</v>
      </c>
      <c r="L33" s="2461" t="s">
        <v>504</v>
      </c>
      <c r="M33" s="2600" t="s">
        <v>27</v>
      </c>
      <c r="N33" s="56" t="s">
        <v>1093</v>
      </c>
      <c r="O33" s="56"/>
      <c r="P33" s="56"/>
      <c r="Q33" s="62" t="s">
        <v>1092</v>
      </c>
      <c r="R33" s="2491">
        <v>66</v>
      </c>
      <c r="S33" s="2491">
        <v>370</v>
      </c>
      <c r="T33" s="2460" t="s">
        <v>505</v>
      </c>
      <c r="U33" s="16">
        <v>2</v>
      </c>
      <c r="V33" s="2533">
        <f t="shared" si="0"/>
        <v>108</v>
      </c>
      <c r="W33" s="16" t="s">
        <v>506</v>
      </c>
      <c r="X33" s="2513" t="s">
        <v>1095</v>
      </c>
      <c r="Y33" s="2948"/>
      <c r="Z33" s="2530"/>
      <c r="AA33" s="2499" t="s">
        <v>1089</v>
      </c>
      <c r="AB33" s="2593" t="s">
        <v>1096</v>
      </c>
      <c r="AC33" s="2499">
        <v>6376</v>
      </c>
      <c r="AD33" s="6" t="s">
        <v>635</v>
      </c>
      <c r="AE33" s="2543">
        <v>45573</v>
      </c>
      <c r="AF33" s="8">
        <v>2</v>
      </c>
      <c r="AG33" s="2543">
        <v>45566</v>
      </c>
      <c r="AH33" s="8">
        <v>13.5</v>
      </c>
      <c r="AI33" s="2856"/>
    </row>
    <row r="34" spans="1:35" s="162" customFormat="1" ht="135" x14ac:dyDescent="0.25">
      <c r="A34" s="2518">
        <v>45573</v>
      </c>
      <c r="C34" s="62" t="s">
        <v>1100</v>
      </c>
      <c r="D34" s="62"/>
      <c r="E34" s="62"/>
      <c r="F34" s="2631"/>
      <c r="G34" s="2631"/>
      <c r="H34" s="2556">
        <v>1</v>
      </c>
      <c r="I34" s="2936" t="s">
        <v>16050</v>
      </c>
      <c r="J34" s="16">
        <v>3</v>
      </c>
      <c r="K34" s="2706" t="s">
        <v>1085</v>
      </c>
      <c r="L34" s="2461" t="s">
        <v>504</v>
      </c>
      <c r="M34" s="2758" t="s">
        <v>511</v>
      </c>
      <c r="N34" s="56" t="s">
        <v>1098</v>
      </c>
      <c r="O34" s="56"/>
      <c r="P34" s="56"/>
      <c r="Q34" s="62" t="s">
        <v>1097</v>
      </c>
      <c r="R34" s="2491">
        <v>151</v>
      </c>
      <c r="S34" s="2491">
        <v>1904</v>
      </c>
      <c r="T34" s="2460" t="s">
        <v>1099</v>
      </c>
      <c r="U34" s="16">
        <v>41</v>
      </c>
      <c r="V34" s="2533">
        <f t="shared" si="0"/>
        <v>123</v>
      </c>
      <c r="W34" s="16" t="s">
        <v>506</v>
      </c>
      <c r="X34" s="2513" t="s">
        <v>1101</v>
      </c>
      <c r="Y34" s="2948"/>
      <c r="Z34" s="2530" t="s">
        <v>1102</v>
      </c>
      <c r="AA34" s="2499" t="s">
        <v>1019</v>
      </c>
      <c r="AB34" s="2593" t="s">
        <v>1020</v>
      </c>
      <c r="AC34" s="2499">
        <v>10752.5</v>
      </c>
      <c r="AD34" s="6" t="s">
        <v>635</v>
      </c>
      <c r="AE34" s="2543">
        <v>45573</v>
      </c>
      <c r="AF34" s="8">
        <v>5</v>
      </c>
      <c r="AG34" s="2543">
        <v>45561</v>
      </c>
      <c r="AH34" s="8">
        <v>6</v>
      </c>
      <c r="AI34" s="2807"/>
    </row>
    <row r="35" spans="1:35" s="2807" customFormat="1" ht="172.5" x14ac:dyDescent="0.25">
      <c r="A35" s="2518">
        <v>45573</v>
      </c>
      <c r="C35" s="62" t="s">
        <v>1105</v>
      </c>
      <c r="D35" s="62"/>
      <c r="E35" s="62"/>
      <c r="F35" s="2556">
        <v>1</v>
      </c>
      <c r="G35" s="2631"/>
      <c r="H35" s="2631"/>
      <c r="I35" s="2937" t="s">
        <v>16051</v>
      </c>
      <c r="J35" s="16">
        <v>5</v>
      </c>
      <c r="K35" s="2706" t="s">
        <v>1080</v>
      </c>
      <c r="L35" s="2461" t="s">
        <v>504</v>
      </c>
      <c r="M35" s="2600" t="s">
        <v>511</v>
      </c>
      <c r="N35" s="140" t="s">
        <v>1104</v>
      </c>
      <c r="O35" s="140"/>
      <c r="P35" s="140"/>
      <c r="Q35" s="62" t="s">
        <v>1103</v>
      </c>
      <c r="R35" s="2491">
        <v>110</v>
      </c>
      <c r="S35" s="2491">
        <v>484</v>
      </c>
      <c r="T35" s="2460" t="s">
        <v>629</v>
      </c>
      <c r="U35" s="16">
        <v>50</v>
      </c>
      <c r="V35" s="2533">
        <f t="shared" si="0"/>
        <v>250</v>
      </c>
      <c r="W35" s="16" t="s">
        <v>506</v>
      </c>
      <c r="X35" s="2513" t="s">
        <v>1106</v>
      </c>
      <c r="Y35" s="2948"/>
      <c r="Z35" s="2530"/>
      <c r="AA35" s="2499" t="s">
        <v>1057</v>
      </c>
      <c r="AB35" s="2593" t="s">
        <v>936</v>
      </c>
      <c r="AC35" s="2499">
        <v>5467.8</v>
      </c>
      <c r="AD35" s="6" t="s">
        <v>635</v>
      </c>
      <c r="AE35" s="2543">
        <v>45573</v>
      </c>
      <c r="AF35" s="8">
        <v>2</v>
      </c>
      <c r="AG35" s="2543">
        <v>45568</v>
      </c>
      <c r="AH35" s="8">
        <v>3.5</v>
      </c>
      <c r="AI35" s="2856"/>
    </row>
    <row r="36" spans="1:35" s="2807" customFormat="1" ht="135" x14ac:dyDescent="0.25">
      <c r="A36" s="2518">
        <v>45573</v>
      </c>
      <c r="C36" s="62" t="s">
        <v>1109</v>
      </c>
      <c r="D36" s="62"/>
      <c r="E36" s="62"/>
      <c r="F36" s="2556">
        <v>1</v>
      </c>
      <c r="G36" s="2631"/>
      <c r="H36" s="2631"/>
      <c r="I36" s="2937" t="s">
        <v>16052</v>
      </c>
      <c r="J36" s="16">
        <v>15</v>
      </c>
      <c r="K36" s="2706" t="s">
        <v>1080</v>
      </c>
      <c r="L36" s="2461" t="s">
        <v>504</v>
      </c>
      <c r="M36" s="2600" t="s">
        <v>511</v>
      </c>
      <c r="N36" s="56" t="s">
        <v>1108</v>
      </c>
      <c r="O36" s="56"/>
      <c r="P36" s="56"/>
      <c r="Q36" s="62" t="s">
        <v>1107</v>
      </c>
      <c r="R36" s="2491">
        <v>80</v>
      </c>
      <c r="S36" s="2491">
        <v>339</v>
      </c>
      <c r="T36" s="2460" t="s">
        <v>505</v>
      </c>
      <c r="U36" s="16">
        <v>27</v>
      </c>
      <c r="V36" s="2533">
        <f t="shared" si="0"/>
        <v>405</v>
      </c>
      <c r="W36" s="16" t="s">
        <v>506</v>
      </c>
      <c r="X36" s="2513" t="s">
        <v>1110</v>
      </c>
      <c r="Y36" s="2948"/>
      <c r="Z36" s="2530"/>
      <c r="AA36" s="2499" t="s">
        <v>1057</v>
      </c>
      <c r="AB36" s="2593" t="s">
        <v>936</v>
      </c>
      <c r="AC36" s="2499">
        <v>6502.3</v>
      </c>
      <c r="AD36" s="6" t="s">
        <v>635</v>
      </c>
      <c r="AE36" s="2543">
        <v>45573</v>
      </c>
      <c r="AF36" s="8">
        <v>2</v>
      </c>
      <c r="AG36" s="2543">
        <v>45567</v>
      </c>
      <c r="AH36" s="8">
        <v>8</v>
      </c>
      <c r="AI36" s="2856"/>
    </row>
    <row r="37" spans="1:35" s="2807" customFormat="1" ht="135" x14ac:dyDescent="0.25">
      <c r="A37" s="2518">
        <v>45573</v>
      </c>
      <c r="C37" s="17" t="s">
        <v>440</v>
      </c>
      <c r="D37" s="17"/>
      <c r="E37" s="17"/>
      <c r="F37" s="2556"/>
      <c r="G37" s="2556">
        <v>1</v>
      </c>
      <c r="H37" s="2631"/>
      <c r="I37" s="2937" t="s">
        <v>16053</v>
      </c>
      <c r="J37" s="16">
        <v>15</v>
      </c>
      <c r="K37" s="2706" t="s">
        <v>1085</v>
      </c>
      <c r="L37" s="2461" t="s">
        <v>504</v>
      </c>
      <c r="M37" s="2600" t="s">
        <v>27</v>
      </c>
      <c r="N37" s="56" t="s">
        <v>1112</v>
      </c>
      <c r="O37" s="56"/>
      <c r="P37" s="56"/>
      <c r="Q37" s="62" t="s">
        <v>1111</v>
      </c>
      <c r="R37" s="2491">
        <v>6</v>
      </c>
      <c r="S37" s="2491">
        <v>71</v>
      </c>
      <c r="T37" s="2460" t="s">
        <v>505</v>
      </c>
      <c r="U37" s="16">
        <v>55</v>
      </c>
      <c r="V37" s="2533">
        <f t="shared" si="0"/>
        <v>825</v>
      </c>
      <c r="W37" s="16" t="s">
        <v>506</v>
      </c>
      <c r="X37" s="2513" t="s">
        <v>617</v>
      </c>
      <c r="Y37" s="2948"/>
      <c r="Z37" s="2530"/>
      <c r="AA37" s="2499" t="s">
        <v>1052</v>
      </c>
      <c r="AB37" s="2593" t="s">
        <v>955</v>
      </c>
      <c r="AC37" s="2499">
        <v>5490</v>
      </c>
      <c r="AD37" s="6" t="s">
        <v>635</v>
      </c>
      <c r="AE37" s="2543">
        <v>45573</v>
      </c>
      <c r="AF37" s="8">
        <v>2</v>
      </c>
      <c r="AG37" s="2543">
        <v>45566</v>
      </c>
      <c r="AH37" s="8">
        <v>6</v>
      </c>
    </row>
    <row r="38" spans="1:35" s="2807" customFormat="1" ht="393.75" x14ac:dyDescent="0.25">
      <c r="A38" s="2518">
        <v>45572</v>
      </c>
      <c r="C38" s="62" t="s">
        <v>1116</v>
      </c>
      <c r="D38" s="62"/>
      <c r="E38" s="62"/>
      <c r="F38" s="2631"/>
      <c r="G38" s="2556">
        <v>1</v>
      </c>
      <c r="H38" s="2631"/>
      <c r="I38" s="2937" t="s">
        <v>16054</v>
      </c>
      <c r="J38" s="16">
        <v>1750</v>
      </c>
      <c r="K38" s="2706" t="s">
        <v>1113</v>
      </c>
      <c r="L38" s="2461" t="s">
        <v>504</v>
      </c>
      <c r="M38" s="2600" t="s">
        <v>511</v>
      </c>
      <c r="N38" s="56" t="s">
        <v>1115</v>
      </c>
      <c r="O38" s="56"/>
      <c r="P38" s="56"/>
      <c r="Q38" s="62" t="s">
        <v>1114</v>
      </c>
      <c r="R38" s="2491">
        <v>38</v>
      </c>
      <c r="S38" s="2491">
        <v>77</v>
      </c>
      <c r="T38" s="2460" t="s">
        <v>587</v>
      </c>
      <c r="U38" s="16">
        <v>0</v>
      </c>
      <c r="V38" s="2533">
        <f t="shared" si="0"/>
        <v>0</v>
      </c>
      <c r="W38" s="16" t="s">
        <v>506</v>
      </c>
      <c r="X38" s="2513" t="s">
        <v>1117</v>
      </c>
      <c r="Y38" s="2948"/>
      <c r="Z38" s="2614" t="s">
        <v>1118</v>
      </c>
      <c r="AA38" s="2499" t="s">
        <v>1089</v>
      </c>
      <c r="AB38" s="2593" t="s">
        <v>1119</v>
      </c>
      <c r="AC38" s="2499">
        <v>22305</v>
      </c>
      <c r="AD38" s="6" t="s">
        <v>635</v>
      </c>
      <c r="AE38" s="2543">
        <v>45572</v>
      </c>
      <c r="AF38" s="8">
        <v>2</v>
      </c>
      <c r="AG38" s="2543">
        <v>45558</v>
      </c>
      <c r="AH38" s="8">
        <v>45</v>
      </c>
    </row>
    <row r="39" spans="1:35" s="2807" customFormat="1" ht="135" x14ac:dyDescent="0.25">
      <c r="A39" s="2518">
        <v>45572</v>
      </c>
      <c r="C39" s="62" t="s">
        <v>1123</v>
      </c>
      <c r="D39" s="62"/>
      <c r="E39" s="62"/>
      <c r="F39" s="2631"/>
      <c r="G39" s="2556">
        <v>1</v>
      </c>
      <c r="H39" s="2556"/>
      <c r="I39" s="2937" t="s">
        <v>16055</v>
      </c>
      <c r="J39" s="16">
        <v>39</v>
      </c>
      <c r="K39" s="2706" t="s">
        <v>1120</v>
      </c>
      <c r="L39" s="2461" t="s">
        <v>504</v>
      </c>
      <c r="M39" s="2600" t="s">
        <v>511</v>
      </c>
      <c r="N39" s="140" t="s">
        <v>1122</v>
      </c>
      <c r="O39" s="140"/>
      <c r="P39" s="140"/>
      <c r="Q39" s="62" t="s">
        <v>1121</v>
      </c>
      <c r="R39" s="2491">
        <v>82</v>
      </c>
      <c r="S39" s="2491">
        <v>275</v>
      </c>
      <c r="T39" s="2460" t="s">
        <v>629</v>
      </c>
      <c r="U39" s="16">
        <v>1</v>
      </c>
      <c r="V39" s="2533">
        <f t="shared" si="0"/>
        <v>39</v>
      </c>
      <c r="W39" s="16" t="s">
        <v>506</v>
      </c>
      <c r="X39" s="2513" t="s">
        <v>1124</v>
      </c>
      <c r="Y39" s="2948"/>
      <c r="Z39" s="2530"/>
      <c r="AA39" s="2499" t="s">
        <v>1125</v>
      </c>
      <c r="AB39" s="2593" t="s">
        <v>1126</v>
      </c>
      <c r="AC39" s="2499">
        <v>2351.6999999999998</v>
      </c>
      <c r="AD39" s="6" t="s">
        <v>635</v>
      </c>
      <c r="AE39" s="2543">
        <v>45572</v>
      </c>
      <c r="AF39" s="8">
        <v>2</v>
      </c>
      <c r="AG39" s="2543">
        <v>45566</v>
      </c>
      <c r="AH39" s="8">
        <v>9</v>
      </c>
    </row>
    <row r="40" spans="1:35" s="2807" customFormat="1" ht="225" x14ac:dyDescent="0.25">
      <c r="A40" s="2518">
        <v>45572</v>
      </c>
      <c r="C40" s="62" t="s">
        <v>1130</v>
      </c>
      <c r="D40" s="62"/>
      <c r="E40" s="62"/>
      <c r="F40" s="2631"/>
      <c r="G40" s="2631"/>
      <c r="H40" s="2556">
        <v>1</v>
      </c>
      <c r="I40" s="2937" t="s">
        <v>16056</v>
      </c>
      <c r="J40" s="16">
        <v>6</v>
      </c>
      <c r="K40" s="2706" t="s">
        <v>1127</v>
      </c>
      <c r="L40" s="2461" t="s">
        <v>504</v>
      </c>
      <c r="M40" s="2758" t="s">
        <v>511</v>
      </c>
      <c r="N40" s="56" t="s">
        <v>1129</v>
      </c>
      <c r="O40" s="56"/>
      <c r="P40" s="56"/>
      <c r="Q40" s="62" t="s">
        <v>1128</v>
      </c>
      <c r="R40" s="2491">
        <v>154</v>
      </c>
      <c r="S40" s="2491">
        <v>525</v>
      </c>
      <c r="T40" s="2460" t="s">
        <v>1099</v>
      </c>
      <c r="U40" s="16">
        <v>39</v>
      </c>
      <c r="V40" s="2533">
        <f t="shared" si="0"/>
        <v>234</v>
      </c>
      <c r="W40" s="16" t="s">
        <v>506</v>
      </c>
      <c r="X40" s="2513" t="s">
        <v>1131</v>
      </c>
      <c r="Y40" s="2948"/>
      <c r="Z40" s="2530" t="s">
        <v>1102</v>
      </c>
      <c r="AA40" s="2499" t="s">
        <v>1019</v>
      </c>
      <c r="AB40" s="2593" t="s">
        <v>1021</v>
      </c>
      <c r="AC40" s="2499">
        <v>8086.4</v>
      </c>
      <c r="AD40" s="6" t="s">
        <v>635</v>
      </c>
      <c r="AE40" s="2543">
        <v>45572</v>
      </c>
      <c r="AF40" s="8">
        <v>5</v>
      </c>
      <c r="AG40" s="2543">
        <v>45565</v>
      </c>
      <c r="AH40" s="8">
        <v>7</v>
      </c>
      <c r="AI40" s="162"/>
    </row>
    <row r="41" spans="1:35" s="2807" customFormat="1" ht="135" x14ac:dyDescent="0.25">
      <c r="A41" s="2518">
        <v>45572</v>
      </c>
      <c r="C41" s="1555" t="s">
        <v>1135</v>
      </c>
      <c r="D41" s="1555"/>
      <c r="E41" s="1555"/>
      <c r="F41" s="2556"/>
      <c r="G41" s="2631"/>
      <c r="H41" s="2556">
        <v>1</v>
      </c>
      <c r="I41" s="2937" t="s">
        <v>16057</v>
      </c>
      <c r="J41" s="77">
        <v>25</v>
      </c>
      <c r="K41" s="2716" t="s">
        <v>1132</v>
      </c>
      <c r="L41" s="77" t="s">
        <v>504</v>
      </c>
      <c r="M41" s="2628" t="s">
        <v>511</v>
      </c>
      <c r="N41" s="2666" t="s">
        <v>1134</v>
      </c>
      <c r="O41" s="2666"/>
      <c r="P41" s="2666"/>
      <c r="Q41" s="62" t="s">
        <v>1133</v>
      </c>
      <c r="R41" s="2663">
        <v>154</v>
      </c>
      <c r="S41" s="2663">
        <v>693</v>
      </c>
      <c r="T41" s="2626" t="s">
        <v>730</v>
      </c>
      <c r="U41" s="77">
        <v>12</v>
      </c>
      <c r="V41" s="2627">
        <f t="shared" si="0"/>
        <v>300</v>
      </c>
      <c r="W41" s="16" t="s">
        <v>506</v>
      </c>
      <c r="X41" s="2513" t="s">
        <v>756</v>
      </c>
      <c r="Y41" s="2948"/>
      <c r="Z41" s="2530"/>
      <c r="AA41" s="2499" t="s">
        <v>1019</v>
      </c>
      <c r="AB41" s="2593" t="s">
        <v>1021</v>
      </c>
      <c r="AC41" s="2499">
        <v>17275</v>
      </c>
      <c r="AD41" s="6" t="s">
        <v>635</v>
      </c>
      <c r="AE41" s="2543">
        <v>45572</v>
      </c>
      <c r="AF41" s="8">
        <v>2</v>
      </c>
      <c r="AG41" s="2543">
        <v>45568</v>
      </c>
      <c r="AH41" s="8">
        <v>11</v>
      </c>
    </row>
    <row r="42" spans="1:35" s="2807" customFormat="1" ht="180" x14ac:dyDescent="0.25">
      <c r="A42" s="2518">
        <v>45572</v>
      </c>
      <c r="C42" s="62" t="s">
        <v>1138</v>
      </c>
      <c r="D42" s="62"/>
      <c r="E42" s="62"/>
      <c r="F42" s="2631"/>
      <c r="G42" s="2631"/>
      <c r="H42" s="2556">
        <v>1</v>
      </c>
      <c r="I42" s="2937" t="s">
        <v>16058</v>
      </c>
      <c r="J42" s="16">
        <v>20</v>
      </c>
      <c r="K42" s="2706" t="s">
        <v>1127</v>
      </c>
      <c r="L42" s="2461" t="s">
        <v>504</v>
      </c>
      <c r="M42" s="2600" t="s">
        <v>511</v>
      </c>
      <c r="N42" s="56" t="s">
        <v>1137</v>
      </c>
      <c r="O42" s="56"/>
      <c r="P42" s="56"/>
      <c r="Q42" s="1597" t="s">
        <v>1136</v>
      </c>
      <c r="R42" s="2491">
        <v>65</v>
      </c>
      <c r="S42" s="2491">
        <v>229</v>
      </c>
      <c r="T42" s="2460" t="s">
        <v>545</v>
      </c>
      <c r="U42" s="16">
        <v>44</v>
      </c>
      <c r="V42" s="2533">
        <f t="shared" si="0"/>
        <v>880</v>
      </c>
      <c r="W42" s="16" t="s">
        <v>506</v>
      </c>
      <c r="X42" s="2513" t="s">
        <v>1139</v>
      </c>
      <c r="Y42" s="2948"/>
      <c r="Z42" s="2530"/>
      <c r="AA42" s="2499" t="s">
        <v>1001</v>
      </c>
      <c r="AB42" s="2593" t="s">
        <v>1021</v>
      </c>
      <c r="AC42" s="2499">
        <v>3953</v>
      </c>
      <c r="AD42" s="6" t="s">
        <v>1002</v>
      </c>
      <c r="AE42" s="2543">
        <v>45572</v>
      </c>
      <c r="AF42" s="8">
        <v>1</v>
      </c>
      <c r="AG42" s="2543">
        <v>45561</v>
      </c>
      <c r="AH42" s="8">
        <v>4.5</v>
      </c>
    </row>
    <row r="43" spans="1:35" s="2807" customFormat="1" ht="150" x14ac:dyDescent="0.25">
      <c r="A43" s="2518">
        <v>45569</v>
      </c>
      <c r="C43" s="67" t="s">
        <v>1141</v>
      </c>
      <c r="D43" s="67"/>
      <c r="E43" s="67"/>
      <c r="F43" s="2631"/>
      <c r="G43" s="2631"/>
      <c r="H43" s="2631"/>
      <c r="I43" s="2937" t="s">
        <v>16059</v>
      </c>
      <c r="J43" s="16">
        <v>80</v>
      </c>
      <c r="K43" s="2710" t="s">
        <v>1120</v>
      </c>
      <c r="L43" s="2461" t="s">
        <v>511</v>
      </c>
      <c r="M43" s="2600"/>
      <c r="N43" s="56" t="s">
        <v>1140</v>
      </c>
      <c r="O43" s="56"/>
      <c r="P43" s="56"/>
      <c r="Q43" s="17" t="s">
        <v>986</v>
      </c>
      <c r="R43" s="2491">
        <v>0</v>
      </c>
      <c r="S43" s="2491">
        <v>0</v>
      </c>
      <c r="T43" s="2460"/>
      <c r="U43" s="16">
        <v>4</v>
      </c>
      <c r="V43" s="2533">
        <f t="shared" si="0"/>
        <v>320</v>
      </c>
      <c r="W43" s="16" t="s">
        <v>506</v>
      </c>
      <c r="X43" s="2513" t="s">
        <v>1142</v>
      </c>
      <c r="Y43" s="2948"/>
      <c r="Z43" s="2530"/>
      <c r="AA43" s="2499" t="s">
        <v>1143</v>
      </c>
      <c r="AB43" s="2593" t="s">
        <v>1021</v>
      </c>
      <c r="AC43" s="2499">
        <v>2640</v>
      </c>
      <c r="AD43" s="6" t="s">
        <v>1144</v>
      </c>
      <c r="AE43" s="2543"/>
      <c r="AF43" s="8"/>
      <c r="AG43" s="2543"/>
      <c r="AH43" s="8"/>
    </row>
    <row r="44" spans="1:35" s="2807" customFormat="1" ht="270" x14ac:dyDescent="0.25">
      <c r="A44" s="2518">
        <v>45569</v>
      </c>
      <c r="C44" s="62" t="s">
        <v>1148</v>
      </c>
      <c r="D44" s="62"/>
      <c r="E44" s="62"/>
      <c r="F44" s="2631"/>
      <c r="G44" s="2631"/>
      <c r="H44" s="2556">
        <v>1</v>
      </c>
      <c r="I44" s="2937" t="s">
        <v>16060</v>
      </c>
      <c r="J44" s="16">
        <v>750</v>
      </c>
      <c r="K44" s="2706" t="s">
        <v>1145</v>
      </c>
      <c r="L44" s="2461" t="s">
        <v>504</v>
      </c>
      <c r="M44" s="2600" t="s">
        <v>511</v>
      </c>
      <c r="N44" s="56" t="s">
        <v>1147</v>
      </c>
      <c r="O44" s="56"/>
      <c r="P44" s="56"/>
      <c r="Q44" s="62" t="s">
        <v>1146</v>
      </c>
      <c r="R44" s="2491">
        <v>6</v>
      </c>
      <c r="S44" s="2491">
        <v>14</v>
      </c>
      <c r="T44" s="2460" t="s">
        <v>505</v>
      </c>
      <c r="U44" s="16">
        <v>0</v>
      </c>
      <c r="V44" s="2533">
        <f t="shared" si="0"/>
        <v>0</v>
      </c>
      <c r="W44" s="1608" t="s">
        <v>520</v>
      </c>
      <c r="X44" s="2513" t="s">
        <v>606</v>
      </c>
      <c r="Y44" s="2948"/>
      <c r="Z44" s="2530" t="s">
        <v>1149</v>
      </c>
      <c r="AA44" s="2499" t="s">
        <v>1150</v>
      </c>
      <c r="AB44" s="2593" t="s">
        <v>1119</v>
      </c>
      <c r="AC44" s="2499">
        <v>6925</v>
      </c>
      <c r="AD44" s="6" t="s">
        <v>635</v>
      </c>
      <c r="AE44" s="2543">
        <v>45569</v>
      </c>
      <c r="AF44" s="8">
        <v>2</v>
      </c>
      <c r="AG44" s="2543">
        <v>45560</v>
      </c>
      <c r="AH44" s="8">
        <v>7</v>
      </c>
    </row>
    <row r="45" spans="1:35" s="2807" customFormat="1" ht="180" x14ac:dyDescent="0.25">
      <c r="A45" s="2518">
        <v>45568</v>
      </c>
      <c r="C45" s="62" t="s">
        <v>1152</v>
      </c>
      <c r="D45" s="62"/>
      <c r="E45" s="62"/>
      <c r="F45" s="2631"/>
      <c r="G45" s="2556">
        <v>1</v>
      </c>
      <c r="H45" s="2556"/>
      <c r="I45" s="2937" t="s">
        <v>16061</v>
      </c>
      <c r="J45" s="16">
        <v>500</v>
      </c>
      <c r="K45" s="2706" t="s">
        <v>1145</v>
      </c>
      <c r="L45" s="2461" t="s">
        <v>504</v>
      </c>
      <c r="M45" s="2600" t="s">
        <v>27</v>
      </c>
      <c r="N45" s="56" t="s">
        <v>1038</v>
      </c>
      <c r="O45" s="56"/>
      <c r="P45" s="56"/>
      <c r="Q45" s="62" t="s">
        <v>1151</v>
      </c>
      <c r="R45" s="2491">
        <v>17</v>
      </c>
      <c r="S45" s="2491">
        <v>21</v>
      </c>
      <c r="T45" s="2460" t="s">
        <v>640</v>
      </c>
      <c r="U45" s="16">
        <v>3</v>
      </c>
      <c r="V45" s="2533">
        <f t="shared" si="0"/>
        <v>1500</v>
      </c>
      <c r="W45" s="16" t="s">
        <v>506</v>
      </c>
      <c r="X45" s="2513" t="s">
        <v>1153</v>
      </c>
      <c r="Y45" s="2948"/>
      <c r="Z45" s="2530"/>
      <c r="AA45" s="2499" t="s">
        <v>1089</v>
      </c>
      <c r="AB45" s="2593" t="s">
        <v>1154</v>
      </c>
      <c r="AC45" s="2499">
        <v>8490</v>
      </c>
      <c r="AD45" s="6" t="s">
        <v>1002</v>
      </c>
      <c r="AE45" s="2543">
        <v>45569</v>
      </c>
      <c r="AF45" s="8">
        <v>1</v>
      </c>
      <c r="AG45" s="2543">
        <v>45560</v>
      </c>
      <c r="AH45" s="8">
        <v>4</v>
      </c>
    </row>
    <row r="46" spans="1:35" s="2444" customFormat="1" ht="90" x14ac:dyDescent="0.25">
      <c r="A46" s="2518">
        <v>45568</v>
      </c>
      <c r="C46" s="62" t="s">
        <v>1158</v>
      </c>
      <c r="D46" s="62"/>
      <c r="E46" s="62"/>
      <c r="F46" s="2556">
        <v>2</v>
      </c>
      <c r="G46" s="2631"/>
      <c r="H46" s="2631"/>
      <c r="I46" s="2942" t="s">
        <v>16062</v>
      </c>
      <c r="J46" s="16">
        <v>1000</v>
      </c>
      <c r="K46" s="2706" t="s">
        <v>1155</v>
      </c>
      <c r="L46" s="2461" t="s">
        <v>504</v>
      </c>
      <c r="M46" s="2600" t="s">
        <v>27</v>
      </c>
      <c r="N46" s="56" t="s">
        <v>1157</v>
      </c>
      <c r="O46" s="56"/>
      <c r="P46" s="56"/>
      <c r="Q46" s="62" t="s">
        <v>1156</v>
      </c>
      <c r="R46" s="2491">
        <v>16</v>
      </c>
      <c r="S46" s="2491">
        <v>31</v>
      </c>
      <c r="T46" s="2460" t="s">
        <v>706</v>
      </c>
      <c r="U46" s="16">
        <v>5</v>
      </c>
      <c r="V46" s="2533">
        <f t="shared" si="0"/>
        <v>5000</v>
      </c>
      <c r="W46" s="16" t="s">
        <v>512</v>
      </c>
      <c r="X46" s="2513" t="s">
        <v>1159</v>
      </c>
      <c r="Y46" s="2948"/>
      <c r="Z46" s="2530"/>
      <c r="AA46" s="2499" t="s">
        <v>1160</v>
      </c>
      <c r="AB46" s="2593" t="s">
        <v>1161</v>
      </c>
      <c r="AC46" s="2499">
        <v>10890</v>
      </c>
      <c r="AD46" s="6" t="s">
        <v>1162</v>
      </c>
      <c r="AE46" s="2543">
        <v>45569</v>
      </c>
      <c r="AF46" s="8">
        <v>1</v>
      </c>
      <c r="AG46" s="2543">
        <v>45544</v>
      </c>
      <c r="AH46" s="8">
        <v>9</v>
      </c>
    </row>
    <row r="47" spans="1:35" s="2807" customFormat="1" ht="90" x14ac:dyDescent="0.25">
      <c r="A47" s="2518">
        <v>45568</v>
      </c>
      <c r="C47" s="17" t="s">
        <v>432</v>
      </c>
      <c r="D47" s="17"/>
      <c r="E47" s="17"/>
      <c r="F47" s="2556">
        <v>1</v>
      </c>
      <c r="G47" s="2631"/>
      <c r="H47" s="2556"/>
      <c r="I47" s="2937" t="s">
        <v>16063</v>
      </c>
      <c r="J47" s="16">
        <v>40</v>
      </c>
      <c r="K47" s="2706" t="s">
        <v>1163</v>
      </c>
      <c r="L47" s="2461" t="s">
        <v>504</v>
      </c>
      <c r="M47" s="2600" t="s">
        <v>511</v>
      </c>
      <c r="N47" s="140" t="s">
        <v>1165</v>
      </c>
      <c r="O47" s="140"/>
      <c r="P47" s="140"/>
      <c r="Q47" s="62" t="s">
        <v>1164</v>
      </c>
      <c r="R47" s="2491">
        <v>36</v>
      </c>
      <c r="S47" s="2491">
        <v>158</v>
      </c>
      <c r="T47" s="2460" t="s">
        <v>545</v>
      </c>
      <c r="U47" s="16">
        <v>18</v>
      </c>
      <c r="V47" s="2533">
        <f t="shared" si="0"/>
        <v>720</v>
      </c>
      <c r="W47" s="16" t="s">
        <v>506</v>
      </c>
      <c r="X47" s="2513" t="s">
        <v>1166</v>
      </c>
      <c r="Y47" s="2948"/>
      <c r="Z47" s="2530"/>
      <c r="AA47" s="2499" t="s">
        <v>1150</v>
      </c>
      <c r="AB47" s="2593" t="s">
        <v>1021</v>
      </c>
      <c r="AC47" s="2499">
        <v>2753.6</v>
      </c>
      <c r="AD47" s="6" t="s">
        <v>1167</v>
      </c>
      <c r="AE47" s="2543">
        <v>45568</v>
      </c>
      <c r="AF47" s="8">
        <v>1</v>
      </c>
      <c r="AG47" s="2543">
        <v>45560</v>
      </c>
      <c r="AH47" s="8">
        <v>6</v>
      </c>
    </row>
    <row r="48" spans="1:35" s="2807" customFormat="1" ht="225" x14ac:dyDescent="0.25">
      <c r="A48" s="2518">
        <v>45567</v>
      </c>
      <c r="C48" s="62" t="s">
        <v>1171</v>
      </c>
      <c r="D48" s="62"/>
      <c r="E48" s="62"/>
      <c r="F48" s="2556">
        <v>1</v>
      </c>
      <c r="G48" s="2631"/>
      <c r="H48" s="2631"/>
      <c r="I48" s="2937" t="s">
        <v>16064</v>
      </c>
      <c r="J48" s="16">
        <v>60</v>
      </c>
      <c r="K48" s="2706" t="s">
        <v>1168</v>
      </c>
      <c r="L48" s="2461" t="s">
        <v>504</v>
      </c>
      <c r="M48" s="2758" t="s">
        <v>511</v>
      </c>
      <c r="N48" s="2623" t="s">
        <v>1170</v>
      </c>
      <c r="O48" s="2623"/>
      <c r="P48" s="2623"/>
      <c r="Q48" s="62" t="s">
        <v>1169</v>
      </c>
      <c r="R48" s="2491">
        <v>40</v>
      </c>
      <c r="S48" s="2491">
        <v>69</v>
      </c>
      <c r="T48" s="2460" t="s">
        <v>629</v>
      </c>
      <c r="U48" s="16">
        <v>0</v>
      </c>
      <c r="V48" s="2533">
        <f t="shared" si="0"/>
        <v>0</v>
      </c>
      <c r="W48" s="16" t="s">
        <v>506</v>
      </c>
      <c r="X48" s="2513" t="s">
        <v>681</v>
      </c>
      <c r="Y48" s="2948"/>
      <c r="Z48" s="2530" t="s">
        <v>1172</v>
      </c>
      <c r="AA48" s="2499" t="s">
        <v>1173</v>
      </c>
      <c r="AB48" s="2593" t="s">
        <v>1021</v>
      </c>
      <c r="AC48" s="2499">
        <f>1987+850</f>
        <v>2837</v>
      </c>
      <c r="AD48" s="6" t="s">
        <v>635</v>
      </c>
      <c r="AE48" s="2543">
        <v>45567</v>
      </c>
      <c r="AF48" s="8">
        <v>2</v>
      </c>
      <c r="AG48" s="2543">
        <v>45562</v>
      </c>
      <c r="AH48" s="8">
        <v>6.5</v>
      </c>
    </row>
    <row r="49" spans="1:35" s="2807" customFormat="1" ht="158.25" x14ac:dyDescent="0.25">
      <c r="A49" s="2518">
        <v>45567</v>
      </c>
      <c r="C49" s="62" t="s">
        <v>1177</v>
      </c>
      <c r="D49" s="62"/>
      <c r="E49" s="62"/>
      <c r="F49" s="2556">
        <v>1</v>
      </c>
      <c r="G49" s="2631"/>
      <c r="H49" s="2631"/>
      <c r="I49" s="2937" t="s">
        <v>16065</v>
      </c>
      <c r="J49" s="16">
        <v>200</v>
      </c>
      <c r="K49" s="2706" t="s">
        <v>1174</v>
      </c>
      <c r="L49" s="2461" t="s">
        <v>504</v>
      </c>
      <c r="M49" s="2600" t="s">
        <v>27</v>
      </c>
      <c r="N49" s="56" t="s">
        <v>1176</v>
      </c>
      <c r="O49" s="56"/>
      <c r="P49" s="56"/>
      <c r="Q49" s="62" t="s">
        <v>1175</v>
      </c>
      <c r="R49" s="2491">
        <v>101</v>
      </c>
      <c r="S49" s="2491">
        <v>173</v>
      </c>
      <c r="T49" s="2460" t="s">
        <v>640</v>
      </c>
      <c r="U49" s="16">
        <v>0</v>
      </c>
      <c r="V49" s="2533">
        <f t="shared" si="0"/>
        <v>0</v>
      </c>
      <c r="W49" s="16" t="s">
        <v>608</v>
      </c>
      <c r="X49" s="2513" t="s">
        <v>1178</v>
      </c>
      <c r="Y49" s="2948"/>
      <c r="Z49" s="2614" t="s">
        <v>16780</v>
      </c>
      <c r="AA49" s="2499" t="s">
        <v>1160</v>
      </c>
      <c r="AB49" s="2593" t="s">
        <v>977</v>
      </c>
      <c r="AC49" s="2499">
        <v>6612</v>
      </c>
      <c r="AD49" s="6" t="s">
        <v>1002</v>
      </c>
      <c r="AE49" s="2543">
        <v>45567</v>
      </c>
      <c r="AF49" s="8">
        <v>2</v>
      </c>
      <c r="AG49" s="2543">
        <v>45553</v>
      </c>
      <c r="AH49" s="8"/>
    </row>
    <row r="50" spans="1:35" s="2807" customFormat="1" ht="90" x14ac:dyDescent="0.25">
      <c r="A50" s="2518">
        <v>45567</v>
      </c>
      <c r="C50" s="2858" t="s">
        <v>1182</v>
      </c>
      <c r="D50" s="2858"/>
      <c r="E50" s="2858"/>
      <c r="F50" s="2556"/>
      <c r="G50" s="2631"/>
      <c r="H50" s="2556">
        <v>1</v>
      </c>
      <c r="I50" s="2937" t="s">
        <v>16066</v>
      </c>
      <c r="J50" s="1635">
        <v>10</v>
      </c>
      <c r="K50" s="2788" t="s">
        <v>1179</v>
      </c>
      <c r="L50" s="1635" t="s">
        <v>504</v>
      </c>
      <c r="M50" s="2792" t="s">
        <v>511</v>
      </c>
      <c r="N50" s="2857" t="s">
        <v>1181</v>
      </c>
      <c r="O50" s="2857"/>
      <c r="P50" s="2857"/>
      <c r="Q50" s="62" t="s">
        <v>1180</v>
      </c>
      <c r="R50" s="2789">
        <v>22</v>
      </c>
      <c r="S50" s="2789">
        <v>66</v>
      </c>
      <c r="T50" s="2790" t="s">
        <v>545</v>
      </c>
      <c r="U50" s="1635">
        <v>9</v>
      </c>
      <c r="V50" s="2791">
        <f t="shared" si="0"/>
        <v>90</v>
      </c>
      <c r="W50" s="16" t="s">
        <v>506</v>
      </c>
      <c r="X50" s="2513" t="s">
        <v>949</v>
      </c>
      <c r="Y50" s="2948"/>
      <c r="Z50" s="2530"/>
      <c r="AA50" s="2499" t="s">
        <v>714</v>
      </c>
      <c r="AB50" s="2593" t="s">
        <v>746</v>
      </c>
      <c r="AC50" s="2499">
        <v>7116</v>
      </c>
      <c r="AD50" s="2640" t="s">
        <v>1002</v>
      </c>
      <c r="AE50" s="2853">
        <v>45567</v>
      </c>
      <c r="AF50" s="2854">
        <v>1</v>
      </c>
      <c r="AG50" s="2853"/>
      <c r="AH50" s="2854">
        <v>2.5</v>
      </c>
      <c r="AI50" s="2444"/>
    </row>
    <row r="51" spans="1:35" s="2807" customFormat="1" ht="191.25" x14ac:dyDescent="0.25">
      <c r="A51" s="2518">
        <v>45567</v>
      </c>
      <c r="C51" s="62" t="s">
        <v>1186</v>
      </c>
      <c r="D51" s="62"/>
      <c r="E51" s="62"/>
      <c r="F51" s="2556"/>
      <c r="G51" s="2556">
        <v>1</v>
      </c>
      <c r="H51" s="2556"/>
      <c r="I51" s="2937" t="s">
        <v>16067</v>
      </c>
      <c r="J51" s="16">
        <v>60</v>
      </c>
      <c r="K51" s="2710" t="s">
        <v>1183</v>
      </c>
      <c r="L51" s="2461" t="s">
        <v>504</v>
      </c>
      <c r="M51" s="2600" t="s">
        <v>511</v>
      </c>
      <c r="N51" s="140" t="s">
        <v>1185</v>
      </c>
      <c r="O51" s="140"/>
      <c r="P51" s="140"/>
      <c r="Q51" s="62" t="s">
        <v>1184</v>
      </c>
      <c r="R51" s="2491">
        <v>80</v>
      </c>
      <c r="S51" s="2491">
        <v>288</v>
      </c>
      <c r="T51" s="2460" t="s">
        <v>640</v>
      </c>
      <c r="U51" s="16">
        <v>54</v>
      </c>
      <c r="V51" s="2533">
        <f t="shared" si="0"/>
        <v>3240</v>
      </c>
      <c r="W51" s="16" t="s">
        <v>506</v>
      </c>
      <c r="X51" s="2513" t="s">
        <v>588</v>
      </c>
      <c r="Y51" s="2948"/>
      <c r="Z51" s="2530" t="s">
        <v>1187</v>
      </c>
      <c r="AA51" s="2499" t="s">
        <v>1019</v>
      </c>
      <c r="AB51" s="2593" t="s">
        <v>1188</v>
      </c>
      <c r="AC51" s="2499">
        <v>8341.6</v>
      </c>
      <c r="AD51" s="6" t="s">
        <v>635</v>
      </c>
      <c r="AE51" s="2543">
        <v>45565</v>
      </c>
      <c r="AF51" s="8">
        <v>2</v>
      </c>
      <c r="AG51" s="2543">
        <v>45558</v>
      </c>
      <c r="AH51" s="8">
        <v>8</v>
      </c>
    </row>
    <row r="52" spans="1:35" s="2807" customFormat="1" ht="135" x14ac:dyDescent="0.25">
      <c r="A52" s="2518">
        <v>45566</v>
      </c>
      <c r="C52" s="2858" t="s">
        <v>1192</v>
      </c>
      <c r="D52" s="2858"/>
      <c r="E52" s="2858"/>
      <c r="F52" s="2556">
        <v>1</v>
      </c>
      <c r="G52" s="2631"/>
      <c r="H52" s="2631"/>
      <c r="I52" s="2937" t="s">
        <v>16068</v>
      </c>
      <c r="J52" s="1635">
        <v>30</v>
      </c>
      <c r="K52" s="2788" t="s">
        <v>1189</v>
      </c>
      <c r="L52" s="1635" t="s">
        <v>504</v>
      </c>
      <c r="M52" s="2792" t="s">
        <v>511</v>
      </c>
      <c r="N52" s="2793" t="s">
        <v>1191</v>
      </c>
      <c r="O52" s="2793"/>
      <c r="P52" s="2793"/>
      <c r="Q52" s="62" t="s">
        <v>1190</v>
      </c>
      <c r="R52" s="2789">
        <v>64</v>
      </c>
      <c r="S52" s="2789">
        <v>168</v>
      </c>
      <c r="T52" s="2790" t="s">
        <v>505</v>
      </c>
      <c r="U52" s="1635">
        <v>2</v>
      </c>
      <c r="V52" s="2791">
        <f t="shared" si="0"/>
        <v>60</v>
      </c>
      <c r="W52" s="16" t="s">
        <v>506</v>
      </c>
      <c r="X52" s="2513" t="s">
        <v>949</v>
      </c>
      <c r="Y52" s="2948"/>
      <c r="Z52" s="2530"/>
      <c r="AA52" s="2499" t="s">
        <v>714</v>
      </c>
      <c r="AB52" s="2593" t="s">
        <v>955</v>
      </c>
      <c r="AC52" s="2499">
        <v>23794</v>
      </c>
      <c r="AD52" s="6" t="s">
        <v>635</v>
      </c>
      <c r="AE52" s="2543">
        <v>45566</v>
      </c>
      <c r="AF52" s="8">
        <v>2</v>
      </c>
      <c r="AG52" s="2543"/>
      <c r="AH52" s="8">
        <v>4.5</v>
      </c>
    </row>
    <row r="53" spans="1:35" s="2807" customFormat="1" ht="135" x14ac:dyDescent="0.25">
      <c r="A53" s="2518">
        <v>45566</v>
      </c>
      <c r="C53" s="1555" t="s">
        <v>1196</v>
      </c>
      <c r="D53" s="1555"/>
      <c r="E53" s="1555"/>
      <c r="F53" s="2631"/>
      <c r="G53" s="2556">
        <v>1</v>
      </c>
      <c r="H53" s="2631"/>
      <c r="I53" s="2937" t="s">
        <v>16069</v>
      </c>
      <c r="J53" s="77">
        <v>5</v>
      </c>
      <c r="K53" s="2716" t="s">
        <v>1193</v>
      </c>
      <c r="L53" s="77" t="s">
        <v>504</v>
      </c>
      <c r="M53" s="2628" t="s">
        <v>511</v>
      </c>
      <c r="N53" s="143" t="s">
        <v>1195</v>
      </c>
      <c r="O53" s="143"/>
      <c r="P53" s="143"/>
      <c r="Q53" s="17" t="s">
        <v>1194</v>
      </c>
      <c r="R53" s="2663">
        <v>18</v>
      </c>
      <c r="S53" s="2663">
        <v>302</v>
      </c>
      <c r="T53" s="2626" t="s">
        <v>505</v>
      </c>
      <c r="U53" s="77">
        <v>220</v>
      </c>
      <c r="V53" s="2627">
        <f t="shared" si="0"/>
        <v>1100</v>
      </c>
      <c r="W53" s="1608" t="s">
        <v>520</v>
      </c>
      <c r="X53" s="2513" t="s">
        <v>1197</v>
      </c>
      <c r="Y53" s="2948"/>
      <c r="Z53" s="2530"/>
      <c r="AA53" s="2499" t="s">
        <v>714</v>
      </c>
      <c r="AB53" s="2593" t="s">
        <v>955</v>
      </c>
      <c r="AC53" s="2499">
        <v>9395.85</v>
      </c>
      <c r="AD53" s="6" t="s">
        <v>635</v>
      </c>
      <c r="AE53" s="2543">
        <v>45566</v>
      </c>
      <c r="AF53" s="8">
        <v>2</v>
      </c>
      <c r="AG53" s="2543">
        <v>45562</v>
      </c>
      <c r="AH53" s="8">
        <v>4</v>
      </c>
    </row>
    <row r="54" spans="1:35" s="2807" customFormat="1" ht="135" x14ac:dyDescent="0.25">
      <c r="A54" s="2518">
        <v>45565</v>
      </c>
      <c r="C54" s="147" t="s">
        <v>1201</v>
      </c>
      <c r="D54" s="147"/>
      <c r="E54" s="147"/>
      <c r="F54" s="2631"/>
      <c r="G54" s="2631"/>
      <c r="H54" s="2556">
        <v>3</v>
      </c>
      <c r="I54" s="2937" t="s">
        <v>16070</v>
      </c>
      <c r="J54" s="77">
        <v>5</v>
      </c>
      <c r="K54" s="2716" t="s">
        <v>1198</v>
      </c>
      <c r="L54" s="77" t="s">
        <v>504</v>
      </c>
      <c r="M54" s="2628" t="s">
        <v>511</v>
      </c>
      <c r="N54" s="143" t="s">
        <v>1200</v>
      </c>
      <c r="O54" s="143"/>
      <c r="P54" s="143"/>
      <c r="Q54" s="62" t="s">
        <v>1199</v>
      </c>
      <c r="R54" s="2663">
        <v>17</v>
      </c>
      <c r="S54" s="2663">
        <v>515</v>
      </c>
      <c r="T54" s="2626" t="s">
        <v>505</v>
      </c>
      <c r="U54" s="77">
        <v>113</v>
      </c>
      <c r="V54" s="2627">
        <f t="shared" si="0"/>
        <v>565</v>
      </c>
      <c r="W54" s="1608" t="s">
        <v>520</v>
      </c>
      <c r="X54" s="2513" t="s">
        <v>1197</v>
      </c>
      <c r="Y54" s="2948"/>
      <c r="Z54" s="2530"/>
      <c r="AA54" s="2499" t="s">
        <v>1052</v>
      </c>
      <c r="AB54" s="2593" t="s">
        <v>1020</v>
      </c>
      <c r="AC54" s="2499">
        <v>7109</v>
      </c>
      <c r="AD54" s="6" t="s">
        <v>752</v>
      </c>
      <c r="AE54" s="2543">
        <v>45565</v>
      </c>
      <c r="AF54" s="8">
        <v>2</v>
      </c>
      <c r="AG54" s="2543"/>
      <c r="AH54" s="8">
        <v>3</v>
      </c>
    </row>
    <row r="55" spans="1:35" s="2807" customFormat="1" ht="177" x14ac:dyDescent="0.25">
      <c r="A55" s="2518">
        <v>45565</v>
      </c>
      <c r="C55" s="1609" t="s">
        <v>1205</v>
      </c>
      <c r="D55" s="1609"/>
      <c r="E55" s="1609"/>
      <c r="F55" s="2631"/>
      <c r="G55" s="2631"/>
      <c r="H55" s="2556">
        <v>1</v>
      </c>
      <c r="I55" s="2937" t="s">
        <v>16071</v>
      </c>
      <c r="J55" s="16">
        <v>10</v>
      </c>
      <c r="K55" s="2706" t="s">
        <v>1202</v>
      </c>
      <c r="L55" s="2461" t="s">
        <v>504</v>
      </c>
      <c r="M55" s="2600" t="s">
        <v>511</v>
      </c>
      <c r="N55" s="1567" t="s">
        <v>1204</v>
      </c>
      <c r="O55" s="1567"/>
      <c r="P55" s="1567"/>
      <c r="Q55" s="62" t="s">
        <v>1203</v>
      </c>
      <c r="R55" s="2491">
        <v>110</v>
      </c>
      <c r="S55" s="2491">
        <v>363</v>
      </c>
      <c r="T55" s="2460" t="s">
        <v>706</v>
      </c>
      <c r="U55" s="16">
        <v>64</v>
      </c>
      <c r="V55" s="2533">
        <f t="shared" si="0"/>
        <v>640</v>
      </c>
      <c r="W55" s="16" t="s">
        <v>506</v>
      </c>
      <c r="X55" s="2513" t="s">
        <v>1139</v>
      </c>
      <c r="Y55" s="2948"/>
      <c r="Z55" s="2530"/>
      <c r="AA55" s="2499" t="s">
        <v>1001</v>
      </c>
      <c r="AB55" s="2593" t="s">
        <v>1020</v>
      </c>
      <c r="AC55" s="2499">
        <v>7322.5</v>
      </c>
      <c r="AD55" s="6" t="s">
        <v>1162</v>
      </c>
      <c r="AE55" s="2543">
        <v>45565</v>
      </c>
      <c r="AF55" s="8">
        <v>1</v>
      </c>
      <c r="AG55" s="2543">
        <v>45560</v>
      </c>
      <c r="AH55" s="8">
        <v>4</v>
      </c>
    </row>
    <row r="56" spans="1:35" s="2807" customFormat="1" ht="135" x14ac:dyDescent="0.25">
      <c r="A56" s="2518">
        <v>45562</v>
      </c>
      <c r="C56" s="17" t="s">
        <v>1211</v>
      </c>
      <c r="D56" s="17"/>
      <c r="E56" s="17"/>
      <c r="F56" s="2556">
        <v>1</v>
      </c>
      <c r="G56" s="2850"/>
      <c r="H56" s="2850"/>
      <c r="I56" s="2937" t="s">
        <v>16072</v>
      </c>
      <c r="J56" s="16">
        <v>15</v>
      </c>
      <c r="K56" s="2706" t="s">
        <v>1208</v>
      </c>
      <c r="L56" s="2461" t="s">
        <v>504</v>
      </c>
      <c r="M56" s="2600" t="s">
        <v>27</v>
      </c>
      <c r="N56" s="140" t="s">
        <v>1210</v>
      </c>
      <c r="O56" s="140"/>
      <c r="P56" s="140"/>
      <c r="Q56" s="62" t="s">
        <v>1209</v>
      </c>
      <c r="R56" s="2491">
        <v>93</v>
      </c>
      <c r="S56" s="2491">
        <v>353</v>
      </c>
      <c r="T56" s="2460" t="s">
        <v>629</v>
      </c>
      <c r="U56" s="16">
        <v>29</v>
      </c>
      <c r="V56" s="2533">
        <f t="shared" si="0"/>
        <v>435</v>
      </c>
      <c r="W56" s="16" t="s">
        <v>512</v>
      </c>
      <c r="X56" s="2513" t="s">
        <v>1212</v>
      </c>
      <c r="Y56" s="2948"/>
      <c r="Z56" s="2530"/>
      <c r="AA56" s="2499" t="s">
        <v>1213</v>
      </c>
      <c r="AB56" s="2593" t="s">
        <v>793</v>
      </c>
      <c r="AC56" s="2499">
        <v>2658.84</v>
      </c>
      <c r="AD56" s="6" t="s">
        <v>635</v>
      </c>
      <c r="AE56" s="2543">
        <v>45568</v>
      </c>
      <c r="AF56" s="8">
        <v>2</v>
      </c>
      <c r="AG56" s="2543">
        <v>45553</v>
      </c>
      <c r="AH56" s="8">
        <v>6</v>
      </c>
    </row>
    <row r="57" spans="1:35" s="2807" customFormat="1" ht="75" x14ac:dyDescent="0.25">
      <c r="A57" s="2518">
        <v>45562</v>
      </c>
      <c r="C57" s="62" t="s">
        <v>1216</v>
      </c>
      <c r="D57" s="62"/>
      <c r="E57" s="62"/>
      <c r="F57" s="2556"/>
      <c r="G57" s="2631"/>
      <c r="H57" s="2556"/>
      <c r="I57" s="2937" t="s">
        <v>16073</v>
      </c>
      <c r="J57" s="16">
        <v>7</v>
      </c>
      <c r="K57" s="2710" t="s">
        <v>1214</v>
      </c>
      <c r="L57" s="2461" t="s">
        <v>516</v>
      </c>
      <c r="M57" s="2600" t="s">
        <v>511</v>
      </c>
      <c r="N57" s="140" t="s">
        <v>1215</v>
      </c>
      <c r="O57" s="140"/>
      <c r="P57" s="140"/>
      <c r="Q57" s="62" t="s">
        <v>986</v>
      </c>
      <c r="R57" s="2491" t="s">
        <v>516</v>
      </c>
      <c r="S57" s="2491" t="s">
        <v>516</v>
      </c>
      <c r="T57" s="2460" t="s">
        <v>516</v>
      </c>
      <c r="U57" s="16">
        <v>3</v>
      </c>
      <c r="V57" s="2533">
        <f t="shared" si="0"/>
        <v>21</v>
      </c>
      <c r="W57" s="16" t="s">
        <v>506</v>
      </c>
      <c r="X57" s="2513" t="s">
        <v>1217</v>
      </c>
      <c r="Y57" s="2948"/>
      <c r="Z57" s="2614"/>
      <c r="AA57" s="2499"/>
      <c r="AB57" s="2593" t="s">
        <v>1188</v>
      </c>
      <c r="AC57" s="2499">
        <v>6860</v>
      </c>
      <c r="AD57" s="6"/>
      <c r="AE57" s="2543"/>
      <c r="AF57" s="8"/>
      <c r="AG57" s="2543"/>
      <c r="AH57" s="8">
        <v>16.5</v>
      </c>
    </row>
    <row r="58" spans="1:35" s="2807" customFormat="1" ht="90" x14ac:dyDescent="0.25">
      <c r="A58" s="2518">
        <v>45561</v>
      </c>
      <c r="C58" s="2804" t="s">
        <v>1221</v>
      </c>
      <c r="D58" s="2804"/>
      <c r="E58" s="2804"/>
      <c r="F58" s="2681">
        <v>1</v>
      </c>
      <c r="G58" s="2681"/>
      <c r="H58" s="161"/>
      <c r="I58" s="2937" t="s">
        <v>16074</v>
      </c>
      <c r="J58" s="2798">
        <v>10</v>
      </c>
      <c r="K58" s="2805" t="s">
        <v>1218</v>
      </c>
      <c r="L58" s="2798" t="s">
        <v>504</v>
      </c>
      <c r="M58" s="2802" t="s">
        <v>511</v>
      </c>
      <c r="N58" s="2718" t="s">
        <v>1220</v>
      </c>
      <c r="O58" s="2718"/>
      <c r="P58" s="2718"/>
      <c r="Q58" s="62" t="s">
        <v>1219</v>
      </c>
      <c r="R58" s="2799">
        <v>17</v>
      </c>
      <c r="S58" s="2799">
        <v>36</v>
      </c>
      <c r="T58" s="2800" t="s">
        <v>545</v>
      </c>
      <c r="U58" s="2798">
        <v>23</v>
      </c>
      <c r="V58" s="2801">
        <f t="shared" si="0"/>
        <v>230</v>
      </c>
      <c r="W58" s="16" t="s">
        <v>506</v>
      </c>
      <c r="X58" s="2513" t="s">
        <v>949</v>
      </c>
      <c r="Y58" s="2948"/>
      <c r="Z58" s="2530"/>
      <c r="AA58" s="2499" t="s">
        <v>714</v>
      </c>
      <c r="AB58" s="2593" t="s">
        <v>955</v>
      </c>
      <c r="AC58" s="2499">
        <v>11750</v>
      </c>
      <c r="AD58" s="6" t="s">
        <v>1167</v>
      </c>
      <c r="AE58" s="2543">
        <v>45562</v>
      </c>
      <c r="AF58" s="8">
        <v>1</v>
      </c>
      <c r="AG58" s="2543">
        <v>45561</v>
      </c>
      <c r="AH58" s="8">
        <v>1.5</v>
      </c>
    </row>
    <row r="59" spans="1:35" s="2807" customFormat="1" ht="120" x14ac:dyDescent="0.25">
      <c r="A59" s="2518">
        <v>45561</v>
      </c>
      <c r="C59" s="62" t="s">
        <v>1224</v>
      </c>
      <c r="D59" s="62"/>
      <c r="E59" s="62"/>
      <c r="F59" s="2631"/>
      <c r="G59" s="2631"/>
      <c r="H59" s="2556">
        <v>3</v>
      </c>
      <c r="I59" s="2937" t="s">
        <v>16075</v>
      </c>
      <c r="J59" s="16">
        <v>5</v>
      </c>
      <c r="K59" s="2706" t="s">
        <v>1222</v>
      </c>
      <c r="L59" s="2461" t="s">
        <v>504</v>
      </c>
      <c r="M59" s="2600" t="s">
        <v>511</v>
      </c>
      <c r="N59" s="56" t="s">
        <v>1157</v>
      </c>
      <c r="O59" s="56"/>
      <c r="P59" s="56"/>
      <c r="Q59" s="62" t="s">
        <v>1223</v>
      </c>
      <c r="R59" s="2491">
        <v>36</v>
      </c>
      <c r="S59" s="2491">
        <v>101</v>
      </c>
      <c r="T59" s="2460" t="s">
        <v>505</v>
      </c>
      <c r="U59" s="16">
        <v>8</v>
      </c>
      <c r="V59" s="2533">
        <f t="shared" si="0"/>
        <v>40</v>
      </c>
      <c r="W59" s="1608" t="s">
        <v>537</v>
      </c>
      <c r="X59" s="2513" t="s">
        <v>1225</v>
      </c>
      <c r="Y59" s="2948"/>
      <c r="Z59" s="2530"/>
      <c r="AA59" s="2499" t="s">
        <v>1089</v>
      </c>
      <c r="AB59" s="2593" t="s">
        <v>1090</v>
      </c>
      <c r="AC59" s="2499">
        <v>1777</v>
      </c>
      <c r="AD59" s="6" t="s">
        <v>635</v>
      </c>
      <c r="AE59" s="2543">
        <v>45565</v>
      </c>
      <c r="AF59" s="8">
        <v>2</v>
      </c>
      <c r="AG59" s="2543">
        <v>45559</v>
      </c>
      <c r="AH59" s="8">
        <v>4.5</v>
      </c>
    </row>
    <row r="60" spans="1:35" s="2807" customFormat="1" ht="120" x14ac:dyDescent="0.25">
      <c r="A60" s="2518">
        <v>45561</v>
      </c>
      <c r="C60" s="62" t="s">
        <v>1229</v>
      </c>
      <c r="D60" s="62"/>
      <c r="E60" s="62"/>
      <c r="F60" s="2556"/>
      <c r="G60" s="2556"/>
      <c r="H60" s="2556">
        <v>1</v>
      </c>
      <c r="I60" s="2937" t="s">
        <v>16076</v>
      </c>
      <c r="J60" s="16">
        <f>250-136</f>
        <v>114</v>
      </c>
      <c r="K60" s="2706" t="s">
        <v>1226</v>
      </c>
      <c r="L60" s="2461" t="s">
        <v>504</v>
      </c>
      <c r="M60" s="2600" t="s">
        <v>511</v>
      </c>
      <c r="N60" s="56" t="s">
        <v>1228</v>
      </c>
      <c r="O60" s="56"/>
      <c r="P60" s="56"/>
      <c r="Q60" s="62" t="s">
        <v>1227</v>
      </c>
      <c r="R60" s="2491">
        <v>91</v>
      </c>
      <c r="S60" s="2491">
        <v>312</v>
      </c>
      <c r="T60" s="2460" t="s">
        <v>730</v>
      </c>
      <c r="U60" s="16">
        <v>0</v>
      </c>
      <c r="V60" s="2533">
        <f t="shared" si="0"/>
        <v>0</v>
      </c>
      <c r="W60" s="16" t="s">
        <v>506</v>
      </c>
      <c r="X60" s="2513" t="s">
        <v>1029</v>
      </c>
      <c r="Y60" s="2948"/>
      <c r="Z60" s="2530" t="s">
        <v>1230</v>
      </c>
      <c r="AA60" s="2499" t="s">
        <v>1125</v>
      </c>
      <c r="AB60" s="2593" t="s">
        <v>634</v>
      </c>
      <c r="AC60" s="2499">
        <v>8133.9</v>
      </c>
      <c r="AD60" s="6" t="s">
        <v>635</v>
      </c>
      <c r="AE60" s="2543">
        <v>45561</v>
      </c>
      <c r="AF60" s="8">
        <v>2</v>
      </c>
      <c r="AG60" s="2543">
        <v>45555</v>
      </c>
      <c r="AH60" s="8"/>
    </row>
    <row r="61" spans="1:35" s="2444" customFormat="1" ht="90" x14ac:dyDescent="0.25">
      <c r="A61" s="2518">
        <v>45560</v>
      </c>
      <c r="C61" s="62" t="s">
        <v>1232</v>
      </c>
      <c r="D61" s="62"/>
      <c r="E61" s="62"/>
      <c r="F61" s="2556"/>
      <c r="G61" s="2631"/>
      <c r="H61" s="2556">
        <v>1</v>
      </c>
      <c r="I61" s="2942" t="s">
        <v>16077</v>
      </c>
      <c r="J61" s="16">
        <v>20</v>
      </c>
      <c r="K61" s="2706" t="s">
        <v>1226</v>
      </c>
      <c r="L61" s="2461" t="s">
        <v>504</v>
      </c>
      <c r="M61" s="2600" t="s">
        <v>511</v>
      </c>
      <c r="N61" s="56" t="s">
        <v>959</v>
      </c>
      <c r="O61" s="56"/>
      <c r="P61" s="56"/>
      <c r="Q61" s="62" t="s">
        <v>1231</v>
      </c>
      <c r="R61" s="2491">
        <v>34</v>
      </c>
      <c r="S61" s="2491">
        <v>59</v>
      </c>
      <c r="T61" s="2460" t="s">
        <v>505</v>
      </c>
      <c r="U61" s="16">
        <v>0</v>
      </c>
      <c r="V61" s="2533">
        <f t="shared" si="0"/>
        <v>0</v>
      </c>
      <c r="W61" s="16" t="s">
        <v>506</v>
      </c>
      <c r="X61" s="2513" t="s">
        <v>681</v>
      </c>
      <c r="Y61" s="2948"/>
      <c r="Z61" s="2530"/>
      <c r="AA61" s="2499" t="s">
        <v>1173</v>
      </c>
      <c r="AB61" s="2593" t="s">
        <v>1119</v>
      </c>
      <c r="AC61" s="2499">
        <v>1482</v>
      </c>
      <c r="AD61" s="6" t="s">
        <v>635</v>
      </c>
      <c r="AE61" s="2543">
        <v>45561</v>
      </c>
      <c r="AF61" s="8">
        <v>2</v>
      </c>
      <c r="AG61" s="2543">
        <v>45558</v>
      </c>
      <c r="AH61" s="8"/>
    </row>
    <row r="62" spans="1:35" s="2807" customFormat="1" ht="120" x14ac:dyDescent="0.25">
      <c r="A62" s="2518">
        <v>45560</v>
      </c>
      <c r="C62" s="17" t="s">
        <v>1236</v>
      </c>
      <c r="D62" s="17"/>
      <c r="E62" s="17"/>
      <c r="F62" s="2556"/>
      <c r="G62" s="2631"/>
      <c r="H62" s="2556">
        <v>1</v>
      </c>
      <c r="I62" s="2937" t="s">
        <v>16078</v>
      </c>
      <c r="J62" s="16">
        <v>4</v>
      </c>
      <c r="K62" s="2706" t="s">
        <v>1233</v>
      </c>
      <c r="L62" s="2461" t="s">
        <v>504</v>
      </c>
      <c r="M62" s="2600" t="s">
        <v>511</v>
      </c>
      <c r="N62" s="56" t="s">
        <v>1235</v>
      </c>
      <c r="O62" s="56"/>
      <c r="P62" s="56"/>
      <c r="Q62" s="62" t="s">
        <v>1234</v>
      </c>
      <c r="R62" s="2491">
        <v>189</v>
      </c>
      <c r="S62" s="2491">
        <v>620</v>
      </c>
      <c r="T62" s="2460" t="s">
        <v>1099</v>
      </c>
      <c r="U62" s="16">
        <v>50</v>
      </c>
      <c r="V62" s="2533">
        <f t="shared" si="0"/>
        <v>200</v>
      </c>
      <c r="W62" s="1608" t="s">
        <v>540</v>
      </c>
      <c r="X62" s="2513" t="s">
        <v>541</v>
      </c>
      <c r="Y62" s="2948"/>
      <c r="Z62" s="2530"/>
      <c r="AA62" s="2499" t="s">
        <v>1237</v>
      </c>
      <c r="AB62" s="2593" t="s">
        <v>1238</v>
      </c>
      <c r="AC62" s="2499">
        <v>9675.2000000000007</v>
      </c>
      <c r="AD62" s="6" t="s">
        <v>956</v>
      </c>
      <c r="AE62" s="2543">
        <v>45560</v>
      </c>
      <c r="AF62" s="8">
        <v>5</v>
      </c>
      <c r="AG62" s="2543">
        <v>45554</v>
      </c>
      <c r="AH62" s="8">
        <v>8</v>
      </c>
    </row>
    <row r="63" spans="1:35" s="2807" customFormat="1" ht="120" x14ac:dyDescent="0.25">
      <c r="A63" s="2518">
        <v>45560</v>
      </c>
      <c r="C63" s="62" t="s">
        <v>1242</v>
      </c>
      <c r="D63" s="62"/>
      <c r="E63" s="62"/>
      <c r="F63" s="2556">
        <v>3</v>
      </c>
      <c r="G63" s="2631"/>
      <c r="H63" s="2631"/>
      <c r="I63" s="2937" t="s">
        <v>16079</v>
      </c>
      <c r="J63" s="16">
        <v>3</v>
      </c>
      <c r="K63" s="2706" t="s">
        <v>1239</v>
      </c>
      <c r="L63" s="2461" t="s">
        <v>504</v>
      </c>
      <c r="M63" s="2600" t="s">
        <v>511</v>
      </c>
      <c r="N63" s="56" t="s">
        <v>1241</v>
      </c>
      <c r="O63" s="56"/>
      <c r="P63" s="56"/>
      <c r="Q63" s="62" t="s">
        <v>1240</v>
      </c>
      <c r="R63" s="2491">
        <v>2</v>
      </c>
      <c r="S63" s="2491">
        <v>160</v>
      </c>
      <c r="T63" s="2460" t="s">
        <v>505</v>
      </c>
      <c r="U63" s="16">
        <v>405</v>
      </c>
      <c r="V63" s="2533">
        <f t="shared" si="0"/>
        <v>1215</v>
      </c>
      <c r="W63" s="1608" t="s">
        <v>520</v>
      </c>
      <c r="X63" s="2513" t="s">
        <v>1197</v>
      </c>
      <c r="Y63" s="2948"/>
      <c r="Z63" s="2530"/>
      <c r="AA63" s="2499" t="s">
        <v>1150</v>
      </c>
      <c r="AB63" s="2593" t="s">
        <v>1119</v>
      </c>
      <c r="AC63" s="2499">
        <v>8776.25</v>
      </c>
      <c r="AD63" s="6" t="s">
        <v>635</v>
      </c>
      <c r="AE63" s="2543">
        <v>45560</v>
      </c>
      <c r="AF63" s="8">
        <v>2</v>
      </c>
      <c r="AG63" s="2543">
        <v>45554</v>
      </c>
      <c r="AH63" s="8">
        <v>3.5</v>
      </c>
    </row>
    <row r="64" spans="1:35" s="2807" customFormat="1" ht="38.25" x14ac:dyDescent="0.25">
      <c r="A64" s="2518">
        <v>45559</v>
      </c>
      <c r="C64" s="62" t="s">
        <v>1232</v>
      </c>
      <c r="D64" s="62"/>
      <c r="E64" s="62"/>
      <c r="F64" s="2556"/>
      <c r="G64" s="2631"/>
      <c r="H64" s="2556">
        <v>2</v>
      </c>
      <c r="I64" s="2937" t="s">
        <v>16080</v>
      </c>
      <c r="J64" s="16">
        <v>3</v>
      </c>
      <c r="K64" s="2706" t="s">
        <v>1226</v>
      </c>
      <c r="L64" s="2461" t="s">
        <v>504</v>
      </c>
      <c r="M64" s="2600" t="s">
        <v>511</v>
      </c>
      <c r="N64" s="56" t="s">
        <v>1244</v>
      </c>
      <c r="O64" s="56"/>
      <c r="P64" s="56"/>
      <c r="Q64" s="17" t="s">
        <v>1243</v>
      </c>
      <c r="R64" s="2491">
        <v>17</v>
      </c>
      <c r="S64" s="2491">
        <v>85</v>
      </c>
      <c r="T64" s="2460" t="s">
        <v>545</v>
      </c>
      <c r="U64" s="16">
        <v>86</v>
      </c>
      <c r="V64" s="2533">
        <f t="shared" si="0"/>
        <v>258</v>
      </c>
      <c r="W64" s="1608" t="s">
        <v>520</v>
      </c>
      <c r="X64" s="2513" t="s">
        <v>1245</v>
      </c>
      <c r="Y64" s="2948"/>
      <c r="Z64" s="2530"/>
      <c r="AA64" s="2499" t="s">
        <v>1173</v>
      </c>
      <c r="AB64" s="2593" t="s">
        <v>1154</v>
      </c>
      <c r="AC64" s="2499">
        <v>3592.5</v>
      </c>
      <c r="AD64" s="6" t="s">
        <v>1002</v>
      </c>
      <c r="AE64" s="2543">
        <v>45561</v>
      </c>
      <c r="AF64" s="8">
        <v>1</v>
      </c>
      <c r="AG64" s="2543">
        <v>45558</v>
      </c>
      <c r="AH64" s="8"/>
    </row>
    <row r="65" spans="1:34" s="2807" customFormat="1" ht="180" x14ac:dyDescent="0.25">
      <c r="A65" s="2518">
        <v>45559</v>
      </c>
      <c r="C65" s="17" t="s">
        <v>1249</v>
      </c>
      <c r="D65" s="17"/>
      <c r="E65" s="17"/>
      <c r="F65" s="2556">
        <v>1</v>
      </c>
      <c r="G65" s="2631"/>
      <c r="H65" s="2556"/>
      <c r="I65" s="2937" t="s">
        <v>16081</v>
      </c>
      <c r="J65" s="16">
        <v>20</v>
      </c>
      <c r="K65" s="2706" t="s">
        <v>1246</v>
      </c>
      <c r="L65" s="2461" t="s">
        <v>504</v>
      </c>
      <c r="M65" s="2600" t="s">
        <v>27</v>
      </c>
      <c r="N65" s="56" t="s">
        <v>1248</v>
      </c>
      <c r="O65" s="56"/>
      <c r="P65" s="56"/>
      <c r="Q65" s="62" t="s">
        <v>1247</v>
      </c>
      <c r="R65" s="2491">
        <v>75</v>
      </c>
      <c r="S65" s="2491">
        <v>207</v>
      </c>
      <c r="T65" s="2460" t="s">
        <v>505</v>
      </c>
      <c r="U65" s="16">
        <v>3</v>
      </c>
      <c r="V65" s="2533">
        <f t="shared" si="0"/>
        <v>60</v>
      </c>
      <c r="W65" s="16" t="s">
        <v>512</v>
      </c>
      <c r="X65" s="2513" t="s">
        <v>1250</v>
      </c>
      <c r="Y65" s="2948"/>
      <c r="Z65" s="2530"/>
      <c r="AA65" s="2499" t="s">
        <v>1089</v>
      </c>
      <c r="AB65" s="2593" t="s">
        <v>1096</v>
      </c>
      <c r="AC65" s="2499">
        <v>1798.8</v>
      </c>
      <c r="AD65" s="6" t="s">
        <v>635</v>
      </c>
      <c r="AE65" s="2543">
        <v>45559</v>
      </c>
      <c r="AF65" s="8">
        <v>2</v>
      </c>
      <c r="AG65" s="2543">
        <v>45555</v>
      </c>
      <c r="AH65" s="8">
        <v>7.5</v>
      </c>
    </row>
    <row r="66" spans="1:34" s="2807" customFormat="1" ht="120" x14ac:dyDescent="0.25">
      <c r="A66" s="2518">
        <v>45559</v>
      </c>
      <c r="C66" s="62" t="s">
        <v>1253</v>
      </c>
      <c r="D66" s="62"/>
      <c r="E66" s="62"/>
      <c r="F66" s="2556"/>
      <c r="G66" s="2631"/>
      <c r="H66" s="2556">
        <v>1</v>
      </c>
      <c r="I66" s="2937" t="s">
        <v>16082</v>
      </c>
      <c r="J66" s="16">
        <v>4</v>
      </c>
      <c r="K66" s="2706" t="s">
        <v>1251</v>
      </c>
      <c r="L66" s="2461" t="s">
        <v>504</v>
      </c>
      <c r="M66" s="2600" t="s">
        <v>511</v>
      </c>
      <c r="N66" s="56" t="s">
        <v>1235</v>
      </c>
      <c r="O66" s="56"/>
      <c r="P66" s="56"/>
      <c r="Q66" s="62" t="s">
        <v>1252</v>
      </c>
      <c r="R66" s="2491">
        <v>166</v>
      </c>
      <c r="S66" s="2491">
        <v>486</v>
      </c>
      <c r="T66" s="2460" t="s">
        <v>629</v>
      </c>
      <c r="U66" s="16">
        <v>33</v>
      </c>
      <c r="V66" s="2533">
        <f t="shared" ref="V66:V129" si="2">U66*J66</f>
        <v>132</v>
      </c>
      <c r="W66" s="1608" t="s">
        <v>540</v>
      </c>
      <c r="X66" s="2513" t="s">
        <v>541</v>
      </c>
      <c r="Y66" s="2948"/>
      <c r="Z66" s="2530"/>
      <c r="AA66" s="2499" t="s">
        <v>1237</v>
      </c>
      <c r="AB66" s="2593" t="s">
        <v>1254</v>
      </c>
      <c r="AC66" s="2499">
        <v>4244</v>
      </c>
      <c r="AD66" s="6" t="s">
        <v>635</v>
      </c>
      <c r="AE66" s="2543">
        <v>45559</v>
      </c>
      <c r="AF66" s="8">
        <v>2</v>
      </c>
      <c r="AG66" s="2543">
        <v>45545</v>
      </c>
      <c r="AH66" s="8">
        <v>5</v>
      </c>
    </row>
    <row r="67" spans="1:34" s="2807" customFormat="1" ht="120" x14ac:dyDescent="0.25">
      <c r="A67" s="2518">
        <v>45558</v>
      </c>
      <c r="C67" s="62" t="s">
        <v>1257</v>
      </c>
      <c r="D67" s="62"/>
      <c r="E67" s="62"/>
      <c r="F67" s="2631"/>
      <c r="G67" s="2631"/>
      <c r="H67" s="2556">
        <v>1</v>
      </c>
      <c r="I67" s="2937" t="s">
        <v>16083</v>
      </c>
      <c r="J67" s="16">
        <v>20</v>
      </c>
      <c r="K67" s="2706" t="s">
        <v>1255</v>
      </c>
      <c r="L67" s="2461" t="s">
        <v>504</v>
      </c>
      <c r="M67" s="2600" t="s">
        <v>511</v>
      </c>
      <c r="N67" s="56" t="s">
        <v>990</v>
      </c>
      <c r="O67" s="56"/>
      <c r="P67" s="56"/>
      <c r="Q67" s="62" t="s">
        <v>1256</v>
      </c>
      <c r="R67" s="2491">
        <v>6</v>
      </c>
      <c r="S67" s="2491">
        <v>6</v>
      </c>
      <c r="T67" s="2460" t="s">
        <v>505</v>
      </c>
      <c r="U67" s="16">
        <v>0</v>
      </c>
      <c r="V67" s="2533">
        <f t="shared" si="2"/>
        <v>0</v>
      </c>
      <c r="W67" s="16" t="s">
        <v>506</v>
      </c>
      <c r="X67" s="2513" t="s">
        <v>681</v>
      </c>
      <c r="Y67" s="2948"/>
      <c r="Z67" s="2530"/>
      <c r="AA67" s="2499" t="s">
        <v>1173</v>
      </c>
      <c r="AB67" s="2593" t="s">
        <v>1154</v>
      </c>
      <c r="AC67" s="2499">
        <f>1230+580</f>
        <v>1810</v>
      </c>
      <c r="AD67" s="6" t="s">
        <v>635</v>
      </c>
      <c r="AE67" s="2543">
        <v>45558</v>
      </c>
      <c r="AF67" s="8">
        <v>2</v>
      </c>
      <c r="AG67" s="2543">
        <v>45553</v>
      </c>
      <c r="AH67" s="8">
        <v>3.5</v>
      </c>
    </row>
    <row r="68" spans="1:34" s="2807" customFormat="1" ht="135" x14ac:dyDescent="0.25">
      <c r="A68" s="2518">
        <v>45558</v>
      </c>
      <c r="C68" s="62" t="s">
        <v>1260</v>
      </c>
      <c r="D68" s="62"/>
      <c r="E68" s="62"/>
      <c r="F68" s="2556">
        <v>1</v>
      </c>
      <c r="G68" s="2698"/>
      <c r="H68" s="2698"/>
      <c r="I68" s="2937" t="s">
        <v>16084</v>
      </c>
      <c r="J68" s="16">
        <v>1</v>
      </c>
      <c r="K68" s="2706" t="s">
        <v>1255</v>
      </c>
      <c r="L68" s="2461" t="s">
        <v>504</v>
      </c>
      <c r="M68" s="2600" t="s">
        <v>511</v>
      </c>
      <c r="N68" s="2717" t="s">
        <v>1259</v>
      </c>
      <c r="O68" s="2717"/>
      <c r="P68" s="2717"/>
      <c r="Q68" s="62" t="s">
        <v>1258</v>
      </c>
      <c r="R68" s="2491">
        <v>46</v>
      </c>
      <c r="S68" s="2491">
        <v>933</v>
      </c>
      <c r="T68" s="2460" t="s">
        <v>505</v>
      </c>
      <c r="U68" s="16">
        <v>25</v>
      </c>
      <c r="V68" s="2533">
        <f t="shared" si="2"/>
        <v>25</v>
      </c>
      <c r="W68" s="16" t="s">
        <v>506</v>
      </c>
      <c r="X68" s="2513" t="s">
        <v>1261</v>
      </c>
      <c r="Y68" s="2948"/>
      <c r="Z68" s="2614" t="s">
        <v>1262</v>
      </c>
      <c r="AA68" s="2499" t="s">
        <v>1089</v>
      </c>
      <c r="AB68" s="2593" t="s">
        <v>1119</v>
      </c>
      <c r="AC68" s="2499">
        <v>3455.95</v>
      </c>
      <c r="AD68" s="2619" t="s">
        <v>1263</v>
      </c>
      <c r="AE68" s="2543">
        <v>45558</v>
      </c>
      <c r="AF68" s="8">
        <v>2</v>
      </c>
      <c r="AG68" s="2543">
        <v>45554</v>
      </c>
      <c r="AH68" s="8">
        <v>4.5</v>
      </c>
    </row>
    <row r="69" spans="1:34" s="2807" customFormat="1" ht="120" x14ac:dyDescent="0.25">
      <c r="A69" s="2518">
        <v>45558</v>
      </c>
      <c r="C69" s="62" t="s">
        <v>1266</v>
      </c>
      <c r="D69" s="62"/>
      <c r="E69" s="62"/>
      <c r="F69" s="2556">
        <v>1</v>
      </c>
      <c r="G69" s="2631"/>
      <c r="H69" s="2631"/>
      <c r="I69" s="2937" t="s">
        <v>16085</v>
      </c>
      <c r="J69" s="16">
        <v>4</v>
      </c>
      <c r="K69" s="2706" t="s">
        <v>16861</v>
      </c>
      <c r="L69" s="2461" t="s">
        <v>504</v>
      </c>
      <c r="M69" s="2600" t="s">
        <v>511</v>
      </c>
      <c r="N69" s="2844" t="s">
        <v>1265</v>
      </c>
      <c r="O69" s="2844"/>
      <c r="P69" s="2844"/>
      <c r="Q69" s="62" t="s">
        <v>1264</v>
      </c>
      <c r="R69" s="2491">
        <v>150</v>
      </c>
      <c r="S69" s="2491">
        <v>478</v>
      </c>
      <c r="T69" s="2460" t="s">
        <v>629</v>
      </c>
      <c r="U69" s="16">
        <v>38</v>
      </c>
      <c r="V69" s="2533">
        <f t="shared" si="2"/>
        <v>152</v>
      </c>
      <c r="W69" s="1608" t="s">
        <v>540</v>
      </c>
      <c r="X69" s="2513" t="s">
        <v>541</v>
      </c>
      <c r="Y69" s="2948"/>
      <c r="Z69" s="2530"/>
      <c r="AA69" s="2499" t="s">
        <v>1160</v>
      </c>
      <c r="AB69" s="2593" t="s">
        <v>987</v>
      </c>
      <c r="AC69" s="2499">
        <v>7830</v>
      </c>
      <c r="AD69" s="6" t="s">
        <v>635</v>
      </c>
      <c r="AE69" s="2543">
        <v>45558</v>
      </c>
      <c r="AF69" s="8">
        <v>2</v>
      </c>
      <c r="AG69" s="2543">
        <v>45544</v>
      </c>
      <c r="AH69" s="8">
        <v>4.5</v>
      </c>
    </row>
    <row r="70" spans="1:34" s="2444" customFormat="1" ht="90" x14ac:dyDescent="0.25">
      <c r="A70" s="2518">
        <v>45558</v>
      </c>
      <c r="C70" s="147" t="s">
        <v>1270</v>
      </c>
      <c r="D70" s="147"/>
      <c r="E70" s="147"/>
      <c r="F70" s="2556">
        <v>2</v>
      </c>
      <c r="G70" s="2631"/>
      <c r="H70" s="2631"/>
      <c r="I70" s="2942" t="s">
        <v>16086</v>
      </c>
      <c r="J70" s="77">
        <v>4</v>
      </c>
      <c r="K70" s="2716" t="s">
        <v>1267</v>
      </c>
      <c r="L70" s="77" t="s">
        <v>504</v>
      </c>
      <c r="M70" s="2628" t="s">
        <v>511</v>
      </c>
      <c r="N70" s="143" t="s">
        <v>1269</v>
      </c>
      <c r="O70" s="143"/>
      <c r="P70" s="143"/>
      <c r="Q70" s="62" t="s">
        <v>1268</v>
      </c>
      <c r="R70" s="2663">
        <v>77</v>
      </c>
      <c r="S70" s="2663">
        <v>284</v>
      </c>
      <c r="T70" s="2626" t="s">
        <v>640</v>
      </c>
      <c r="U70" s="77">
        <v>99</v>
      </c>
      <c r="V70" s="2627">
        <f t="shared" si="2"/>
        <v>396</v>
      </c>
      <c r="W70" s="1608" t="s">
        <v>520</v>
      </c>
      <c r="X70" s="2513" t="s">
        <v>1271</v>
      </c>
      <c r="Y70" s="2948"/>
      <c r="Z70" s="2530"/>
      <c r="AA70" s="2499" t="s">
        <v>1078</v>
      </c>
      <c r="AB70" s="2593" t="s">
        <v>1096</v>
      </c>
      <c r="AC70" s="2499">
        <v>5696</v>
      </c>
      <c r="AD70" s="6" t="s">
        <v>1002</v>
      </c>
      <c r="AE70" s="2543">
        <v>45558</v>
      </c>
      <c r="AF70" s="8">
        <v>1</v>
      </c>
      <c r="AG70" s="2543">
        <v>45554</v>
      </c>
      <c r="AH70" s="8">
        <v>4</v>
      </c>
    </row>
    <row r="71" spans="1:34" s="2807" customFormat="1" ht="135" x14ac:dyDescent="0.25">
      <c r="A71" s="2518">
        <v>45558</v>
      </c>
      <c r="C71" s="62" t="s">
        <v>1274</v>
      </c>
      <c r="D71" s="62"/>
      <c r="E71" s="62"/>
      <c r="F71" s="2556">
        <v>1</v>
      </c>
      <c r="G71" s="2631"/>
      <c r="H71" s="2631"/>
      <c r="I71" s="2937" t="s">
        <v>16087</v>
      </c>
      <c r="J71" s="16">
        <v>25</v>
      </c>
      <c r="K71" s="2706" t="s">
        <v>1272</v>
      </c>
      <c r="L71" s="2461" t="s">
        <v>504</v>
      </c>
      <c r="M71" s="2600" t="s">
        <v>511</v>
      </c>
      <c r="N71" s="56" t="s">
        <v>1038</v>
      </c>
      <c r="O71" s="56"/>
      <c r="P71" s="56"/>
      <c r="Q71" s="62" t="s">
        <v>1273</v>
      </c>
      <c r="R71" s="2491">
        <v>105</v>
      </c>
      <c r="S71" s="2491">
        <v>496</v>
      </c>
      <c r="T71" s="2460" t="s">
        <v>629</v>
      </c>
      <c r="U71" s="16">
        <v>30</v>
      </c>
      <c r="V71" s="2533">
        <f t="shared" si="2"/>
        <v>750</v>
      </c>
      <c r="W71" s="16" t="s">
        <v>506</v>
      </c>
      <c r="X71" s="2513" t="s">
        <v>1275</v>
      </c>
      <c r="Y71" s="2948"/>
      <c r="Z71" s="2530"/>
      <c r="AA71" s="2499" t="s">
        <v>1125</v>
      </c>
      <c r="AB71" s="2593" t="s">
        <v>1276</v>
      </c>
      <c r="AC71" s="2499">
        <v>6028.75</v>
      </c>
      <c r="AD71" s="6" t="s">
        <v>635</v>
      </c>
      <c r="AE71" s="2543">
        <v>45558</v>
      </c>
      <c r="AF71" s="8">
        <v>2</v>
      </c>
      <c r="AG71" s="2543">
        <v>45548</v>
      </c>
      <c r="AH71" s="8">
        <v>7.5</v>
      </c>
    </row>
    <row r="72" spans="1:34" s="2807" customFormat="1" ht="173.25" x14ac:dyDescent="0.25">
      <c r="A72" s="2518">
        <v>45555</v>
      </c>
      <c r="C72" s="62" t="s">
        <v>1279</v>
      </c>
      <c r="D72" s="62"/>
      <c r="E72" s="62"/>
      <c r="F72" s="2631"/>
      <c r="G72" s="2556">
        <v>1</v>
      </c>
      <c r="H72" s="2631"/>
      <c r="I72" s="2937" t="s">
        <v>16088</v>
      </c>
      <c r="J72" s="16">
        <v>200</v>
      </c>
      <c r="K72" s="2706" t="s">
        <v>1277</v>
      </c>
      <c r="L72" s="2461" t="s">
        <v>504</v>
      </c>
      <c r="M72" s="2600" t="s">
        <v>27</v>
      </c>
      <c r="N72" s="56" t="s">
        <v>1038</v>
      </c>
      <c r="O72" s="56"/>
      <c r="P72" s="56"/>
      <c r="Q72" s="62" t="s">
        <v>1278</v>
      </c>
      <c r="R72" s="2491">
        <v>3</v>
      </c>
      <c r="S72" s="2491">
        <v>6</v>
      </c>
      <c r="T72" s="2460" t="s">
        <v>545</v>
      </c>
      <c r="U72" s="16">
        <v>0</v>
      </c>
      <c r="V72" s="2533">
        <f t="shared" si="2"/>
        <v>0</v>
      </c>
      <c r="W72" s="1608" t="s">
        <v>583</v>
      </c>
      <c r="X72" s="2513" t="s">
        <v>1280</v>
      </c>
      <c r="Y72" s="2948"/>
      <c r="Z72" s="2530"/>
      <c r="AA72" s="2499" t="s">
        <v>1237</v>
      </c>
      <c r="AB72" s="2593" t="s">
        <v>1281</v>
      </c>
      <c r="AC72" s="2499">
        <v>3180</v>
      </c>
      <c r="AD72" s="6" t="s">
        <v>1002</v>
      </c>
      <c r="AE72" s="2543">
        <v>45555</v>
      </c>
      <c r="AF72" s="8">
        <v>8</v>
      </c>
      <c r="AG72" s="2543">
        <v>45547</v>
      </c>
      <c r="AH72" s="8">
        <v>15</v>
      </c>
    </row>
    <row r="73" spans="1:34" s="2807" customFormat="1" ht="135" x14ac:dyDescent="0.25">
      <c r="A73" s="2518">
        <v>45555</v>
      </c>
      <c r="C73" s="62" t="s">
        <v>1285</v>
      </c>
      <c r="D73" s="62"/>
      <c r="E73" s="62"/>
      <c r="F73" s="2631"/>
      <c r="G73" s="2556">
        <v>1</v>
      </c>
      <c r="H73" s="2556"/>
      <c r="I73" s="2937" t="s">
        <v>16089</v>
      </c>
      <c r="J73" s="16">
        <v>26</v>
      </c>
      <c r="K73" s="2706" t="s">
        <v>1282</v>
      </c>
      <c r="L73" s="2461" t="s">
        <v>504</v>
      </c>
      <c r="M73" s="2600" t="s">
        <v>511</v>
      </c>
      <c r="N73" s="140" t="s">
        <v>1284</v>
      </c>
      <c r="O73" s="140"/>
      <c r="P73" s="140"/>
      <c r="Q73" s="62" t="s">
        <v>1283</v>
      </c>
      <c r="R73" s="2491">
        <v>82</v>
      </c>
      <c r="S73" s="2491">
        <v>275</v>
      </c>
      <c r="T73" s="2460" t="s">
        <v>629</v>
      </c>
      <c r="U73" s="16">
        <v>1</v>
      </c>
      <c r="V73" s="2533">
        <f t="shared" si="2"/>
        <v>26</v>
      </c>
      <c r="W73" s="16" t="s">
        <v>506</v>
      </c>
      <c r="X73" s="2513" t="s">
        <v>1124</v>
      </c>
      <c r="Y73" s="2948"/>
      <c r="Z73" s="2530"/>
      <c r="AA73" s="2499" t="s">
        <v>1125</v>
      </c>
      <c r="AB73" s="2593" t="s">
        <v>1126</v>
      </c>
      <c r="AC73" s="2499">
        <v>3997.8</v>
      </c>
      <c r="AD73" s="6" t="s">
        <v>635</v>
      </c>
      <c r="AE73" s="2543">
        <v>45555</v>
      </c>
      <c r="AF73" s="8">
        <v>2</v>
      </c>
      <c r="AG73" s="2543">
        <v>45551</v>
      </c>
      <c r="AH73" s="8">
        <v>11.5</v>
      </c>
    </row>
    <row r="74" spans="1:34" s="2807" customFormat="1" ht="135" x14ac:dyDescent="0.25">
      <c r="A74" s="2518">
        <v>45554</v>
      </c>
      <c r="C74" s="2804" t="s">
        <v>1289</v>
      </c>
      <c r="D74" s="2804"/>
      <c r="E74" s="2804"/>
      <c r="F74" s="161"/>
      <c r="G74" s="161"/>
      <c r="H74" s="2681">
        <v>1</v>
      </c>
      <c r="I74" s="2937" t="s">
        <v>16090</v>
      </c>
      <c r="J74" s="2798">
        <v>5</v>
      </c>
      <c r="K74" s="2805" t="s">
        <v>1286</v>
      </c>
      <c r="L74" s="2798" t="s">
        <v>504</v>
      </c>
      <c r="M74" s="2802" t="s">
        <v>511</v>
      </c>
      <c r="N74" s="2718" t="s">
        <v>1288</v>
      </c>
      <c r="O74" s="2718"/>
      <c r="P74" s="2718"/>
      <c r="Q74" s="1599" t="s">
        <v>1287</v>
      </c>
      <c r="R74" s="2799">
        <v>107</v>
      </c>
      <c r="S74" s="2799">
        <v>434</v>
      </c>
      <c r="T74" s="2800" t="s">
        <v>629</v>
      </c>
      <c r="U74" s="2798">
        <v>0</v>
      </c>
      <c r="V74" s="2801">
        <f t="shared" si="2"/>
        <v>0</v>
      </c>
      <c r="W74" s="16" t="s">
        <v>506</v>
      </c>
      <c r="X74" s="2513" t="s">
        <v>1290</v>
      </c>
      <c r="Y74" s="2948"/>
      <c r="Z74" s="2530"/>
      <c r="AA74" s="2499" t="s">
        <v>1291</v>
      </c>
      <c r="AB74" s="2593" t="s">
        <v>1154</v>
      </c>
      <c r="AC74" s="2499">
        <v>10640</v>
      </c>
      <c r="AD74" s="6" t="s">
        <v>635</v>
      </c>
      <c r="AE74" s="2543">
        <v>45554</v>
      </c>
      <c r="AF74" s="8">
        <v>2</v>
      </c>
      <c r="AG74" s="2543">
        <v>45554</v>
      </c>
      <c r="AH74" s="8">
        <v>5.5</v>
      </c>
    </row>
    <row r="75" spans="1:34" s="2807" customFormat="1" ht="135" x14ac:dyDescent="0.25">
      <c r="A75" s="2518">
        <v>45554</v>
      </c>
      <c r="C75" s="128" t="s">
        <v>1296</v>
      </c>
      <c r="D75" s="128"/>
      <c r="E75" s="128"/>
      <c r="F75" s="2556">
        <v>1</v>
      </c>
      <c r="G75" s="2698"/>
      <c r="H75" s="2698"/>
      <c r="I75" s="2937" t="s">
        <v>16091</v>
      </c>
      <c r="J75" s="77">
        <v>40</v>
      </c>
      <c r="K75" s="2716" t="s">
        <v>1293</v>
      </c>
      <c r="L75" s="77" t="s">
        <v>504</v>
      </c>
      <c r="M75" s="2628" t="s">
        <v>511</v>
      </c>
      <c r="N75" s="143" t="s">
        <v>1295</v>
      </c>
      <c r="O75" s="143"/>
      <c r="P75" s="143"/>
      <c r="Q75" s="17" t="s">
        <v>1294</v>
      </c>
      <c r="R75" s="2663">
        <v>84</v>
      </c>
      <c r="S75" s="2663">
        <v>391</v>
      </c>
      <c r="T75" s="2626" t="s">
        <v>505</v>
      </c>
      <c r="U75" s="77">
        <v>1</v>
      </c>
      <c r="V75" s="2627">
        <f t="shared" si="2"/>
        <v>40</v>
      </c>
      <c r="W75" s="16" t="s">
        <v>506</v>
      </c>
      <c r="X75" s="2513" t="s">
        <v>1297</v>
      </c>
      <c r="Y75" s="2948"/>
      <c r="Z75" s="2530"/>
      <c r="AA75" s="2499" t="s">
        <v>1291</v>
      </c>
      <c r="AB75" s="2593" t="s">
        <v>1090</v>
      </c>
      <c r="AC75" s="2499">
        <v>11652</v>
      </c>
      <c r="AD75" s="6" t="s">
        <v>635</v>
      </c>
      <c r="AE75" s="2543">
        <v>45554</v>
      </c>
      <c r="AF75" s="8">
        <v>2</v>
      </c>
      <c r="AG75" s="2543">
        <v>45552</v>
      </c>
      <c r="AH75" s="8">
        <v>9</v>
      </c>
    </row>
    <row r="76" spans="1:34" s="2807" customFormat="1" ht="135" x14ac:dyDescent="0.25">
      <c r="A76" s="2518">
        <v>45554</v>
      </c>
      <c r="C76" s="17" t="s">
        <v>1211</v>
      </c>
      <c r="D76" s="17"/>
      <c r="E76" s="17"/>
      <c r="F76" s="2556">
        <v>2</v>
      </c>
      <c r="G76" s="2631"/>
      <c r="H76" s="2631"/>
      <c r="I76" s="2937" t="s">
        <v>16092</v>
      </c>
      <c r="J76" s="16">
        <v>25</v>
      </c>
      <c r="K76" s="2706" t="s">
        <v>1298</v>
      </c>
      <c r="L76" s="2461" t="s">
        <v>504</v>
      </c>
      <c r="M76" s="2600" t="s">
        <v>511</v>
      </c>
      <c r="N76" s="56" t="s">
        <v>1300</v>
      </c>
      <c r="O76" s="56"/>
      <c r="P76" s="56"/>
      <c r="Q76" s="62" t="s">
        <v>1299</v>
      </c>
      <c r="R76" s="2491">
        <v>103</v>
      </c>
      <c r="S76" s="2491">
        <v>327</v>
      </c>
      <c r="T76" s="2460" t="s">
        <v>629</v>
      </c>
      <c r="U76" s="16">
        <v>10</v>
      </c>
      <c r="V76" s="2533">
        <f t="shared" si="2"/>
        <v>250</v>
      </c>
      <c r="W76" s="1608" t="s">
        <v>520</v>
      </c>
      <c r="X76" s="2513" t="s">
        <v>1301</v>
      </c>
      <c r="Y76" s="2948"/>
      <c r="Z76" s="2530"/>
      <c r="AA76" s="2499" t="s">
        <v>792</v>
      </c>
      <c r="AB76" s="2593" t="s">
        <v>793</v>
      </c>
      <c r="AC76" s="2499">
        <v>6577</v>
      </c>
      <c r="AD76" s="6" t="s">
        <v>635</v>
      </c>
      <c r="AE76" s="2543">
        <v>45554</v>
      </c>
      <c r="AF76" s="8">
        <v>2</v>
      </c>
      <c r="AG76" s="2543">
        <v>45546</v>
      </c>
      <c r="AH76" s="8">
        <v>5.5</v>
      </c>
    </row>
    <row r="77" spans="1:34" s="2444" customFormat="1" ht="135" x14ac:dyDescent="0.25">
      <c r="A77" s="2518">
        <v>45554</v>
      </c>
      <c r="C77" s="147" t="s">
        <v>1304</v>
      </c>
      <c r="D77" s="147"/>
      <c r="E77" s="147"/>
      <c r="F77" s="161"/>
      <c r="G77" s="161"/>
      <c r="H77" s="2681">
        <v>1</v>
      </c>
      <c r="I77" s="2942" t="s">
        <v>16093</v>
      </c>
      <c r="J77" s="77">
        <v>10</v>
      </c>
      <c r="K77" s="2716" t="s">
        <v>1293</v>
      </c>
      <c r="L77" s="77" t="s">
        <v>504</v>
      </c>
      <c r="M77" s="2628" t="s">
        <v>511</v>
      </c>
      <c r="N77" s="143" t="s">
        <v>1303</v>
      </c>
      <c r="O77" s="143"/>
      <c r="P77" s="143"/>
      <c r="Q77" s="62" t="s">
        <v>1302</v>
      </c>
      <c r="R77" s="2663">
        <v>91</v>
      </c>
      <c r="S77" s="2663">
        <v>748</v>
      </c>
      <c r="T77" s="2626" t="s">
        <v>505</v>
      </c>
      <c r="U77" s="77">
        <v>28</v>
      </c>
      <c r="V77" s="2627">
        <f t="shared" si="2"/>
        <v>280</v>
      </c>
      <c r="W77" s="16" t="s">
        <v>506</v>
      </c>
      <c r="X77" s="2513" t="s">
        <v>756</v>
      </c>
      <c r="Y77" s="2948"/>
      <c r="Z77" s="2530"/>
      <c r="AA77" s="2499" t="s">
        <v>1305</v>
      </c>
      <c r="AB77" s="2593" t="s">
        <v>1090</v>
      </c>
      <c r="AC77" s="2499">
        <v>6976</v>
      </c>
      <c r="AD77" s="6" t="s">
        <v>956</v>
      </c>
      <c r="AE77" s="2543">
        <v>45554</v>
      </c>
      <c r="AF77" s="8">
        <v>2</v>
      </c>
      <c r="AG77" s="2543">
        <v>45552</v>
      </c>
      <c r="AH77" s="8">
        <v>6.5</v>
      </c>
    </row>
    <row r="78" spans="1:34" s="2807" customFormat="1" ht="180" x14ac:dyDescent="0.25">
      <c r="A78" s="2518">
        <v>45554</v>
      </c>
      <c r="C78" s="62" t="s">
        <v>1306</v>
      </c>
      <c r="D78" s="62"/>
      <c r="E78" s="62"/>
      <c r="F78" s="2556">
        <v>2</v>
      </c>
      <c r="G78" s="2631"/>
      <c r="H78" s="2631"/>
      <c r="I78" s="2937" t="s">
        <v>16094</v>
      </c>
      <c r="J78" s="16">
        <v>51</v>
      </c>
      <c r="K78" s="2706" t="s">
        <v>1292</v>
      </c>
      <c r="L78" s="2461" t="s">
        <v>504</v>
      </c>
      <c r="M78" s="2600" t="s">
        <v>27</v>
      </c>
      <c r="N78" s="56" t="s">
        <v>788</v>
      </c>
      <c r="O78" s="56"/>
      <c r="P78" s="56"/>
      <c r="Q78" s="62" t="s">
        <v>787</v>
      </c>
      <c r="R78" s="2491">
        <v>32</v>
      </c>
      <c r="S78" s="2491">
        <v>131</v>
      </c>
      <c r="T78" s="2460" t="s">
        <v>505</v>
      </c>
      <c r="U78" s="16">
        <v>7</v>
      </c>
      <c r="V78" s="2533">
        <f t="shared" si="2"/>
        <v>357</v>
      </c>
      <c r="W78" s="1608" t="s">
        <v>583</v>
      </c>
      <c r="X78" s="2513" t="s">
        <v>791</v>
      </c>
      <c r="Y78" s="2948"/>
      <c r="Z78" s="2530"/>
      <c r="AA78" s="2499" t="s">
        <v>792</v>
      </c>
      <c r="AB78" s="2593" t="s">
        <v>793</v>
      </c>
      <c r="AC78" s="2499">
        <v>2027.25</v>
      </c>
      <c r="AD78" s="6" t="s">
        <v>635</v>
      </c>
      <c r="AE78" s="2543">
        <v>45554</v>
      </c>
      <c r="AF78" s="8">
        <v>2</v>
      </c>
      <c r="AG78" s="2543">
        <v>45547</v>
      </c>
      <c r="AH78" s="8">
        <v>8</v>
      </c>
    </row>
    <row r="79" spans="1:34" s="2646" customFormat="1" ht="105" x14ac:dyDescent="0.25">
      <c r="A79" s="2641" t="s">
        <v>1307</v>
      </c>
      <c r="C79" s="64"/>
      <c r="D79" s="64"/>
      <c r="E79" s="64"/>
      <c r="F79" s="2642"/>
      <c r="G79" s="2642"/>
      <c r="H79" s="2642"/>
      <c r="I79" s="2939" t="s">
        <v>16095</v>
      </c>
      <c r="J79" s="51">
        <v>40</v>
      </c>
      <c r="K79" s="2458" t="s">
        <v>509</v>
      </c>
      <c r="L79" s="2467" t="s">
        <v>504</v>
      </c>
      <c r="M79" s="2563"/>
      <c r="N79" s="59" t="s">
        <v>1308</v>
      </c>
      <c r="O79" s="59"/>
      <c r="P79" s="59"/>
      <c r="Q79" s="17" t="s">
        <v>501</v>
      </c>
      <c r="R79" s="2603">
        <v>227</v>
      </c>
      <c r="S79" s="2603">
        <v>987</v>
      </c>
      <c r="T79" s="2496" t="s">
        <v>1309</v>
      </c>
      <c r="U79" s="51">
        <v>0</v>
      </c>
      <c r="V79" s="80">
        <f t="shared" si="2"/>
        <v>0</v>
      </c>
      <c r="W79" s="16" t="s">
        <v>520</v>
      </c>
      <c r="X79" s="2513" t="s">
        <v>1310</v>
      </c>
      <c r="Y79" s="2948"/>
      <c r="Z79" s="2530"/>
      <c r="AA79" s="2499" t="s">
        <v>1311</v>
      </c>
      <c r="AB79" s="2593"/>
      <c r="AC79" s="2499">
        <v>30920</v>
      </c>
      <c r="AD79" s="6" t="s">
        <v>1312</v>
      </c>
      <c r="AE79" s="2543"/>
      <c r="AF79" s="8"/>
      <c r="AG79" s="2543"/>
      <c r="AH79" s="2649"/>
    </row>
    <row r="80" spans="1:34" s="2646" customFormat="1" ht="38.25" x14ac:dyDescent="0.25">
      <c r="A80" s="2641" t="s">
        <v>1307</v>
      </c>
      <c r="C80" s="64"/>
      <c r="D80" s="64"/>
      <c r="E80" s="64"/>
      <c r="F80" s="2642"/>
      <c r="G80" s="2642"/>
      <c r="H80" s="2642"/>
      <c r="I80" s="2939" t="s">
        <v>16096</v>
      </c>
      <c r="J80" s="51">
        <v>31</v>
      </c>
      <c r="K80" s="2458" t="s">
        <v>564</v>
      </c>
      <c r="L80" s="2467" t="s">
        <v>511</v>
      </c>
      <c r="M80" s="2563"/>
      <c r="N80" s="59" t="s">
        <v>1313</v>
      </c>
      <c r="O80" s="59"/>
      <c r="P80" s="59"/>
      <c r="Q80" s="17" t="s">
        <v>501</v>
      </c>
      <c r="R80" s="2603"/>
      <c r="S80" s="2603"/>
      <c r="T80" s="2496"/>
      <c r="U80" s="51"/>
      <c r="V80" s="80">
        <f t="shared" si="2"/>
        <v>0</v>
      </c>
      <c r="W80" s="16" t="s">
        <v>506</v>
      </c>
      <c r="X80" s="2513" t="s">
        <v>1314</v>
      </c>
      <c r="Y80" s="2948"/>
      <c r="Z80" s="2530"/>
      <c r="AA80" s="2499" t="s">
        <v>514</v>
      </c>
      <c r="AB80" s="2593"/>
      <c r="AC80" s="2499">
        <v>7630.85</v>
      </c>
      <c r="AD80" s="6"/>
      <c r="AE80" s="2543"/>
      <c r="AF80" s="8"/>
      <c r="AG80" s="2543"/>
      <c r="AH80" s="2649"/>
    </row>
    <row r="81" spans="1:34" s="2646" customFormat="1" ht="63.75" x14ac:dyDescent="0.25">
      <c r="A81" s="2641" t="s">
        <v>1307</v>
      </c>
      <c r="C81" s="64"/>
      <c r="D81" s="64"/>
      <c r="E81" s="64"/>
      <c r="F81" s="2642"/>
      <c r="G81" s="2642"/>
      <c r="H81" s="2642"/>
      <c r="I81" s="2939" t="s">
        <v>16097</v>
      </c>
      <c r="J81" s="51">
        <v>200</v>
      </c>
      <c r="K81" s="2703" t="s">
        <v>122</v>
      </c>
      <c r="L81" s="2467" t="s">
        <v>511</v>
      </c>
      <c r="M81" s="2563"/>
      <c r="N81" s="56" t="s">
        <v>1315</v>
      </c>
      <c r="O81" s="56"/>
      <c r="P81" s="56"/>
      <c r="Q81" s="17" t="s">
        <v>501</v>
      </c>
      <c r="R81" s="2603"/>
      <c r="S81" s="2603"/>
      <c r="T81" s="2496"/>
      <c r="U81" s="51"/>
      <c r="V81" s="80">
        <f t="shared" si="2"/>
        <v>0</v>
      </c>
      <c r="W81" s="16" t="s">
        <v>506</v>
      </c>
      <c r="X81" s="2513" t="s">
        <v>1316</v>
      </c>
      <c r="Y81" s="2948"/>
      <c r="Z81" s="2530"/>
      <c r="AA81" s="2499" t="s">
        <v>514</v>
      </c>
      <c r="AB81" s="2593"/>
      <c r="AC81" s="2499">
        <v>1878</v>
      </c>
      <c r="AD81" s="6"/>
      <c r="AE81" s="2543"/>
      <c r="AF81" s="8"/>
      <c r="AG81" s="2543"/>
      <c r="AH81" s="2649"/>
    </row>
    <row r="82" spans="1:34" s="2444" customFormat="1" ht="51" x14ac:dyDescent="0.25">
      <c r="A82" s="2641" t="s">
        <v>1307</v>
      </c>
      <c r="C82" s="64"/>
      <c r="D82" s="64"/>
      <c r="E82" s="64"/>
      <c r="F82" s="2642"/>
      <c r="G82" s="2642"/>
      <c r="H82" s="2642"/>
      <c r="I82" s="2942" t="s">
        <v>16098</v>
      </c>
      <c r="J82" s="51">
        <v>6</v>
      </c>
      <c r="K82" s="2703" t="s">
        <v>131</v>
      </c>
      <c r="L82" s="2467" t="s">
        <v>516</v>
      </c>
      <c r="M82" s="2563"/>
      <c r="N82" s="56" t="s">
        <v>1317</v>
      </c>
      <c r="O82" s="56"/>
      <c r="P82" s="56"/>
      <c r="Q82" s="17" t="s">
        <v>501</v>
      </c>
      <c r="R82" s="2603"/>
      <c r="S82" s="2603"/>
      <c r="T82" s="2496"/>
      <c r="U82" s="51"/>
      <c r="V82" s="80">
        <f t="shared" si="2"/>
        <v>0</v>
      </c>
      <c r="W82" s="16" t="s">
        <v>506</v>
      </c>
      <c r="X82" s="2513" t="s">
        <v>1131</v>
      </c>
      <c r="Y82" s="2948"/>
      <c r="Z82" s="2530"/>
      <c r="AA82" s="2499" t="s">
        <v>514</v>
      </c>
      <c r="AB82" s="2593"/>
      <c r="AC82" s="2499">
        <v>6836.4</v>
      </c>
      <c r="AD82" s="6"/>
      <c r="AE82" s="2543"/>
      <c r="AF82" s="8"/>
      <c r="AG82" s="2543"/>
      <c r="AH82" s="2649"/>
    </row>
    <row r="83" spans="1:34" s="2807" customFormat="1" ht="135" x14ac:dyDescent="0.25">
      <c r="A83" s="2518">
        <v>45553</v>
      </c>
      <c r="C83" s="62" t="s">
        <v>1321</v>
      </c>
      <c r="D83" s="62"/>
      <c r="E83" s="62"/>
      <c r="F83" s="2556"/>
      <c r="G83" s="2631"/>
      <c r="H83" s="2556">
        <v>1</v>
      </c>
      <c r="I83" s="2937" t="s">
        <v>16099</v>
      </c>
      <c r="J83" s="16">
        <v>25</v>
      </c>
      <c r="K83" s="2706" t="s">
        <v>1318</v>
      </c>
      <c r="L83" s="2461" t="s">
        <v>504</v>
      </c>
      <c r="M83" s="2600" t="s">
        <v>511</v>
      </c>
      <c r="N83" s="140" t="s">
        <v>1320</v>
      </c>
      <c r="O83" s="140"/>
      <c r="P83" s="140"/>
      <c r="Q83" s="62" t="s">
        <v>1319</v>
      </c>
      <c r="R83" s="2491">
        <v>266</v>
      </c>
      <c r="S83" s="2491">
        <v>1473</v>
      </c>
      <c r="T83" s="2460" t="s">
        <v>1067</v>
      </c>
      <c r="U83" s="16">
        <v>17</v>
      </c>
      <c r="V83" s="2533">
        <f t="shared" si="2"/>
        <v>425</v>
      </c>
      <c r="W83" s="16" t="s">
        <v>506</v>
      </c>
      <c r="X83" s="2513" t="s">
        <v>1275</v>
      </c>
      <c r="Y83" s="2948"/>
      <c r="Z83" s="2530"/>
      <c r="AA83" s="2499" t="s">
        <v>1322</v>
      </c>
      <c r="AB83" s="2593" t="s">
        <v>987</v>
      </c>
      <c r="AC83" s="2499">
        <v>42225</v>
      </c>
      <c r="AD83" s="6" t="s">
        <v>956</v>
      </c>
      <c r="AE83" s="2543">
        <v>45553</v>
      </c>
      <c r="AF83" s="8">
        <v>5</v>
      </c>
      <c r="AG83" s="2543">
        <v>45544</v>
      </c>
      <c r="AH83" s="8">
        <v>15</v>
      </c>
    </row>
    <row r="84" spans="1:34" s="2807" customFormat="1" ht="180" x14ac:dyDescent="0.25">
      <c r="A84" s="2518">
        <v>45553</v>
      </c>
      <c r="C84" s="17" t="s">
        <v>1325</v>
      </c>
      <c r="D84" s="17"/>
      <c r="E84" s="17"/>
      <c r="F84" s="2556">
        <v>1</v>
      </c>
      <c r="G84" s="2556">
        <v>0</v>
      </c>
      <c r="H84" s="2556"/>
      <c r="I84" s="2937" t="s">
        <v>16100</v>
      </c>
      <c r="J84" s="16">
        <v>90</v>
      </c>
      <c r="K84" s="2706" t="s">
        <v>16862</v>
      </c>
      <c r="L84" s="2461" t="s">
        <v>504</v>
      </c>
      <c r="M84" s="2600" t="s">
        <v>27</v>
      </c>
      <c r="N84" s="56" t="s">
        <v>1324</v>
      </c>
      <c r="O84" s="56"/>
      <c r="P84" s="56"/>
      <c r="Q84" s="62" t="s">
        <v>1323</v>
      </c>
      <c r="R84" s="2491">
        <v>110</v>
      </c>
      <c r="S84" s="2491">
        <v>767</v>
      </c>
      <c r="T84" s="2460" t="s">
        <v>629</v>
      </c>
      <c r="U84" s="16">
        <v>35</v>
      </c>
      <c r="V84" s="2533">
        <f t="shared" si="2"/>
        <v>3150</v>
      </c>
      <c r="W84" s="16" t="s">
        <v>506</v>
      </c>
      <c r="X84" s="2513" t="s">
        <v>1326</v>
      </c>
      <c r="Y84" s="2948"/>
      <c r="Z84" s="2530" t="s">
        <v>1327</v>
      </c>
      <c r="AA84" s="2499" t="s">
        <v>1160</v>
      </c>
      <c r="AB84" s="2593" t="s">
        <v>1161</v>
      </c>
      <c r="AC84" s="2499">
        <v>15501.6</v>
      </c>
      <c r="AD84" s="6" t="s">
        <v>635</v>
      </c>
      <c r="AE84" s="2543">
        <v>45553</v>
      </c>
      <c r="AF84" s="8">
        <v>2</v>
      </c>
      <c r="AG84" s="2543">
        <v>45533</v>
      </c>
      <c r="AH84" s="8">
        <v>27</v>
      </c>
    </row>
    <row r="85" spans="1:34" s="2807" customFormat="1" ht="135" x14ac:dyDescent="0.25">
      <c r="A85" s="2518">
        <v>45552</v>
      </c>
      <c r="C85" s="62" t="s">
        <v>1331</v>
      </c>
      <c r="D85" s="62"/>
      <c r="E85" s="62"/>
      <c r="F85" s="2556">
        <v>1</v>
      </c>
      <c r="G85" s="2556"/>
      <c r="H85" s="2698"/>
      <c r="I85" s="2937" t="s">
        <v>16101</v>
      </c>
      <c r="J85" s="16">
        <v>5</v>
      </c>
      <c r="K85" s="2706" t="s">
        <v>1328</v>
      </c>
      <c r="L85" s="2461" t="s">
        <v>504</v>
      </c>
      <c r="M85" s="2600" t="s">
        <v>511</v>
      </c>
      <c r="N85" s="140" t="s">
        <v>1330</v>
      </c>
      <c r="O85" s="140"/>
      <c r="P85" s="140"/>
      <c r="Q85" s="62" t="s">
        <v>1329</v>
      </c>
      <c r="R85" s="2491">
        <v>58</v>
      </c>
      <c r="S85" s="2491">
        <v>244</v>
      </c>
      <c r="T85" s="2460" t="s">
        <v>505</v>
      </c>
      <c r="U85" s="16">
        <v>11</v>
      </c>
      <c r="V85" s="2533">
        <f t="shared" si="2"/>
        <v>55</v>
      </c>
      <c r="W85" s="16" t="s">
        <v>506</v>
      </c>
      <c r="X85" s="2513" t="s">
        <v>1106</v>
      </c>
      <c r="Y85" s="2948"/>
      <c r="Z85" s="2530"/>
      <c r="AA85" s="2499" t="s">
        <v>1160</v>
      </c>
      <c r="AB85" s="2593" t="s">
        <v>793</v>
      </c>
      <c r="AC85" s="2499">
        <v>2691.5</v>
      </c>
      <c r="AD85" s="6" t="s">
        <v>635</v>
      </c>
      <c r="AE85" s="2543">
        <v>45552</v>
      </c>
      <c r="AF85" s="8">
        <v>2</v>
      </c>
      <c r="AG85" s="2543">
        <v>45547</v>
      </c>
      <c r="AH85" s="8">
        <v>4</v>
      </c>
    </row>
    <row r="86" spans="1:34" s="2807" customFormat="1" ht="120" x14ac:dyDescent="0.25">
      <c r="A86" s="2518">
        <v>45552</v>
      </c>
      <c r="C86" s="147" t="s">
        <v>1335</v>
      </c>
      <c r="D86" s="147"/>
      <c r="E86" s="147"/>
      <c r="F86" s="2556">
        <v>1</v>
      </c>
      <c r="G86" s="2631"/>
      <c r="H86" s="2556"/>
      <c r="I86" s="2937" t="s">
        <v>16102</v>
      </c>
      <c r="J86" s="77">
        <v>35</v>
      </c>
      <c r="K86" s="2716" t="s">
        <v>1332</v>
      </c>
      <c r="L86" s="77" t="s">
        <v>504</v>
      </c>
      <c r="M86" s="2628"/>
      <c r="N86" s="143" t="s">
        <v>1334</v>
      </c>
      <c r="O86" s="143"/>
      <c r="P86" s="143"/>
      <c r="Q86" s="62" t="s">
        <v>1333</v>
      </c>
      <c r="R86" s="2663">
        <v>88</v>
      </c>
      <c r="S86" s="2663">
        <v>222</v>
      </c>
      <c r="T86" s="2626" t="s">
        <v>505</v>
      </c>
      <c r="U86" s="77">
        <v>3</v>
      </c>
      <c r="V86" s="2627">
        <f t="shared" si="2"/>
        <v>105</v>
      </c>
      <c r="W86" s="16" t="s">
        <v>506</v>
      </c>
      <c r="X86" s="2513" t="s">
        <v>1336</v>
      </c>
      <c r="Y86" s="2948"/>
      <c r="Z86" s="2530"/>
      <c r="AA86" s="2499" t="s">
        <v>1291</v>
      </c>
      <c r="AB86" s="2593" t="s">
        <v>1154</v>
      </c>
      <c r="AC86" s="2499">
        <v>10837.5</v>
      </c>
      <c r="AD86" s="6" t="s">
        <v>635</v>
      </c>
      <c r="AE86" s="2543">
        <v>45552</v>
      </c>
      <c r="AF86" s="8">
        <v>2</v>
      </c>
      <c r="AG86" s="2543"/>
      <c r="AH86" s="8">
        <v>7</v>
      </c>
    </row>
    <row r="87" spans="1:34" s="2807" customFormat="1" ht="180" x14ac:dyDescent="0.25">
      <c r="A87" s="2518">
        <v>45552</v>
      </c>
      <c r="C87" s="62" t="s">
        <v>1340</v>
      </c>
      <c r="D87" s="62"/>
      <c r="E87" s="62"/>
      <c r="F87" s="2631"/>
      <c r="G87" s="2556">
        <v>0</v>
      </c>
      <c r="H87" s="2556">
        <v>3</v>
      </c>
      <c r="I87" s="2937" t="s">
        <v>16103</v>
      </c>
      <c r="J87" s="16">
        <v>3</v>
      </c>
      <c r="K87" s="2706" t="s">
        <v>1337</v>
      </c>
      <c r="L87" s="2461" t="s">
        <v>504</v>
      </c>
      <c r="M87" s="2600" t="s">
        <v>511</v>
      </c>
      <c r="N87" s="56" t="s">
        <v>1339</v>
      </c>
      <c r="O87" s="56"/>
      <c r="P87" s="56"/>
      <c r="Q87" s="62" t="s">
        <v>1338</v>
      </c>
      <c r="R87" s="2491">
        <v>150</v>
      </c>
      <c r="S87" s="2491">
        <v>1183</v>
      </c>
      <c r="T87" s="2460" t="s">
        <v>1099</v>
      </c>
      <c r="U87" s="16">
        <v>36</v>
      </c>
      <c r="V87" s="2533">
        <f t="shared" si="2"/>
        <v>108</v>
      </c>
      <c r="W87" s="1608" t="s">
        <v>583</v>
      </c>
      <c r="X87" s="2513" t="s">
        <v>1341</v>
      </c>
      <c r="Y87" s="2948"/>
      <c r="Z87" s="2530"/>
      <c r="AA87" s="2499" t="s">
        <v>1342</v>
      </c>
      <c r="AB87" s="2593" t="s">
        <v>1343</v>
      </c>
      <c r="AC87" s="2499">
        <v>8182.6</v>
      </c>
      <c r="AD87" s="6" t="s">
        <v>635</v>
      </c>
      <c r="AE87" s="2543">
        <v>45552</v>
      </c>
      <c r="AF87" s="8">
        <v>5</v>
      </c>
      <c r="AG87" s="2543">
        <v>45541</v>
      </c>
      <c r="AH87" s="8">
        <v>6.5</v>
      </c>
    </row>
    <row r="88" spans="1:34" s="2842" customFormat="1" ht="135" x14ac:dyDescent="0.25">
      <c r="A88" s="2518">
        <v>45552</v>
      </c>
      <c r="C88" s="62" t="s">
        <v>1345</v>
      </c>
      <c r="D88" s="62"/>
      <c r="E88" s="62"/>
      <c r="F88" s="2556">
        <v>1</v>
      </c>
      <c r="G88" s="2556"/>
      <c r="H88" s="2631"/>
      <c r="I88" s="2940" t="s">
        <v>16104</v>
      </c>
      <c r="J88" s="16">
        <v>32</v>
      </c>
      <c r="K88" s="2706" t="s">
        <v>1328</v>
      </c>
      <c r="L88" s="2461" t="s">
        <v>504</v>
      </c>
      <c r="M88" s="2600" t="s">
        <v>511</v>
      </c>
      <c r="N88" s="56" t="s">
        <v>1038</v>
      </c>
      <c r="O88" s="56"/>
      <c r="P88" s="56"/>
      <c r="Q88" s="62" t="s">
        <v>1344</v>
      </c>
      <c r="R88" s="2491">
        <v>27</v>
      </c>
      <c r="S88" s="2491">
        <v>124</v>
      </c>
      <c r="T88" s="2460" t="s">
        <v>505</v>
      </c>
      <c r="U88" s="16">
        <v>19</v>
      </c>
      <c r="V88" s="2533">
        <f t="shared" si="2"/>
        <v>608</v>
      </c>
      <c r="W88" s="16" t="s">
        <v>506</v>
      </c>
      <c r="X88" s="2513" t="s">
        <v>1346</v>
      </c>
      <c r="Y88" s="2948"/>
      <c r="Z88" s="2530"/>
      <c r="AA88" s="2499" t="s">
        <v>792</v>
      </c>
      <c r="AB88" s="2593" t="s">
        <v>977</v>
      </c>
      <c r="AC88" s="2499">
        <v>4589.6000000000004</v>
      </c>
      <c r="AD88" s="6" t="s">
        <v>752</v>
      </c>
      <c r="AE88" s="2543">
        <v>45552</v>
      </c>
      <c r="AF88" s="8">
        <v>2</v>
      </c>
      <c r="AG88" s="2543">
        <v>45545</v>
      </c>
      <c r="AH88" s="8">
        <v>3.5</v>
      </c>
    </row>
    <row r="89" spans="1:34" s="2807" customFormat="1" ht="180" x14ac:dyDescent="0.25">
      <c r="A89" s="2518">
        <v>45548</v>
      </c>
      <c r="C89" s="62" t="s">
        <v>1349</v>
      </c>
      <c r="D89" s="62"/>
      <c r="E89" s="62"/>
      <c r="F89" s="2698"/>
      <c r="G89" s="2698"/>
      <c r="H89" s="2556">
        <v>2</v>
      </c>
      <c r="I89" s="2937" t="s">
        <v>16105</v>
      </c>
      <c r="J89" s="16">
        <v>164</v>
      </c>
      <c r="K89" s="2706" t="s">
        <v>1318</v>
      </c>
      <c r="L89" s="2461" t="s">
        <v>504</v>
      </c>
      <c r="M89" s="2600" t="s">
        <v>27</v>
      </c>
      <c r="N89" s="2717" t="s">
        <v>1348</v>
      </c>
      <c r="O89" s="2717"/>
      <c r="P89" s="2717"/>
      <c r="Q89" s="62" t="s">
        <v>1347</v>
      </c>
      <c r="R89" s="2491">
        <v>4</v>
      </c>
      <c r="S89" s="2491">
        <v>9</v>
      </c>
      <c r="T89" s="2460" t="s">
        <v>505</v>
      </c>
      <c r="U89" s="16">
        <v>0</v>
      </c>
      <c r="V89" s="2533">
        <f t="shared" si="2"/>
        <v>0</v>
      </c>
      <c r="W89" s="2847" t="s">
        <v>1350</v>
      </c>
      <c r="X89" s="2513" t="s">
        <v>1351</v>
      </c>
      <c r="Y89" s="2948"/>
      <c r="Z89" s="2530"/>
      <c r="AA89" s="2499" t="s">
        <v>1213</v>
      </c>
      <c r="AB89" s="2593" t="s">
        <v>1281</v>
      </c>
      <c r="AC89" s="2499">
        <v>1968</v>
      </c>
      <c r="AD89" s="6" t="s">
        <v>635</v>
      </c>
      <c r="AE89" s="2543">
        <v>45553</v>
      </c>
      <c r="AF89" s="8">
        <v>3</v>
      </c>
      <c r="AG89" s="2543">
        <v>45544</v>
      </c>
      <c r="AH89" s="8">
        <v>6.5</v>
      </c>
    </row>
    <row r="90" spans="1:34" s="2807" customFormat="1" ht="135" x14ac:dyDescent="0.25">
      <c r="A90" s="2518">
        <v>45548</v>
      </c>
      <c r="C90" s="62" t="s">
        <v>1355</v>
      </c>
      <c r="D90" s="62"/>
      <c r="E90" s="62"/>
      <c r="F90" s="2631"/>
      <c r="G90" s="2556">
        <v>1</v>
      </c>
      <c r="H90" s="2631"/>
      <c r="I90" s="2937" t="s">
        <v>16106</v>
      </c>
      <c r="J90" s="16">
        <v>32</v>
      </c>
      <c r="K90" s="2706" t="s">
        <v>1352</v>
      </c>
      <c r="L90" s="2461" t="s">
        <v>504</v>
      </c>
      <c r="M90" s="2758" t="s">
        <v>511</v>
      </c>
      <c r="N90" s="140" t="s">
        <v>1354</v>
      </c>
      <c r="O90" s="140"/>
      <c r="P90" s="140"/>
      <c r="Q90" s="62" t="s">
        <v>1353</v>
      </c>
      <c r="R90" s="2491">
        <v>89</v>
      </c>
      <c r="S90" s="2491">
        <v>471</v>
      </c>
      <c r="T90" s="2460" t="s">
        <v>505</v>
      </c>
      <c r="U90" s="16">
        <v>0</v>
      </c>
      <c r="V90" s="2533">
        <f t="shared" si="2"/>
        <v>0</v>
      </c>
      <c r="W90" s="16" t="s">
        <v>506</v>
      </c>
      <c r="X90" s="2513" t="s">
        <v>1356</v>
      </c>
      <c r="Y90" s="2948"/>
      <c r="Z90" s="2614" t="s">
        <v>1357</v>
      </c>
      <c r="AA90" s="2499" t="s">
        <v>1213</v>
      </c>
      <c r="AB90" s="2593" t="s">
        <v>1238</v>
      </c>
      <c r="AC90" s="2499">
        <v>5706</v>
      </c>
      <c r="AD90" s="6" t="s">
        <v>635</v>
      </c>
      <c r="AE90" s="2543">
        <v>45548</v>
      </c>
      <c r="AF90" s="8">
        <v>2</v>
      </c>
      <c r="AG90" s="2543">
        <v>45545</v>
      </c>
      <c r="AH90" s="8">
        <v>14.5</v>
      </c>
    </row>
    <row r="91" spans="1:34" s="2444" customFormat="1" ht="135" x14ac:dyDescent="0.25">
      <c r="A91" s="2518">
        <v>45548</v>
      </c>
      <c r="C91" s="62" t="s">
        <v>1360</v>
      </c>
      <c r="D91" s="62"/>
      <c r="E91" s="62"/>
      <c r="F91" s="2556">
        <v>1</v>
      </c>
      <c r="G91" s="2631"/>
      <c r="H91" s="2631"/>
      <c r="I91" s="2942" t="s">
        <v>16107</v>
      </c>
      <c r="J91" s="16">
        <v>5</v>
      </c>
      <c r="K91" s="2706" t="s">
        <v>1352</v>
      </c>
      <c r="L91" s="2461" t="s">
        <v>504</v>
      </c>
      <c r="M91" s="2758" t="s">
        <v>511</v>
      </c>
      <c r="N91" s="56" t="s">
        <v>1359</v>
      </c>
      <c r="O91" s="56"/>
      <c r="P91" s="56"/>
      <c r="Q91" s="62" t="s">
        <v>1358</v>
      </c>
      <c r="R91" s="2491">
        <v>62</v>
      </c>
      <c r="S91" s="2491">
        <v>318</v>
      </c>
      <c r="T91" s="2460" t="s">
        <v>505</v>
      </c>
      <c r="U91" s="16">
        <v>14</v>
      </c>
      <c r="V91" s="2533">
        <f t="shared" si="2"/>
        <v>70</v>
      </c>
      <c r="W91" s="16" t="s">
        <v>506</v>
      </c>
      <c r="X91" s="2513" t="s">
        <v>1106</v>
      </c>
      <c r="Y91" s="2948"/>
      <c r="Z91" s="2530"/>
      <c r="AA91" s="2499" t="s">
        <v>1213</v>
      </c>
      <c r="AB91" s="2593" t="s">
        <v>1238</v>
      </c>
      <c r="AC91" s="2499">
        <v>2918.5</v>
      </c>
      <c r="AD91" s="6" t="s">
        <v>635</v>
      </c>
      <c r="AE91" s="2543">
        <v>45548</v>
      </c>
      <c r="AF91" s="8">
        <v>2</v>
      </c>
      <c r="AG91" s="2543">
        <v>45546</v>
      </c>
      <c r="AH91" s="8">
        <v>8.5</v>
      </c>
    </row>
    <row r="92" spans="1:34" s="2807" customFormat="1" ht="90" x14ac:dyDescent="0.25">
      <c r="A92" s="2518">
        <v>45548</v>
      </c>
      <c r="C92" s="147" t="s">
        <v>1364</v>
      </c>
      <c r="D92" s="147"/>
      <c r="E92" s="147"/>
      <c r="F92" s="2631"/>
      <c r="G92" s="2631"/>
      <c r="H92" s="2556">
        <v>1</v>
      </c>
      <c r="I92" s="2937" t="s">
        <v>16108</v>
      </c>
      <c r="J92" s="77">
        <v>9</v>
      </c>
      <c r="K92" s="2716" t="s">
        <v>1361</v>
      </c>
      <c r="L92" s="77" t="s">
        <v>504</v>
      </c>
      <c r="M92" s="2628" t="s">
        <v>511</v>
      </c>
      <c r="N92" s="143" t="s">
        <v>1181</v>
      </c>
      <c r="O92" s="143"/>
      <c r="P92" s="143"/>
      <c r="Q92" s="62" t="s">
        <v>1362</v>
      </c>
      <c r="R92" s="2663">
        <v>159</v>
      </c>
      <c r="S92" s="2663">
        <v>705</v>
      </c>
      <c r="T92" s="2626" t="s">
        <v>1363</v>
      </c>
      <c r="U92" s="77">
        <v>18</v>
      </c>
      <c r="V92" s="2627">
        <f t="shared" si="2"/>
        <v>162</v>
      </c>
      <c r="W92" s="16" t="s">
        <v>506</v>
      </c>
      <c r="X92" s="2808" t="s">
        <v>949</v>
      </c>
      <c r="Y92" s="2949"/>
      <c r="Z92" s="2530"/>
      <c r="AA92" s="2499" t="s">
        <v>1291</v>
      </c>
      <c r="AB92" s="2593" t="s">
        <v>1090</v>
      </c>
      <c r="AC92" s="2499">
        <v>21772</v>
      </c>
      <c r="AD92" s="6" t="s">
        <v>1002</v>
      </c>
      <c r="AE92" s="2543">
        <v>45548</v>
      </c>
      <c r="AF92" s="8">
        <v>4</v>
      </c>
      <c r="AG92" s="2543">
        <v>45547</v>
      </c>
      <c r="AH92" s="8">
        <v>7</v>
      </c>
    </row>
    <row r="93" spans="1:34" s="2807" customFormat="1" ht="135" x14ac:dyDescent="0.25">
      <c r="A93" s="2518">
        <v>45548</v>
      </c>
      <c r="C93" s="147" t="s">
        <v>1368</v>
      </c>
      <c r="D93" s="147"/>
      <c r="E93" s="147"/>
      <c r="F93" s="2556">
        <v>1</v>
      </c>
      <c r="G93" s="2631"/>
      <c r="H93" s="2631"/>
      <c r="I93" s="2937" t="s">
        <v>16109</v>
      </c>
      <c r="J93" s="77">
        <v>10</v>
      </c>
      <c r="K93" s="2716" t="s">
        <v>1365</v>
      </c>
      <c r="L93" s="77" t="s">
        <v>504</v>
      </c>
      <c r="M93" s="2628" t="s">
        <v>511</v>
      </c>
      <c r="N93" s="2849" t="s">
        <v>1367</v>
      </c>
      <c r="O93" s="2849"/>
      <c r="P93" s="2849"/>
      <c r="Q93" s="62" t="s">
        <v>1366</v>
      </c>
      <c r="R93" s="2663">
        <v>46</v>
      </c>
      <c r="S93" s="2663">
        <v>126</v>
      </c>
      <c r="T93" s="2626" t="s">
        <v>505</v>
      </c>
      <c r="U93" s="77">
        <v>43</v>
      </c>
      <c r="V93" s="2627">
        <f t="shared" si="2"/>
        <v>430</v>
      </c>
      <c r="W93" s="16" t="s">
        <v>506</v>
      </c>
      <c r="X93" s="2513" t="s">
        <v>611</v>
      </c>
      <c r="Y93" s="2948"/>
      <c r="Z93" s="2530"/>
      <c r="AA93" s="2499" t="s">
        <v>1369</v>
      </c>
      <c r="AB93" s="2593" t="s">
        <v>1126</v>
      </c>
      <c r="AC93" s="2499">
        <v>4713.5</v>
      </c>
      <c r="AD93" s="6" t="s">
        <v>752</v>
      </c>
      <c r="AE93" s="2543">
        <v>45548</v>
      </c>
      <c r="AF93" s="8">
        <v>2</v>
      </c>
      <c r="AG93" s="2543">
        <v>45546</v>
      </c>
      <c r="AH93" s="8">
        <v>5</v>
      </c>
    </row>
    <row r="94" spans="1:34" s="2807" customFormat="1" ht="180" x14ac:dyDescent="0.25">
      <c r="A94" s="2518">
        <v>45547</v>
      </c>
      <c r="C94" s="62" t="s">
        <v>1374</v>
      </c>
      <c r="D94" s="62"/>
      <c r="E94" s="62"/>
      <c r="F94" s="2556">
        <v>1</v>
      </c>
      <c r="G94" s="2631"/>
      <c r="H94" s="2631"/>
      <c r="I94" s="2937" t="s">
        <v>16110</v>
      </c>
      <c r="J94" s="16">
        <v>52</v>
      </c>
      <c r="K94" s="2706" t="s">
        <v>1372</v>
      </c>
      <c r="L94" s="2461" t="s">
        <v>504</v>
      </c>
      <c r="M94" s="2600" t="s">
        <v>511</v>
      </c>
      <c r="N94" s="56" t="s">
        <v>565</v>
      </c>
      <c r="O94" s="56"/>
      <c r="P94" s="56"/>
      <c r="Q94" s="62" t="s">
        <v>1373</v>
      </c>
      <c r="R94" s="2491">
        <v>53</v>
      </c>
      <c r="S94" s="2491">
        <v>90</v>
      </c>
      <c r="T94" s="2460" t="s">
        <v>629</v>
      </c>
      <c r="U94" s="16">
        <v>1</v>
      </c>
      <c r="V94" s="2533">
        <f t="shared" si="2"/>
        <v>52</v>
      </c>
      <c r="W94" s="16" t="s">
        <v>506</v>
      </c>
      <c r="X94" s="2513" t="s">
        <v>566</v>
      </c>
      <c r="Y94" s="2948"/>
      <c r="Z94" s="2614" t="s">
        <v>1375</v>
      </c>
      <c r="AA94" s="2499" t="s">
        <v>567</v>
      </c>
      <c r="AB94" s="2593" t="s">
        <v>1281</v>
      </c>
      <c r="AC94" s="2499">
        <v>2491</v>
      </c>
      <c r="AD94" s="6" t="s">
        <v>635</v>
      </c>
      <c r="AE94" s="2543">
        <v>45547</v>
      </c>
      <c r="AF94" s="8">
        <v>2</v>
      </c>
      <c r="AG94" s="2543">
        <v>45544</v>
      </c>
      <c r="AH94" s="8">
        <v>9.5</v>
      </c>
    </row>
    <row r="95" spans="1:34" s="2807" customFormat="1" ht="90" x14ac:dyDescent="0.25">
      <c r="A95" s="2518">
        <v>45547</v>
      </c>
      <c r="C95" s="2804" t="s">
        <v>1379</v>
      </c>
      <c r="D95" s="2804"/>
      <c r="E95" s="2804"/>
      <c r="F95" s="2556">
        <v>1</v>
      </c>
      <c r="G95" s="2631"/>
      <c r="H95" s="2631"/>
      <c r="I95" s="2937" t="s">
        <v>16111</v>
      </c>
      <c r="J95" s="2798">
        <v>10</v>
      </c>
      <c r="K95" s="2805" t="s">
        <v>1376</v>
      </c>
      <c r="L95" s="2798" t="s">
        <v>504</v>
      </c>
      <c r="M95" s="2802" t="s">
        <v>511</v>
      </c>
      <c r="N95" s="2848" t="s">
        <v>1378</v>
      </c>
      <c r="O95" s="2848"/>
      <c r="P95" s="2848"/>
      <c r="Q95" s="62" t="s">
        <v>1377</v>
      </c>
      <c r="R95" s="2799">
        <v>37</v>
      </c>
      <c r="S95" s="2799">
        <v>126</v>
      </c>
      <c r="T95" s="2800" t="s">
        <v>545</v>
      </c>
      <c r="U95" s="2798">
        <v>7</v>
      </c>
      <c r="V95" s="2801">
        <f t="shared" si="2"/>
        <v>70</v>
      </c>
      <c r="W95" s="16" t="s">
        <v>506</v>
      </c>
      <c r="X95" s="2808" t="s">
        <v>949</v>
      </c>
      <c r="Y95" s="2949"/>
      <c r="Z95" s="2530"/>
      <c r="AA95" s="2499" t="s">
        <v>1291</v>
      </c>
      <c r="AB95" s="2593" t="s">
        <v>1090</v>
      </c>
      <c r="AC95" s="2499">
        <v>9125</v>
      </c>
      <c r="AD95" s="6" t="s">
        <v>1002</v>
      </c>
      <c r="AE95" s="2543">
        <v>45547</v>
      </c>
      <c r="AF95" s="8">
        <v>1</v>
      </c>
      <c r="AG95" s="2543">
        <v>45547</v>
      </c>
      <c r="AH95" s="8"/>
    </row>
    <row r="96" spans="1:34" s="2807" customFormat="1" ht="135" x14ac:dyDescent="0.25">
      <c r="A96" s="2518">
        <v>45546</v>
      </c>
      <c r="C96" s="128" t="s">
        <v>1383</v>
      </c>
      <c r="D96" s="128"/>
      <c r="E96" s="128"/>
      <c r="F96" s="2681"/>
      <c r="G96" s="2681">
        <v>1</v>
      </c>
      <c r="H96" s="161"/>
      <c r="I96" s="2937" t="s">
        <v>16112</v>
      </c>
      <c r="J96" s="77">
        <v>140</v>
      </c>
      <c r="K96" s="2716" t="s">
        <v>1380</v>
      </c>
      <c r="L96" s="77" t="s">
        <v>504</v>
      </c>
      <c r="M96" s="2628" t="s">
        <v>27</v>
      </c>
      <c r="N96" s="2828" t="s">
        <v>1382</v>
      </c>
      <c r="O96" s="2828"/>
      <c r="P96" s="2828"/>
      <c r="Q96" s="62" t="s">
        <v>1381</v>
      </c>
      <c r="R96" s="2663">
        <v>32</v>
      </c>
      <c r="S96" s="2663">
        <v>90</v>
      </c>
      <c r="T96" s="2626" t="s">
        <v>505</v>
      </c>
      <c r="U96" s="77">
        <v>1</v>
      </c>
      <c r="V96" s="2627">
        <f t="shared" si="2"/>
        <v>140</v>
      </c>
      <c r="W96" s="1608" t="s">
        <v>583</v>
      </c>
      <c r="X96" s="2513" t="s">
        <v>1384</v>
      </c>
      <c r="Y96" s="2948"/>
      <c r="Z96" s="2530"/>
      <c r="AA96" s="2499" t="s">
        <v>1305</v>
      </c>
      <c r="AB96" s="2593" t="s">
        <v>793</v>
      </c>
      <c r="AC96" s="2499">
        <v>5696.6</v>
      </c>
      <c r="AD96" s="6" t="s">
        <v>635</v>
      </c>
      <c r="AE96" s="2543">
        <v>45546</v>
      </c>
      <c r="AF96" s="8">
        <v>2</v>
      </c>
      <c r="AG96" s="2543">
        <v>45544</v>
      </c>
      <c r="AH96" s="8">
        <v>11</v>
      </c>
    </row>
    <row r="97" spans="1:34" s="2807" customFormat="1" ht="120" x14ac:dyDescent="0.25">
      <c r="A97" s="2518">
        <v>45546</v>
      </c>
      <c r="C97" s="17" t="s">
        <v>1236</v>
      </c>
      <c r="D97" s="17"/>
      <c r="E97" s="17"/>
      <c r="F97" s="2631"/>
      <c r="G97" s="2556">
        <v>1</v>
      </c>
      <c r="H97" s="2631"/>
      <c r="I97" s="2937" t="s">
        <v>16113</v>
      </c>
      <c r="J97" s="16">
        <v>48</v>
      </c>
      <c r="K97" s="2706" t="s">
        <v>1385</v>
      </c>
      <c r="L97" s="2461" t="s">
        <v>504</v>
      </c>
      <c r="M97" s="2600" t="s">
        <v>511</v>
      </c>
      <c r="N97" s="56" t="s">
        <v>1387</v>
      </c>
      <c r="O97" s="56"/>
      <c r="P97" s="56"/>
      <c r="Q97" s="62" t="s">
        <v>1386</v>
      </c>
      <c r="R97" s="2491">
        <v>30</v>
      </c>
      <c r="S97" s="2491">
        <v>197</v>
      </c>
      <c r="T97" s="2460" t="s">
        <v>545</v>
      </c>
      <c r="U97" s="16">
        <v>8</v>
      </c>
      <c r="V97" s="2533">
        <f t="shared" si="2"/>
        <v>384</v>
      </c>
      <c r="W97" s="16" t="s">
        <v>506</v>
      </c>
      <c r="X97" s="2513" t="s">
        <v>1388</v>
      </c>
      <c r="Y97" s="2948"/>
      <c r="Z97" s="2614" t="s">
        <v>1389</v>
      </c>
      <c r="AA97" s="2499" t="s">
        <v>1390</v>
      </c>
      <c r="AB97" s="2593" t="s">
        <v>1238</v>
      </c>
      <c r="AC97" s="2499">
        <v>4671.04</v>
      </c>
      <c r="AD97" s="6" t="s">
        <v>1002</v>
      </c>
      <c r="AE97" s="2543">
        <v>45546</v>
      </c>
      <c r="AF97" s="8">
        <v>1</v>
      </c>
      <c r="AG97" s="2543">
        <v>45541</v>
      </c>
      <c r="AH97" s="8">
        <v>8</v>
      </c>
    </row>
    <row r="98" spans="1:34" s="2807" customFormat="1" ht="135" x14ac:dyDescent="0.25">
      <c r="A98" s="2518">
        <v>45546</v>
      </c>
      <c r="C98" s="62" t="s">
        <v>1393</v>
      </c>
      <c r="D98" s="62"/>
      <c r="E98" s="62"/>
      <c r="F98" s="2556">
        <v>1</v>
      </c>
      <c r="G98" s="2631"/>
      <c r="H98" s="2631"/>
      <c r="I98" s="2937" t="s">
        <v>16114</v>
      </c>
      <c r="J98" s="16">
        <v>10</v>
      </c>
      <c r="K98" s="2706" t="s">
        <v>1385</v>
      </c>
      <c r="L98" s="2461" t="s">
        <v>504</v>
      </c>
      <c r="M98" s="2600" t="s">
        <v>511</v>
      </c>
      <c r="N98" s="56" t="s">
        <v>1392</v>
      </c>
      <c r="O98" s="56"/>
      <c r="P98" s="56"/>
      <c r="Q98" s="62" t="s">
        <v>1391</v>
      </c>
      <c r="R98" s="2491">
        <v>39</v>
      </c>
      <c r="S98" s="2491">
        <v>302</v>
      </c>
      <c r="T98" s="2460" t="s">
        <v>505</v>
      </c>
      <c r="U98" s="16">
        <v>42</v>
      </c>
      <c r="V98" s="2533">
        <f t="shared" si="2"/>
        <v>420</v>
      </c>
      <c r="W98" s="16" t="s">
        <v>608</v>
      </c>
      <c r="X98" s="2513" t="s">
        <v>1394</v>
      </c>
      <c r="Y98" s="2948"/>
      <c r="Z98" s="2530"/>
      <c r="AA98" s="2499" t="s">
        <v>1342</v>
      </c>
      <c r="AB98" s="2593" t="s">
        <v>1161</v>
      </c>
      <c r="AC98" s="2499">
        <v>4128</v>
      </c>
      <c r="AD98" s="6" t="s">
        <v>635</v>
      </c>
      <c r="AE98" s="2543">
        <v>45546</v>
      </c>
      <c r="AF98" s="8">
        <v>2</v>
      </c>
      <c r="AG98" s="2543">
        <v>45540</v>
      </c>
      <c r="AH98" s="8">
        <v>5.5</v>
      </c>
    </row>
    <row r="99" spans="1:34" s="2807" customFormat="1" ht="90" x14ac:dyDescent="0.25">
      <c r="A99" s="2518">
        <v>45546</v>
      </c>
      <c r="C99" s="62" t="s">
        <v>1396</v>
      </c>
      <c r="D99" s="62"/>
      <c r="E99" s="62"/>
      <c r="F99" s="2556">
        <v>1</v>
      </c>
      <c r="G99" s="2556"/>
      <c r="H99" s="2631"/>
      <c r="I99" s="2937" t="s">
        <v>16115</v>
      </c>
      <c r="J99" s="16">
        <v>10</v>
      </c>
      <c r="K99" s="2706" t="s">
        <v>1385</v>
      </c>
      <c r="L99" s="2461" t="s">
        <v>504</v>
      </c>
      <c r="M99" s="2600" t="s">
        <v>511</v>
      </c>
      <c r="N99" s="2712" t="s">
        <v>1038</v>
      </c>
      <c r="O99" s="2945"/>
      <c r="P99" s="2945"/>
      <c r="Q99" s="17" t="s">
        <v>1395</v>
      </c>
      <c r="R99" s="2491">
        <v>25</v>
      </c>
      <c r="S99" s="2491">
        <v>176</v>
      </c>
      <c r="T99" s="2460" t="s">
        <v>798</v>
      </c>
      <c r="U99" s="16">
        <v>60</v>
      </c>
      <c r="V99" s="2533">
        <f t="shared" si="2"/>
        <v>600</v>
      </c>
      <c r="W99" s="16" t="s">
        <v>512</v>
      </c>
      <c r="X99" s="2513" t="s">
        <v>1397</v>
      </c>
      <c r="Y99" s="2948"/>
      <c r="Z99" s="2530"/>
      <c r="AA99" s="2499" t="s">
        <v>1213</v>
      </c>
      <c r="AB99" s="2593" t="s">
        <v>1254</v>
      </c>
      <c r="AC99" s="2499">
        <v>3546</v>
      </c>
      <c r="AD99" s="6" t="s">
        <v>1162</v>
      </c>
      <c r="AE99" s="2543">
        <v>45546</v>
      </c>
      <c r="AF99" s="8">
        <v>1</v>
      </c>
      <c r="AG99" s="2543">
        <v>45540</v>
      </c>
      <c r="AH99" s="8">
        <v>3.5</v>
      </c>
    </row>
    <row r="100" spans="1:34" s="2807" customFormat="1" ht="135" x14ac:dyDescent="0.25">
      <c r="A100" s="2518">
        <v>45545</v>
      </c>
      <c r="C100" s="2804" t="s">
        <v>1401</v>
      </c>
      <c r="D100" s="2804"/>
      <c r="E100" s="2804"/>
      <c r="F100" s="2556">
        <v>2</v>
      </c>
      <c r="G100" s="2631"/>
      <c r="H100" s="2631"/>
      <c r="I100" s="2937" t="s">
        <v>16116</v>
      </c>
      <c r="J100" s="2798">
        <v>25</v>
      </c>
      <c r="K100" s="2805" t="s">
        <v>1398</v>
      </c>
      <c r="L100" s="2798" t="s">
        <v>504</v>
      </c>
      <c r="M100" s="2802" t="s">
        <v>511</v>
      </c>
      <c r="N100" s="2718" t="s">
        <v>1400</v>
      </c>
      <c r="O100" s="2718"/>
      <c r="P100" s="2718"/>
      <c r="Q100" s="62" t="s">
        <v>1399</v>
      </c>
      <c r="R100" s="2799">
        <v>105</v>
      </c>
      <c r="S100" s="2799">
        <v>358</v>
      </c>
      <c r="T100" s="2800" t="s">
        <v>629</v>
      </c>
      <c r="U100" s="2798">
        <v>9</v>
      </c>
      <c r="V100" s="2801">
        <f t="shared" si="2"/>
        <v>225</v>
      </c>
      <c r="W100" s="16" t="s">
        <v>506</v>
      </c>
      <c r="X100" s="2513" t="s">
        <v>1402</v>
      </c>
      <c r="Y100" s="2948"/>
      <c r="Z100" s="2530"/>
      <c r="AA100" s="2499" t="s">
        <v>1213</v>
      </c>
      <c r="AB100" s="2593" t="s">
        <v>1254</v>
      </c>
      <c r="AC100" s="2499">
        <v>25290</v>
      </c>
      <c r="AD100" s="6" t="s">
        <v>956</v>
      </c>
      <c r="AE100" s="2543">
        <v>45545</v>
      </c>
      <c r="AF100" s="8">
        <v>2</v>
      </c>
      <c r="AG100" s="2543">
        <v>45542</v>
      </c>
      <c r="AH100" s="8"/>
    </row>
    <row r="101" spans="1:34" s="2807" customFormat="1" ht="135" x14ac:dyDescent="0.25">
      <c r="A101" s="2518">
        <v>45544</v>
      </c>
      <c r="C101" s="62" t="s">
        <v>1405</v>
      </c>
      <c r="D101" s="62"/>
      <c r="E101" s="62"/>
      <c r="F101" s="2556">
        <v>1</v>
      </c>
      <c r="G101" s="2556"/>
      <c r="H101" s="2631"/>
      <c r="I101" s="2937" t="s">
        <v>16117</v>
      </c>
      <c r="J101" s="16">
        <v>14</v>
      </c>
      <c r="K101" s="2706" t="s">
        <v>16863</v>
      </c>
      <c r="L101" s="2461" t="s">
        <v>504</v>
      </c>
      <c r="M101" s="2600" t="s">
        <v>35</v>
      </c>
      <c r="N101" s="56" t="s">
        <v>1038</v>
      </c>
      <c r="O101" s="56"/>
      <c r="P101" s="56"/>
      <c r="Q101" s="62" t="s">
        <v>1404</v>
      </c>
      <c r="R101" s="2491">
        <v>106</v>
      </c>
      <c r="S101" s="2491">
        <v>1204</v>
      </c>
      <c r="T101" s="2460" t="s">
        <v>730</v>
      </c>
      <c r="U101" s="16">
        <v>23</v>
      </c>
      <c r="V101" s="2533">
        <f t="shared" si="2"/>
        <v>322</v>
      </c>
      <c r="W101" s="16" t="s">
        <v>506</v>
      </c>
      <c r="X101" s="2513" t="s">
        <v>1261</v>
      </c>
      <c r="Y101" s="2948"/>
      <c r="Z101" s="2530"/>
      <c r="AA101" s="2499" t="s">
        <v>1406</v>
      </c>
      <c r="AB101" s="2593" t="s">
        <v>1343</v>
      </c>
      <c r="AC101" s="2499">
        <v>10392.76</v>
      </c>
      <c r="AD101" s="6" t="s">
        <v>635</v>
      </c>
      <c r="AE101" s="2543">
        <v>45548</v>
      </c>
      <c r="AF101" s="8">
        <v>2</v>
      </c>
      <c r="AG101" s="2543">
        <v>45534</v>
      </c>
      <c r="AH101" s="8">
        <v>7.5</v>
      </c>
    </row>
    <row r="102" spans="1:34" s="2807" customFormat="1" ht="225" x14ac:dyDescent="0.25">
      <c r="A102" s="2518">
        <v>45544</v>
      </c>
      <c r="C102" s="62" t="s">
        <v>1409</v>
      </c>
      <c r="D102" s="62"/>
      <c r="E102" s="62"/>
      <c r="F102" s="2631"/>
      <c r="G102" s="2556">
        <v>1</v>
      </c>
      <c r="H102" s="2631"/>
      <c r="I102" s="2937" t="s">
        <v>16118</v>
      </c>
      <c r="J102" s="16">
        <v>5</v>
      </c>
      <c r="K102" s="2706" t="s">
        <v>16864</v>
      </c>
      <c r="L102" s="2461" t="s">
        <v>504</v>
      </c>
      <c r="M102" s="2758" t="s">
        <v>511</v>
      </c>
      <c r="N102" s="56" t="s">
        <v>1408</v>
      </c>
      <c r="O102" s="56"/>
      <c r="P102" s="56"/>
      <c r="Q102" s="62" t="s">
        <v>1407</v>
      </c>
      <c r="R102" s="2491">
        <v>85</v>
      </c>
      <c r="S102" s="2491">
        <v>352</v>
      </c>
      <c r="T102" s="2460" t="s">
        <v>505</v>
      </c>
      <c r="U102" s="16">
        <v>14</v>
      </c>
      <c r="V102" s="2533">
        <f t="shared" si="2"/>
        <v>70</v>
      </c>
      <c r="W102" s="16" t="s">
        <v>506</v>
      </c>
      <c r="X102" s="2513" t="s">
        <v>1106</v>
      </c>
      <c r="Y102" s="2948"/>
      <c r="Z102" s="2530" t="s">
        <v>1410</v>
      </c>
      <c r="AA102" s="2499" t="s">
        <v>1160</v>
      </c>
      <c r="AB102" s="2593" t="s">
        <v>1411</v>
      </c>
      <c r="AC102" s="2499">
        <v>2724</v>
      </c>
      <c r="AD102" s="6" t="s">
        <v>635</v>
      </c>
      <c r="AE102" s="2543">
        <v>45544</v>
      </c>
      <c r="AF102" s="8">
        <v>2</v>
      </c>
      <c r="AG102" s="2543">
        <v>45539</v>
      </c>
      <c r="AH102" s="8">
        <v>8</v>
      </c>
    </row>
    <row r="103" spans="1:34" s="2807" customFormat="1" ht="165" x14ac:dyDescent="0.25">
      <c r="A103" s="2518">
        <v>45544</v>
      </c>
      <c r="C103" s="62" t="s">
        <v>1414</v>
      </c>
      <c r="D103" s="62"/>
      <c r="E103" s="62"/>
      <c r="F103" s="2556">
        <v>1</v>
      </c>
      <c r="G103" s="2631"/>
      <c r="H103" s="2556"/>
      <c r="I103" s="2937" t="s">
        <v>16119</v>
      </c>
      <c r="J103" s="16">
        <v>11</v>
      </c>
      <c r="K103" s="2710" t="s">
        <v>16865</v>
      </c>
      <c r="L103" s="2461" t="s">
        <v>504</v>
      </c>
      <c r="M103" s="2600" t="s">
        <v>511</v>
      </c>
      <c r="N103" s="140" t="s">
        <v>1413</v>
      </c>
      <c r="O103" s="140"/>
      <c r="P103" s="140"/>
      <c r="Q103" s="62" t="s">
        <v>1412</v>
      </c>
      <c r="R103" s="2491">
        <v>182</v>
      </c>
      <c r="S103" s="2491">
        <v>644</v>
      </c>
      <c r="T103" s="2460" t="s">
        <v>1067</v>
      </c>
      <c r="U103" s="16">
        <v>37</v>
      </c>
      <c r="V103" s="2533">
        <f t="shared" si="2"/>
        <v>407</v>
      </c>
      <c r="W103" s="16" t="s">
        <v>506</v>
      </c>
      <c r="X103" s="2513" t="s">
        <v>1415</v>
      </c>
      <c r="Y103" s="2948"/>
      <c r="Z103" s="2530"/>
      <c r="AA103" s="2499" t="s">
        <v>736</v>
      </c>
      <c r="AB103" s="2593" t="s">
        <v>1416</v>
      </c>
      <c r="AC103" s="2499">
        <v>10846.8</v>
      </c>
      <c r="AD103" s="6" t="s">
        <v>635</v>
      </c>
      <c r="AE103" s="2543">
        <v>45544</v>
      </c>
      <c r="AF103" s="8">
        <v>5</v>
      </c>
      <c r="AG103" s="2543">
        <v>45532</v>
      </c>
      <c r="AH103" s="8">
        <v>13.5</v>
      </c>
    </row>
    <row r="104" spans="1:34" s="2807" customFormat="1" ht="135" x14ac:dyDescent="0.25">
      <c r="A104" s="2518">
        <v>45541</v>
      </c>
      <c r="C104" s="62" t="s">
        <v>1420</v>
      </c>
      <c r="D104" s="62"/>
      <c r="E104" s="62"/>
      <c r="F104" s="2556"/>
      <c r="G104" s="2556">
        <v>1</v>
      </c>
      <c r="H104" s="2631"/>
      <c r="I104" s="2937" t="s">
        <v>16120</v>
      </c>
      <c r="J104" s="16">
        <v>150</v>
      </c>
      <c r="K104" s="2706" t="s">
        <v>5049</v>
      </c>
      <c r="L104" s="2461" t="s">
        <v>504</v>
      </c>
      <c r="M104" s="2600" t="s">
        <v>511</v>
      </c>
      <c r="N104" s="56" t="s">
        <v>1419</v>
      </c>
      <c r="O104" s="56"/>
      <c r="P104" s="56"/>
      <c r="Q104" s="62" t="s">
        <v>1418</v>
      </c>
      <c r="R104" s="2491">
        <v>32</v>
      </c>
      <c r="S104" s="2491">
        <v>46</v>
      </c>
      <c r="T104" s="2460" t="s">
        <v>505</v>
      </c>
      <c r="U104" s="16">
        <v>0</v>
      </c>
      <c r="V104" s="2533">
        <f t="shared" si="2"/>
        <v>0</v>
      </c>
      <c r="W104" s="16" t="s">
        <v>506</v>
      </c>
      <c r="X104" s="2513" t="s">
        <v>588</v>
      </c>
      <c r="Y104" s="2948"/>
      <c r="Z104" s="2530"/>
      <c r="AA104" s="2499" t="s">
        <v>633</v>
      </c>
      <c r="AB104" s="2593" t="s">
        <v>634</v>
      </c>
      <c r="AC104" s="2499">
        <v>3177</v>
      </c>
      <c r="AD104" s="6" t="s">
        <v>752</v>
      </c>
      <c r="AE104" s="2543">
        <v>45547</v>
      </c>
      <c r="AF104" s="8">
        <v>2</v>
      </c>
      <c r="AG104" s="2543">
        <v>45532</v>
      </c>
      <c r="AH104" s="8">
        <v>7.5</v>
      </c>
    </row>
    <row r="105" spans="1:34" s="2807" customFormat="1" ht="135" x14ac:dyDescent="0.25">
      <c r="A105" s="2518">
        <v>45541</v>
      </c>
      <c r="C105" s="147" t="s">
        <v>1424</v>
      </c>
      <c r="D105" s="147"/>
      <c r="E105" s="147"/>
      <c r="F105" s="2631"/>
      <c r="G105" s="2556">
        <v>2</v>
      </c>
      <c r="H105" s="2631"/>
      <c r="I105" s="2937" t="s">
        <v>16121</v>
      </c>
      <c r="J105" s="77">
        <v>6</v>
      </c>
      <c r="K105" s="2716" t="s">
        <v>1421</v>
      </c>
      <c r="L105" s="77" t="s">
        <v>504</v>
      </c>
      <c r="M105" s="2628" t="s">
        <v>27</v>
      </c>
      <c r="N105" s="143" t="s">
        <v>1423</v>
      </c>
      <c r="O105" s="143"/>
      <c r="P105" s="143"/>
      <c r="Q105" s="62" t="s">
        <v>1422</v>
      </c>
      <c r="R105" s="2663">
        <v>51</v>
      </c>
      <c r="S105" s="2663">
        <v>556</v>
      </c>
      <c r="T105" s="2626" t="s">
        <v>505</v>
      </c>
      <c r="U105" s="77">
        <v>8</v>
      </c>
      <c r="V105" s="2627">
        <f t="shared" si="2"/>
        <v>48</v>
      </c>
      <c r="W105" s="16" t="s">
        <v>506</v>
      </c>
      <c r="X105" s="2513" t="s">
        <v>1425</v>
      </c>
      <c r="Y105" s="2948"/>
      <c r="Z105" s="2530"/>
      <c r="AA105" s="2499" t="s">
        <v>1160</v>
      </c>
      <c r="AB105" s="2593" t="s">
        <v>987</v>
      </c>
      <c r="AC105" s="2499">
        <v>3384</v>
      </c>
      <c r="AD105" s="6" t="s">
        <v>635</v>
      </c>
      <c r="AE105" s="2543">
        <v>45544</v>
      </c>
      <c r="AF105" s="8">
        <v>2</v>
      </c>
      <c r="AG105" s="2543"/>
      <c r="AH105" s="8">
        <v>5.5</v>
      </c>
    </row>
    <row r="106" spans="1:34" s="2807" customFormat="1" ht="90" x14ac:dyDescent="0.25">
      <c r="A106" s="2518">
        <v>45541</v>
      </c>
      <c r="C106" s="17" t="s">
        <v>1429</v>
      </c>
      <c r="D106" s="17"/>
      <c r="E106" s="17"/>
      <c r="F106" s="2556">
        <v>1</v>
      </c>
      <c r="G106" s="2631"/>
      <c r="H106" s="2556"/>
      <c r="I106" s="2937" t="s">
        <v>16122</v>
      </c>
      <c r="J106" s="16">
        <v>40</v>
      </c>
      <c r="K106" s="2706" t="s">
        <v>16866</v>
      </c>
      <c r="L106" s="2461" t="s">
        <v>504</v>
      </c>
      <c r="M106" s="2600" t="s">
        <v>27</v>
      </c>
      <c r="N106" s="56" t="s">
        <v>1428</v>
      </c>
      <c r="O106" s="56"/>
      <c r="P106" s="56"/>
      <c r="Q106" s="17" t="s">
        <v>1427</v>
      </c>
      <c r="R106" s="2491">
        <v>73</v>
      </c>
      <c r="S106" s="2491">
        <v>306</v>
      </c>
      <c r="T106" s="2460" t="s">
        <v>640</v>
      </c>
      <c r="U106" s="16">
        <v>9</v>
      </c>
      <c r="V106" s="2533">
        <f t="shared" si="2"/>
        <v>360</v>
      </c>
      <c r="W106" s="16" t="s">
        <v>583</v>
      </c>
      <c r="X106" s="2513" t="s">
        <v>1166</v>
      </c>
      <c r="Y106" s="2948"/>
      <c r="Z106" s="2530"/>
      <c r="AA106" s="2499" t="s">
        <v>1430</v>
      </c>
      <c r="AB106" s="2593" t="s">
        <v>1343</v>
      </c>
      <c r="AC106" s="2499">
        <v>2763.2</v>
      </c>
      <c r="AD106" s="6" t="s">
        <v>1002</v>
      </c>
      <c r="AE106" s="2543">
        <v>45541</v>
      </c>
      <c r="AF106" s="8">
        <v>1</v>
      </c>
      <c r="AG106" s="2543">
        <v>45530</v>
      </c>
      <c r="AH106" s="8">
        <v>6</v>
      </c>
    </row>
    <row r="107" spans="1:34" s="2807" customFormat="1" ht="225" x14ac:dyDescent="0.25">
      <c r="A107" s="2518">
        <v>45540</v>
      </c>
      <c r="C107" s="2632" t="s">
        <v>1433</v>
      </c>
      <c r="D107" s="2632"/>
      <c r="E107" s="2632"/>
      <c r="F107" s="2556">
        <v>1</v>
      </c>
      <c r="G107" s="2631"/>
      <c r="H107" s="2631"/>
      <c r="I107" s="2937" t="s">
        <v>16123</v>
      </c>
      <c r="J107" s="16">
        <v>10</v>
      </c>
      <c r="K107" s="2706" t="s">
        <v>16867</v>
      </c>
      <c r="L107" s="2461" t="s">
        <v>504</v>
      </c>
      <c r="M107" s="2600" t="s">
        <v>511</v>
      </c>
      <c r="N107" s="140" t="s">
        <v>1432</v>
      </c>
      <c r="O107" s="140"/>
      <c r="P107" s="140"/>
      <c r="Q107" s="62" t="s">
        <v>1431</v>
      </c>
      <c r="R107" s="2491">
        <v>175</v>
      </c>
      <c r="S107" s="2491">
        <v>710</v>
      </c>
      <c r="T107" s="2460" t="s">
        <v>629</v>
      </c>
      <c r="U107" s="16">
        <v>11</v>
      </c>
      <c r="V107" s="2533">
        <f t="shared" si="2"/>
        <v>110</v>
      </c>
      <c r="W107" s="16" t="s">
        <v>512</v>
      </c>
      <c r="X107" s="2513" t="s">
        <v>574</v>
      </c>
      <c r="Y107" s="2948"/>
      <c r="Z107" s="2530" t="s">
        <v>1434</v>
      </c>
      <c r="AA107" s="2499" t="s">
        <v>1435</v>
      </c>
      <c r="AB107" s="2593" t="s">
        <v>1436</v>
      </c>
      <c r="AC107" s="2499">
        <v>13747.5</v>
      </c>
      <c r="AD107" s="6" t="s">
        <v>635</v>
      </c>
      <c r="AE107" s="2543">
        <v>45504</v>
      </c>
      <c r="AF107" s="8">
        <v>2</v>
      </c>
      <c r="AG107" s="2543">
        <v>45491</v>
      </c>
      <c r="AH107" s="8"/>
    </row>
    <row r="108" spans="1:34" s="2807" customFormat="1" ht="135" x14ac:dyDescent="0.25">
      <c r="A108" s="2518">
        <v>45540</v>
      </c>
      <c r="C108" s="62" t="s">
        <v>1439</v>
      </c>
      <c r="D108" s="62"/>
      <c r="E108" s="62"/>
      <c r="F108" s="2556"/>
      <c r="G108" s="2556"/>
      <c r="H108" s="2556">
        <v>1</v>
      </c>
      <c r="I108" s="2937" t="s">
        <v>16124</v>
      </c>
      <c r="J108" s="16">
        <v>136</v>
      </c>
      <c r="K108" s="2706" t="s">
        <v>16868</v>
      </c>
      <c r="L108" s="2461" t="s">
        <v>504</v>
      </c>
      <c r="M108" s="2600" t="s">
        <v>511</v>
      </c>
      <c r="N108" s="56" t="s">
        <v>1228</v>
      </c>
      <c r="O108" s="56"/>
      <c r="P108" s="56"/>
      <c r="Q108" s="1599" t="s">
        <v>1438</v>
      </c>
      <c r="R108" s="2491">
        <v>91</v>
      </c>
      <c r="S108" s="2491">
        <v>312</v>
      </c>
      <c r="T108" s="2460" t="s">
        <v>730</v>
      </c>
      <c r="U108" s="16">
        <v>0</v>
      </c>
      <c r="V108" s="2533">
        <f t="shared" si="2"/>
        <v>0</v>
      </c>
      <c r="W108" s="16" t="s">
        <v>506</v>
      </c>
      <c r="X108" s="2513" t="s">
        <v>1029</v>
      </c>
      <c r="Y108" s="2948"/>
      <c r="Z108" s="2530" t="s">
        <v>1230</v>
      </c>
      <c r="AA108" s="2499" t="s">
        <v>1125</v>
      </c>
      <c r="AB108" s="2593" t="s">
        <v>634</v>
      </c>
      <c r="AC108" s="2499">
        <v>13503.6</v>
      </c>
      <c r="AD108" s="6" t="s">
        <v>635</v>
      </c>
      <c r="AE108" s="2543">
        <v>45540</v>
      </c>
      <c r="AF108" s="8">
        <v>2</v>
      </c>
      <c r="AG108" s="2543">
        <v>45532</v>
      </c>
      <c r="AH108" s="8">
        <v>29</v>
      </c>
    </row>
    <row r="109" spans="1:34" s="2807" customFormat="1" ht="171" x14ac:dyDescent="0.25">
      <c r="A109" s="2518">
        <v>45539</v>
      </c>
      <c r="C109" s="62" t="s">
        <v>1443</v>
      </c>
      <c r="D109" s="62"/>
      <c r="E109" s="62"/>
      <c r="F109" s="2599"/>
      <c r="G109" s="2599">
        <v>1</v>
      </c>
      <c r="H109" s="2599">
        <v>1</v>
      </c>
      <c r="I109" s="2937" t="s">
        <v>16125</v>
      </c>
      <c r="J109" s="16">
        <v>4</v>
      </c>
      <c r="K109" s="2710" t="s">
        <v>1440</v>
      </c>
      <c r="L109" s="2461" t="s">
        <v>504</v>
      </c>
      <c r="M109" s="2600" t="s">
        <v>511</v>
      </c>
      <c r="N109" s="60" t="s">
        <v>1442</v>
      </c>
      <c r="O109" s="60"/>
      <c r="P109" s="60"/>
      <c r="Q109" s="62" t="s">
        <v>1441</v>
      </c>
      <c r="R109" s="2491">
        <v>87</v>
      </c>
      <c r="S109" s="2491">
        <v>497</v>
      </c>
      <c r="T109" s="2460" t="s">
        <v>505</v>
      </c>
      <c r="U109" s="16">
        <v>20</v>
      </c>
      <c r="V109" s="2533">
        <f t="shared" si="2"/>
        <v>80</v>
      </c>
      <c r="W109" s="16" t="s">
        <v>506</v>
      </c>
      <c r="X109" s="2513" t="s">
        <v>1444</v>
      </c>
      <c r="Y109" s="2948"/>
      <c r="Z109" s="2530"/>
      <c r="AA109" s="2499" t="s">
        <v>1371</v>
      </c>
      <c r="AB109" s="2593" t="s">
        <v>1445</v>
      </c>
      <c r="AC109" s="2499">
        <v>3780</v>
      </c>
      <c r="AD109" s="6" t="s">
        <v>1446</v>
      </c>
      <c r="AE109" s="2543">
        <v>45532</v>
      </c>
      <c r="AF109" s="8">
        <v>2</v>
      </c>
      <c r="AG109" s="2543">
        <v>45531</v>
      </c>
      <c r="AH109" s="8">
        <v>10</v>
      </c>
    </row>
    <row r="110" spans="1:34" s="2807" customFormat="1" ht="135" x14ac:dyDescent="0.25">
      <c r="A110" s="2518">
        <v>45539</v>
      </c>
      <c r="C110" s="17" t="s">
        <v>1325</v>
      </c>
      <c r="D110" s="17"/>
      <c r="E110" s="17"/>
      <c r="F110" s="2631"/>
      <c r="G110" s="2631"/>
      <c r="H110" s="2631"/>
      <c r="I110" s="2937" t="s">
        <v>16126</v>
      </c>
      <c r="J110" s="16">
        <v>14</v>
      </c>
      <c r="K110" s="2706" t="s">
        <v>16869</v>
      </c>
      <c r="L110" s="2461" t="s">
        <v>511</v>
      </c>
      <c r="M110" s="2600"/>
      <c r="N110" s="56" t="s">
        <v>1447</v>
      </c>
      <c r="O110" s="56"/>
      <c r="P110" s="56"/>
      <c r="Q110" s="17" t="s">
        <v>986</v>
      </c>
      <c r="R110" s="2491">
        <v>136</v>
      </c>
      <c r="S110" s="2491">
        <v>849</v>
      </c>
      <c r="T110" s="2460" t="s">
        <v>730</v>
      </c>
      <c r="U110" s="16">
        <v>3</v>
      </c>
      <c r="V110" s="2533">
        <f t="shared" si="2"/>
        <v>42</v>
      </c>
      <c r="W110" s="16" t="s">
        <v>506</v>
      </c>
      <c r="X110" s="2513" t="s">
        <v>1297</v>
      </c>
      <c r="Y110" s="2948"/>
      <c r="Z110" s="2530"/>
      <c r="AA110" s="2499" t="s">
        <v>514</v>
      </c>
      <c r="AB110" s="2593"/>
      <c r="AC110" s="2499">
        <v>1855</v>
      </c>
      <c r="AD110" s="6"/>
      <c r="AE110" s="2543"/>
      <c r="AF110" s="8"/>
      <c r="AG110" s="2543"/>
      <c r="AH110" s="8"/>
    </row>
    <row r="111" spans="1:34" s="2807" customFormat="1" ht="90" x14ac:dyDescent="0.25">
      <c r="A111" s="2518">
        <v>45539</v>
      </c>
      <c r="C111" s="62" t="s">
        <v>1450</v>
      </c>
      <c r="D111" s="62"/>
      <c r="E111" s="62"/>
      <c r="F111" s="2556">
        <v>1</v>
      </c>
      <c r="G111" s="2631"/>
      <c r="H111" s="2556"/>
      <c r="I111" s="2937" t="s">
        <v>16127</v>
      </c>
      <c r="J111" s="16">
        <v>20</v>
      </c>
      <c r="K111" s="2706" t="s">
        <v>16869</v>
      </c>
      <c r="L111" s="2461" t="s">
        <v>504</v>
      </c>
      <c r="M111" s="2600" t="s">
        <v>511</v>
      </c>
      <c r="N111" s="56" t="s">
        <v>1449</v>
      </c>
      <c r="O111" s="56"/>
      <c r="P111" s="56"/>
      <c r="Q111" s="62" t="s">
        <v>1448</v>
      </c>
      <c r="R111" s="2491">
        <v>92</v>
      </c>
      <c r="S111" s="2491">
        <v>459</v>
      </c>
      <c r="T111" s="2460" t="s">
        <v>640</v>
      </c>
      <c r="U111" s="16">
        <v>8</v>
      </c>
      <c r="V111" s="2533">
        <f t="shared" si="2"/>
        <v>160</v>
      </c>
      <c r="W111" s="16" t="s">
        <v>608</v>
      </c>
      <c r="X111" s="2513" t="s">
        <v>1451</v>
      </c>
      <c r="Y111" s="2948"/>
      <c r="Z111" s="2530"/>
      <c r="AA111" s="2499" t="s">
        <v>633</v>
      </c>
      <c r="AB111" s="2593" t="s">
        <v>1343</v>
      </c>
      <c r="AC111" s="2499">
        <v>4940</v>
      </c>
      <c r="AD111" s="6" t="s">
        <v>1002</v>
      </c>
      <c r="AE111" s="2543">
        <v>45539</v>
      </c>
      <c r="AF111" s="8">
        <v>1</v>
      </c>
      <c r="AG111" s="2543">
        <v>45531</v>
      </c>
      <c r="AH111" s="8">
        <v>6</v>
      </c>
    </row>
    <row r="112" spans="1:34" s="2807" customFormat="1" ht="63.75" x14ac:dyDescent="0.25">
      <c r="A112" s="2518">
        <v>45539</v>
      </c>
      <c r="C112" s="62" t="s">
        <v>1452</v>
      </c>
      <c r="D112" s="62"/>
      <c r="E112" s="62"/>
      <c r="F112" s="2631"/>
      <c r="G112" s="2631"/>
      <c r="H112" s="2631"/>
      <c r="I112" s="2937" t="s">
        <v>16128</v>
      </c>
      <c r="J112" s="16">
        <v>3</v>
      </c>
      <c r="K112" s="2706" t="s">
        <v>16870</v>
      </c>
      <c r="L112" s="2461" t="s">
        <v>511</v>
      </c>
      <c r="M112" s="2600"/>
      <c r="N112" s="140" t="s">
        <v>843</v>
      </c>
      <c r="O112" s="140"/>
      <c r="P112" s="140"/>
      <c r="Q112" s="17" t="s">
        <v>986</v>
      </c>
      <c r="R112" s="2491">
        <v>0</v>
      </c>
      <c r="S112" s="2491">
        <v>0</v>
      </c>
      <c r="T112" s="2460"/>
      <c r="U112" s="16">
        <v>112</v>
      </c>
      <c r="V112" s="2533">
        <f t="shared" si="2"/>
        <v>336</v>
      </c>
      <c r="W112" s="16" t="s">
        <v>583</v>
      </c>
      <c r="X112" s="2513" t="s">
        <v>1453</v>
      </c>
      <c r="Y112" s="2948"/>
      <c r="Z112" s="2530"/>
      <c r="AA112" s="2499" t="s">
        <v>1143</v>
      </c>
      <c r="AB112" s="2593"/>
      <c r="AC112" s="2499">
        <v>2856</v>
      </c>
      <c r="AD112" s="6"/>
      <c r="AE112" s="2543"/>
      <c r="AF112" s="8"/>
      <c r="AG112" s="2543"/>
      <c r="AH112" s="8"/>
    </row>
    <row r="113" spans="1:34" s="2807" customFormat="1" ht="225" x14ac:dyDescent="0.25">
      <c r="A113" s="2518">
        <v>45539</v>
      </c>
      <c r="C113" s="62" t="s">
        <v>1456</v>
      </c>
      <c r="D113" s="62"/>
      <c r="E113" s="62"/>
      <c r="F113" s="2556"/>
      <c r="G113" s="2556">
        <v>1</v>
      </c>
      <c r="H113" s="2631"/>
      <c r="I113" s="2937" t="s">
        <v>16129</v>
      </c>
      <c r="J113" s="16">
        <v>20</v>
      </c>
      <c r="K113" s="2706" t="s">
        <v>16869</v>
      </c>
      <c r="L113" s="2461" t="s">
        <v>504</v>
      </c>
      <c r="M113" s="2600" t="s">
        <v>35</v>
      </c>
      <c r="N113" s="56" t="s">
        <v>1455</v>
      </c>
      <c r="O113" s="56"/>
      <c r="P113" s="56"/>
      <c r="Q113" s="62" t="s">
        <v>1454</v>
      </c>
      <c r="R113" s="2491">
        <v>32</v>
      </c>
      <c r="S113" s="2491">
        <v>139</v>
      </c>
      <c r="T113" s="2460" t="s">
        <v>505</v>
      </c>
      <c r="U113" s="16">
        <v>24</v>
      </c>
      <c r="V113" s="2533">
        <f t="shared" si="2"/>
        <v>480</v>
      </c>
      <c r="W113" s="16" t="s">
        <v>583</v>
      </c>
      <c r="X113" s="2513" t="s">
        <v>1457</v>
      </c>
      <c r="Y113" s="2948"/>
      <c r="Z113" s="2530"/>
      <c r="AA113" s="2499" t="s">
        <v>1143</v>
      </c>
      <c r="AB113" s="2593" t="s">
        <v>1458</v>
      </c>
      <c r="AC113" s="2499">
        <v>2685</v>
      </c>
      <c r="AD113" s="6" t="s">
        <v>635</v>
      </c>
      <c r="AE113" s="2543">
        <v>45539</v>
      </c>
      <c r="AF113" s="8">
        <v>2</v>
      </c>
      <c r="AG113" s="2543">
        <v>45532</v>
      </c>
      <c r="AH113" s="8">
        <v>4</v>
      </c>
    </row>
    <row r="114" spans="1:34" s="2807" customFormat="1" ht="120" x14ac:dyDescent="0.25">
      <c r="A114" s="2518">
        <v>45538</v>
      </c>
      <c r="C114" s="62" t="s">
        <v>1461</v>
      </c>
      <c r="D114" s="62"/>
      <c r="E114" s="62"/>
      <c r="F114" s="2556">
        <v>1</v>
      </c>
      <c r="G114" s="2556"/>
      <c r="H114" s="2631"/>
      <c r="I114" s="2937" t="s">
        <v>16130</v>
      </c>
      <c r="J114" s="16">
        <v>6</v>
      </c>
      <c r="K114" s="2706" t="s">
        <v>16871</v>
      </c>
      <c r="L114" s="2461" t="s">
        <v>504</v>
      </c>
      <c r="M114" s="2600" t="s">
        <v>511</v>
      </c>
      <c r="N114" s="56" t="s">
        <v>1460</v>
      </c>
      <c r="O114" s="56"/>
      <c r="P114" s="56"/>
      <c r="Q114" s="62" t="s">
        <v>1459</v>
      </c>
      <c r="R114" s="2491">
        <v>32</v>
      </c>
      <c r="S114" s="2491">
        <v>473</v>
      </c>
      <c r="T114" s="2460" t="s">
        <v>505</v>
      </c>
      <c r="U114" s="16">
        <v>25</v>
      </c>
      <c r="V114" s="2533">
        <f t="shared" si="2"/>
        <v>150</v>
      </c>
      <c r="W114" s="16" t="s">
        <v>506</v>
      </c>
      <c r="X114" s="2513" t="s">
        <v>1462</v>
      </c>
      <c r="Y114" s="2948"/>
      <c r="Z114" s="2530"/>
      <c r="AA114" s="2499" t="s">
        <v>1463</v>
      </c>
      <c r="AB114" s="2593" t="s">
        <v>634</v>
      </c>
      <c r="AC114" s="2499">
        <v>4077.84</v>
      </c>
      <c r="AD114" s="6" t="s">
        <v>635</v>
      </c>
      <c r="AE114" s="2543">
        <v>45538</v>
      </c>
      <c r="AF114" s="8">
        <v>2</v>
      </c>
      <c r="AG114" s="2543">
        <v>45531</v>
      </c>
      <c r="AH114" s="8"/>
    </row>
    <row r="115" spans="1:34" s="2807" customFormat="1" ht="135" x14ac:dyDescent="0.25">
      <c r="A115" s="2518">
        <v>45538</v>
      </c>
      <c r="C115" s="62" t="s">
        <v>1466</v>
      </c>
      <c r="D115" s="62"/>
      <c r="E115" s="62"/>
      <c r="F115" s="2631"/>
      <c r="G115" s="2556">
        <v>1</v>
      </c>
      <c r="H115" s="2631"/>
      <c r="I115" s="2937" t="s">
        <v>16131</v>
      </c>
      <c r="J115" s="16">
        <v>43</v>
      </c>
      <c r="K115" s="2706" t="s">
        <v>16872</v>
      </c>
      <c r="L115" s="2461" t="s">
        <v>504</v>
      </c>
      <c r="M115" s="2600" t="s">
        <v>35</v>
      </c>
      <c r="N115" s="56" t="s">
        <v>1465</v>
      </c>
      <c r="O115" s="56"/>
      <c r="P115" s="56"/>
      <c r="Q115" s="62" t="s">
        <v>1464</v>
      </c>
      <c r="R115" s="2491">
        <v>26</v>
      </c>
      <c r="S115" s="2491">
        <v>85</v>
      </c>
      <c r="T115" s="2460" t="s">
        <v>505</v>
      </c>
      <c r="U115" s="16">
        <v>11</v>
      </c>
      <c r="V115" s="2533">
        <f t="shared" si="2"/>
        <v>473</v>
      </c>
      <c r="W115" s="16" t="s">
        <v>506</v>
      </c>
      <c r="X115" s="2513" t="s">
        <v>1467</v>
      </c>
      <c r="Y115" s="2948"/>
      <c r="Z115" s="2530"/>
      <c r="AA115" s="2499" t="s">
        <v>1468</v>
      </c>
      <c r="AB115" s="2593" t="s">
        <v>1469</v>
      </c>
      <c r="AC115" s="2499">
        <v>1423.3</v>
      </c>
      <c r="AD115" s="6" t="s">
        <v>752</v>
      </c>
      <c r="AE115" s="2543">
        <v>45538</v>
      </c>
      <c r="AF115" s="8">
        <v>2</v>
      </c>
      <c r="AG115" s="2543">
        <v>45531</v>
      </c>
      <c r="AH115" s="8">
        <v>8</v>
      </c>
    </row>
    <row r="116" spans="1:34" s="2807" customFormat="1" ht="160.5" x14ac:dyDescent="0.25">
      <c r="A116" s="2518">
        <v>45533</v>
      </c>
      <c r="C116" s="62" t="s">
        <v>1474</v>
      </c>
      <c r="D116" s="62"/>
      <c r="E116" s="62"/>
      <c r="F116" s="2631"/>
      <c r="G116" s="2631"/>
      <c r="H116" s="2556">
        <v>1</v>
      </c>
      <c r="I116" s="2937" t="s">
        <v>16132</v>
      </c>
      <c r="J116" s="16">
        <v>5</v>
      </c>
      <c r="K116" s="2706" t="s">
        <v>1470</v>
      </c>
      <c r="L116" s="2461" t="s">
        <v>504</v>
      </c>
      <c r="M116" s="2758" t="s">
        <v>511</v>
      </c>
      <c r="N116" s="140" t="s">
        <v>1472</v>
      </c>
      <c r="O116" s="140"/>
      <c r="P116" s="140"/>
      <c r="Q116" s="62" t="s">
        <v>1471</v>
      </c>
      <c r="R116" s="2491">
        <v>255</v>
      </c>
      <c r="S116" s="2491">
        <v>1531</v>
      </c>
      <c r="T116" s="2460" t="s">
        <v>1473</v>
      </c>
      <c r="U116" s="16">
        <v>22</v>
      </c>
      <c r="V116" s="2533">
        <f t="shared" si="2"/>
        <v>110</v>
      </c>
      <c r="W116" s="16" t="s">
        <v>512</v>
      </c>
      <c r="X116" s="2513" t="s">
        <v>574</v>
      </c>
      <c r="Y116" s="2948"/>
      <c r="Z116" s="2530"/>
      <c r="AA116" s="2499" t="s">
        <v>1475</v>
      </c>
      <c r="AB116" s="2593" t="s">
        <v>1476</v>
      </c>
      <c r="AC116" s="2499">
        <v>11986.2</v>
      </c>
      <c r="AD116" s="6" t="s">
        <v>752</v>
      </c>
      <c r="AE116" s="2543">
        <v>45533</v>
      </c>
      <c r="AF116" s="8">
        <v>5</v>
      </c>
      <c r="AG116" s="2543">
        <v>45526</v>
      </c>
      <c r="AH116" s="8"/>
    </row>
    <row r="117" spans="1:34" s="2807" customFormat="1" ht="51" x14ac:dyDescent="0.25">
      <c r="A117" s="2518">
        <v>45533</v>
      </c>
      <c r="C117" s="62" t="s">
        <v>1480</v>
      </c>
      <c r="D117" s="62"/>
      <c r="E117" s="62"/>
      <c r="F117" s="2631"/>
      <c r="G117" s="2631"/>
      <c r="H117" s="2631"/>
      <c r="I117" s="2937" t="s">
        <v>16133</v>
      </c>
      <c r="J117" s="16">
        <v>20</v>
      </c>
      <c r="K117" s="2710" t="s">
        <v>1477</v>
      </c>
      <c r="L117" s="2461" t="s">
        <v>511</v>
      </c>
      <c r="M117" s="2600"/>
      <c r="N117" s="140" t="s">
        <v>1479</v>
      </c>
      <c r="O117" s="140"/>
      <c r="P117" s="140"/>
      <c r="Q117" s="17" t="s">
        <v>1478</v>
      </c>
      <c r="R117" s="2491">
        <v>0</v>
      </c>
      <c r="S117" s="2491">
        <v>0</v>
      </c>
      <c r="T117" s="2460"/>
      <c r="U117" s="16">
        <v>49</v>
      </c>
      <c r="V117" s="2533">
        <f t="shared" si="2"/>
        <v>980</v>
      </c>
      <c r="W117" s="16" t="s">
        <v>512</v>
      </c>
      <c r="X117" s="2513" t="s">
        <v>1481</v>
      </c>
      <c r="Y117" s="2948"/>
      <c r="Z117" s="2530"/>
      <c r="AA117" s="2499" t="s">
        <v>1406</v>
      </c>
      <c r="AB117" s="2593"/>
      <c r="AC117" s="2499">
        <v>2555</v>
      </c>
      <c r="AD117" s="6"/>
      <c r="AE117" s="2543"/>
      <c r="AF117" s="8"/>
      <c r="AG117" s="2543"/>
      <c r="AH117" s="8"/>
    </row>
    <row r="118" spans="1:34" s="2807" customFormat="1" ht="270" x14ac:dyDescent="0.25">
      <c r="A118" s="2518">
        <v>45533</v>
      </c>
      <c r="C118" s="17" t="s">
        <v>1484</v>
      </c>
      <c r="D118" s="17"/>
      <c r="E118" s="17"/>
      <c r="F118" s="2556">
        <v>1</v>
      </c>
      <c r="G118" s="2631"/>
      <c r="H118" s="2631"/>
      <c r="I118" s="2937" t="s">
        <v>16134</v>
      </c>
      <c r="J118" s="16">
        <v>15</v>
      </c>
      <c r="K118" s="2710" t="s">
        <v>1482</v>
      </c>
      <c r="L118" s="2461" t="s">
        <v>504</v>
      </c>
      <c r="M118" s="2600" t="s">
        <v>511</v>
      </c>
      <c r="N118" s="56" t="s">
        <v>1038</v>
      </c>
      <c r="O118" s="56"/>
      <c r="P118" s="56"/>
      <c r="Q118" s="62" t="s">
        <v>1483</v>
      </c>
      <c r="R118" s="2491">
        <v>77</v>
      </c>
      <c r="S118" s="2491">
        <v>416</v>
      </c>
      <c r="T118" s="2460" t="s">
        <v>505</v>
      </c>
      <c r="U118" s="16">
        <v>72</v>
      </c>
      <c r="V118" s="2533">
        <f t="shared" si="2"/>
        <v>1080</v>
      </c>
      <c r="W118" s="16" t="s">
        <v>608</v>
      </c>
      <c r="X118" s="2513" t="s">
        <v>1485</v>
      </c>
      <c r="Y118" s="2948"/>
      <c r="Z118" s="2530" t="s">
        <v>1486</v>
      </c>
      <c r="AA118" s="2499" t="s">
        <v>633</v>
      </c>
      <c r="AB118" s="2593" t="s">
        <v>634</v>
      </c>
      <c r="AC118" s="2499">
        <v>5581.2</v>
      </c>
      <c r="AD118" s="6" t="s">
        <v>635</v>
      </c>
      <c r="AE118" s="2543">
        <v>45530</v>
      </c>
      <c r="AF118" s="8">
        <v>2</v>
      </c>
      <c r="AG118" s="2543">
        <v>45527</v>
      </c>
      <c r="AH118" s="8">
        <v>4</v>
      </c>
    </row>
    <row r="119" spans="1:34" s="2807" customFormat="1" ht="180" x14ac:dyDescent="0.25">
      <c r="A119" s="2518">
        <v>45533</v>
      </c>
      <c r="C119" s="1599" t="s">
        <v>1489</v>
      </c>
      <c r="D119" s="1599"/>
      <c r="E119" s="1599"/>
      <c r="F119" s="2599">
        <v>1</v>
      </c>
      <c r="G119" s="2599"/>
      <c r="H119" s="2599"/>
      <c r="I119" s="2937" t="s">
        <v>16135</v>
      </c>
      <c r="J119" s="16">
        <v>20</v>
      </c>
      <c r="K119" s="2710" t="s">
        <v>1440</v>
      </c>
      <c r="L119" s="2461" t="s">
        <v>504</v>
      </c>
      <c r="M119" s="2600" t="s">
        <v>511</v>
      </c>
      <c r="N119" s="2843" t="s">
        <v>1488</v>
      </c>
      <c r="O119" s="2843"/>
      <c r="P119" s="2843"/>
      <c r="Q119" s="1599" t="s">
        <v>1487</v>
      </c>
      <c r="R119" s="2491">
        <v>119</v>
      </c>
      <c r="S119" s="2491">
        <v>431</v>
      </c>
      <c r="T119" s="2460" t="s">
        <v>730</v>
      </c>
      <c r="U119" s="16">
        <v>1</v>
      </c>
      <c r="V119" s="2533">
        <f t="shared" si="2"/>
        <v>20</v>
      </c>
      <c r="W119" s="16" t="s">
        <v>782</v>
      </c>
      <c r="X119" s="2513" t="s">
        <v>1490</v>
      </c>
      <c r="Y119" s="2948"/>
      <c r="Z119" s="2785" t="s">
        <v>1491</v>
      </c>
      <c r="AA119" s="2499" t="s">
        <v>1492</v>
      </c>
      <c r="AB119" s="2593" t="s">
        <v>1493</v>
      </c>
      <c r="AC119" s="2499">
        <v>2476.8000000000002</v>
      </c>
      <c r="AD119" s="6" t="s">
        <v>1446</v>
      </c>
      <c r="AE119" s="2543">
        <v>45532</v>
      </c>
      <c r="AF119" s="8">
        <v>2</v>
      </c>
      <c r="AG119" s="2543">
        <v>45530</v>
      </c>
      <c r="AH119" s="8">
        <v>10</v>
      </c>
    </row>
    <row r="120" spans="1:34" s="2807" customFormat="1" ht="195" x14ac:dyDescent="0.25">
      <c r="A120" s="2518">
        <v>45533</v>
      </c>
      <c r="C120" s="62" t="s">
        <v>1497</v>
      </c>
      <c r="D120" s="62"/>
      <c r="E120" s="62"/>
      <c r="F120" s="2599">
        <v>1</v>
      </c>
      <c r="G120" s="2674"/>
      <c r="H120" s="2674"/>
      <c r="I120" s="2937" t="s">
        <v>16136</v>
      </c>
      <c r="J120" s="16">
        <v>38</v>
      </c>
      <c r="K120" s="2710" t="s">
        <v>1494</v>
      </c>
      <c r="L120" s="2461" t="s">
        <v>504</v>
      </c>
      <c r="M120" s="2600" t="s">
        <v>511</v>
      </c>
      <c r="N120" s="60" t="s">
        <v>1496</v>
      </c>
      <c r="O120" s="60"/>
      <c r="P120" s="60"/>
      <c r="Q120" s="62" t="s">
        <v>1495</v>
      </c>
      <c r="R120" s="2491">
        <v>104</v>
      </c>
      <c r="S120" s="2491">
        <v>568</v>
      </c>
      <c r="T120" s="2460" t="s">
        <v>629</v>
      </c>
      <c r="U120" s="16">
        <v>30</v>
      </c>
      <c r="V120" s="2533">
        <f t="shared" si="2"/>
        <v>1140</v>
      </c>
      <c r="W120" s="16" t="s">
        <v>1498</v>
      </c>
      <c r="X120" s="2513" t="s">
        <v>1499</v>
      </c>
      <c r="Y120" s="2948"/>
      <c r="Z120" s="2530"/>
      <c r="AA120" s="2499" t="s">
        <v>1406</v>
      </c>
      <c r="AB120" s="2593" t="s">
        <v>1500</v>
      </c>
      <c r="AC120" s="2499">
        <v>6486</v>
      </c>
      <c r="AD120" s="6" t="s">
        <v>635</v>
      </c>
      <c r="AE120" s="2543">
        <v>45532</v>
      </c>
      <c r="AF120" s="8">
        <v>2</v>
      </c>
      <c r="AG120" s="2543"/>
      <c r="AH120" s="8"/>
    </row>
    <row r="121" spans="1:34" s="2807" customFormat="1" ht="90" x14ac:dyDescent="0.25">
      <c r="A121" s="2518">
        <v>45532</v>
      </c>
      <c r="C121" s="147" t="s">
        <v>1504</v>
      </c>
      <c r="D121" s="147"/>
      <c r="E121" s="147"/>
      <c r="F121" s="2674"/>
      <c r="G121" s="2674"/>
      <c r="H121" s="2599" t="s">
        <v>1307</v>
      </c>
      <c r="I121" s="2937" t="s">
        <v>16137</v>
      </c>
      <c r="J121" s="77">
        <v>140</v>
      </c>
      <c r="K121" s="2728" t="s">
        <v>1501</v>
      </c>
      <c r="L121" s="77" t="s">
        <v>504</v>
      </c>
      <c r="M121" s="2628" t="s">
        <v>511</v>
      </c>
      <c r="N121" s="143" t="s">
        <v>1503</v>
      </c>
      <c r="O121" s="143"/>
      <c r="P121" s="143"/>
      <c r="Q121" s="17" t="s">
        <v>1502</v>
      </c>
      <c r="R121" s="2663">
        <v>32</v>
      </c>
      <c r="S121" s="2663">
        <v>90</v>
      </c>
      <c r="T121" s="2626" t="s">
        <v>505</v>
      </c>
      <c r="U121" s="77">
        <v>1</v>
      </c>
      <c r="V121" s="2627">
        <f t="shared" si="2"/>
        <v>140</v>
      </c>
      <c r="W121" s="16" t="s">
        <v>512</v>
      </c>
      <c r="X121" s="2513" t="s">
        <v>1384</v>
      </c>
      <c r="Y121" s="2948"/>
      <c r="Z121" s="2530" t="s">
        <v>1505</v>
      </c>
      <c r="AA121" s="2499" t="s">
        <v>1506</v>
      </c>
      <c r="AB121" s="2593" t="s">
        <v>1507</v>
      </c>
      <c r="AC121" s="2499">
        <v>5696.8</v>
      </c>
      <c r="AD121" s="6" t="s">
        <v>635</v>
      </c>
      <c r="AE121" s="2543">
        <v>45531</v>
      </c>
      <c r="AF121" s="8">
        <v>2</v>
      </c>
      <c r="AG121" s="2543"/>
      <c r="AH121" s="8"/>
    </row>
    <row r="122" spans="1:34" s="2807" customFormat="1" ht="120" x14ac:dyDescent="0.25">
      <c r="A122" s="2518">
        <v>45532</v>
      </c>
      <c r="C122" s="62" t="s">
        <v>1511</v>
      </c>
      <c r="D122" s="62"/>
      <c r="E122" s="62"/>
      <c r="F122" s="2556"/>
      <c r="G122" s="2631"/>
      <c r="H122" s="2556">
        <v>1</v>
      </c>
      <c r="I122" s="2937" t="s">
        <v>16138</v>
      </c>
      <c r="J122" s="16">
        <v>42</v>
      </c>
      <c r="K122" s="2706" t="s">
        <v>1508</v>
      </c>
      <c r="L122" s="2461" t="s">
        <v>504</v>
      </c>
      <c r="M122" s="2600" t="s">
        <v>35</v>
      </c>
      <c r="N122" s="140" t="s">
        <v>1510</v>
      </c>
      <c r="O122" s="140"/>
      <c r="P122" s="140"/>
      <c r="Q122" s="62" t="s">
        <v>1509</v>
      </c>
      <c r="R122" s="2491">
        <v>128</v>
      </c>
      <c r="S122" s="2491">
        <v>800</v>
      </c>
      <c r="T122" s="2460" t="s">
        <v>730</v>
      </c>
      <c r="U122" s="16">
        <v>4</v>
      </c>
      <c r="V122" s="2533">
        <f t="shared" si="2"/>
        <v>168</v>
      </c>
      <c r="W122" s="16" t="s">
        <v>520</v>
      </c>
      <c r="X122" s="2513" t="s">
        <v>1512</v>
      </c>
      <c r="Y122" s="2948"/>
      <c r="Z122" s="2530"/>
      <c r="AA122" s="2499" t="s">
        <v>1513</v>
      </c>
      <c r="AB122" s="2593" t="s">
        <v>822</v>
      </c>
      <c r="AC122" s="2499">
        <v>8019.66</v>
      </c>
      <c r="AD122" s="6" t="s">
        <v>635</v>
      </c>
      <c r="AE122" s="2543">
        <v>45532</v>
      </c>
      <c r="AF122" s="8">
        <v>2</v>
      </c>
      <c r="AG122" s="2543">
        <v>45527</v>
      </c>
      <c r="AH122" s="8"/>
    </row>
    <row r="123" spans="1:34" s="2807" customFormat="1" ht="90" x14ac:dyDescent="0.25">
      <c r="A123" s="2518">
        <v>45532</v>
      </c>
      <c r="C123" s="62" t="s">
        <v>1517</v>
      </c>
      <c r="D123" s="62"/>
      <c r="E123" s="62"/>
      <c r="F123" s="2556">
        <v>1</v>
      </c>
      <c r="G123" s="2698"/>
      <c r="H123" s="2698"/>
      <c r="I123" s="2937" t="s">
        <v>16139</v>
      </c>
      <c r="J123" s="16">
        <v>6</v>
      </c>
      <c r="K123" s="2706" t="s">
        <v>1514</v>
      </c>
      <c r="L123" s="2461" t="s">
        <v>504</v>
      </c>
      <c r="M123" s="2600" t="s">
        <v>27</v>
      </c>
      <c r="N123" s="60" t="s">
        <v>1516</v>
      </c>
      <c r="O123" s="60"/>
      <c r="P123" s="60"/>
      <c r="Q123" s="62" t="s">
        <v>1515</v>
      </c>
      <c r="R123" s="2491">
        <v>24</v>
      </c>
      <c r="S123" s="2491">
        <v>137</v>
      </c>
      <c r="T123" s="2460" t="s">
        <v>640</v>
      </c>
      <c r="U123" s="16">
        <v>7</v>
      </c>
      <c r="V123" s="2533">
        <f t="shared" si="2"/>
        <v>42</v>
      </c>
      <c r="W123" s="16" t="s">
        <v>506</v>
      </c>
      <c r="X123" s="2513" t="s">
        <v>1290</v>
      </c>
      <c r="Y123" s="2948"/>
      <c r="Z123" s="2530" t="s">
        <v>1518</v>
      </c>
      <c r="AA123" s="2499" t="s">
        <v>1519</v>
      </c>
      <c r="AB123" s="2593" t="s">
        <v>1520</v>
      </c>
      <c r="AC123" s="2499">
        <v>1755</v>
      </c>
      <c r="AD123" s="6" t="s">
        <v>1002</v>
      </c>
      <c r="AE123" s="2543">
        <v>45532</v>
      </c>
      <c r="AF123" s="8">
        <v>1</v>
      </c>
      <c r="AG123" s="2543">
        <v>45530</v>
      </c>
      <c r="AH123" s="8">
        <v>4</v>
      </c>
    </row>
    <row r="124" spans="1:34" s="2807" customFormat="1" ht="90" x14ac:dyDescent="0.25">
      <c r="A124" s="2518">
        <v>45532</v>
      </c>
      <c r="C124" s="62" t="s">
        <v>1524</v>
      </c>
      <c r="D124" s="62"/>
      <c r="E124" s="62"/>
      <c r="F124" s="2556"/>
      <c r="G124" s="2556">
        <v>1</v>
      </c>
      <c r="H124" s="2631"/>
      <c r="I124" s="2937" t="s">
        <v>16140</v>
      </c>
      <c r="J124" s="16">
        <v>90</v>
      </c>
      <c r="K124" s="2706" t="s">
        <v>1508</v>
      </c>
      <c r="L124" s="2461" t="s">
        <v>504</v>
      </c>
      <c r="M124" s="2600" t="s">
        <v>1523</v>
      </c>
      <c r="N124" s="56" t="s">
        <v>1522</v>
      </c>
      <c r="O124" s="56"/>
      <c r="P124" s="56"/>
      <c r="Q124" s="62" t="s">
        <v>1521</v>
      </c>
      <c r="R124" s="2491">
        <v>27</v>
      </c>
      <c r="S124" s="2491">
        <v>81</v>
      </c>
      <c r="T124" s="2460" t="s">
        <v>545</v>
      </c>
      <c r="U124" s="16">
        <v>6</v>
      </c>
      <c r="V124" s="2533">
        <f t="shared" si="2"/>
        <v>540</v>
      </c>
      <c r="W124" s="16" t="s">
        <v>506</v>
      </c>
      <c r="X124" s="2513" t="s">
        <v>949</v>
      </c>
      <c r="Y124" s="2948"/>
      <c r="Z124" s="2530"/>
      <c r="AA124" s="2499" t="s">
        <v>736</v>
      </c>
      <c r="AB124" s="2593" t="s">
        <v>1507</v>
      </c>
      <c r="AC124" s="2499">
        <v>12604</v>
      </c>
      <c r="AD124" s="6" t="s">
        <v>1002</v>
      </c>
      <c r="AE124" s="2543">
        <v>45532</v>
      </c>
      <c r="AF124" s="8">
        <v>1</v>
      </c>
      <c r="AG124" s="2543">
        <v>45526</v>
      </c>
      <c r="AH124" s="8">
        <v>5</v>
      </c>
    </row>
    <row r="125" spans="1:34" s="2807" customFormat="1" ht="195" x14ac:dyDescent="0.25">
      <c r="A125" s="2518">
        <v>45531</v>
      </c>
      <c r="C125" s="62" t="s">
        <v>1497</v>
      </c>
      <c r="D125" s="62"/>
      <c r="E125" s="62"/>
      <c r="F125" s="2556">
        <v>1</v>
      </c>
      <c r="G125" s="2631"/>
      <c r="H125" s="2631"/>
      <c r="I125" s="2937" t="s">
        <v>16141</v>
      </c>
      <c r="J125" s="16">
        <v>2</v>
      </c>
      <c r="K125" s="2706" t="s">
        <v>1508</v>
      </c>
      <c r="L125" s="2461" t="s">
        <v>504</v>
      </c>
      <c r="M125" s="2600" t="s">
        <v>511</v>
      </c>
      <c r="N125" s="60" t="s">
        <v>1525</v>
      </c>
      <c r="O125" s="60"/>
      <c r="P125" s="60"/>
      <c r="Q125" s="62" t="s">
        <v>1495</v>
      </c>
      <c r="R125" s="2491">
        <v>104</v>
      </c>
      <c r="S125" s="2491">
        <v>568</v>
      </c>
      <c r="T125" s="2460" t="s">
        <v>629</v>
      </c>
      <c r="U125" s="16">
        <v>30</v>
      </c>
      <c r="V125" s="2533">
        <f t="shared" si="2"/>
        <v>60</v>
      </c>
      <c r="W125" s="16" t="s">
        <v>1498</v>
      </c>
      <c r="X125" s="2513" t="s">
        <v>1499</v>
      </c>
      <c r="Y125" s="2948"/>
      <c r="Z125" s="2530"/>
      <c r="AA125" s="2499" t="s">
        <v>1406</v>
      </c>
      <c r="AB125" s="2593" t="s">
        <v>1500</v>
      </c>
      <c r="AC125" s="2499">
        <v>6486</v>
      </c>
      <c r="AD125" s="6" t="s">
        <v>635</v>
      </c>
      <c r="AE125" s="2543">
        <v>45532</v>
      </c>
      <c r="AF125" s="8">
        <v>2</v>
      </c>
      <c r="AG125" s="2543"/>
      <c r="AH125" s="8"/>
    </row>
    <row r="126" spans="1:34" s="2807" customFormat="1" ht="150" x14ac:dyDescent="0.25">
      <c r="A126" s="2518">
        <v>45531</v>
      </c>
      <c r="C126" s="17" t="s">
        <v>1528</v>
      </c>
      <c r="D126" s="17"/>
      <c r="E126" s="17"/>
      <c r="F126" s="2631"/>
      <c r="G126" s="2631"/>
      <c r="H126" s="2631"/>
      <c r="I126" s="2937" t="s">
        <v>16142</v>
      </c>
      <c r="J126" s="16">
        <v>33</v>
      </c>
      <c r="K126" s="2710" t="s">
        <v>1526</v>
      </c>
      <c r="L126" s="2461" t="s">
        <v>516</v>
      </c>
      <c r="M126" s="2600"/>
      <c r="N126" s="56" t="s">
        <v>1527</v>
      </c>
      <c r="O126" s="56"/>
      <c r="P126" s="56"/>
      <c r="Q126" s="17" t="s">
        <v>986</v>
      </c>
      <c r="R126" s="2491"/>
      <c r="S126" s="2491"/>
      <c r="T126" s="2460"/>
      <c r="U126" s="16"/>
      <c r="V126" s="2533">
        <f t="shared" si="2"/>
        <v>0</v>
      </c>
      <c r="W126" s="16" t="s">
        <v>506</v>
      </c>
      <c r="X126" s="2513" t="s">
        <v>595</v>
      </c>
      <c r="Y126" s="2948"/>
      <c r="Z126" s="2530"/>
      <c r="AA126" s="2499" t="s">
        <v>514</v>
      </c>
      <c r="AB126" s="2593" t="s">
        <v>1529</v>
      </c>
      <c r="AC126" s="2499">
        <v>4125</v>
      </c>
      <c r="AD126" s="6"/>
      <c r="AE126" s="2543"/>
      <c r="AF126" s="8"/>
      <c r="AG126" s="2543"/>
      <c r="AH126" s="8"/>
    </row>
    <row r="127" spans="1:34" s="2807" customFormat="1" ht="90" x14ac:dyDescent="0.25">
      <c r="A127" s="2518">
        <v>45531</v>
      </c>
      <c r="C127" s="62" t="s">
        <v>1533</v>
      </c>
      <c r="D127" s="62"/>
      <c r="E127" s="62"/>
      <c r="F127" s="2556">
        <v>1</v>
      </c>
      <c r="G127" s="2556"/>
      <c r="H127" s="2556"/>
      <c r="I127" s="2937" t="s">
        <v>16143</v>
      </c>
      <c r="J127" s="16">
        <v>60</v>
      </c>
      <c r="K127" s="2706" t="s">
        <v>1530</v>
      </c>
      <c r="L127" s="2461" t="s">
        <v>504</v>
      </c>
      <c r="M127" s="2758" t="s">
        <v>511</v>
      </c>
      <c r="N127" s="140" t="s">
        <v>1532</v>
      </c>
      <c r="O127" s="140"/>
      <c r="P127" s="140"/>
      <c r="Q127" s="62" t="s">
        <v>1531</v>
      </c>
      <c r="R127" s="2491">
        <v>25</v>
      </c>
      <c r="S127" s="2491">
        <v>51</v>
      </c>
      <c r="T127" s="2460" t="s">
        <v>545</v>
      </c>
      <c r="U127" s="16">
        <v>3</v>
      </c>
      <c r="V127" s="2533">
        <f t="shared" si="2"/>
        <v>180</v>
      </c>
      <c r="W127" s="16" t="s">
        <v>512</v>
      </c>
      <c r="X127" s="2513" t="s">
        <v>1534</v>
      </c>
      <c r="Y127" s="2948"/>
      <c r="Z127" s="2530"/>
      <c r="AA127" s="2499" t="s">
        <v>514</v>
      </c>
      <c r="AB127" s="2593" t="s">
        <v>1535</v>
      </c>
      <c r="AC127" s="2499">
        <v>1156.8</v>
      </c>
      <c r="AD127" s="6" t="s">
        <v>1002</v>
      </c>
      <c r="AE127" s="2543">
        <v>45498</v>
      </c>
      <c r="AF127" s="8">
        <v>1</v>
      </c>
      <c r="AG127" s="2543"/>
      <c r="AH127" s="8">
        <v>5.5</v>
      </c>
    </row>
    <row r="128" spans="1:34" s="2807" customFormat="1" ht="138.75" x14ac:dyDescent="0.25">
      <c r="A128" s="2518">
        <v>45530</v>
      </c>
      <c r="C128" s="62" t="s">
        <v>1539</v>
      </c>
      <c r="D128" s="62"/>
      <c r="E128" s="62"/>
      <c r="F128" s="2556">
        <v>1</v>
      </c>
      <c r="G128" s="2698"/>
      <c r="H128" s="2556"/>
      <c r="I128" s="2937" t="s">
        <v>16144</v>
      </c>
      <c r="J128" s="16">
        <v>100</v>
      </c>
      <c r="K128" s="2706" t="s">
        <v>1536</v>
      </c>
      <c r="L128" s="2461" t="s">
        <v>504</v>
      </c>
      <c r="M128" s="2600" t="s">
        <v>27</v>
      </c>
      <c r="N128" s="140" t="s">
        <v>1538</v>
      </c>
      <c r="O128" s="140"/>
      <c r="P128" s="140"/>
      <c r="Q128" s="62" t="s">
        <v>1537</v>
      </c>
      <c r="R128" s="2491">
        <v>33</v>
      </c>
      <c r="S128" s="2491">
        <v>167</v>
      </c>
      <c r="T128" s="2460" t="s">
        <v>545</v>
      </c>
      <c r="U128" s="16">
        <v>9</v>
      </c>
      <c r="V128" s="2533">
        <f t="shared" si="2"/>
        <v>900</v>
      </c>
      <c r="W128" s="16" t="s">
        <v>506</v>
      </c>
      <c r="X128" s="2513" t="s">
        <v>1540</v>
      </c>
      <c r="Y128" s="2948"/>
      <c r="Z128" s="2530"/>
      <c r="AA128" s="2499" t="s">
        <v>1513</v>
      </c>
      <c r="AB128" s="2593" t="s">
        <v>1541</v>
      </c>
      <c r="AC128" s="2499">
        <v>5316</v>
      </c>
      <c r="AD128" s="6" t="s">
        <v>1002</v>
      </c>
      <c r="AE128" s="2543">
        <v>45530</v>
      </c>
      <c r="AF128" s="8">
        <v>1</v>
      </c>
      <c r="AG128" s="2543">
        <v>45526</v>
      </c>
      <c r="AH128" s="8">
        <v>9</v>
      </c>
    </row>
    <row r="129" spans="1:34" s="2807" customFormat="1" ht="135" x14ac:dyDescent="0.25">
      <c r="A129" s="2518">
        <v>45527</v>
      </c>
      <c r="C129" s="147" t="s">
        <v>1545</v>
      </c>
      <c r="D129" s="147"/>
      <c r="E129" s="147"/>
      <c r="F129" s="2674"/>
      <c r="G129" s="2674"/>
      <c r="H129" s="2599">
        <v>2</v>
      </c>
      <c r="I129" s="2937" t="s">
        <v>16145</v>
      </c>
      <c r="J129" s="77">
        <v>1</v>
      </c>
      <c r="K129" s="2841" t="s">
        <v>1542</v>
      </c>
      <c r="L129" s="77" t="s">
        <v>504</v>
      </c>
      <c r="M129" s="2628" t="s">
        <v>511</v>
      </c>
      <c r="N129" s="143" t="s">
        <v>1544</v>
      </c>
      <c r="O129" s="143"/>
      <c r="P129" s="143"/>
      <c r="Q129" s="62" t="s">
        <v>1543</v>
      </c>
      <c r="R129" s="2663">
        <v>105</v>
      </c>
      <c r="S129" s="2663">
        <v>290</v>
      </c>
      <c r="T129" s="2626" t="s">
        <v>629</v>
      </c>
      <c r="U129" s="77">
        <v>1</v>
      </c>
      <c r="V129" s="2627">
        <f t="shared" si="2"/>
        <v>1</v>
      </c>
      <c r="W129" s="16" t="s">
        <v>583</v>
      </c>
      <c r="X129" s="2513" t="s">
        <v>1546</v>
      </c>
      <c r="Y129" s="2948"/>
      <c r="Z129" s="2530"/>
      <c r="AA129" s="2499" t="s">
        <v>1406</v>
      </c>
      <c r="AB129" s="2593" t="s">
        <v>1547</v>
      </c>
      <c r="AC129" s="2499">
        <v>12812.2</v>
      </c>
      <c r="AD129" s="6" t="s">
        <v>635</v>
      </c>
      <c r="AE129" s="2543">
        <v>45526</v>
      </c>
      <c r="AF129" s="8">
        <v>2</v>
      </c>
      <c r="AG129" s="2543"/>
      <c r="AH129" s="8">
        <v>16</v>
      </c>
    </row>
    <row r="130" spans="1:34" s="2807" customFormat="1" ht="90" x14ac:dyDescent="0.25">
      <c r="A130" s="2518">
        <v>45527</v>
      </c>
      <c r="C130" s="2810" t="s">
        <v>1551</v>
      </c>
      <c r="D130" s="2810"/>
      <c r="E130" s="2810"/>
      <c r="F130" s="2556">
        <v>1</v>
      </c>
      <c r="G130" s="2631"/>
      <c r="H130" s="2631"/>
      <c r="I130" s="2937" t="s">
        <v>16146</v>
      </c>
      <c r="J130" s="2798">
        <v>10</v>
      </c>
      <c r="K130" s="2805" t="s">
        <v>1548</v>
      </c>
      <c r="L130" s="2798" t="s">
        <v>504</v>
      </c>
      <c r="M130" s="2802"/>
      <c r="N130" s="2718" t="s">
        <v>1550</v>
      </c>
      <c r="O130" s="2718"/>
      <c r="P130" s="2718"/>
      <c r="Q130" s="62" t="s">
        <v>1549</v>
      </c>
      <c r="R130" s="2799">
        <v>8</v>
      </c>
      <c r="S130" s="2799">
        <v>23</v>
      </c>
      <c r="T130" s="2800" t="s">
        <v>545</v>
      </c>
      <c r="U130" s="2798">
        <v>22</v>
      </c>
      <c r="V130" s="2801">
        <f t="shared" ref="V130:V193" si="3">U130*J130</f>
        <v>220</v>
      </c>
      <c r="W130" s="16" t="s">
        <v>506</v>
      </c>
      <c r="X130" s="2513" t="s">
        <v>949</v>
      </c>
      <c r="Y130" s="2948"/>
      <c r="Z130" s="2530"/>
      <c r="AA130" s="2499" t="s">
        <v>1322</v>
      </c>
      <c r="AB130" s="2593" t="s">
        <v>1343</v>
      </c>
      <c r="AC130" s="2499">
        <v>6550</v>
      </c>
      <c r="AD130" s="6" t="s">
        <v>1002</v>
      </c>
      <c r="AE130" s="2543">
        <v>45527</v>
      </c>
      <c r="AF130" s="8">
        <v>1</v>
      </c>
      <c r="AG130" s="2543">
        <v>45526</v>
      </c>
      <c r="AH130" s="8">
        <v>2</v>
      </c>
    </row>
    <row r="131" spans="1:34" s="2807" customFormat="1" ht="135" x14ac:dyDescent="0.25">
      <c r="A131" s="2518">
        <v>45527</v>
      </c>
      <c r="C131" s="17" t="s">
        <v>1554</v>
      </c>
      <c r="D131" s="17"/>
      <c r="E131" s="17"/>
      <c r="F131" s="2556">
        <v>1</v>
      </c>
      <c r="G131" s="2631"/>
      <c r="H131" s="2631"/>
      <c r="I131" s="2937" t="s">
        <v>16147</v>
      </c>
      <c r="J131" s="16">
        <v>200</v>
      </c>
      <c r="K131" s="2710" t="s">
        <v>1552</v>
      </c>
      <c r="L131" s="2461" t="s">
        <v>504</v>
      </c>
      <c r="M131" s="2600" t="s">
        <v>27</v>
      </c>
      <c r="N131" s="56" t="s">
        <v>701</v>
      </c>
      <c r="O131" s="56"/>
      <c r="P131" s="56"/>
      <c r="Q131" s="62" t="s">
        <v>1553</v>
      </c>
      <c r="R131" s="2491">
        <v>73</v>
      </c>
      <c r="S131" s="2491">
        <v>270</v>
      </c>
      <c r="T131" s="2460" t="s">
        <v>505</v>
      </c>
      <c r="U131" s="16">
        <v>10</v>
      </c>
      <c r="V131" s="2533">
        <f t="shared" si="3"/>
        <v>2000</v>
      </c>
      <c r="W131" s="16" t="s">
        <v>583</v>
      </c>
      <c r="X131" s="2513" t="s">
        <v>1555</v>
      </c>
      <c r="Y131" s="2948"/>
      <c r="Z131" s="2530"/>
      <c r="AA131" s="2499" t="s">
        <v>1556</v>
      </c>
      <c r="AB131" s="2593" t="s">
        <v>1469</v>
      </c>
      <c r="AC131" s="2499">
        <v>12260</v>
      </c>
      <c r="AD131" s="6" t="s">
        <v>635</v>
      </c>
      <c r="AE131" s="2543">
        <v>45525</v>
      </c>
      <c r="AF131" s="8">
        <v>2</v>
      </c>
      <c r="AG131" s="2543">
        <v>45516</v>
      </c>
      <c r="AH131" s="8">
        <v>18</v>
      </c>
    </row>
    <row r="132" spans="1:34" s="2807" customFormat="1" ht="76.5" x14ac:dyDescent="0.25">
      <c r="A132" s="2518">
        <v>45526</v>
      </c>
      <c r="C132" s="17" t="s">
        <v>1559</v>
      </c>
      <c r="D132" s="17"/>
      <c r="E132" s="17"/>
      <c r="F132" s="2631"/>
      <c r="G132" s="2631"/>
      <c r="H132" s="2631"/>
      <c r="I132" s="2937" t="s">
        <v>16148</v>
      </c>
      <c r="J132" s="16">
        <v>135</v>
      </c>
      <c r="K132" s="2706" t="s">
        <v>1557</v>
      </c>
      <c r="L132" s="2461" t="s">
        <v>511</v>
      </c>
      <c r="M132" s="2600"/>
      <c r="N132" s="56" t="s">
        <v>1558</v>
      </c>
      <c r="O132" s="56"/>
      <c r="P132" s="56"/>
      <c r="Q132" s="17" t="s">
        <v>986</v>
      </c>
      <c r="R132" s="2491">
        <v>0</v>
      </c>
      <c r="S132" s="2491">
        <v>0</v>
      </c>
      <c r="T132" s="2460">
        <v>0</v>
      </c>
      <c r="U132" s="16">
        <v>1</v>
      </c>
      <c r="V132" s="2533">
        <f t="shared" si="3"/>
        <v>135</v>
      </c>
      <c r="W132" s="16" t="s">
        <v>506</v>
      </c>
      <c r="X132" s="2513" t="s">
        <v>1029</v>
      </c>
      <c r="Y132" s="2948"/>
      <c r="Z132" s="2530"/>
      <c r="AA132" s="2499" t="s">
        <v>1560</v>
      </c>
      <c r="AB132" s="2593"/>
      <c r="AC132" s="2499">
        <v>4275</v>
      </c>
      <c r="AD132" s="6"/>
      <c r="AE132" s="2543"/>
      <c r="AF132" s="8"/>
      <c r="AG132" s="2543"/>
      <c r="AH132" s="8"/>
    </row>
    <row r="133" spans="1:34" s="2807" customFormat="1" ht="135" x14ac:dyDescent="0.25">
      <c r="A133" s="2518">
        <v>45526</v>
      </c>
      <c r="C133" s="147" t="s">
        <v>1545</v>
      </c>
      <c r="D133" s="147"/>
      <c r="E133" s="147"/>
      <c r="F133" s="161"/>
      <c r="G133" s="161"/>
      <c r="H133" s="2681">
        <v>2</v>
      </c>
      <c r="I133" s="2937" t="s">
        <v>16149</v>
      </c>
      <c r="J133" s="77">
        <v>139</v>
      </c>
      <c r="K133" s="2716" t="s">
        <v>1542</v>
      </c>
      <c r="L133" s="77" t="s">
        <v>504</v>
      </c>
      <c r="M133" s="2628" t="s">
        <v>511</v>
      </c>
      <c r="N133" s="143" t="s">
        <v>1544</v>
      </c>
      <c r="O133" s="143"/>
      <c r="P133" s="143"/>
      <c r="Q133" s="62" t="s">
        <v>1543</v>
      </c>
      <c r="R133" s="2663">
        <v>105</v>
      </c>
      <c r="S133" s="2663">
        <v>290</v>
      </c>
      <c r="T133" s="2626" t="s">
        <v>629</v>
      </c>
      <c r="U133" s="77">
        <v>1</v>
      </c>
      <c r="V133" s="2627">
        <f t="shared" si="3"/>
        <v>139</v>
      </c>
      <c r="W133" s="16" t="s">
        <v>583</v>
      </c>
      <c r="X133" s="2513" t="s">
        <v>1546</v>
      </c>
      <c r="Y133" s="2948"/>
      <c r="Z133" s="2530"/>
      <c r="AA133" s="2499" t="s">
        <v>1406</v>
      </c>
      <c r="AB133" s="2593" t="s">
        <v>1547</v>
      </c>
      <c r="AC133" s="2499">
        <v>12812.2</v>
      </c>
      <c r="AD133" s="6" t="s">
        <v>635</v>
      </c>
      <c r="AE133" s="2543">
        <v>45526</v>
      </c>
      <c r="AF133" s="8">
        <v>2</v>
      </c>
      <c r="AG133" s="2543"/>
      <c r="AH133" s="8">
        <v>16</v>
      </c>
    </row>
    <row r="134" spans="1:34" s="2807" customFormat="1" ht="90" x14ac:dyDescent="0.25">
      <c r="A134" s="2518">
        <v>45526</v>
      </c>
      <c r="C134" s="1597" t="s">
        <v>1563</v>
      </c>
      <c r="D134" s="1597"/>
      <c r="E134" s="1597"/>
      <c r="F134" s="2631"/>
      <c r="G134" s="2631"/>
      <c r="H134" s="2556">
        <v>1</v>
      </c>
      <c r="I134" s="2937" t="s">
        <v>16150</v>
      </c>
      <c r="J134" s="16">
        <v>80</v>
      </c>
      <c r="K134" s="2706" t="s">
        <v>1557</v>
      </c>
      <c r="L134" s="2461" t="s">
        <v>504</v>
      </c>
      <c r="M134" s="2600" t="s">
        <v>27</v>
      </c>
      <c r="N134" s="56" t="s">
        <v>1562</v>
      </c>
      <c r="O134" s="56"/>
      <c r="P134" s="56"/>
      <c r="Q134" s="62" t="s">
        <v>1561</v>
      </c>
      <c r="R134" s="2491">
        <v>18</v>
      </c>
      <c r="S134" s="2491">
        <v>26</v>
      </c>
      <c r="T134" s="2460" t="s">
        <v>545</v>
      </c>
      <c r="U134" s="16">
        <v>2</v>
      </c>
      <c r="V134" s="2533">
        <f t="shared" si="3"/>
        <v>160</v>
      </c>
      <c r="W134" s="16" t="s">
        <v>506</v>
      </c>
      <c r="X134" s="2513" t="s">
        <v>949</v>
      </c>
      <c r="Y134" s="2948"/>
      <c r="Z134" s="2530"/>
      <c r="AA134" s="2499" t="s">
        <v>736</v>
      </c>
      <c r="AB134" s="2593" t="s">
        <v>1507</v>
      </c>
      <c r="AC134" s="2499">
        <v>12570</v>
      </c>
      <c r="AD134" s="6" t="s">
        <v>1002</v>
      </c>
      <c r="AE134" s="2543">
        <v>45526</v>
      </c>
      <c r="AF134" s="8">
        <v>1</v>
      </c>
      <c r="AG134" s="2543">
        <v>45524</v>
      </c>
      <c r="AH134" s="8">
        <v>3</v>
      </c>
    </row>
    <row r="135" spans="1:34" s="2807" customFormat="1" ht="90" x14ac:dyDescent="0.25">
      <c r="A135" s="2518">
        <v>45526</v>
      </c>
      <c r="C135" s="62" t="s">
        <v>1567</v>
      </c>
      <c r="D135" s="62"/>
      <c r="E135" s="62"/>
      <c r="F135" s="2631"/>
      <c r="G135" s="2556">
        <v>1</v>
      </c>
      <c r="H135" s="2556"/>
      <c r="I135" s="2937" t="s">
        <v>16151</v>
      </c>
      <c r="J135" s="16">
        <v>110</v>
      </c>
      <c r="K135" s="2710" t="s">
        <v>1564</v>
      </c>
      <c r="L135" s="2461" t="s">
        <v>504</v>
      </c>
      <c r="M135" s="2600" t="s">
        <v>27</v>
      </c>
      <c r="N135" s="1572" t="s">
        <v>1566</v>
      </c>
      <c r="O135" s="1572"/>
      <c r="P135" s="1572"/>
      <c r="Q135" s="62" t="s">
        <v>1565</v>
      </c>
      <c r="R135" s="2491">
        <v>36</v>
      </c>
      <c r="S135" s="2491">
        <v>315</v>
      </c>
      <c r="T135" s="2460" t="s">
        <v>545</v>
      </c>
      <c r="U135" s="16">
        <v>16</v>
      </c>
      <c r="V135" s="2533">
        <f t="shared" si="3"/>
        <v>1760</v>
      </c>
      <c r="W135" s="16" t="s">
        <v>506</v>
      </c>
      <c r="X135" s="2513" t="s">
        <v>833</v>
      </c>
      <c r="Y135" s="2948"/>
      <c r="Z135" s="2530" t="s">
        <v>1568</v>
      </c>
      <c r="AA135" s="2499" t="s">
        <v>1430</v>
      </c>
      <c r="AB135" s="2593" t="s">
        <v>1569</v>
      </c>
      <c r="AC135" s="2499">
        <v>14258.2</v>
      </c>
      <c r="AD135" s="6" t="s">
        <v>1167</v>
      </c>
      <c r="AE135" s="2543">
        <v>45525</v>
      </c>
      <c r="AF135" s="8">
        <v>1</v>
      </c>
      <c r="AG135" s="2543"/>
      <c r="AH135" s="8">
        <v>15</v>
      </c>
    </row>
    <row r="136" spans="1:34" s="2444" customFormat="1" ht="135" x14ac:dyDescent="0.25">
      <c r="A136" s="2518">
        <v>45526</v>
      </c>
      <c r="C136" s="147" t="s">
        <v>1572</v>
      </c>
      <c r="D136" s="147"/>
      <c r="E136" s="147"/>
      <c r="F136" s="2642"/>
      <c r="G136" s="2642"/>
      <c r="H136" s="2681">
        <v>1</v>
      </c>
      <c r="I136" s="2942" t="s">
        <v>16152</v>
      </c>
      <c r="J136" s="77">
        <v>20</v>
      </c>
      <c r="K136" s="2716" t="s">
        <v>1542</v>
      </c>
      <c r="L136" s="77" t="s">
        <v>504</v>
      </c>
      <c r="M136" s="2628" t="s">
        <v>511</v>
      </c>
      <c r="N136" s="2666" t="s">
        <v>1571</v>
      </c>
      <c r="O136" s="2666"/>
      <c r="P136" s="2666"/>
      <c r="Q136" s="62" t="s">
        <v>1570</v>
      </c>
      <c r="R136" s="2663">
        <v>66</v>
      </c>
      <c r="S136" s="2663">
        <v>730</v>
      </c>
      <c r="T136" s="2626" t="s">
        <v>505</v>
      </c>
      <c r="U136" s="77">
        <v>2</v>
      </c>
      <c r="V136" s="2627">
        <f t="shared" si="3"/>
        <v>40</v>
      </c>
      <c r="W136" s="16" t="s">
        <v>506</v>
      </c>
      <c r="X136" s="2513" t="s">
        <v>1573</v>
      </c>
      <c r="Y136" s="2948"/>
      <c r="Z136" s="2530"/>
      <c r="AA136" s="2499" t="s">
        <v>1513</v>
      </c>
      <c r="AB136" s="2593" t="s">
        <v>1547</v>
      </c>
      <c r="AC136" s="2499">
        <v>8530</v>
      </c>
      <c r="AD136" s="6" t="s">
        <v>635</v>
      </c>
      <c r="AE136" s="2543">
        <v>45526</v>
      </c>
      <c r="AF136" s="8">
        <v>2</v>
      </c>
      <c r="AG136" s="2543"/>
      <c r="AH136" s="8">
        <v>10</v>
      </c>
    </row>
    <row r="137" spans="1:34" s="2444" customFormat="1" ht="90" x14ac:dyDescent="0.25">
      <c r="A137" s="2518">
        <v>45525</v>
      </c>
      <c r="C137" s="2810" t="s">
        <v>1576</v>
      </c>
      <c r="D137" s="2810"/>
      <c r="E137" s="2810"/>
      <c r="F137" s="2681">
        <v>2</v>
      </c>
      <c r="G137" s="2642"/>
      <c r="H137" s="2642"/>
      <c r="I137" s="2942" t="s">
        <v>16153</v>
      </c>
      <c r="J137" s="2798">
        <v>50</v>
      </c>
      <c r="K137" s="2805" t="s">
        <v>1574</v>
      </c>
      <c r="L137" s="2798" t="s">
        <v>504</v>
      </c>
      <c r="M137" s="2802" t="s">
        <v>511</v>
      </c>
      <c r="N137" s="2718" t="s">
        <v>1191</v>
      </c>
      <c r="O137" s="2718"/>
      <c r="P137" s="2718"/>
      <c r="Q137" s="62" t="s">
        <v>1575</v>
      </c>
      <c r="R137" s="2799">
        <v>1</v>
      </c>
      <c r="S137" s="2799">
        <v>3</v>
      </c>
      <c r="T137" s="2800" t="s">
        <v>798</v>
      </c>
      <c r="U137" s="2798">
        <v>11</v>
      </c>
      <c r="V137" s="2801">
        <f t="shared" si="3"/>
        <v>550</v>
      </c>
      <c r="W137" s="16" t="s">
        <v>506</v>
      </c>
      <c r="X137" s="2513" t="s">
        <v>949</v>
      </c>
      <c r="Y137" s="2948"/>
      <c r="Z137" s="2530"/>
      <c r="AA137" s="2499" t="s">
        <v>1322</v>
      </c>
      <c r="AB137" s="2593" t="s">
        <v>1126</v>
      </c>
      <c r="AC137" s="2499">
        <v>9600</v>
      </c>
      <c r="AD137" s="6" t="s">
        <v>1577</v>
      </c>
      <c r="AE137" s="2543">
        <v>45525</v>
      </c>
      <c r="AF137" s="8">
        <v>1</v>
      </c>
      <c r="AG137" s="2543"/>
      <c r="AH137" s="8">
        <v>5.5</v>
      </c>
    </row>
    <row r="138" spans="1:34" s="2807" customFormat="1" ht="120" x14ac:dyDescent="0.25">
      <c r="A138" s="2518">
        <v>45525</v>
      </c>
      <c r="C138" s="147" t="s">
        <v>1581</v>
      </c>
      <c r="D138" s="147"/>
      <c r="E138" s="147"/>
      <c r="F138" s="2681">
        <v>1</v>
      </c>
      <c r="G138" s="161"/>
      <c r="H138" s="161"/>
      <c r="I138" s="2937" t="s">
        <v>16154</v>
      </c>
      <c r="J138" s="77">
        <v>80</v>
      </c>
      <c r="K138" s="2716" t="s">
        <v>1578</v>
      </c>
      <c r="L138" s="77" t="s">
        <v>504</v>
      </c>
      <c r="M138" s="2628" t="s">
        <v>511</v>
      </c>
      <c r="N138" s="143" t="s">
        <v>1580</v>
      </c>
      <c r="O138" s="143"/>
      <c r="P138" s="143"/>
      <c r="Q138" s="62" t="s">
        <v>1579</v>
      </c>
      <c r="R138" s="2663">
        <v>15</v>
      </c>
      <c r="S138" s="2663">
        <v>68</v>
      </c>
      <c r="T138" s="2626" t="s">
        <v>505</v>
      </c>
      <c r="U138" s="77">
        <v>0</v>
      </c>
      <c r="V138" s="2627">
        <f t="shared" si="3"/>
        <v>0</v>
      </c>
      <c r="W138" s="16" t="s">
        <v>506</v>
      </c>
      <c r="X138" s="2513" t="s">
        <v>1573</v>
      </c>
      <c r="Y138" s="2948"/>
      <c r="Z138" s="2530"/>
      <c r="AA138" s="2499" t="s">
        <v>633</v>
      </c>
      <c r="AB138" s="2593" t="s">
        <v>1541</v>
      </c>
      <c r="AC138" s="2499">
        <v>5080</v>
      </c>
      <c r="AD138" s="6" t="s">
        <v>752</v>
      </c>
      <c r="AE138" s="2543">
        <v>45525</v>
      </c>
      <c r="AF138" s="8">
        <v>2</v>
      </c>
      <c r="AG138" s="2543">
        <v>45524</v>
      </c>
      <c r="AH138" s="8">
        <v>3.5</v>
      </c>
    </row>
    <row r="139" spans="1:34" s="2807" customFormat="1" ht="105" x14ac:dyDescent="0.25">
      <c r="A139" s="2518">
        <v>45525</v>
      </c>
      <c r="C139" s="1599" t="s">
        <v>1585</v>
      </c>
      <c r="D139" s="1599"/>
      <c r="E139" s="1599"/>
      <c r="F139" s="2556">
        <v>2</v>
      </c>
      <c r="G139" s="2631"/>
      <c r="H139" s="2556"/>
      <c r="I139" s="2937" t="s">
        <v>16155</v>
      </c>
      <c r="J139" s="16">
        <v>10</v>
      </c>
      <c r="K139" s="2710" t="s">
        <v>1582</v>
      </c>
      <c r="L139" s="2461" t="s">
        <v>504</v>
      </c>
      <c r="M139" s="2600" t="s">
        <v>511</v>
      </c>
      <c r="N139" s="140" t="s">
        <v>1584</v>
      </c>
      <c r="O139" s="140"/>
      <c r="P139" s="140"/>
      <c r="Q139" s="62" t="s">
        <v>1583</v>
      </c>
      <c r="R139" s="2491">
        <v>43</v>
      </c>
      <c r="S139" s="2491">
        <v>174</v>
      </c>
      <c r="T139" s="2460" t="s">
        <v>545</v>
      </c>
      <c r="U139" s="16">
        <v>72</v>
      </c>
      <c r="V139" s="2533">
        <f t="shared" si="3"/>
        <v>720</v>
      </c>
      <c r="W139" s="16" t="s">
        <v>506</v>
      </c>
      <c r="X139" s="2513" t="s">
        <v>1586</v>
      </c>
      <c r="Y139" s="2948"/>
      <c r="Z139" s="2530" t="s">
        <v>1587</v>
      </c>
      <c r="AA139" s="2499" t="s">
        <v>1506</v>
      </c>
      <c r="AB139" s="2593" t="s">
        <v>1507</v>
      </c>
      <c r="AC139" s="2499">
        <v>5833</v>
      </c>
      <c r="AD139" s="6" t="s">
        <v>1002</v>
      </c>
      <c r="AE139" s="2543">
        <v>45525</v>
      </c>
      <c r="AF139" s="8">
        <v>1</v>
      </c>
      <c r="AG139" s="2543">
        <v>45524</v>
      </c>
      <c r="AH139" s="8"/>
    </row>
    <row r="140" spans="1:34" s="2807" customFormat="1" ht="240" x14ac:dyDescent="0.25">
      <c r="A140" s="2518">
        <v>45525</v>
      </c>
      <c r="C140" s="62" t="s">
        <v>1591</v>
      </c>
      <c r="D140" s="62"/>
      <c r="E140" s="62"/>
      <c r="F140" s="2556"/>
      <c r="G140" s="2631"/>
      <c r="H140" s="2556">
        <v>1</v>
      </c>
      <c r="I140" s="2937" t="s">
        <v>16156</v>
      </c>
      <c r="J140" s="16">
        <v>21</v>
      </c>
      <c r="K140" s="2706" t="s">
        <v>1588</v>
      </c>
      <c r="L140" s="2461" t="s">
        <v>504</v>
      </c>
      <c r="M140" s="2600" t="s">
        <v>511</v>
      </c>
      <c r="N140" s="140" t="s">
        <v>1590</v>
      </c>
      <c r="O140" s="140"/>
      <c r="P140" s="140"/>
      <c r="Q140" s="62" t="s">
        <v>1589</v>
      </c>
      <c r="R140" s="2491">
        <v>111</v>
      </c>
      <c r="S140" s="2491">
        <v>2530</v>
      </c>
      <c r="T140" s="2460" t="s">
        <v>629</v>
      </c>
      <c r="U140" s="16">
        <v>34</v>
      </c>
      <c r="V140" s="2533">
        <f t="shared" si="3"/>
        <v>714</v>
      </c>
      <c r="W140" s="16" t="s">
        <v>1592</v>
      </c>
      <c r="X140" s="2513" t="s">
        <v>1593</v>
      </c>
      <c r="Y140" s="2948"/>
      <c r="Z140" s="2614" t="s">
        <v>1594</v>
      </c>
      <c r="AA140" s="2499" t="s">
        <v>567</v>
      </c>
      <c r="AB140" s="2593" t="s">
        <v>1520</v>
      </c>
      <c r="AC140" s="2499">
        <v>16360.89</v>
      </c>
      <c r="AD140" s="6" t="s">
        <v>635</v>
      </c>
      <c r="AE140" s="2543">
        <v>45519</v>
      </c>
      <c r="AF140" s="8">
        <v>2</v>
      </c>
      <c r="AG140" s="2543"/>
      <c r="AH140" s="8">
        <v>19</v>
      </c>
    </row>
    <row r="141" spans="1:34" s="2807" customFormat="1" ht="240" x14ac:dyDescent="0.25">
      <c r="A141" s="2518">
        <v>45524</v>
      </c>
      <c r="C141" s="62" t="s">
        <v>1591</v>
      </c>
      <c r="D141" s="62"/>
      <c r="E141" s="62"/>
      <c r="F141" s="2556"/>
      <c r="G141" s="2631"/>
      <c r="H141" s="2556">
        <v>1</v>
      </c>
      <c r="I141" s="2937" t="s">
        <v>16157</v>
      </c>
      <c r="J141" s="16">
        <v>5</v>
      </c>
      <c r="K141" s="2706" t="s">
        <v>1588</v>
      </c>
      <c r="L141" s="2461" t="s">
        <v>504</v>
      </c>
      <c r="M141" s="2600" t="s">
        <v>511</v>
      </c>
      <c r="N141" s="140" t="s">
        <v>1590</v>
      </c>
      <c r="O141" s="140"/>
      <c r="P141" s="140"/>
      <c r="Q141" s="62" t="s">
        <v>1589</v>
      </c>
      <c r="R141" s="2491">
        <v>111</v>
      </c>
      <c r="S141" s="2491">
        <v>2530</v>
      </c>
      <c r="T141" s="2460" t="s">
        <v>629</v>
      </c>
      <c r="U141" s="16">
        <v>34</v>
      </c>
      <c r="V141" s="2533">
        <f t="shared" si="3"/>
        <v>170</v>
      </c>
      <c r="W141" s="16" t="s">
        <v>1592</v>
      </c>
      <c r="X141" s="2513" t="s">
        <v>1593</v>
      </c>
      <c r="Y141" s="2948"/>
      <c r="Z141" s="2530"/>
      <c r="AA141" s="2499" t="s">
        <v>567</v>
      </c>
      <c r="AB141" s="2593" t="s">
        <v>1520</v>
      </c>
      <c r="AC141" s="2499">
        <v>6295.45</v>
      </c>
      <c r="AD141" s="6" t="s">
        <v>635</v>
      </c>
      <c r="AE141" s="2543">
        <v>45519</v>
      </c>
      <c r="AF141" s="8">
        <v>2</v>
      </c>
      <c r="AG141" s="2543"/>
      <c r="AH141" s="8">
        <v>19</v>
      </c>
    </row>
    <row r="142" spans="1:34" s="2807" customFormat="1" ht="90" x14ac:dyDescent="0.25">
      <c r="A142" s="2518">
        <v>45524</v>
      </c>
      <c r="C142" s="62" t="s">
        <v>1597</v>
      </c>
      <c r="D142" s="62"/>
      <c r="E142" s="62"/>
      <c r="F142" s="2681">
        <v>2</v>
      </c>
      <c r="G142" s="161"/>
      <c r="H142" s="161"/>
      <c r="I142" s="2937" t="s">
        <v>16158</v>
      </c>
      <c r="J142" s="16">
        <v>20</v>
      </c>
      <c r="K142" s="2706" t="s">
        <v>1595</v>
      </c>
      <c r="L142" s="2461" t="s">
        <v>504</v>
      </c>
      <c r="M142" s="2600" t="s">
        <v>27</v>
      </c>
      <c r="N142" s="56" t="s">
        <v>1562</v>
      </c>
      <c r="O142" s="56"/>
      <c r="P142" s="56"/>
      <c r="Q142" s="62" t="s">
        <v>1596</v>
      </c>
      <c r="R142" s="2491">
        <v>66</v>
      </c>
      <c r="S142" s="2491">
        <v>334</v>
      </c>
      <c r="T142" s="2460" t="s">
        <v>545</v>
      </c>
      <c r="U142" s="16">
        <v>4</v>
      </c>
      <c r="V142" s="2533">
        <f t="shared" si="3"/>
        <v>80</v>
      </c>
      <c r="W142" s="16" t="s">
        <v>506</v>
      </c>
      <c r="X142" s="2513" t="s">
        <v>949</v>
      </c>
      <c r="Y142" s="2948"/>
      <c r="Z142" s="2530"/>
      <c r="AA142" s="2499" t="s">
        <v>736</v>
      </c>
      <c r="AB142" s="2593" t="s">
        <v>1547</v>
      </c>
      <c r="AC142" s="2499">
        <v>22360.2</v>
      </c>
      <c r="AD142" s="6" t="s">
        <v>1002</v>
      </c>
      <c r="AE142" s="2543">
        <v>45524</v>
      </c>
      <c r="AF142" s="8">
        <v>1</v>
      </c>
      <c r="AG142" s="2543">
        <v>45523</v>
      </c>
      <c r="AH142" s="8"/>
    </row>
    <row r="143" spans="1:34" s="2807" customFormat="1" ht="135" x14ac:dyDescent="0.25">
      <c r="A143" s="2518">
        <v>45524</v>
      </c>
      <c r="C143" s="62" t="s">
        <v>1600</v>
      </c>
      <c r="D143" s="62"/>
      <c r="E143" s="62"/>
      <c r="F143" s="2681">
        <v>1</v>
      </c>
      <c r="G143" s="161"/>
      <c r="H143" s="161"/>
      <c r="I143" s="2937" t="s">
        <v>16159</v>
      </c>
      <c r="J143" s="16">
        <v>80</v>
      </c>
      <c r="K143" s="2706" t="s">
        <v>1595</v>
      </c>
      <c r="L143" s="2461" t="s">
        <v>504</v>
      </c>
      <c r="M143" s="2600" t="s">
        <v>27</v>
      </c>
      <c r="N143" s="56" t="s">
        <v>1599</v>
      </c>
      <c r="O143" s="56"/>
      <c r="P143" s="56"/>
      <c r="Q143" s="62" t="s">
        <v>1598</v>
      </c>
      <c r="R143" s="2491">
        <v>88</v>
      </c>
      <c r="S143" s="2491">
        <v>340</v>
      </c>
      <c r="T143" s="2460" t="s">
        <v>505</v>
      </c>
      <c r="U143" s="16">
        <v>14</v>
      </c>
      <c r="V143" s="2533">
        <f t="shared" si="3"/>
        <v>1120</v>
      </c>
      <c r="W143" s="16" t="s">
        <v>506</v>
      </c>
      <c r="X143" s="2513" t="s">
        <v>949</v>
      </c>
      <c r="Y143" s="2948"/>
      <c r="Z143" s="2530"/>
      <c r="AA143" s="2499" t="s">
        <v>1506</v>
      </c>
      <c r="AB143" s="2593" t="s">
        <v>1547</v>
      </c>
      <c r="AC143" s="2499">
        <v>41673.199999999997</v>
      </c>
      <c r="AD143" s="6" t="s">
        <v>635</v>
      </c>
      <c r="AE143" s="2543">
        <v>45524</v>
      </c>
      <c r="AF143" s="8">
        <v>2</v>
      </c>
      <c r="AG143" s="2543">
        <v>45519</v>
      </c>
      <c r="AH143" s="8">
        <v>11</v>
      </c>
    </row>
    <row r="144" spans="1:34" s="2444" customFormat="1" ht="90" x14ac:dyDescent="0.25">
      <c r="A144" s="2518">
        <v>45524</v>
      </c>
      <c r="C144" s="62" t="s">
        <v>1603</v>
      </c>
      <c r="D144" s="62"/>
      <c r="E144" s="62"/>
      <c r="F144" s="2556">
        <v>2</v>
      </c>
      <c r="G144" s="2631"/>
      <c r="H144" s="2631"/>
      <c r="I144" s="2942" t="s">
        <v>16160</v>
      </c>
      <c r="J144" s="16">
        <v>300</v>
      </c>
      <c r="K144" s="2706" t="s">
        <v>1601</v>
      </c>
      <c r="L144" s="2461" t="s">
        <v>504</v>
      </c>
      <c r="M144" s="2600" t="s">
        <v>27</v>
      </c>
      <c r="N144" s="56" t="s">
        <v>638</v>
      </c>
      <c r="O144" s="56"/>
      <c r="P144" s="56"/>
      <c r="Q144" s="62" t="s">
        <v>1602</v>
      </c>
      <c r="R144" s="2491">
        <v>29</v>
      </c>
      <c r="S144" s="2491">
        <v>56</v>
      </c>
      <c r="T144" s="2460" t="s">
        <v>640</v>
      </c>
      <c r="U144" s="16">
        <v>4</v>
      </c>
      <c r="V144" s="2533">
        <f t="shared" si="3"/>
        <v>1200</v>
      </c>
      <c r="W144" s="16" t="s">
        <v>520</v>
      </c>
      <c r="X144" s="2513" t="s">
        <v>1604</v>
      </c>
      <c r="Y144" s="2948"/>
      <c r="Z144" s="2530"/>
      <c r="AA144" s="2499" t="s">
        <v>1492</v>
      </c>
      <c r="AB144" s="2593" t="s">
        <v>1469</v>
      </c>
      <c r="AC144" s="2499">
        <v>5275</v>
      </c>
      <c r="AD144" s="6" t="s">
        <v>1002</v>
      </c>
      <c r="AE144" s="2543">
        <v>45524</v>
      </c>
      <c r="AF144" s="8">
        <v>1</v>
      </c>
      <c r="AG144" s="2543">
        <v>45517</v>
      </c>
      <c r="AH144" s="8">
        <v>7</v>
      </c>
    </row>
    <row r="145" spans="1:34" s="2807" customFormat="1" ht="120" x14ac:dyDescent="0.25">
      <c r="A145" s="2518">
        <v>45523</v>
      </c>
      <c r="C145" s="62" t="s">
        <v>1608</v>
      </c>
      <c r="D145" s="62"/>
      <c r="E145" s="62"/>
      <c r="F145" s="2556">
        <v>2</v>
      </c>
      <c r="G145" s="2631"/>
      <c r="H145" s="2631"/>
      <c r="I145" s="2937" t="s">
        <v>16161</v>
      </c>
      <c r="J145" s="16">
        <v>3</v>
      </c>
      <c r="K145" s="2706" t="s">
        <v>1605</v>
      </c>
      <c r="L145" s="2461" t="s">
        <v>504</v>
      </c>
      <c r="M145" s="2600" t="s">
        <v>511</v>
      </c>
      <c r="N145" s="56" t="s">
        <v>1607</v>
      </c>
      <c r="O145" s="56"/>
      <c r="P145" s="56"/>
      <c r="Q145" s="62" t="s">
        <v>1606</v>
      </c>
      <c r="R145" s="2491">
        <v>56</v>
      </c>
      <c r="S145" s="2491">
        <v>548</v>
      </c>
      <c r="T145" s="2460" t="s">
        <v>505</v>
      </c>
      <c r="U145" s="16">
        <v>7</v>
      </c>
      <c r="V145" s="2533">
        <f t="shared" si="3"/>
        <v>21</v>
      </c>
      <c r="W145" s="16" t="s">
        <v>506</v>
      </c>
      <c r="X145" s="2513" t="s">
        <v>1609</v>
      </c>
      <c r="Y145" s="2948"/>
      <c r="Z145" s="2530"/>
      <c r="AA145" s="2499" t="s">
        <v>736</v>
      </c>
      <c r="AB145" s="2593" t="s">
        <v>1507</v>
      </c>
      <c r="AC145" s="2499">
        <v>3404.4</v>
      </c>
      <c r="AD145" s="6" t="s">
        <v>635</v>
      </c>
      <c r="AE145" s="2543">
        <v>45523</v>
      </c>
      <c r="AF145" s="8">
        <v>2</v>
      </c>
      <c r="AG145" s="2543">
        <v>45520</v>
      </c>
      <c r="AH145" s="8">
        <v>5</v>
      </c>
    </row>
    <row r="146" spans="1:34" s="2807" customFormat="1" ht="90" x14ac:dyDescent="0.25">
      <c r="A146" s="2518">
        <v>45523</v>
      </c>
      <c r="C146" s="62" t="s">
        <v>1611</v>
      </c>
      <c r="D146" s="62"/>
      <c r="E146" s="62"/>
      <c r="F146" s="2631"/>
      <c r="G146" s="2631"/>
      <c r="H146" s="2556">
        <v>2</v>
      </c>
      <c r="I146" s="2937" t="s">
        <v>16162</v>
      </c>
      <c r="J146" s="16">
        <v>80</v>
      </c>
      <c r="K146" s="2706" t="s">
        <v>1605</v>
      </c>
      <c r="L146" s="2461" t="s">
        <v>504</v>
      </c>
      <c r="M146" s="2600" t="s">
        <v>27</v>
      </c>
      <c r="N146" s="56" t="s">
        <v>1562</v>
      </c>
      <c r="O146" s="56"/>
      <c r="P146" s="56"/>
      <c r="Q146" s="62" t="s">
        <v>1610</v>
      </c>
      <c r="R146" s="2491">
        <v>1</v>
      </c>
      <c r="S146" s="2491">
        <v>3</v>
      </c>
      <c r="T146" s="2460" t="s">
        <v>545</v>
      </c>
      <c r="U146" s="16">
        <v>1</v>
      </c>
      <c r="V146" s="2533">
        <f t="shared" si="3"/>
        <v>80</v>
      </c>
      <c r="W146" s="16" t="s">
        <v>506</v>
      </c>
      <c r="X146" s="2513" t="s">
        <v>949</v>
      </c>
      <c r="Y146" s="2948"/>
      <c r="Z146" s="2530"/>
      <c r="AA146" s="2499" t="s">
        <v>736</v>
      </c>
      <c r="AB146" s="2593" t="s">
        <v>1507</v>
      </c>
      <c r="AC146" s="2499">
        <v>7760</v>
      </c>
      <c r="AD146" s="6" t="s">
        <v>1002</v>
      </c>
      <c r="AE146" s="2543">
        <v>45523</v>
      </c>
      <c r="AF146" s="8">
        <v>1</v>
      </c>
      <c r="AG146" s="2543">
        <v>45519</v>
      </c>
      <c r="AH146" s="8">
        <v>1</v>
      </c>
    </row>
    <row r="147" spans="1:34" s="2807" customFormat="1" ht="90" x14ac:dyDescent="0.25">
      <c r="A147" s="2518">
        <v>45523</v>
      </c>
      <c r="C147" s="62" t="s">
        <v>1614</v>
      </c>
      <c r="D147" s="62"/>
      <c r="E147" s="62"/>
      <c r="F147" s="2631"/>
      <c r="G147" s="2631"/>
      <c r="H147" s="2556">
        <v>1</v>
      </c>
      <c r="I147" s="2937" t="s">
        <v>16163</v>
      </c>
      <c r="J147" s="16">
        <v>80</v>
      </c>
      <c r="K147" s="2706" t="s">
        <v>1605</v>
      </c>
      <c r="L147" s="2461" t="s">
        <v>504</v>
      </c>
      <c r="M147" s="2600" t="s">
        <v>27</v>
      </c>
      <c r="N147" s="56" t="s">
        <v>1613</v>
      </c>
      <c r="O147" s="56"/>
      <c r="P147" s="56"/>
      <c r="Q147" s="1597" t="s">
        <v>1612</v>
      </c>
      <c r="R147" s="2491">
        <v>16</v>
      </c>
      <c r="S147" s="2491">
        <v>33</v>
      </c>
      <c r="T147" s="2460" t="s">
        <v>545</v>
      </c>
      <c r="U147" s="16">
        <v>8</v>
      </c>
      <c r="V147" s="2533">
        <f t="shared" si="3"/>
        <v>640</v>
      </c>
      <c r="W147" s="16" t="s">
        <v>506</v>
      </c>
      <c r="X147" s="2513" t="s">
        <v>949</v>
      </c>
      <c r="Y147" s="2948"/>
      <c r="Z147" s="2530"/>
      <c r="AA147" s="2499" t="s">
        <v>736</v>
      </c>
      <c r="AB147" s="2593" t="s">
        <v>1507</v>
      </c>
      <c r="AC147" s="2499">
        <v>18530</v>
      </c>
      <c r="AD147" s="6" t="s">
        <v>1167</v>
      </c>
      <c r="AE147" s="2543">
        <v>45523</v>
      </c>
      <c r="AF147" s="8">
        <v>1</v>
      </c>
      <c r="AG147" s="2543">
        <v>45519</v>
      </c>
      <c r="AH147" s="8">
        <v>1</v>
      </c>
    </row>
    <row r="148" spans="1:34" s="2807" customFormat="1" ht="195" x14ac:dyDescent="0.25">
      <c r="A148" s="2518">
        <v>45523</v>
      </c>
      <c r="C148" s="62" t="s">
        <v>1617</v>
      </c>
      <c r="D148" s="62"/>
      <c r="E148" s="62"/>
      <c r="F148" s="2556">
        <v>2</v>
      </c>
      <c r="G148" s="2631"/>
      <c r="H148" s="2631"/>
      <c r="I148" s="2937" t="s">
        <v>16164</v>
      </c>
      <c r="J148" s="16">
        <v>750</v>
      </c>
      <c r="K148" s="2706" t="s">
        <v>1615</v>
      </c>
      <c r="L148" s="2461" t="s">
        <v>504</v>
      </c>
      <c r="M148" s="2600" t="s">
        <v>511</v>
      </c>
      <c r="N148" s="56" t="s">
        <v>1038</v>
      </c>
      <c r="O148" s="56"/>
      <c r="P148" s="56"/>
      <c r="Q148" s="62" t="s">
        <v>1616</v>
      </c>
      <c r="R148" s="2491">
        <v>17</v>
      </c>
      <c r="S148" s="2491">
        <v>31</v>
      </c>
      <c r="T148" s="2460" t="s">
        <v>629</v>
      </c>
      <c r="U148" s="16">
        <v>2</v>
      </c>
      <c r="V148" s="2533">
        <f t="shared" si="3"/>
        <v>1500</v>
      </c>
      <c r="W148" s="16" t="s">
        <v>583</v>
      </c>
      <c r="X148" s="2513" t="s">
        <v>1618</v>
      </c>
      <c r="Y148" s="2948"/>
      <c r="Z148" s="2530"/>
      <c r="AA148" s="2499" t="s">
        <v>1430</v>
      </c>
      <c r="AB148" s="2593" t="s">
        <v>1207</v>
      </c>
      <c r="AC148" s="2499">
        <v>10300</v>
      </c>
      <c r="AD148" s="6" t="s">
        <v>635</v>
      </c>
      <c r="AE148" s="2543">
        <v>45523</v>
      </c>
      <c r="AF148" s="8">
        <v>2</v>
      </c>
      <c r="AG148" s="2543">
        <v>45517</v>
      </c>
      <c r="AH148" s="8">
        <v>23</v>
      </c>
    </row>
    <row r="149" spans="1:34" s="2807" customFormat="1" ht="135" x14ac:dyDescent="0.25">
      <c r="A149" s="2518">
        <v>45520</v>
      </c>
      <c r="C149" s="1634" t="s">
        <v>1622</v>
      </c>
      <c r="D149" s="1634"/>
      <c r="E149" s="1634"/>
      <c r="F149" s="2556">
        <v>1</v>
      </c>
      <c r="G149" s="2631"/>
      <c r="H149" s="2631"/>
      <c r="I149" s="2937" t="s">
        <v>16165</v>
      </c>
      <c r="J149" s="1635">
        <v>2</v>
      </c>
      <c r="K149" s="2788" t="s">
        <v>1619</v>
      </c>
      <c r="L149" s="1635" t="s">
        <v>504</v>
      </c>
      <c r="M149" s="2792"/>
      <c r="N149" s="2793" t="s">
        <v>1621</v>
      </c>
      <c r="O149" s="2793"/>
      <c r="P149" s="2793"/>
      <c r="Q149" s="62" t="s">
        <v>1620</v>
      </c>
      <c r="R149" s="2789">
        <v>92</v>
      </c>
      <c r="S149" s="2789">
        <v>267</v>
      </c>
      <c r="T149" s="2790" t="s">
        <v>730</v>
      </c>
      <c r="U149" s="1635">
        <v>3</v>
      </c>
      <c r="V149" s="2791">
        <f t="shared" si="3"/>
        <v>6</v>
      </c>
      <c r="W149" s="16" t="s">
        <v>506</v>
      </c>
      <c r="X149" s="2513" t="s">
        <v>1623</v>
      </c>
      <c r="Y149" s="2948"/>
      <c r="Z149" s="2530"/>
      <c r="AA149" s="2499" t="s">
        <v>1513</v>
      </c>
      <c r="AB149" s="2593"/>
      <c r="AC149" s="2499">
        <v>4894.8</v>
      </c>
      <c r="AD149" s="6"/>
      <c r="AE149" s="2543">
        <v>45520</v>
      </c>
      <c r="AF149" s="8">
        <v>1</v>
      </c>
      <c r="AG149" s="2543"/>
      <c r="AH149" s="8">
        <v>4</v>
      </c>
    </row>
    <row r="150" spans="1:34" s="2807" customFormat="1" ht="135" x14ac:dyDescent="0.25">
      <c r="A150" s="2518">
        <v>45520</v>
      </c>
      <c r="C150" s="17" t="s">
        <v>1627</v>
      </c>
      <c r="D150" s="17"/>
      <c r="E150" s="17"/>
      <c r="F150" s="2631"/>
      <c r="G150" s="2631"/>
      <c r="H150" s="2556">
        <v>1</v>
      </c>
      <c r="I150" s="2937" t="s">
        <v>16166</v>
      </c>
      <c r="J150" s="16">
        <v>10</v>
      </c>
      <c r="K150" s="2706" t="s">
        <v>1624</v>
      </c>
      <c r="L150" s="2461" t="s">
        <v>504</v>
      </c>
      <c r="M150" s="2600" t="s">
        <v>511</v>
      </c>
      <c r="N150" s="140" t="s">
        <v>1626</v>
      </c>
      <c r="O150" s="140"/>
      <c r="P150" s="140"/>
      <c r="Q150" s="62" t="s">
        <v>1625</v>
      </c>
      <c r="R150" s="2491">
        <v>202</v>
      </c>
      <c r="S150" s="2491">
        <v>1001</v>
      </c>
      <c r="T150" s="2460" t="s">
        <v>1067</v>
      </c>
      <c r="U150" s="16">
        <v>14</v>
      </c>
      <c r="V150" s="2533">
        <f t="shared" si="3"/>
        <v>140</v>
      </c>
      <c r="W150" s="16" t="s">
        <v>506</v>
      </c>
      <c r="X150" s="2513" t="s">
        <v>1573</v>
      </c>
      <c r="Y150" s="2948"/>
      <c r="Z150" s="2530"/>
      <c r="AA150" s="2499" t="s">
        <v>1628</v>
      </c>
      <c r="AB150" s="2593" t="s">
        <v>1629</v>
      </c>
      <c r="AC150" s="2499">
        <v>16370</v>
      </c>
      <c r="AD150" s="6" t="s">
        <v>635</v>
      </c>
      <c r="AE150" s="2543">
        <v>45520</v>
      </c>
      <c r="AF150" s="8">
        <v>5</v>
      </c>
      <c r="AG150" s="2543">
        <v>45518</v>
      </c>
      <c r="AH150" s="8">
        <v>15</v>
      </c>
    </row>
    <row r="151" spans="1:34" s="2807" customFormat="1" ht="180" x14ac:dyDescent="0.25">
      <c r="A151" s="2518">
        <v>45520</v>
      </c>
      <c r="C151" s="62" t="s">
        <v>1632</v>
      </c>
      <c r="D151" s="62"/>
      <c r="E151" s="62"/>
      <c r="F151" s="2556"/>
      <c r="G151" s="2631"/>
      <c r="H151" s="2556">
        <v>4</v>
      </c>
      <c r="I151" s="2937" t="s">
        <v>16167</v>
      </c>
      <c r="J151" s="16">
        <v>67</v>
      </c>
      <c r="K151" s="2710" t="s">
        <v>1630</v>
      </c>
      <c r="L151" s="2461" t="s">
        <v>504</v>
      </c>
      <c r="M151" s="2600" t="s">
        <v>35</v>
      </c>
      <c r="N151" s="56" t="s">
        <v>1038</v>
      </c>
      <c r="O151" s="56"/>
      <c r="P151" s="56"/>
      <c r="Q151" s="62" t="s">
        <v>1631</v>
      </c>
      <c r="R151" s="2491">
        <v>11</v>
      </c>
      <c r="S151" s="2491">
        <v>34</v>
      </c>
      <c r="T151" s="2460" t="s">
        <v>545</v>
      </c>
      <c r="U151" s="16">
        <v>0</v>
      </c>
      <c r="V151" s="2533">
        <f t="shared" si="3"/>
        <v>0</v>
      </c>
      <c r="W151" s="16" t="s">
        <v>506</v>
      </c>
      <c r="X151" s="2513" t="s">
        <v>568</v>
      </c>
      <c r="Y151" s="2948"/>
      <c r="Z151" s="2614" t="s">
        <v>1633</v>
      </c>
      <c r="AA151" s="2499" t="s">
        <v>1634</v>
      </c>
      <c r="AB151" s="2593" t="s">
        <v>1635</v>
      </c>
      <c r="AC151" s="2499">
        <v>2572.4</v>
      </c>
      <c r="AD151" s="6" t="s">
        <v>1002</v>
      </c>
      <c r="AE151" s="2543">
        <v>45518</v>
      </c>
      <c r="AF151" s="8">
        <v>1</v>
      </c>
      <c r="AG151" s="2543">
        <v>45512</v>
      </c>
      <c r="AH151" s="8">
        <v>4.5</v>
      </c>
    </row>
    <row r="152" spans="1:34" s="2807" customFormat="1" ht="247.5" x14ac:dyDescent="0.25">
      <c r="A152" s="2518">
        <v>45519</v>
      </c>
      <c r="C152" s="17" t="s">
        <v>1639</v>
      </c>
      <c r="D152" s="17"/>
      <c r="E152" s="17"/>
      <c r="F152" s="2556"/>
      <c r="G152" s="2556"/>
      <c r="H152" s="2556">
        <v>1</v>
      </c>
      <c r="I152" s="2937" t="s">
        <v>16168</v>
      </c>
      <c r="J152" s="16">
        <v>10</v>
      </c>
      <c r="K152" s="2706" t="s">
        <v>1636</v>
      </c>
      <c r="L152" s="2461" t="s">
        <v>504</v>
      </c>
      <c r="M152" s="2600" t="s">
        <v>511</v>
      </c>
      <c r="N152" s="140" t="s">
        <v>1638</v>
      </c>
      <c r="O152" s="140"/>
      <c r="P152" s="140"/>
      <c r="Q152" s="62" t="s">
        <v>1637</v>
      </c>
      <c r="R152" s="2491">
        <v>73</v>
      </c>
      <c r="S152" s="2491">
        <v>1099</v>
      </c>
      <c r="T152" s="2460" t="s">
        <v>505</v>
      </c>
      <c r="U152" s="16">
        <v>14</v>
      </c>
      <c r="V152" s="2533">
        <f t="shared" si="3"/>
        <v>140</v>
      </c>
      <c r="W152" s="16" t="s">
        <v>506</v>
      </c>
      <c r="X152" s="2513" t="s">
        <v>833</v>
      </c>
      <c r="Y152" s="2948"/>
      <c r="Z152" s="2614" t="s">
        <v>1640</v>
      </c>
      <c r="AA152" s="2499" t="s">
        <v>567</v>
      </c>
      <c r="AB152" s="2593" t="s">
        <v>1520</v>
      </c>
      <c r="AC152" s="2499">
        <v>7137.7</v>
      </c>
      <c r="AD152" s="6" t="s">
        <v>635</v>
      </c>
      <c r="AE152" s="2543">
        <v>45519</v>
      </c>
      <c r="AF152" s="8">
        <v>2</v>
      </c>
      <c r="AG152" s="2543">
        <v>45517</v>
      </c>
      <c r="AH152" s="8">
        <v>6</v>
      </c>
    </row>
    <row r="153" spans="1:34" s="2807" customFormat="1" ht="75" x14ac:dyDescent="0.25">
      <c r="A153" s="2518">
        <v>45519</v>
      </c>
      <c r="C153" s="62" t="s">
        <v>1644</v>
      </c>
      <c r="D153" s="62"/>
      <c r="E153" s="62"/>
      <c r="F153" s="2631"/>
      <c r="G153" s="2631"/>
      <c r="H153" s="2556">
        <v>1</v>
      </c>
      <c r="I153" s="2937" t="s">
        <v>16169</v>
      </c>
      <c r="J153" s="16">
        <v>2</v>
      </c>
      <c r="K153" s="2706" t="s">
        <v>1641</v>
      </c>
      <c r="L153" s="2461" t="s">
        <v>504</v>
      </c>
      <c r="M153" s="2600" t="s">
        <v>511</v>
      </c>
      <c r="N153" s="2712" t="s">
        <v>1643</v>
      </c>
      <c r="O153" s="2945"/>
      <c r="P153" s="2945"/>
      <c r="Q153" s="62" t="s">
        <v>1642</v>
      </c>
      <c r="R153" s="2491">
        <v>27</v>
      </c>
      <c r="S153" s="2491">
        <v>525</v>
      </c>
      <c r="T153" s="2460" t="s">
        <v>545</v>
      </c>
      <c r="U153" s="16">
        <v>108</v>
      </c>
      <c r="V153" s="2533">
        <f t="shared" si="3"/>
        <v>216</v>
      </c>
      <c r="W153" s="16" t="s">
        <v>1645</v>
      </c>
      <c r="X153" s="2513" t="s">
        <v>1646</v>
      </c>
      <c r="Y153" s="2948"/>
      <c r="Z153" s="2530"/>
      <c r="AA153" s="2499" t="s">
        <v>1506</v>
      </c>
      <c r="AB153" s="2593" t="s">
        <v>1647</v>
      </c>
      <c r="AC153" s="2499">
        <v>2814.5</v>
      </c>
      <c r="AD153" s="6" t="s">
        <v>1002</v>
      </c>
      <c r="AE153" s="2543">
        <v>45519</v>
      </c>
      <c r="AF153" s="8">
        <v>1</v>
      </c>
      <c r="AG153" s="2543">
        <v>45518</v>
      </c>
      <c r="AH153" s="8"/>
    </row>
    <row r="154" spans="1:34" s="2807" customFormat="1" ht="180" x14ac:dyDescent="0.25">
      <c r="A154" s="2518">
        <v>45519</v>
      </c>
      <c r="C154" s="62" t="s">
        <v>1650</v>
      </c>
      <c r="D154" s="62"/>
      <c r="E154" s="62"/>
      <c r="F154" s="2556">
        <v>1</v>
      </c>
      <c r="G154" s="2631"/>
      <c r="H154" s="2631"/>
      <c r="I154" s="2937" t="s">
        <v>16170</v>
      </c>
      <c r="J154" s="16">
        <v>80</v>
      </c>
      <c r="K154" s="2706" t="s">
        <v>1641</v>
      </c>
      <c r="L154" s="2461" t="s">
        <v>504</v>
      </c>
      <c r="M154" s="2600" t="s">
        <v>27</v>
      </c>
      <c r="N154" s="56" t="s">
        <v>1649</v>
      </c>
      <c r="O154" s="56"/>
      <c r="P154" s="56"/>
      <c r="Q154" s="62" t="s">
        <v>1648</v>
      </c>
      <c r="R154" s="2491">
        <v>105</v>
      </c>
      <c r="S154" s="2491">
        <v>358</v>
      </c>
      <c r="T154" s="2460" t="s">
        <v>629</v>
      </c>
      <c r="U154" s="16">
        <v>9</v>
      </c>
      <c r="V154" s="2533">
        <f t="shared" si="3"/>
        <v>720</v>
      </c>
      <c r="W154" s="16" t="s">
        <v>506</v>
      </c>
      <c r="X154" s="2513" t="s">
        <v>949</v>
      </c>
      <c r="Y154" s="2948"/>
      <c r="Z154" s="2530"/>
      <c r="AA154" s="2499" t="s">
        <v>1492</v>
      </c>
      <c r="AB154" s="2593" t="s">
        <v>1500</v>
      </c>
      <c r="AC154" s="2499">
        <v>49049.599999999999</v>
      </c>
      <c r="AD154" s="6" t="s">
        <v>1651</v>
      </c>
      <c r="AE154" s="2543">
        <v>45519</v>
      </c>
      <c r="AF154" s="8">
        <v>2</v>
      </c>
      <c r="AG154" s="2543">
        <v>45513</v>
      </c>
      <c r="AH154" s="8">
        <v>11</v>
      </c>
    </row>
    <row r="155" spans="1:34" s="2444" customFormat="1" ht="90" x14ac:dyDescent="0.25">
      <c r="A155" s="2518">
        <v>45518</v>
      </c>
      <c r="C155" s="17" t="s">
        <v>1655</v>
      </c>
      <c r="D155" s="17"/>
      <c r="E155" s="17"/>
      <c r="F155" s="2631"/>
      <c r="G155" s="2631"/>
      <c r="H155" s="2556">
        <v>1</v>
      </c>
      <c r="I155" s="2942" t="s">
        <v>16171</v>
      </c>
      <c r="J155" s="16">
        <v>80</v>
      </c>
      <c r="K155" s="2706" t="s">
        <v>1652</v>
      </c>
      <c r="L155" s="2461" t="s">
        <v>504</v>
      </c>
      <c r="M155" s="2600" t="s">
        <v>27</v>
      </c>
      <c r="N155" s="56" t="s">
        <v>1654</v>
      </c>
      <c r="O155" s="56"/>
      <c r="P155" s="56"/>
      <c r="Q155" s="62" t="s">
        <v>1653</v>
      </c>
      <c r="R155" s="2491">
        <v>14</v>
      </c>
      <c r="S155" s="2491">
        <v>56</v>
      </c>
      <c r="T155" s="2460" t="s">
        <v>545</v>
      </c>
      <c r="U155" s="16">
        <v>3</v>
      </c>
      <c r="V155" s="2533">
        <f t="shared" si="3"/>
        <v>240</v>
      </c>
      <c r="W155" s="16" t="s">
        <v>506</v>
      </c>
      <c r="X155" s="2513" t="s">
        <v>949</v>
      </c>
      <c r="Y155" s="2948"/>
      <c r="Z155" s="2530"/>
      <c r="AA155" s="2499" t="s">
        <v>1492</v>
      </c>
      <c r="AB155" s="2593" t="s">
        <v>1520</v>
      </c>
      <c r="AC155" s="2499">
        <v>15810</v>
      </c>
      <c r="AD155" s="6" t="s">
        <v>1002</v>
      </c>
      <c r="AE155" s="2543">
        <v>45518</v>
      </c>
      <c r="AF155" s="8">
        <v>1</v>
      </c>
      <c r="AG155" s="2543">
        <v>45513</v>
      </c>
      <c r="AH155" s="8">
        <v>5</v>
      </c>
    </row>
    <row r="156" spans="1:34" s="2444" customFormat="1" ht="120" x14ac:dyDescent="0.25">
      <c r="A156" s="2518">
        <v>45518</v>
      </c>
      <c r="C156" s="62" t="s">
        <v>1658</v>
      </c>
      <c r="D156" s="62"/>
      <c r="E156" s="62"/>
      <c r="F156" s="2556">
        <v>2</v>
      </c>
      <c r="G156" s="2698"/>
      <c r="H156" s="2698"/>
      <c r="I156" s="2942" t="s">
        <v>16172</v>
      </c>
      <c r="J156" s="16">
        <v>80</v>
      </c>
      <c r="K156" s="2706" t="s">
        <v>1652</v>
      </c>
      <c r="L156" s="2461" t="s">
        <v>504</v>
      </c>
      <c r="M156" s="2600" t="s">
        <v>27</v>
      </c>
      <c r="N156" s="2840" t="s">
        <v>1657</v>
      </c>
      <c r="O156" s="2840"/>
      <c r="P156" s="2840"/>
      <c r="Q156" s="17" t="s">
        <v>1656</v>
      </c>
      <c r="R156" s="2491">
        <v>58</v>
      </c>
      <c r="S156" s="2491">
        <v>187</v>
      </c>
      <c r="T156" s="2460" t="s">
        <v>505</v>
      </c>
      <c r="U156" s="16">
        <v>4</v>
      </c>
      <c r="V156" s="2533">
        <f t="shared" si="3"/>
        <v>320</v>
      </c>
      <c r="W156" s="50" t="s">
        <v>506</v>
      </c>
      <c r="X156" s="2513" t="s">
        <v>949</v>
      </c>
      <c r="Y156" s="2948"/>
      <c r="Z156" s="2530"/>
      <c r="AA156" s="2499" t="s">
        <v>1492</v>
      </c>
      <c r="AB156" s="2593" t="s">
        <v>1469</v>
      </c>
      <c r="AC156" s="2499">
        <v>23072</v>
      </c>
      <c r="AD156" s="6" t="s">
        <v>635</v>
      </c>
      <c r="AE156" s="2543">
        <v>45518</v>
      </c>
      <c r="AF156" s="8">
        <v>2</v>
      </c>
      <c r="AG156" s="2543">
        <v>45514</v>
      </c>
      <c r="AH156" s="8"/>
    </row>
    <row r="157" spans="1:34" s="2807" customFormat="1" ht="270" x14ac:dyDescent="0.25">
      <c r="A157" s="2518">
        <v>45517</v>
      </c>
      <c r="C157" s="17" t="s">
        <v>1662</v>
      </c>
      <c r="D157" s="17"/>
      <c r="E157" s="17"/>
      <c r="F157" s="2599">
        <v>3</v>
      </c>
      <c r="G157" s="2674"/>
      <c r="H157" s="2674"/>
      <c r="I157" s="2937" t="s">
        <v>16173</v>
      </c>
      <c r="J157" s="16">
        <v>2</v>
      </c>
      <c r="K157" s="2710" t="s">
        <v>1659</v>
      </c>
      <c r="L157" s="2461" t="s">
        <v>504</v>
      </c>
      <c r="M157" s="2758" t="s">
        <v>511</v>
      </c>
      <c r="N157" s="56" t="s">
        <v>1661</v>
      </c>
      <c r="O157" s="56"/>
      <c r="P157" s="56"/>
      <c r="Q157" s="62" t="s">
        <v>1660</v>
      </c>
      <c r="R157" s="2491">
        <v>161</v>
      </c>
      <c r="S157" s="2491">
        <v>1233</v>
      </c>
      <c r="T157" s="2460" t="s">
        <v>730</v>
      </c>
      <c r="U157" s="16">
        <v>19</v>
      </c>
      <c r="V157" s="2533">
        <f t="shared" si="3"/>
        <v>38</v>
      </c>
      <c r="W157" s="16" t="s">
        <v>506</v>
      </c>
      <c r="X157" s="2513" t="s">
        <v>595</v>
      </c>
      <c r="Y157" s="2948"/>
      <c r="Z157" s="2530" t="s">
        <v>1663</v>
      </c>
      <c r="AA157" s="2499" t="s">
        <v>562</v>
      </c>
      <c r="AB157" s="2593" t="s">
        <v>1664</v>
      </c>
      <c r="AC157" s="2499">
        <v>16938</v>
      </c>
      <c r="AD157" s="6" t="s">
        <v>635</v>
      </c>
      <c r="AE157" s="2543">
        <v>45516</v>
      </c>
      <c r="AF157" s="8">
        <v>3</v>
      </c>
      <c r="AG157" s="2543">
        <v>45511</v>
      </c>
      <c r="AH157" s="8">
        <v>10</v>
      </c>
    </row>
    <row r="158" spans="1:34" s="2807" customFormat="1" ht="90" x14ac:dyDescent="0.25">
      <c r="A158" s="2518">
        <v>45517</v>
      </c>
      <c r="C158" s="147" t="s">
        <v>1668</v>
      </c>
      <c r="D158" s="147"/>
      <c r="E158" s="147"/>
      <c r="F158" s="2556">
        <v>1</v>
      </c>
      <c r="G158" s="2631"/>
      <c r="H158" s="2631"/>
      <c r="I158" s="2937" t="s">
        <v>16174</v>
      </c>
      <c r="J158" s="77">
        <v>30</v>
      </c>
      <c r="K158" s="2716" t="s">
        <v>1665</v>
      </c>
      <c r="L158" s="77" t="s">
        <v>504</v>
      </c>
      <c r="M158" s="2628"/>
      <c r="N158" s="143" t="s">
        <v>1667</v>
      </c>
      <c r="O158" s="143"/>
      <c r="P158" s="143"/>
      <c r="Q158" s="17" t="s">
        <v>1666</v>
      </c>
      <c r="R158" s="2663">
        <v>21</v>
      </c>
      <c r="S158" s="2663">
        <v>229</v>
      </c>
      <c r="T158" s="2626" t="s">
        <v>545</v>
      </c>
      <c r="U158" s="77">
        <v>37</v>
      </c>
      <c r="V158" s="2627">
        <f t="shared" si="3"/>
        <v>1110</v>
      </c>
      <c r="W158" s="16" t="s">
        <v>506</v>
      </c>
      <c r="X158" s="2513" t="s">
        <v>1669</v>
      </c>
      <c r="Y158" s="2948"/>
      <c r="Z158" s="2530"/>
      <c r="AA158" s="2499" t="s">
        <v>1628</v>
      </c>
      <c r="AB158" s="2593" t="s">
        <v>1469</v>
      </c>
      <c r="AC158" s="2499">
        <v>4410.3</v>
      </c>
      <c r="AD158" s="6" t="s">
        <v>1002</v>
      </c>
      <c r="AE158" s="2543">
        <v>45513</v>
      </c>
      <c r="AF158" s="8">
        <v>1</v>
      </c>
      <c r="AG158" s="2543"/>
      <c r="AH158" s="8">
        <v>3</v>
      </c>
    </row>
    <row r="159" spans="1:34" s="2807" customFormat="1" ht="90" x14ac:dyDescent="0.25">
      <c r="A159" s="2518">
        <v>45517</v>
      </c>
      <c r="C159" s="2804" t="s">
        <v>1674</v>
      </c>
      <c r="D159" s="2804"/>
      <c r="E159" s="2804"/>
      <c r="F159" s="2556">
        <v>1</v>
      </c>
      <c r="G159" s="2698"/>
      <c r="H159" s="2698"/>
      <c r="I159" s="2937" t="s">
        <v>16175</v>
      </c>
      <c r="J159" s="2798">
        <v>3</v>
      </c>
      <c r="K159" s="2833" t="s">
        <v>1671</v>
      </c>
      <c r="L159" s="2798" t="s">
        <v>504</v>
      </c>
      <c r="M159" s="2802" t="s">
        <v>511</v>
      </c>
      <c r="N159" s="2718" t="s">
        <v>1673</v>
      </c>
      <c r="O159" s="2718"/>
      <c r="P159" s="2718"/>
      <c r="Q159" s="62" t="s">
        <v>1672</v>
      </c>
      <c r="R159" s="2799">
        <v>16</v>
      </c>
      <c r="S159" s="2799">
        <v>411</v>
      </c>
      <c r="T159" s="2800" t="s">
        <v>798</v>
      </c>
      <c r="U159" s="2798">
        <v>48</v>
      </c>
      <c r="V159" s="2801">
        <f t="shared" si="3"/>
        <v>144</v>
      </c>
      <c r="W159" s="16" t="s">
        <v>520</v>
      </c>
      <c r="X159" s="2513" t="s">
        <v>1197</v>
      </c>
      <c r="Y159" s="2948"/>
      <c r="Z159" s="2530"/>
      <c r="AA159" s="2499" t="s">
        <v>1406</v>
      </c>
      <c r="AB159" s="2593" t="s">
        <v>1469</v>
      </c>
      <c r="AC159" s="2499">
        <v>6292</v>
      </c>
      <c r="AD159" s="6" t="s">
        <v>1162</v>
      </c>
      <c r="AE159" s="2543">
        <v>45517</v>
      </c>
      <c r="AF159" s="8">
        <v>1</v>
      </c>
      <c r="AG159" s="2543">
        <v>45514</v>
      </c>
      <c r="AH159" s="8">
        <v>1.5</v>
      </c>
    </row>
    <row r="160" spans="1:34" s="2807" customFormat="1" ht="165" x14ac:dyDescent="0.25">
      <c r="A160" s="2518">
        <v>45517</v>
      </c>
      <c r="C160" s="62" t="s">
        <v>1677</v>
      </c>
      <c r="D160" s="62"/>
      <c r="E160" s="62"/>
      <c r="F160" s="2556"/>
      <c r="G160" s="2631"/>
      <c r="H160" s="2556">
        <v>1</v>
      </c>
      <c r="I160" s="2937" t="s">
        <v>16176</v>
      </c>
      <c r="J160" s="16">
        <v>10</v>
      </c>
      <c r="K160" s="2706" t="s">
        <v>1675</v>
      </c>
      <c r="L160" s="2461" t="s">
        <v>504</v>
      </c>
      <c r="M160" s="2600" t="s">
        <v>511</v>
      </c>
      <c r="N160" s="56" t="s">
        <v>1324</v>
      </c>
      <c r="O160" s="56"/>
      <c r="P160" s="56"/>
      <c r="Q160" s="62" t="s">
        <v>1676</v>
      </c>
      <c r="R160" s="2491">
        <v>110</v>
      </c>
      <c r="S160" s="2491">
        <v>767</v>
      </c>
      <c r="T160" s="2460" t="s">
        <v>629</v>
      </c>
      <c r="U160" s="16">
        <v>35</v>
      </c>
      <c r="V160" s="2533">
        <f t="shared" si="3"/>
        <v>350</v>
      </c>
      <c r="W160" s="16" t="s">
        <v>506</v>
      </c>
      <c r="X160" s="2513" t="s">
        <v>1326</v>
      </c>
      <c r="Y160" s="2948"/>
      <c r="Z160" s="2530"/>
      <c r="AA160" s="2499" t="s">
        <v>1492</v>
      </c>
      <c r="AB160" s="2593" t="s">
        <v>1469</v>
      </c>
      <c r="AC160" s="2499">
        <f>3497+1350</f>
        <v>4847</v>
      </c>
      <c r="AD160" s="6" t="s">
        <v>635</v>
      </c>
      <c r="AE160" s="2543">
        <v>45517</v>
      </c>
      <c r="AF160" s="8">
        <v>2</v>
      </c>
      <c r="AG160" s="2543">
        <v>45512</v>
      </c>
      <c r="AH160" s="8"/>
    </row>
    <row r="161" spans="1:34" s="2807" customFormat="1" ht="180" x14ac:dyDescent="0.25">
      <c r="A161" s="2518">
        <v>45517</v>
      </c>
      <c r="C161" s="2804" t="s">
        <v>1681</v>
      </c>
      <c r="D161" s="2804"/>
      <c r="E161" s="2804"/>
      <c r="F161" s="2556">
        <v>1</v>
      </c>
      <c r="G161" s="2698"/>
      <c r="H161" s="2698"/>
      <c r="I161" s="2937" t="s">
        <v>16177</v>
      </c>
      <c r="J161" s="2798">
        <v>93</v>
      </c>
      <c r="K161" s="2818" t="s">
        <v>1678</v>
      </c>
      <c r="L161" s="2798" t="s">
        <v>504</v>
      </c>
      <c r="M161" s="2802" t="s">
        <v>511</v>
      </c>
      <c r="N161" s="2718" t="s">
        <v>1680</v>
      </c>
      <c r="O161" s="2718"/>
      <c r="P161" s="2718"/>
      <c r="Q161" s="62" t="s">
        <v>1679</v>
      </c>
      <c r="R161" s="2799">
        <v>60</v>
      </c>
      <c r="S161" s="2799">
        <v>162</v>
      </c>
      <c r="T161" s="2800" t="s">
        <v>640</v>
      </c>
      <c r="U161" s="2798">
        <v>5</v>
      </c>
      <c r="V161" s="2801">
        <f t="shared" si="3"/>
        <v>465</v>
      </c>
      <c r="W161" s="16" t="s">
        <v>506</v>
      </c>
      <c r="X161" s="2513" t="s">
        <v>949</v>
      </c>
      <c r="Y161" s="2948"/>
      <c r="Z161" s="2664" t="s">
        <v>1682</v>
      </c>
      <c r="AA161" s="2499" t="s">
        <v>1683</v>
      </c>
      <c r="AB161" s="2593" t="s">
        <v>1520</v>
      </c>
      <c r="AC161" s="2499">
        <v>59564.62</v>
      </c>
      <c r="AD161" s="6" t="s">
        <v>1002</v>
      </c>
      <c r="AE161" s="2543"/>
      <c r="AF161" s="8">
        <v>1</v>
      </c>
      <c r="AG161" s="2543"/>
      <c r="AH161" s="8">
        <v>7</v>
      </c>
    </row>
    <row r="162" spans="1:34" s="2807" customFormat="1" ht="135" x14ac:dyDescent="0.25">
      <c r="A162" s="2518">
        <v>45516</v>
      </c>
      <c r="C162" s="128" t="s">
        <v>1687</v>
      </c>
      <c r="D162" s="128"/>
      <c r="E162" s="128"/>
      <c r="F162" s="2556">
        <v>1</v>
      </c>
      <c r="G162" s="2631"/>
      <c r="H162" s="2631"/>
      <c r="I162" s="2937" t="s">
        <v>16178</v>
      </c>
      <c r="J162" s="77">
        <v>500</v>
      </c>
      <c r="K162" s="2716" t="s">
        <v>1684</v>
      </c>
      <c r="L162" s="77" t="s">
        <v>504</v>
      </c>
      <c r="M162" s="2628" t="s">
        <v>511</v>
      </c>
      <c r="N162" s="143" t="s">
        <v>1686</v>
      </c>
      <c r="O162" s="143"/>
      <c r="P162" s="143"/>
      <c r="Q162" s="62" t="s">
        <v>1685</v>
      </c>
      <c r="R162" s="2663">
        <v>6</v>
      </c>
      <c r="S162" s="2663">
        <v>8</v>
      </c>
      <c r="T162" s="2626" t="s">
        <v>505</v>
      </c>
      <c r="U162" s="77">
        <v>0</v>
      </c>
      <c r="V162" s="2627">
        <f t="shared" si="3"/>
        <v>0</v>
      </c>
      <c r="W162" s="16" t="s">
        <v>506</v>
      </c>
      <c r="X162" s="2513" t="s">
        <v>1688</v>
      </c>
      <c r="Y162" s="2948"/>
      <c r="Z162" s="2530"/>
      <c r="AA162" s="2499" t="s">
        <v>1506</v>
      </c>
      <c r="AB162" s="2593" t="s">
        <v>1647</v>
      </c>
      <c r="AC162" s="2499">
        <v>5275</v>
      </c>
      <c r="AD162" s="2619" t="s">
        <v>1689</v>
      </c>
      <c r="AE162" s="2543">
        <v>45516</v>
      </c>
      <c r="AF162" s="8">
        <v>2</v>
      </c>
      <c r="AG162" s="2543">
        <v>45511</v>
      </c>
      <c r="AH162" s="8">
        <v>3</v>
      </c>
    </row>
    <row r="163" spans="1:34" s="2444" customFormat="1" ht="105" x14ac:dyDescent="0.25">
      <c r="A163" s="2518">
        <v>45516</v>
      </c>
      <c r="C163" s="2839" t="s">
        <v>1693</v>
      </c>
      <c r="D163" s="2839"/>
      <c r="E163" s="2839"/>
      <c r="F163" s="2631"/>
      <c r="G163" s="2631"/>
      <c r="H163" s="2556">
        <v>1</v>
      </c>
      <c r="I163" s="2942" t="s">
        <v>16179</v>
      </c>
      <c r="J163" s="2798">
        <v>20</v>
      </c>
      <c r="K163" s="2833" t="s">
        <v>1690</v>
      </c>
      <c r="L163" s="2798" t="s">
        <v>504</v>
      </c>
      <c r="M163" s="2802" t="s">
        <v>511</v>
      </c>
      <c r="N163" s="2718" t="s">
        <v>1692</v>
      </c>
      <c r="O163" s="2718"/>
      <c r="P163" s="2718"/>
      <c r="Q163" s="62" t="s">
        <v>1691</v>
      </c>
      <c r="R163" s="2799">
        <v>16</v>
      </c>
      <c r="S163" s="2799">
        <v>33</v>
      </c>
      <c r="T163" s="2800" t="s">
        <v>545</v>
      </c>
      <c r="U163" s="2798">
        <v>8</v>
      </c>
      <c r="V163" s="2801">
        <f t="shared" si="3"/>
        <v>160</v>
      </c>
      <c r="W163" s="16" t="s">
        <v>506</v>
      </c>
      <c r="X163" s="2513" t="s">
        <v>949</v>
      </c>
      <c r="Y163" s="2948"/>
      <c r="Z163" s="2530"/>
      <c r="AA163" s="2499" t="s">
        <v>1694</v>
      </c>
      <c r="AB163" s="2593" t="s">
        <v>1469</v>
      </c>
      <c r="AC163" s="2499">
        <v>8790</v>
      </c>
      <c r="AD163" s="6" t="s">
        <v>1002</v>
      </c>
      <c r="AE163" s="2543">
        <v>45516</v>
      </c>
      <c r="AF163" s="8">
        <v>1</v>
      </c>
      <c r="AG163" s="2543">
        <v>45513</v>
      </c>
      <c r="AH163" s="8">
        <v>2.5</v>
      </c>
    </row>
    <row r="164" spans="1:34" s="2807" customFormat="1" ht="270" x14ac:dyDescent="0.25">
      <c r="A164" s="2518">
        <v>45516</v>
      </c>
      <c r="C164" s="17" t="s">
        <v>1662</v>
      </c>
      <c r="D164" s="17"/>
      <c r="E164" s="17"/>
      <c r="F164" s="2556">
        <v>3</v>
      </c>
      <c r="G164" s="2631"/>
      <c r="H164" s="2631"/>
      <c r="I164" s="2937" t="s">
        <v>16180</v>
      </c>
      <c r="J164" s="16">
        <v>18</v>
      </c>
      <c r="K164" s="2706" t="s">
        <v>1695</v>
      </c>
      <c r="L164" s="2461" t="s">
        <v>504</v>
      </c>
      <c r="M164" s="2758" t="s">
        <v>511</v>
      </c>
      <c r="N164" s="56" t="s">
        <v>1661</v>
      </c>
      <c r="O164" s="56"/>
      <c r="P164" s="56"/>
      <c r="Q164" s="62" t="s">
        <v>1660</v>
      </c>
      <c r="R164" s="2491">
        <v>161</v>
      </c>
      <c r="S164" s="2491">
        <v>1233</v>
      </c>
      <c r="T164" s="2460" t="s">
        <v>730</v>
      </c>
      <c r="U164" s="16">
        <v>19</v>
      </c>
      <c r="V164" s="2533">
        <f t="shared" si="3"/>
        <v>342</v>
      </c>
      <c r="W164" s="16" t="s">
        <v>506</v>
      </c>
      <c r="X164" s="2513" t="s">
        <v>595</v>
      </c>
      <c r="Y164" s="2948"/>
      <c r="Z164" s="2530" t="s">
        <v>1663</v>
      </c>
      <c r="AA164" s="2499" t="s">
        <v>562</v>
      </c>
      <c r="AB164" s="2593" t="s">
        <v>1664</v>
      </c>
      <c r="AC164" s="2499">
        <v>16938</v>
      </c>
      <c r="AD164" s="6" t="s">
        <v>635</v>
      </c>
      <c r="AE164" s="2543">
        <v>45516</v>
      </c>
      <c r="AF164" s="8">
        <v>3</v>
      </c>
      <c r="AG164" s="2543">
        <v>45511</v>
      </c>
      <c r="AH164" s="8">
        <v>10</v>
      </c>
    </row>
    <row r="165" spans="1:34" s="2807" customFormat="1" ht="135" x14ac:dyDescent="0.25">
      <c r="A165" s="2518">
        <v>45516</v>
      </c>
      <c r="C165" s="62" t="s">
        <v>1698</v>
      </c>
      <c r="D165" s="62"/>
      <c r="E165" s="62"/>
      <c r="F165" s="2556"/>
      <c r="G165" s="2631"/>
      <c r="H165" s="2556">
        <v>1</v>
      </c>
      <c r="I165" s="2937" t="s">
        <v>16181</v>
      </c>
      <c r="J165" s="16">
        <v>2</v>
      </c>
      <c r="K165" s="2706" t="s">
        <v>235</v>
      </c>
      <c r="L165" s="2461" t="s">
        <v>504</v>
      </c>
      <c r="M165" s="2600" t="s">
        <v>511</v>
      </c>
      <c r="N165" s="140" t="s">
        <v>1696</v>
      </c>
      <c r="O165" s="140"/>
      <c r="P165" s="140"/>
      <c r="Q165" s="62" t="s">
        <v>986</v>
      </c>
      <c r="R165" s="2491">
        <v>151</v>
      </c>
      <c r="S165" s="2491">
        <v>1632</v>
      </c>
      <c r="T165" s="2460" t="s">
        <v>629</v>
      </c>
      <c r="U165" s="16">
        <v>45</v>
      </c>
      <c r="V165" s="2533">
        <f t="shared" si="3"/>
        <v>90</v>
      </c>
      <c r="W165" s="16" t="s">
        <v>506</v>
      </c>
      <c r="X165" s="2513" t="s">
        <v>1699</v>
      </c>
      <c r="Y165" s="2948"/>
      <c r="Z165" s="2614"/>
      <c r="AA165" s="2499" t="s">
        <v>1700</v>
      </c>
      <c r="AB165" s="2593" t="s">
        <v>1701</v>
      </c>
      <c r="AC165" s="2499">
        <v>63214.2</v>
      </c>
      <c r="AD165" s="6" t="s">
        <v>635</v>
      </c>
      <c r="AE165" s="2543">
        <v>45470</v>
      </c>
      <c r="AF165" s="8">
        <v>2</v>
      </c>
      <c r="AG165" s="2543">
        <v>45464</v>
      </c>
      <c r="AH165" s="8">
        <v>19</v>
      </c>
    </row>
    <row r="166" spans="1:34" s="2807" customFormat="1" ht="90" x14ac:dyDescent="0.25">
      <c r="A166" s="2518">
        <v>45513</v>
      </c>
      <c r="C166" s="2810" t="s">
        <v>1698</v>
      </c>
      <c r="D166" s="2810"/>
      <c r="E166" s="2810"/>
      <c r="F166" s="2681">
        <v>2</v>
      </c>
      <c r="G166" s="161"/>
      <c r="H166" s="161"/>
      <c r="I166" s="2937" t="s">
        <v>16182</v>
      </c>
      <c r="J166" s="2798">
        <v>10</v>
      </c>
      <c r="K166" s="2805" t="s">
        <v>1702</v>
      </c>
      <c r="L166" s="2798" t="s">
        <v>504</v>
      </c>
      <c r="M166" s="2802" t="s">
        <v>511</v>
      </c>
      <c r="N166" s="2718" t="s">
        <v>1704</v>
      </c>
      <c r="O166" s="2718"/>
      <c r="P166" s="2718"/>
      <c r="Q166" s="62" t="s">
        <v>1703</v>
      </c>
      <c r="R166" s="2799">
        <v>27</v>
      </c>
      <c r="S166" s="2799">
        <v>81</v>
      </c>
      <c r="T166" s="2800" t="s">
        <v>545</v>
      </c>
      <c r="U166" s="2798">
        <v>6</v>
      </c>
      <c r="V166" s="2801">
        <f t="shared" si="3"/>
        <v>60</v>
      </c>
      <c r="W166" s="16" t="s">
        <v>506</v>
      </c>
      <c r="X166" s="2513" t="s">
        <v>949</v>
      </c>
      <c r="Y166" s="2948"/>
      <c r="Z166" s="2530"/>
      <c r="AA166" s="2499" t="s">
        <v>736</v>
      </c>
      <c r="AB166" s="2593" t="s">
        <v>1507</v>
      </c>
      <c r="AC166" s="2499">
        <v>8316</v>
      </c>
      <c r="AD166" s="6" t="s">
        <v>1002</v>
      </c>
      <c r="AE166" s="2543">
        <v>45513</v>
      </c>
      <c r="AF166" s="8">
        <v>1</v>
      </c>
      <c r="AG166" s="2543"/>
      <c r="AH166" s="8">
        <v>1.5</v>
      </c>
    </row>
    <row r="167" spans="1:34" s="2444" customFormat="1" ht="90" x14ac:dyDescent="0.25">
      <c r="A167" s="2518">
        <v>45513</v>
      </c>
      <c r="C167" s="2804" t="s">
        <v>1707</v>
      </c>
      <c r="D167" s="2804"/>
      <c r="E167" s="2804"/>
      <c r="F167" s="2556">
        <v>1</v>
      </c>
      <c r="G167" s="2698"/>
      <c r="H167" s="2698"/>
      <c r="I167" s="2942" t="s">
        <v>16183</v>
      </c>
      <c r="J167" s="2798">
        <v>20</v>
      </c>
      <c r="K167" s="2805" t="s">
        <v>1702</v>
      </c>
      <c r="L167" s="2798" t="s">
        <v>504</v>
      </c>
      <c r="M167" s="2802" t="s">
        <v>511</v>
      </c>
      <c r="N167" s="2718" t="s">
        <v>1706</v>
      </c>
      <c r="O167" s="2718"/>
      <c r="P167" s="2718"/>
      <c r="Q167" s="62" t="s">
        <v>1705</v>
      </c>
      <c r="R167" s="2799">
        <v>66</v>
      </c>
      <c r="S167" s="2799">
        <v>334</v>
      </c>
      <c r="T167" s="2800" t="s">
        <v>545</v>
      </c>
      <c r="U167" s="2798">
        <v>4</v>
      </c>
      <c r="V167" s="2801">
        <f t="shared" si="3"/>
        <v>80</v>
      </c>
      <c r="W167" s="16" t="s">
        <v>506</v>
      </c>
      <c r="X167" s="2513" t="s">
        <v>949</v>
      </c>
      <c r="Y167" s="2948"/>
      <c r="Z167" s="2530"/>
      <c r="AA167" s="2499" t="s">
        <v>1694</v>
      </c>
      <c r="AB167" s="2593" t="s">
        <v>1469</v>
      </c>
      <c r="AC167" s="2499">
        <v>29360</v>
      </c>
      <c r="AD167" s="6" t="s">
        <v>1002</v>
      </c>
      <c r="AE167" s="2543">
        <v>45513</v>
      </c>
      <c r="AF167" s="8">
        <v>1</v>
      </c>
      <c r="AG167" s="2543">
        <v>45511</v>
      </c>
      <c r="AH167" s="8">
        <v>4</v>
      </c>
    </row>
    <row r="168" spans="1:34" s="2444" customFormat="1" ht="330" x14ac:dyDescent="0.25">
      <c r="A168" s="2518">
        <v>45513</v>
      </c>
      <c r="C168" s="62" t="s">
        <v>1711</v>
      </c>
      <c r="D168" s="62"/>
      <c r="E168" s="62"/>
      <c r="F168" s="2556">
        <v>1</v>
      </c>
      <c r="G168" s="2631"/>
      <c r="H168" s="2631"/>
      <c r="I168" s="2942" t="s">
        <v>16184</v>
      </c>
      <c r="J168" s="16">
        <v>246</v>
      </c>
      <c r="K168" s="2710" t="s">
        <v>1708</v>
      </c>
      <c r="L168" s="2461" t="s">
        <v>504</v>
      </c>
      <c r="M168" s="2758" t="s">
        <v>511</v>
      </c>
      <c r="N168" s="60" t="s">
        <v>1710</v>
      </c>
      <c r="O168" s="60"/>
      <c r="P168" s="60"/>
      <c r="Q168" s="62" t="s">
        <v>1709</v>
      </c>
      <c r="R168" s="2491">
        <v>69</v>
      </c>
      <c r="S168" s="2491">
        <v>211</v>
      </c>
      <c r="T168" s="2460" t="s">
        <v>730</v>
      </c>
      <c r="U168" s="16">
        <v>14</v>
      </c>
      <c r="V168" s="2533">
        <f t="shared" si="3"/>
        <v>3444</v>
      </c>
      <c r="W168" s="16" t="s">
        <v>512</v>
      </c>
      <c r="X168" s="2513" t="s">
        <v>1712</v>
      </c>
      <c r="Y168" s="2948"/>
      <c r="Z168" s="2530" t="s">
        <v>1713</v>
      </c>
      <c r="AA168" s="2499" t="s">
        <v>1714</v>
      </c>
      <c r="AB168" s="2593" t="s">
        <v>1715</v>
      </c>
      <c r="AC168" s="2499">
        <v>12595.2</v>
      </c>
      <c r="AD168" s="6" t="s">
        <v>635</v>
      </c>
      <c r="AE168" s="2543">
        <v>45504</v>
      </c>
      <c r="AF168" s="8">
        <v>2</v>
      </c>
      <c r="AG168" s="2543">
        <v>45483</v>
      </c>
      <c r="AH168" s="8">
        <v>16</v>
      </c>
    </row>
    <row r="169" spans="1:34" s="2807" customFormat="1" ht="90" x14ac:dyDescent="0.25">
      <c r="A169" s="2518">
        <v>45513</v>
      </c>
      <c r="C169" s="2810" t="s">
        <v>1687</v>
      </c>
      <c r="D169" s="2810"/>
      <c r="E169" s="2810"/>
      <c r="F169" s="2631"/>
      <c r="G169" s="2631"/>
      <c r="H169" s="2556">
        <v>1</v>
      </c>
      <c r="I169" s="2937" t="s">
        <v>16185</v>
      </c>
      <c r="J169" s="2798">
        <v>5</v>
      </c>
      <c r="K169" s="2818" t="s">
        <v>1716</v>
      </c>
      <c r="L169" s="2798" t="s">
        <v>504</v>
      </c>
      <c r="M169" s="2802" t="s">
        <v>511</v>
      </c>
      <c r="N169" s="2718" t="s">
        <v>1718</v>
      </c>
      <c r="O169" s="2718"/>
      <c r="P169" s="2718"/>
      <c r="Q169" s="62" t="s">
        <v>1717</v>
      </c>
      <c r="R169" s="2799">
        <v>29</v>
      </c>
      <c r="S169" s="2799">
        <v>309</v>
      </c>
      <c r="T169" s="2800" t="s">
        <v>545</v>
      </c>
      <c r="U169" s="2798">
        <v>43</v>
      </c>
      <c r="V169" s="2801">
        <f t="shared" si="3"/>
        <v>215</v>
      </c>
      <c r="W169" s="16" t="s">
        <v>506</v>
      </c>
      <c r="X169" s="2513" t="s">
        <v>1719</v>
      </c>
      <c r="Y169" s="2948"/>
      <c r="Z169" s="2530"/>
      <c r="AA169" s="2499" t="s">
        <v>1506</v>
      </c>
      <c r="AB169" s="2593" t="s">
        <v>1647</v>
      </c>
      <c r="AC169" s="2499">
        <v>4805.3</v>
      </c>
      <c r="AD169" s="6" t="s">
        <v>1002</v>
      </c>
      <c r="AE169" s="2543">
        <v>45512</v>
      </c>
      <c r="AF169" s="8">
        <v>1</v>
      </c>
      <c r="AG169" s="2543">
        <v>45511</v>
      </c>
      <c r="AH169" s="8">
        <v>2</v>
      </c>
    </row>
    <row r="170" spans="1:34" s="2807" customFormat="1" ht="90" x14ac:dyDescent="0.25">
      <c r="A170" s="2518">
        <v>45512</v>
      </c>
      <c r="C170" s="62" t="s">
        <v>1723</v>
      </c>
      <c r="D170" s="62"/>
      <c r="E170" s="62"/>
      <c r="F170" s="2556">
        <v>1</v>
      </c>
      <c r="G170" s="2631"/>
      <c r="H170" s="2556"/>
      <c r="I170" s="2937" t="s">
        <v>16186</v>
      </c>
      <c r="J170" s="16">
        <v>79</v>
      </c>
      <c r="K170" s="2706" t="s">
        <v>1720</v>
      </c>
      <c r="L170" s="2461" t="s">
        <v>504</v>
      </c>
      <c r="M170" s="2600" t="s">
        <v>511</v>
      </c>
      <c r="N170" s="140" t="s">
        <v>1722</v>
      </c>
      <c r="O170" s="140"/>
      <c r="P170" s="140"/>
      <c r="Q170" s="62" t="s">
        <v>1721</v>
      </c>
      <c r="R170" s="2491">
        <v>19</v>
      </c>
      <c r="S170" s="2491">
        <v>51</v>
      </c>
      <c r="T170" s="2460" t="s">
        <v>545</v>
      </c>
      <c r="U170" s="16">
        <v>3</v>
      </c>
      <c r="V170" s="2533">
        <f t="shared" si="3"/>
        <v>237</v>
      </c>
      <c r="W170" s="16" t="s">
        <v>506</v>
      </c>
      <c r="X170" s="2513" t="s">
        <v>568</v>
      </c>
      <c r="Y170" s="2948"/>
      <c r="Z170" s="2530"/>
      <c r="AA170" s="2499" t="s">
        <v>1724</v>
      </c>
      <c r="AB170" s="2593" t="s">
        <v>1635</v>
      </c>
      <c r="AC170" s="2499">
        <v>2627.04</v>
      </c>
      <c r="AD170" s="6" t="s">
        <v>1002</v>
      </c>
      <c r="AE170" s="2543">
        <v>45517</v>
      </c>
      <c r="AF170" s="8">
        <v>1</v>
      </c>
      <c r="AG170" s="2543">
        <v>45505</v>
      </c>
      <c r="AH170" s="8"/>
    </row>
    <row r="171" spans="1:34" s="2807" customFormat="1" ht="135" x14ac:dyDescent="0.25">
      <c r="A171" s="2518">
        <v>45512</v>
      </c>
      <c r="C171" s="2804" t="s">
        <v>1728</v>
      </c>
      <c r="D171" s="2804"/>
      <c r="E171" s="2804"/>
      <c r="F171" s="2556">
        <v>1</v>
      </c>
      <c r="G171" s="2708"/>
      <c r="H171" s="2556"/>
      <c r="I171" s="2937" t="s">
        <v>16187</v>
      </c>
      <c r="J171" s="2832">
        <v>20</v>
      </c>
      <c r="K171" s="2833" t="s">
        <v>1725</v>
      </c>
      <c r="L171" s="2832" t="s">
        <v>504</v>
      </c>
      <c r="M171" s="2802" t="s">
        <v>511</v>
      </c>
      <c r="N171" s="2837" t="s">
        <v>1727</v>
      </c>
      <c r="O171" s="2837"/>
      <c r="P171" s="2837"/>
      <c r="Q171" s="62" t="s">
        <v>1726</v>
      </c>
      <c r="R171" s="2834">
        <v>58</v>
      </c>
      <c r="S171" s="2834">
        <v>187</v>
      </c>
      <c r="T171" s="2835" t="s">
        <v>505</v>
      </c>
      <c r="U171" s="2832">
        <v>4</v>
      </c>
      <c r="V171" s="2836">
        <f t="shared" si="3"/>
        <v>80</v>
      </c>
      <c r="W171" s="50" t="s">
        <v>506</v>
      </c>
      <c r="X171" s="2554" t="s">
        <v>949</v>
      </c>
      <c r="Y171" s="2950"/>
      <c r="Z171" s="2701"/>
      <c r="AA171" s="2565" t="s">
        <v>1492</v>
      </c>
      <c r="AB171" s="2702" t="s">
        <v>1520</v>
      </c>
      <c r="AC171" s="2565">
        <v>11719</v>
      </c>
      <c r="AD171" s="38" t="s">
        <v>635</v>
      </c>
      <c r="AE171" s="2477">
        <v>45513</v>
      </c>
      <c r="AF171" s="68">
        <v>2</v>
      </c>
      <c r="AG171" s="2477">
        <v>45512</v>
      </c>
      <c r="AH171" s="8">
        <v>6</v>
      </c>
    </row>
    <row r="172" spans="1:34" s="2807" customFormat="1" ht="135" x14ac:dyDescent="0.25">
      <c r="A172" s="2518">
        <v>45512</v>
      </c>
      <c r="C172" s="2804" t="s">
        <v>1732</v>
      </c>
      <c r="D172" s="2804"/>
      <c r="E172" s="2804"/>
      <c r="F172" s="2556"/>
      <c r="G172" s="2698"/>
      <c r="H172" s="2556">
        <v>1</v>
      </c>
      <c r="I172" s="2937" t="s">
        <v>16188</v>
      </c>
      <c r="J172" s="2798">
        <v>30</v>
      </c>
      <c r="K172" s="2805" t="s">
        <v>1729</v>
      </c>
      <c r="L172" s="2798" t="s">
        <v>504</v>
      </c>
      <c r="M172" s="2802" t="s">
        <v>511</v>
      </c>
      <c r="N172" s="2718" t="s">
        <v>1731</v>
      </c>
      <c r="O172" s="2718"/>
      <c r="P172" s="2718"/>
      <c r="Q172" s="62" t="s">
        <v>1730</v>
      </c>
      <c r="R172" s="2799">
        <v>173</v>
      </c>
      <c r="S172" s="2799">
        <v>600</v>
      </c>
      <c r="T172" s="2800" t="s">
        <v>1099</v>
      </c>
      <c r="U172" s="2798">
        <v>22</v>
      </c>
      <c r="V172" s="2801">
        <f t="shared" si="3"/>
        <v>660</v>
      </c>
      <c r="W172" s="16" t="s">
        <v>506</v>
      </c>
      <c r="X172" s="2513" t="s">
        <v>949</v>
      </c>
      <c r="Y172" s="2948"/>
      <c r="Z172" s="2530"/>
      <c r="AA172" s="2499" t="s">
        <v>1683</v>
      </c>
      <c r="AB172" s="2593" t="s">
        <v>1733</v>
      </c>
      <c r="AC172" s="2499">
        <v>47120</v>
      </c>
      <c r="AD172" s="6" t="s">
        <v>635</v>
      </c>
      <c r="AE172" s="2543">
        <v>45512</v>
      </c>
      <c r="AF172" s="8">
        <v>5</v>
      </c>
      <c r="AG172" s="2543"/>
      <c r="AH172" s="8">
        <v>11</v>
      </c>
    </row>
    <row r="173" spans="1:34" s="2444" customFormat="1" ht="105" x14ac:dyDescent="0.25">
      <c r="A173" s="2518">
        <v>45511</v>
      </c>
      <c r="C173" s="62" t="s">
        <v>1737</v>
      </c>
      <c r="D173" s="62"/>
      <c r="E173" s="62"/>
      <c r="F173" s="2556">
        <v>1</v>
      </c>
      <c r="G173" s="2631"/>
      <c r="H173" s="2556"/>
      <c r="I173" s="2942" t="s">
        <v>16802</v>
      </c>
      <c r="J173" s="16">
        <v>15</v>
      </c>
      <c r="K173" s="2706" t="s">
        <v>1734</v>
      </c>
      <c r="L173" s="2461" t="s">
        <v>504</v>
      </c>
      <c r="M173" s="2600" t="s">
        <v>511</v>
      </c>
      <c r="N173" s="140" t="s">
        <v>1736</v>
      </c>
      <c r="O173" s="140"/>
      <c r="P173" s="140"/>
      <c r="Q173" s="62" t="s">
        <v>1735</v>
      </c>
      <c r="R173" s="2491">
        <v>71</v>
      </c>
      <c r="S173" s="2491">
        <v>376</v>
      </c>
      <c r="T173" s="2460" t="s">
        <v>505</v>
      </c>
      <c r="U173" s="16">
        <v>1</v>
      </c>
      <c r="V173" s="2533">
        <f t="shared" si="3"/>
        <v>15</v>
      </c>
      <c r="W173" s="16" t="s">
        <v>506</v>
      </c>
      <c r="X173" s="2513" t="s">
        <v>1738</v>
      </c>
      <c r="Y173" s="2948"/>
      <c r="Z173" s="2530"/>
      <c r="AA173" s="2499" t="s">
        <v>1739</v>
      </c>
      <c r="AB173" s="2593" t="s">
        <v>1740</v>
      </c>
      <c r="AC173" s="2499">
        <v>4400</v>
      </c>
      <c r="AD173" s="6" t="s">
        <v>1741</v>
      </c>
      <c r="AE173" s="2543">
        <v>45511</v>
      </c>
      <c r="AF173" s="8">
        <v>2</v>
      </c>
      <c r="AG173" s="2543">
        <v>45505</v>
      </c>
      <c r="AH173" s="8"/>
    </row>
    <row r="174" spans="1:34" s="2807" customFormat="1" ht="135" x14ac:dyDescent="0.25">
      <c r="A174" s="2518">
        <v>45511</v>
      </c>
      <c r="C174" s="2804" t="s">
        <v>1745</v>
      </c>
      <c r="D174" s="2804"/>
      <c r="E174" s="2804"/>
      <c r="F174" s="2681">
        <v>1</v>
      </c>
      <c r="G174" s="161"/>
      <c r="H174" s="161"/>
      <c r="I174" s="2937" t="s">
        <v>16189</v>
      </c>
      <c r="J174" s="2798">
        <v>20</v>
      </c>
      <c r="K174" s="2833" t="s">
        <v>1742</v>
      </c>
      <c r="L174" s="2798" t="s">
        <v>504</v>
      </c>
      <c r="M174" s="2802" t="s">
        <v>511</v>
      </c>
      <c r="N174" s="2718" t="s">
        <v>1744</v>
      </c>
      <c r="O174" s="2718"/>
      <c r="P174" s="2718"/>
      <c r="Q174" s="62" t="s">
        <v>1743</v>
      </c>
      <c r="R174" s="2799">
        <v>105</v>
      </c>
      <c r="S174" s="2799">
        <v>358</v>
      </c>
      <c r="T174" s="2800" t="s">
        <v>629</v>
      </c>
      <c r="U174" s="2798">
        <v>9</v>
      </c>
      <c r="V174" s="2801">
        <f t="shared" si="3"/>
        <v>180</v>
      </c>
      <c r="W174" s="16" t="s">
        <v>506</v>
      </c>
      <c r="X174" s="2513" t="s">
        <v>949</v>
      </c>
      <c r="Y174" s="2948"/>
      <c r="Z174" s="2530"/>
      <c r="AA174" s="2499" t="s">
        <v>1492</v>
      </c>
      <c r="AB174" s="2593" t="s">
        <v>1529</v>
      </c>
      <c r="AC174" s="2499">
        <v>21304</v>
      </c>
      <c r="AD174" s="6" t="s">
        <v>635</v>
      </c>
      <c r="AE174" s="2543">
        <v>45511</v>
      </c>
      <c r="AF174" s="8">
        <v>2</v>
      </c>
      <c r="AG174" s="2543">
        <v>45509</v>
      </c>
      <c r="AH174" s="8">
        <v>6</v>
      </c>
    </row>
    <row r="175" spans="1:34" s="2807" customFormat="1" ht="135" x14ac:dyDescent="0.25">
      <c r="A175" s="2518">
        <v>45511</v>
      </c>
      <c r="C175" s="2810" t="s">
        <v>1748</v>
      </c>
      <c r="D175" s="2810"/>
      <c r="E175" s="2810"/>
      <c r="F175" s="2681">
        <v>1</v>
      </c>
      <c r="G175" s="161"/>
      <c r="H175" s="161"/>
      <c r="I175" s="2937" t="s">
        <v>16190</v>
      </c>
      <c r="J175" s="2798">
        <v>20</v>
      </c>
      <c r="K175" s="2833" t="s">
        <v>1742</v>
      </c>
      <c r="L175" s="2798" t="s">
        <v>504</v>
      </c>
      <c r="M175" s="2802" t="s">
        <v>511</v>
      </c>
      <c r="N175" s="2718" t="s">
        <v>1747</v>
      </c>
      <c r="O175" s="2718"/>
      <c r="P175" s="2718"/>
      <c r="Q175" s="62" t="s">
        <v>1746</v>
      </c>
      <c r="R175" s="2799">
        <v>88</v>
      </c>
      <c r="S175" s="2799">
        <v>340</v>
      </c>
      <c r="T175" s="2800" t="s">
        <v>505</v>
      </c>
      <c r="U175" s="2798">
        <v>14</v>
      </c>
      <c r="V175" s="2801">
        <f t="shared" si="3"/>
        <v>280</v>
      </c>
      <c r="W175" s="16" t="s">
        <v>506</v>
      </c>
      <c r="X175" s="2513" t="s">
        <v>949</v>
      </c>
      <c r="Y175" s="2948"/>
      <c r="Z175" s="2530"/>
      <c r="AA175" s="2499" t="s">
        <v>1694</v>
      </c>
      <c r="AB175" s="2593" t="s">
        <v>1469</v>
      </c>
      <c r="AC175" s="2499">
        <v>16273</v>
      </c>
      <c r="AD175" s="6" t="s">
        <v>1749</v>
      </c>
      <c r="AE175" s="2543">
        <v>45511</v>
      </c>
      <c r="AF175" s="8">
        <v>2</v>
      </c>
      <c r="AG175" s="2543">
        <v>45511</v>
      </c>
      <c r="AH175" s="8">
        <v>4.5</v>
      </c>
    </row>
    <row r="176" spans="1:34" s="2807" customFormat="1" ht="225" x14ac:dyDescent="0.25">
      <c r="A176" s="2518">
        <v>45511</v>
      </c>
      <c r="C176" s="62" t="s">
        <v>1753</v>
      </c>
      <c r="D176" s="62"/>
      <c r="E176" s="62"/>
      <c r="F176" s="2556">
        <v>1</v>
      </c>
      <c r="G176" s="2631"/>
      <c r="H176" s="2631"/>
      <c r="I176" s="2937" t="s">
        <v>16191</v>
      </c>
      <c r="J176" s="16">
        <v>4</v>
      </c>
      <c r="K176" s="2706" t="s">
        <v>1750</v>
      </c>
      <c r="L176" s="2461" t="s">
        <v>504</v>
      </c>
      <c r="M176" s="2600" t="s">
        <v>511</v>
      </c>
      <c r="N176" s="56" t="s">
        <v>1752</v>
      </c>
      <c r="O176" s="56"/>
      <c r="P176" s="56"/>
      <c r="Q176" s="62" t="s">
        <v>1751</v>
      </c>
      <c r="R176" s="2491">
        <v>150</v>
      </c>
      <c r="S176" s="2491">
        <v>520</v>
      </c>
      <c r="T176" s="2460" t="s">
        <v>1099</v>
      </c>
      <c r="U176" s="16">
        <v>40</v>
      </c>
      <c r="V176" s="2533">
        <f t="shared" si="3"/>
        <v>160</v>
      </c>
      <c r="W176" s="16" t="s">
        <v>506</v>
      </c>
      <c r="X176" s="2513" t="s">
        <v>1131</v>
      </c>
      <c r="Y176" s="2948"/>
      <c r="Z176" s="2530"/>
      <c r="AA176" s="2499" t="s">
        <v>567</v>
      </c>
      <c r="AB176" s="2593" t="s">
        <v>1670</v>
      </c>
      <c r="AC176" s="2499">
        <f>4977+1250</f>
        <v>6227</v>
      </c>
      <c r="AD176" s="6" t="s">
        <v>635</v>
      </c>
      <c r="AE176" s="2543">
        <v>45511</v>
      </c>
      <c r="AF176" s="8">
        <v>5</v>
      </c>
      <c r="AG176" s="2543">
        <v>45506</v>
      </c>
      <c r="AH176" s="8">
        <v>10</v>
      </c>
    </row>
    <row r="177" spans="1:34" s="2807" customFormat="1" ht="180" x14ac:dyDescent="0.25">
      <c r="A177" s="2518">
        <v>45511</v>
      </c>
      <c r="C177" s="17" t="s">
        <v>1756</v>
      </c>
      <c r="D177" s="17"/>
      <c r="E177" s="17"/>
      <c r="F177" s="2556">
        <v>1</v>
      </c>
      <c r="G177" s="2631"/>
      <c r="H177" s="2631"/>
      <c r="I177" s="2937" t="s">
        <v>16192</v>
      </c>
      <c r="J177" s="16">
        <v>66</v>
      </c>
      <c r="K177" s="2706" t="s">
        <v>1750</v>
      </c>
      <c r="L177" s="2461" t="s">
        <v>504</v>
      </c>
      <c r="M177" s="2600" t="s">
        <v>511</v>
      </c>
      <c r="N177" s="56" t="s">
        <v>1755</v>
      </c>
      <c r="O177" s="56"/>
      <c r="P177" s="56"/>
      <c r="Q177" s="62" t="s">
        <v>1754</v>
      </c>
      <c r="R177" s="2491">
        <v>29</v>
      </c>
      <c r="S177" s="2491">
        <v>126</v>
      </c>
      <c r="T177" s="2460" t="s">
        <v>545</v>
      </c>
      <c r="U177" s="16">
        <v>5</v>
      </c>
      <c r="V177" s="2533">
        <f t="shared" si="3"/>
        <v>330</v>
      </c>
      <c r="W177" s="16" t="s">
        <v>506</v>
      </c>
      <c r="X177" s="2513" t="s">
        <v>833</v>
      </c>
      <c r="Y177" s="2948"/>
      <c r="Z177" s="2530" t="s">
        <v>1757</v>
      </c>
      <c r="AA177" s="2499" t="s">
        <v>1683</v>
      </c>
      <c r="AB177" s="2593" t="s">
        <v>1733</v>
      </c>
      <c r="AC177" s="2499">
        <v>3674.14</v>
      </c>
      <c r="AD177" s="6" t="s">
        <v>1002</v>
      </c>
      <c r="AE177" s="2543">
        <v>45511</v>
      </c>
      <c r="AF177" s="8">
        <v>1</v>
      </c>
      <c r="AG177" s="2543">
        <v>45509</v>
      </c>
      <c r="AH177" s="8">
        <v>4</v>
      </c>
    </row>
    <row r="178" spans="1:34" s="2807" customFormat="1" ht="150" x14ac:dyDescent="0.25">
      <c r="A178" s="2518">
        <v>45510</v>
      </c>
      <c r="C178" s="17" t="s">
        <v>1528</v>
      </c>
      <c r="D178" s="17"/>
      <c r="E178" s="17"/>
      <c r="F178" s="2631"/>
      <c r="G178" s="2631"/>
      <c r="H178" s="2631"/>
      <c r="I178" s="2937" t="s">
        <v>16193</v>
      </c>
      <c r="J178" s="16">
        <v>10</v>
      </c>
      <c r="K178" s="2706" t="s">
        <v>1758</v>
      </c>
      <c r="L178" s="2461" t="s">
        <v>516</v>
      </c>
      <c r="M178" s="2600"/>
      <c r="N178" s="56" t="s">
        <v>1527</v>
      </c>
      <c r="O178" s="56"/>
      <c r="P178" s="56"/>
      <c r="Q178" s="17" t="s">
        <v>986</v>
      </c>
      <c r="R178" s="2491"/>
      <c r="S178" s="2491"/>
      <c r="T178" s="2460"/>
      <c r="U178" s="16"/>
      <c r="V178" s="2533">
        <f t="shared" si="3"/>
        <v>0</v>
      </c>
      <c r="W178" s="16" t="s">
        <v>506</v>
      </c>
      <c r="X178" s="2513" t="s">
        <v>595</v>
      </c>
      <c r="Y178" s="2948"/>
      <c r="Z178" s="2530"/>
      <c r="AA178" s="2499" t="s">
        <v>514</v>
      </c>
      <c r="AB178" s="2593" t="s">
        <v>1529</v>
      </c>
      <c r="AC178" s="2499">
        <v>1250</v>
      </c>
      <c r="AD178" s="6"/>
      <c r="AE178" s="2543"/>
      <c r="AF178" s="8"/>
      <c r="AG178" s="2543"/>
      <c r="AH178" s="8"/>
    </row>
    <row r="179" spans="1:34" s="2807" customFormat="1" ht="90" x14ac:dyDescent="0.25">
      <c r="A179" s="2518">
        <v>45510</v>
      </c>
      <c r="C179" s="2804" t="s">
        <v>1760</v>
      </c>
      <c r="D179" s="2804"/>
      <c r="E179" s="2804"/>
      <c r="F179" s="161"/>
      <c r="G179" s="161"/>
      <c r="H179" s="2681">
        <v>1</v>
      </c>
      <c r="I179" s="2937" t="s">
        <v>16194</v>
      </c>
      <c r="J179" s="2798">
        <v>20</v>
      </c>
      <c r="K179" s="2833" t="s">
        <v>1742</v>
      </c>
      <c r="L179" s="2798" t="s">
        <v>504</v>
      </c>
      <c r="M179" s="2802" t="s">
        <v>511</v>
      </c>
      <c r="N179" s="2718" t="s">
        <v>1706</v>
      </c>
      <c r="O179" s="2718"/>
      <c r="P179" s="2718"/>
      <c r="Q179" s="62" t="s">
        <v>1759</v>
      </c>
      <c r="R179" s="2799">
        <v>1</v>
      </c>
      <c r="S179" s="2799">
        <v>3</v>
      </c>
      <c r="T179" s="2800" t="s">
        <v>545</v>
      </c>
      <c r="U179" s="2798">
        <v>1</v>
      </c>
      <c r="V179" s="2801">
        <f t="shared" si="3"/>
        <v>20</v>
      </c>
      <c r="W179" s="16" t="s">
        <v>506</v>
      </c>
      <c r="X179" s="2513" t="s">
        <v>949</v>
      </c>
      <c r="Y179" s="2948"/>
      <c r="Z179" s="2530"/>
      <c r="AA179" s="2499" t="s">
        <v>1694</v>
      </c>
      <c r="AB179" s="2593" t="s">
        <v>1469</v>
      </c>
      <c r="AC179" s="2499">
        <v>7540</v>
      </c>
      <c r="AD179" s="6" t="s">
        <v>1002</v>
      </c>
      <c r="AE179" s="2543">
        <v>45511</v>
      </c>
      <c r="AF179" s="8">
        <v>1</v>
      </c>
      <c r="AG179" s="2543"/>
      <c r="AH179" s="8">
        <v>2</v>
      </c>
    </row>
    <row r="180" spans="1:34" s="2444" customFormat="1" ht="90" x14ac:dyDescent="0.25">
      <c r="A180" s="2518">
        <v>45510</v>
      </c>
      <c r="C180" s="2804" t="s">
        <v>1760</v>
      </c>
      <c r="D180" s="2804"/>
      <c r="E180" s="2804"/>
      <c r="F180" s="161"/>
      <c r="G180" s="161"/>
      <c r="H180" s="2681">
        <v>1</v>
      </c>
      <c r="I180" s="2942" t="s">
        <v>16195</v>
      </c>
      <c r="J180" s="2798">
        <v>20</v>
      </c>
      <c r="K180" s="2833" t="s">
        <v>1742</v>
      </c>
      <c r="L180" s="2798" t="s">
        <v>504</v>
      </c>
      <c r="M180" s="2802" t="s">
        <v>511</v>
      </c>
      <c r="N180" s="2718" t="s">
        <v>1706</v>
      </c>
      <c r="O180" s="2718"/>
      <c r="P180" s="2718"/>
      <c r="Q180" s="62" t="s">
        <v>1761</v>
      </c>
      <c r="R180" s="2799">
        <v>18</v>
      </c>
      <c r="S180" s="2799">
        <v>26</v>
      </c>
      <c r="T180" s="2800" t="s">
        <v>545</v>
      </c>
      <c r="U180" s="2798">
        <v>2</v>
      </c>
      <c r="V180" s="2801">
        <f t="shared" si="3"/>
        <v>40</v>
      </c>
      <c r="W180" s="16" t="s">
        <v>506</v>
      </c>
      <c r="X180" s="2513" t="s">
        <v>949</v>
      </c>
      <c r="Y180" s="2948"/>
      <c r="Z180" s="2530"/>
      <c r="AA180" s="2499" t="s">
        <v>1694</v>
      </c>
      <c r="AB180" s="2593" t="s">
        <v>1469</v>
      </c>
      <c r="AC180" s="2499">
        <v>10370</v>
      </c>
      <c r="AD180" s="6" t="s">
        <v>1002</v>
      </c>
      <c r="AE180" s="2543">
        <v>45511</v>
      </c>
      <c r="AF180" s="8">
        <v>1</v>
      </c>
      <c r="AG180" s="2543"/>
      <c r="AH180" s="8">
        <v>2</v>
      </c>
    </row>
    <row r="181" spans="1:34" s="2807" customFormat="1" ht="120" x14ac:dyDescent="0.25">
      <c r="A181" s="2518">
        <v>45510</v>
      </c>
      <c r="C181" s="2810" t="s">
        <v>1765</v>
      </c>
      <c r="D181" s="2810"/>
      <c r="E181" s="2810"/>
      <c r="F181" s="2631"/>
      <c r="G181" s="2631"/>
      <c r="H181" s="2556">
        <v>1</v>
      </c>
      <c r="I181" s="2937" t="s">
        <v>16196</v>
      </c>
      <c r="J181" s="2798">
        <v>20</v>
      </c>
      <c r="K181" s="2833" t="s">
        <v>1762</v>
      </c>
      <c r="L181" s="2798" t="s">
        <v>504</v>
      </c>
      <c r="M181" s="2802" t="s">
        <v>511</v>
      </c>
      <c r="N181" s="2718" t="s">
        <v>1764</v>
      </c>
      <c r="O181" s="2718"/>
      <c r="P181" s="2718"/>
      <c r="Q181" s="17" t="s">
        <v>1763</v>
      </c>
      <c r="R181" s="2799">
        <v>14</v>
      </c>
      <c r="S181" s="2799">
        <v>56</v>
      </c>
      <c r="T181" s="2800" t="s">
        <v>545</v>
      </c>
      <c r="U181" s="2798">
        <v>3</v>
      </c>
      <c r="V181" s="2801">
        <f t="shared" si="3"/>
        <v>60</v>
      </c>
      <c r="W181" s="16" t="s">
        <v>506</v>
      </c>
      <c r="X181" s="2513" t="s">
        <v>949</v>
      </c>
      <c r="Y181" s="2948"/>
      <c r="Z181" s="2530"/>
      <c r="AA181" s="2499" t="s">
        <v>1492</v>
      </c>
      <c r="AB181" s="2593" t="s">
        <v>1520</v>
      </c>
      <c r="AC181" s="2499">
        <v>10610</v>
      </c>
      <c r="AD181" s="6" t="s">
        <v>1002</v>
      </c>
      <c r="AE181" s="2543">
        <v>45510</v>
      </c>
      <c r="AF181" s="8">
        <v>1</v>
      </c>
      <c r="AG181" s="2543"/>
      <c r="AH181" s="8">
        <v>2</v>
      </c>
    </row>
    <row r="182" spans="1:34" s="2807" customFormat="1" ht="180" x14ac:dyDescent="0.25">
      <c r="A182" s="2518">
        <v>45510</v>
      </c>
      <c r="C182" s="17" t="s">
        <v>1768</v>
      </c>
      <c r="D182" s="17"/>
      <c r="E182" s="17"/>
      <c r="F182" s="2556">
        <v>2</v>
      </c>
      <c r="G182" s="2631"/>
      <c r="H182" s="2556"/>
      <c r="I182" s="2937" t="s">
        <v>16197</v>
      </c>
      <c r="J182" s="16">
        <v>84</v>
      </c>
      <c r="K182" s="2706" t="s">
        <v>1720</v>
      </c>
      <c r="L182" s="2461" t="s">
        <v>504</v>
      </c>
      <c r="M182" s="2600" t="s">
        <v>35</v>
      </c>
      <c r="N182" s="140" t="s">
        <v>1767</v>
      </c>
      <c r="O182" s="140"/>
      <c r="P182" s="140"/>
      <c r="Q182" s="62" t="s">
        <v>1766</v>
      </c>
      <c r="R182" s="2491">
        <v>11</v>
      </c>
      <c r="S182" s="2491">
        <v>21</v>
      </c>
      <c r="T182" s="2460" t="s">
        <v>545</v>
      </c>
      <c r="U182" s="16">
        <v>2</v>
      </c>
      <c r="V182" s="2533">
        <f t="shared" si="3"/>
        <v>168</v>
      </c>
      <c r="W182" s="16" t="s">
        <v>506</v>
      </c>
      <c r="X182" s="2513" t="s">
        <v>568</v>
      </c>
      <c r="Y182" s="2948"/>
      <c r="Z182" s="2530" t="s">
        <v>1769</v>
      </c>
      <c r="AA182" s="2499" t="s">
        <v>1634</v>
      </c>
      <c r="AB182" s="2593" t="s">
        <v>1770</v>
      </c>
      <c r="AC182" s="2499">
        <v>1854.2</v>
      </c>
      <c r="AD182" s="6" t="s">
        <v>1002</v>
      </c>
      <c r="AE182" s="2543">
        <v>45517</v>
      </c>
      <c r="AF182" s="8">
        <v>1</v>
      </c>
      <c r="AG182" s="2543">
        <v>45505</v>
      </c>
      <c r="AH182" s="8">
        <v>3</v>
      </c>
    </row>
    <row r="183" spans="1:34" s="162" customFormat="1" ht="135" x14ac:dyDescent="0.25">
      <c r="A183" s="2518">
        <v>45509</v>
      </c>
      <c r="C183" s="62" t="s">
        <v>1774</v>
      </c>
      <c r="D183" s="62"/>
      <c r="E183" s="62"/>
      <c r="F183" s="2631"/>
      <c r="G183" s="2631"/>
      <c r="H183" s="2556">
        <v>2</v>
      </c>
      <c r="I183" s="2936" t="s">
        <v>16198</v>
      </c>
      <c r="J183" s="16">
        <v>3</v>
      </c>
      <c r="K183" s="2710" t="s">
        <v>1771</v>
      </c>
      <c r="L183" s="2461" t="s">
        <v>504</v>
      </c>
      <c r="M183" s="2758" t="s">
        <v>511</v>
      </c>
      <c r="N183" s="56" t="s">
        <v>1773</v>
      </c>
      <c r="O183" s="56"/>
      <c r="P183" s="56"/>
      <c r="Q183" s="62" t="s">
        <v>1772</v>
      </c>
      <c r="R183" s="2491">
        <v>170</v>
      </c>
      <c r="S183" s="2491">
        <v>1043</v>
      </c>
      <c r="T183" s="2460" t="s">
        <v>1099</v>
      </c>
      <c r="U183" s="16">
        <v>61</v>
      </c>
      <c r="V183" s="2533">
        <f t="shared" si="3"/>
        <v>183</v>
      </c>
      <c r="W183" s="16" t="s">
        <v>506</v>
      </c>
      <c r="X183" s="2513" t="s">
        <v>1775</v>
      </c>
      <c r="Y183" s="2948"/>
      <c r="Z183" s="2530"/>
      <c r="AA183" s="2499" t="s">
        <v>1776</v>
      </c>
      <c r="AB183" s="2593" t="s">
        <v>1476</v>
      </c>
      <c r="AC183" s="2499">
        <v>8920.6</v>
      </c>
      <c r="AD183" s="6" t="s">
        <v>956</v>
      </c>
      <c r="AE183" s="2543">
        <v>45511</v>
      </c>
      <c r="AF183" s="8">
        <v>3</v>
      </c>
      <c r="AG183" s="2543">
        <v>45502</v>
      </c>
      <c r="AH183" s="8">
        <v>14</v>
      </c>
    </row>
    <row r="184" spans="1:34" s="2807" customFormat="1" ht="90" x14ac:dyDescent="0.25">
      <c r="A184" s="2518">
        <v>45509</v>
      </c>
      <c r="C184" s="17" t="s">
        <v>1780</v>
      </c>
      <c r="D184" s="17"/>
      <c r="E184" s="17"/>
      <c r="F184" s="2556"/>
      <c r="G184" s="2631"/>
      <c r="H184" s="2556">
        <v>1</v>
      </c>
      <c r="I184" s="2937" t="s">
        <v>16199</v>
      </c>
      <c r="J184" s="16">
        <v>9</v>
      </c>
      <c r="K184" s="2706" t="s">
        <v>1777</v>
      </c>
      <c r="L184" s="2461" t="s">
        <v>504</v>
      </c>
      <c r="M184" s="2600" t="s">
        <v>35</v>
      </c>
      <c r="N184" s="2754" t="s">
        <v>1779</v>
      </c>
      <c r="O184" s="2754"/>
      <c r="P184" s="2754"/>
      <c r="Q184" s="62" t="s">
        <v>1778</v>
      </c>
      <c r="R184" s="2491">
        <v>88</v>
      </c>
      <c r="S184" s="2491">
        <v>350</v>
      </c>
      <c r="T184" s="2460" t="s">
        <v>640</v>
      </c>
      <c r="U184" s="16">
        <v>0</v>
      </c>
      <c r="V184" s="2533">
        <f t="shared" si="3"/>
        <v>0</v>
      </c>
      <c r="W184" s="16" t="s">
        <v>506</v>
      </c>
      <c r="X184" s="2513" t="s">
        <v>1781</v>
      </c>
      <c r="Y184" s="2948"/>
      <c r="Z184" s="2530"/>
      <c r="AA184" s="2499" t="s">
        <v>1430</v>
      </c>
      <c r="AB184" s="2593" t="s">
        <v>1207</v>
      </c>
      <c r="AC184" s="2499">
        <v>3048.84</v>
      </c>
      <c r="AD184" s="6" t="s">
        <v>1002</v>
      </c>
      <c r="AE184" s="2543">
        <v>45509</v>
      </c>
      <c r="AF184" s="8">
        <v>1</v>
      </c>
      <c r="AG184" s="2543">
        <v>45505</v>
      </c>
      <c r="AH184" s="8">
        <v>7</v>
      </c>
    </row>
    <row r="185" spans="1:34" s="2807" customFormat="1" ht="90" x14ac:dyDescent="0.25">
      <c r="A185" s="2518">
        <v>45509</v>
      </c>
      <c r="C185" s="2804" t="s">
        <v>1785</v>
      </c>
      <c r="D185" s="2804"/>
      <c r="E185" s="2804"/>
      <c r="F185" s="2556">
        <v>2</v>
      </c>
      <c r="G185" s="2631"/>
      <c r="H185" s="2556"/>
      <c r="I185" s="2937" t="s">
        <v>16200</v>
      </c>
      <c r="J185" s="2798">
        <v>68</v>
      </c>
      <c r="K185" s="2805" t="s">
        <v>1782</v>
      </c>
      <c r="L185" s="2798" t="s">
        <v>511</v>
      </c>
      <c r="M185" s="2802" t="s">
        <v>511</v>
      </c>
      <c r="N185" s="2838" t="s">
        <v>1784</v>
      </c>
      <c r="O185" s="2947"/>
      <c r="P185" s="2947"/>
      <c r="Q185" s="62" t="s">
        <v>1783</v>
      </c>
      <c r="R185" s="2799">
        <v>0</v>
      </c>
      <c r="S185" s="2799">
        <v>0</v>
      </c>
      <c r="T185" s="2800" t="s">
        <v>516</v>
      </c>
      <c r="U185" s="2798">
        <v>7</v>
      </c>
      <c r="V185" s="2801">
        <f t="shared" si="3"/>
        <v>476</v>
      </c>
      <c r="W185" s="16" t="s">
        <v>506</v>
      </c>
      <c r="X185" s="2513" t="s">
        <v>949</v>
      </c>
      <c r="Y185" s="2948"/>
      <c r="Z185" s="2530"/>
      <c r="AA185" s="2499" t="s">
        <v>1683</v>
      </c>
      <c r="AB185" s="2593" t="s">
        <v>1670</v>
      </c>
      <c r="AC185" s="2499">
        <v>13328</v>
      </c>
      <c r="AD185" s="6" t="s">
        <v>1002</v>
      </c>
      <c r="AE185" s="2543">
        <v>45509</v>
      </c>
      <c r="AF185" s="8">
        <v>1</v>
      </c>
      <c r="AG185" s="2543"/>
      <c r="AH185" s="8"/>
    </row>
    <row r="186" spans="1:34" s="2807" customFormat="1" ht="135" x14ac:dyDescent="0.25">
      <c r="A186" s="2518">
        <v>45509</v>
      </c>
      <c r="C186" s="62" t="s">
        <v>1789</v>
      </c>
      <c r="D186" s="62"/>
      <c r="E186" s="62"/>
      <c r="F186" s="2631"/>
      <c r="G186" s="2631"/>
      <c r="H186" s="2556">
        <v>1</v>
      </c>
      <c r="I186" s="2937" t="s">
        <v>16201</v>
      </c>
      <c r="J186" s="16">
        <v>15</v>
      </c>
      <c r="K186" s="2710" t="s">
        <v>1786</v>
      </c>
      <c r="L186" s="2461" t="s">
        <v>504</v>
      </c>
      <c r="M186" s="2600" t="s">
        <v>511</v>
      </c>
      <c r="N186" s="56" t="s">
        <v>1788</v>
      </c>
      <c r="O186" s="56"/>
      <c r="P186" s="56"/>
      <c r="Q186" s="62" t="s">
        <v>1787</v>
      </c>
      <c r="R186" s="2491">
        <v>123</v>
      </c>
      <c r="S186" s="2491">
        <v>1959</v>
      </c>
      <c r="T186" s="2460" t="s">
        <v>629</v>
      </c>
      <c r="U186" s="16">
        <v>68</v>
      </c>
      <c r="V186" s="2533">
        <f t="shared" si="3"/>
        <v>1020</v>
      </c>
      <c r="W186" s="16" t="s">
        <v>1790</v>
      </c>
      <c r="X186" s="2513" t="s">
        <v>613</v>
      </c>
      <c r="Y186" s="2948"/>
      <c r="Z186" s="2530"/>
      <c r="AA186" s="2499" t="s">
        <v>1475</v>
      </c>
      <c r="AB186" s="2593" t="s">
        <v>1791</v>
      </c>
      <c r="AC186" s="2499">
        <v>17482.349999999999</v>
      </c>
      <c r="AD186" s="6" t="s">
        <v>1792</v>
      </c>
      <c r="AE186" s="2543">
        <v>45504</v>
      </c>
      <c r="AF186" s="8">
        <v>2</v>
      </c>
      <c r="AG186" s="2543">
        <v>45497</v>
      </c>
      <c r="AH186" s="8">
        <v>16</v>
      </c>
    </row>
    <row r="187" spans="1:34" s="2444" customFormat="1" ht="330" x14ac:dyDescent="0.25">
      <c r="A187" s="2518">
        <v>45506</v>
      </c>
      <c r="C187" s="17" t="s">
        <v>1711</v>
      </c>
      <c r="D187" s="17"/>
      <c r="E187" s="17"/>
      <c r="F187" s="2556">
        <v>1</v>
      </c>
      <c r="G187" s="2631"/>
      <c r="H187" s="2631"/>
      <c r="I187" s="2942" t="s">
        <v>16202</v>
      </c>
      <c r="J187" s="16">
        <v>4</v>
      </c>
      <c r="K187" s="2706" t="s">
        <v>1793</v>
      </c>
      <c r="L187" s="2461" t="s">
        <v>504</v>
      </c>
      <c r="M187" s="2600" t="s">
        <v>511</v>
      </c>
      <c r="N187" s="59" t="s">
        <v>1710</v>
      </c>
      <c r="O187" s="59"/>
      <c r="P187" s="59"/>
      <c r="Q187" s="17" t="s">
        <v>1709</v>
      </c>
      <c r="R187" s="2491">
        <v>69</v>
      </c>
      <c r="S187" s="2491">
        <v>211</v>
      </c>
      <c r="T187" s="2460" t="s">
        <v>730</v>
      </c>
      <c r="U187" s="16">
        <v>14</v>
      </c>
      <c r="V187" s="2533">
        <f t="shared" si="3"/>
        <v>56</v>
      </c>
      <c r="W187" s="16" t="s">
        <v>512</v>
      </c>
      <c r="X187" s="2513" t="s">
        <v>1712</v>
      </c>
      <c r="Y187" s="2948"/>
      <c r="Z187" s="2530" t="s">
        <v>1713</v>
      </c>
      <c r="AA187" s="2499" t="s">
        <v>1714</v>
      </c>
      <c r="AB187" s="2593" t="s">
        <v>1715</v>
      </c>
      <c r="AC187" s="2499">
        <v>2048</v>
      </c>
      <c r="AD187" s="6" t="s">
        <v>635</v>
      </c>
      <c r="AE187" s="2543">
        <v>45504</v>
      </c>
      <c r="AF187" s="8">
        <v>2</v>
      </c>
      <c r="AG187" s="2543">
        <v>45483</v>
      </c>
      <c r="AH187" s="8">
        <v>16</v>
      </c>
    </row>
    <row r="188" spans="1:34" s="162" customFormat="1" ht="135" x14ac:dyDescent="0.25">
      <c r="A188" s="2518">
        <v>45506</v>
      </c>
      <c r="C188" s="62" t="s">
        <v>1797</v>
      </c>
      <c r="D188" s="62"/>
      <c r="E188" s="62"/>
      <c r="F188" s="2556">
        <v>1</v>
      </c>
      <c r="G188" s="2631"/>
      <c r="H188" s="2556"/>
      <c r="I188" s="2936" t="s">
        <v>16203</v>
      </c>
      <c r="J188" s="16">
        <v>18</v>
      </c>
      <c r="K188" s="2710" t="s">
        <v>1794</v>
      </c>
      <c r="L188" s="2461" t="s">
        <v>504</v>
      </c>
      <c r="M188" s="2600" t="s">
        <v>511</v>
      </c>
      <c r="N188" s="140" t="s">
        <v>1796</v>
      </c>
      <c r="O188" s="140"/>
      <c r="P188" s="140"/>
      <c r="Q188" s="62" t="s">
        <v>1795</v>
      </c>
      <c r="R188" s="2491">
        <v>72</v>
      </c>
      <c r="S188" s="2491">
        <v>2241</v>
      </c>
      <c r="T188" s="2460" t="s">
        <v>587</v>
      </c>
      <c r="U188" s="16">
        <v>10</v>
      </c>
      <c r="V188" s="2533">
        <f t="shared" si="3"/>
        <v>180</v>
      </c>
      <c r="W188" s="16" t="s">
        <v>512</v>
      </c>
      <c r="X188" s="2513" t="s">
        <v>1076</v>
      </c>
      <c r="Y188" s="2948"/>
      <c r="Z188" s="2530"/>
      <c r="AA188" s="2499" t="s">
        <v>1371</v>
      </c>
      <c r="AB188" s="2593" t="s">
        <v>1798</v>
      </c>
      <c r="AC188" s="2499">
        <f>14379+4500</f>
        <v>18879</v>
      </c>
      <c r="AD188" s="2619" t="s">
        <v>1799</v>
      </c>
      <c r="AE188" s="2543">
        <v>45509</v>
      </c>
      <c r="AF188" s="8">
        <v>2</v>
      </c>
      <c r="AG188" s="2543">
        <v>45502</v>
      </c>
      <c r="AH188" s="8">
        <v>11</v>
      </c>
    </row>
    <row r="189" spans="1:34" s="2807" customFormat="1" ht="135" x14ac:dyDescent="0.25">
      <c r="A189" s="2518">
        <v>45506</v>
      </c>
      <c r="C189" s="62" t="s">
        <v>1723</v>
      </c>
      <c r="D189" s="62"/>
      <c r="E189" s="62"/>
      <c r="F189" s="2631"/>
      <c r="G189" s="2631"/>
      <c r="H189" s="2556">
        <v>2</v>
      </c>
      <c r="I189" s="2937" t="s">
        <v>16204</v>
      </c>
      <c r="J189" s="16">
        <v>133</v>
      </c>
      <c r="K189" s="2710" t="s">
        <v>1800</v>
      </c>
      <c r="L189" s="2461" t="s">
        <v>504</v>
      </c>
      <c r="M189" s="2600" t="s">
        <v>511</v>
      </c>
      <c r="N189" s="56" t="s">
        <v>1802</v>
      </c>
      <c r="O189" s="56"/>
      <c r="P189" s="56"/>
      <c r="Q189" s="62" t="s">
        <v>1801</v>
      </c>
      <c r="R189" s="2491">
        <v>12</v>
      </c>
      <c r="S189" s="2491">
        <v>15</v>
      </c>
      <c r="T189" s="2460" t="s">
        <v>505</v>
      </c>
      <c r="U189" s="16">
        <v>8</v>
      </c>
      <c r="V189" s="2533">
        <f t="shared" si="3"/>
        <v>1064</v>
      </c>
      <c r="W189" s="16" t="s">
        <v>506</v>
      </c>
      <c r="X189" s="2513" t="s">
        <v>568</v>
      </c>
      <c r="Y189" s="2948"/>
      <c r="Z189" s="2614" t="s">
        <v>1803</v>
      </c>
      <c r="AA189" s="2499" t="s">
        <v>1634</v>
      </c>
      <c r="AB189" s="2593" t="s">
        <v>1635</v>
      </c>
      <c r="AC189" s="2499">
        <v>5006</v>
      </c>
      <c r="AD189" s="6" t="s">
        <v>956</v>
      </c>
      <c r="AE189" s="2543">
        <v>45503</v>
      </c>
      <c r="AF189" s="8">
        <v>2</v>
      </c>
      <c r="AG189" s="2543">
        <v>45496</v>
      </c>
      <c r="AH189" s="8">
        <v>4</v>
      </c>
    </row>
    <row r="190" spans="1:34" s="2444" customFormat="1" ht="76.5" x14ac:dyDescent="0.25">
      <c r="A190" s="2518">
        <v>45505</v>
      </c>
      <c r="C190" s="17" t="s">
        <v>1805</v>
      </c>
      <c r="D190" s="17"/>
      <c r="E190" s="17"/>
      <c r="F190" s="2556">
        <v>1</v>
      </c>
      <c r="G190" s="2698"/>
      <c r="H190" s="2556"/>
      <c r="I190" s="2942" t="s">
        <v>16205</v>
      </c>
      <c r="J190" s="16">
        <v>18</v>
      </c>
      <c r="K190" s="2706" t="s">
        <v>235</v>
      </c>
      <c r="L190" s="2461" t="s">
        <v>504</v>
      </c>
      <c r="M190" s="2600" t="s">
        <v>35</v>
      </c>
      <c r="N190" s="140" t="s">
        <v>1804</v>
      </c>
      <c r="O190" s="140"/>
      <c r="P190" s="140"/>
      <c r="Q190" s="62" t="s">
        <v>986</v>
      </c>
      <c r="R190" s="2491">
        <v>54</v>
      </c>
      <c r="S190" s="2491">
        <v>575</v>
      </c>
      <c r="T190" s="2460" t="s">
        <v>505</v>
      </c>
      <c r="U190" s="16">
        <v>45</v>
      </c>
      <c r="V190" s="2533">
        <f t="shared" si="3"/>
        <v>810</v>
      </c>
      <c r="W190" s="16" t="s">
        <v>506</v>
      </c>
      <c r="X190" s="2513" t="s">
        <v>1806</v>
      </c>
      <c r="Y190" s="2948"/>
      <c r="Z190" s="2530"/>
      <c r="AA190" s="2499" t="s">
        <v>1435</v>
      </c>
      <c r="AB190" s="2593"/>
      <c r="AC190" s="2499"/>
      <c r="AD190" s="6"/>
      <c r="AE190" s="2543"/>
      <c r="AF190" s="8"/>
      <c r="AG190" s="2543">
        <v>45483</v>
      </c>
      <c r="AH190" s="8">
        <v>6.5</v>
      </c>
    </row>
    <row r="191" spans="1:34" s="2807" customFormat="1" ht="90" x14ac:dyDescent="0.25">
      <c r="A191" s="2518">
        <v>45505</v>
      </c>
      <c r="C191" s="147" t="s">
        <v>1810</v>
      </c>
      <c r="D191" s="147"/>
      <c r="E191" s="147"/>
      <c r="F191" s="2631"/>
      <c r="G191" s="2631"/>
      <c r="H191" s="2556">
        <v>1</v>
      </c>
      <c r="I191" s="2937" t="s">
        <v>16206</v>
      </c>
      <c r="J191" s="77">
        <v>5</v>
      </c>
      <c r="K191" s="2716" t="s">
        <v>1807</v>
      </c>
      <c r="L191" s="77" t="s">
        <v>504</v>
      </c>
      <c r="M191" s="2628" t="s">
        <v>511</v>
      </c>
      <c r="N191" s="2828" t="s">
        <v>1809</v>
      </c>
      <c r="O191" s="2828"/>
      <c r="P191" s="2828"/>
      <c r="Q191" s="62" t="s">
        <v>1808</v>
      </c>
      <c r="R191" s="2663">
        <v>41</v>
      </c>
      <c r="S191" s="2663">
        <v>75</v>
      </c>
      <c r="T191" s="2626" t="s">
        <v>545</v>
      </c>
      <c r="U191" s="77">
        <v>31</v>
      </c>
      <c r="V191" s="2627">
        <f t="shared" si="3"/>
        <v>155</v>
      </c>
      <c r="W191" s="16" t="s">
        <v>506</v>
      </c>
      <c r="X191" s="2513" t="s">
        <v>1811</v>
      </c>
      <c r="Y191" s="2948"/>
      <c r="Z191" s="2530"/>
      <c r="AA191" s="2499" t="s">
        <v>1739</v>
      </c>
      <c r="AB191" s="2593" t="s">
        <v>1740</v>
      </c>
      <c r="AC191" s="2499">
        <v>1500</v>
      </c>
      <c r="AD191" s="6" t="s">
        <v>1002</v>
      </c>
      <c r="AE191" s="2543">
        <v>45505</v>
      </c>
      <c r="AF191" s="8">
        <v>2</v>
      </c>
      <c r="AG191" s="2543">
        <v>45503</v>
      </c>
      <c r="AH191" s="8">
        <v>6</v>
      </c>
    </row>
    <row r="192" spans="1:34" s="2807" customFormat="1" ht="187.5" x14ac:dyDescent="0.25">
      <c r="A192" s="2518">
        <v>45505</v>
      </c>
      <c r="C192" s="62" t="s">
        <v>1814</v>
      </c>
      <c r="D192" s="62"/>
      <c r="E192" s="62"/>
      <c r="F192" s="2556">
        <v>1</v>
      </c>
      <c r="G192" s="2698"/>
      <c r="H192" s="2698"/>
      <c r="I192" s="2937" t="s">
        <v>16207</v>
      </c>
      <c r="J192" s="16">
        <v>20</v>
      </c>
      <c r="K192" s="2706" t="s">
        <v>1812</v>
      </c>
      <c r="L192" s="2461" t="s">
        <v>504</v>
      </c>
      <c r="M192" s="2600" t="s">
        <v>511</v>
      </c>
      <c r="N192" s="140" t="s">
        <v>16781</v>
      </c>
      <c r="O192" s="140"/>
      <c r="P192" s="140"/>
      <c r="Q192" s="62" t="s">
        <v>1813</v>
      </c>
      <c r="R192" s="2491">
        <v>164</v>
      </c>
      <c r="S192" s="2491">
        <v>946</v>
      </c>
      <c r="T192" s="2460" t="s">
        <v>730</v>
      </c>
      <c r="U192" s="16">
        <v>21</v>
      </c>
      <c r="V192" s="2533">
        <f t="shared" si="3"/>
        <v>420</v>
      </c>
      <c r="W192" s="16" t="s">
        <v>506</v>
      </c>
      <c r="X192" s="2513" t="s">
        <v>1815</v>
      </c>
      <c r="Y192" s="2948"/>
      <c r="Z192" s="2530"/>
      <c r="AA192" s="2499" t="s">
        <v>1816</v>
      </c>
      <c r="AB192" s="2593" t="s">
        <v>1664</v>
      </c>
      <c r="AC192" s="2499">
        <v>18312</v>
      </c>
      <c r="AD192" s="2619" t="s">
        <v>1817</v>
      </c>
      <c r="AE192" s="2543">
        <v>45505</v>
      </c>
      <c r="AF192" s="8">
        <v>2</v>
      </c>
      <c r="AG192" s="2543">
        <v>45502</v>
      </c>
      <c r="AH192" s="8"/>
    </row>
    <row r="193" spans="1:34" s="2807" customFormat="1" ht="135" x14ac:dyDescent="0.25">
      <c r="A193" s="2518">
        <v>45505</v>
      </c>
      <c r="C193" s="2804" t="s">
        <v>1821</v>
      </c>
      <c r="D193" s="2804"/>
      <c r="E193" s="2804"/>
      <c r="F193" s="161"/>
      <c r="G193" s="161"/>
      <c r="H193" s="2681">
        <v>1</v>
      </c>
      <c r="I193" s="2937" t="s">
        <v>16208</v>
      </c>
      <c r="J193" s="2798">
        <v>61</v>
      </c>
      <c r="K193" s="2805" t="s">
        <v>1818</v>
      </c>
      <c r="L193" s="2798" t="s">
        <v>504</v>
      </c>
      <c r="M193" s="2802" t="s">
        <v>511</v>
      </c>
      <c r="N193" s="2718" t="s">
        <v>1820</v>
      </c>
      <c r="O193" s="2718"/>
      <c r="P193" s="2718"/>
      <c r="Q193" s="62" t="s">
        <v>1819</v>
      </c>
      <c r="R193" s="2799">
        <v>41</v>
      </c>
      <c r="S193" s="2799">
        <v>212</v>
      </c>
      <c r="T193" s="2800" t="s">
        <v>505</v>
      </c>
      <c r="U193" s="2798">
        <v>26</v>
      </c>
      <c r="V193" s="2801">
        <f t="shared" si="3"/>
        <v>1586</v>
      </c>
      <c r="W193" s="16" t="s">
        <v>506</v>
      </c>
      <c r="X193" s="2513" t="s">
        <v>949</v>
      </c>
      <c r="Y193" s="2948"/>
      <c r="Z193" s="2614" t="s">
        <v>1822</v>
      </c>
      <c r="AA193" s="2499" t="s">
        <v>1823</v>
      </c>
      <c r="AB193" s="2593" t="s">
        <v>1798</v>
      </c>
      <c r="AC193" s="2499">
        <v>20733.5</v>
      </c>
      <c r="AD193" s="6" t="s">
        <v>635</v>
      </c>
      <c r="AE193" s="2543">
        <v>45505</v>
      </c>
      <c r="AF193" s="8">
        <v>2</v>
      </c>
      <c r="AG193" s="2543">
        <v>45503</v>
      </c>
      <c r="AH193" s="8">
        <v>14</v>
      </c>
    </row>
    <row r="194" spans="1:34" s="2807" customFormat="1" ht="60" x14ac:dyDescent="0.25">
      <c r="A194" s="2518">
        <v>45504</v>
      </c>
      <c r="C194" s="67" t="s">
        <v>1826</v>
      </c>
      <c r="D194" s="67"/>
      <c r="E194" s="67"/>
      <c r="F194" s="2556">
        <v>1</v>
      </c>
      <c r="G194" s="2631"/>
      <c r="H194" s="2556"/>
      <c r="I194" s="2937" t="s">
        <v>16803</v>
      </c>
      <c r="J194" s="69">
        <v>50</v>
      </c>
      <c r="K194" s="2794" t="s">
        <v>16940</v>
      </c>
      <c r="L194" s="69" t="s">
        <v>504</v>
      </c>
      <c r="M194" s="2797" t="s">
        <v>511</v>
      </c>
      <c r="N194" s="140" t="s">
        <v>671</v>
      </c>
      <c r="O194" s="140"/>
      <c r="P194" s="140"/>
      <c r="Q194" s="17" t="s">
        <v>1825</v>
      </c>
      <c r="R194" s="2795">
        <v>1</v>
      </c>
      <c r="S194" s="2795">
        <v>1</v>
      </c>
      <c r="T194" s="2796" t="s">
        <v>798</v>
      </c>
      <c r="U194" s="69">
        <v>0</v>
      </c>
      <c r="V194" s="2533">
        <f t="shared" ref="V194:V257" si="4">U194*J194</f>
        <v>0</v>
      </c>
      <c r="W194" s="16" t="s">
        <v>506</v>
      </c>
      <c r="X194" s="2513" t="s">
        <v>1827</v>
      </c>
      <c r="Y194" s="2948"/>
      <c r="Z194" s="2530"/>
      <c r="AA194" s="2499" t="s">
        <v>1739</v>
      </c>
      <c r="AB194" s="2593" t="s">
        <v>1740</v>
      </c>
      <c r="AC194" s="2499">
        <v>3600</v>
      </c>
      <c r="AD194" s="6" t="s">
        <v>1167</v>
      </c>
      <c r="AE194" s="2543">
        <v>45504</v>
      </c>
      <c r="AF194" s="8">
        <v>1</v>
      </c>
      <c r="AG194" s="2543">
        <v>45503</v>
      </c>
      <c r="AH194" s="8"/>
    </row>
    <row r="195" spans="1:34" s="2807" customFormat="1" ht="60" x14ac:dyDescent="0.25">
      <c r="A195" s="2518">
        <v>45504</v>
      </c>
      <c r="C195" s="67" t="s">
        <v>1826</v>
      </c>
      <c r="D195" s="67"/>
      <c r="E195" s="67"/>
      <c r="F195" s="2556">
        <v>2</v>
      </c>
      <c r="G195" s="2631"/>
      <c r="H195" s="2556"/>
      <c r="I195" s="2937" t="s">
        <v>16804</v>
      </c>
      <c r="J195" s="69">
        <v>50</v>
      </c>
      <c r="K195" s="2794" t="s">
        <v>16940</v>
      </c>
      <c r="L195" s="69" t="s">
        <v>504</v>
      </c>
      <c r="M195" s="2797" t="s">
        <v>511</v>
      </c>
      <c r="N195" s="140" t="s">
        <v>671</v>
      </c>
      <c r="O195" s="140"/>
      <c r="P195" s="140"/>
      <c r="Q195" s="17" t="s">
        <v>1828</v>
      </c>
      <c r="R195" s="2795">
        <v>1</v>
      </c>
      <c r="S195" s="2795">
        <v>1</v>
      </c>
      <c r="T195" s="2796" t="s">
        <v>545</v>
      </c>
      <c r="U195" s="69">
        <v>0</v>
      </c>
      <c r="V195" s="2533">
        <f t="shared" si="4"/>
        <v>0</v>
      </c>
      <c r="W195" s="16" t="s">
        <v>506</v>
      </c>
      <c r="X195" s="2513" t="s">
        <v>1827</v>
      </c>
      <c r="Y195" s="2948"/>
      <c r="Z195" s="2530"/>
      <c r="AA195" s="2499" t="s">
        <v>1739</v>
      </c>
      <c r="AB195" s="2593" t="s">
        <v>1740</v>
      </c>
      <c r="AC195" s="2499">
        <v>2900</v>
      </c>
      <c r="AD195" s="6" t="s">
        <v>1167</v>
      </c>
      <c r="AE195" s="2543">
        <v>45504</v>
      </c>
      <c r="AF195" s="8">
        <v>1</v>
      </c>
      <c r="AG195" s="2543">
        <v>45503</v>
      </c>
      <c r="AH195" s="8"/>
    </row>
    <row r="196" spans="1:34" s="2807" customFormat="1" ht="262.5" x14ac:dyDescent="0.25">
      <c r="A196" s="2518">
        <v>45504</v>
      </c>
      <c r="C196" s="17" t="s">
        <v>1832</v>
      </c>
      <c r="D196" s="17"/>
      <c r="E196" s="17"/>
      <c r="F196" s="2556">
        <v>2</v>
      </c>
      <c r="G196" s="2698"/>
      <c r="H196" s="2698"/>
      <c r="I196" s="2937" t="s">
        <v>16209</v>
      </c>
      <c r="J196" s="16">
        <v>22</v>
      </c>
      <c r="K196" s="2710" t="s">
        <v>1829</v>
      </c>
      <c r="L196" s="2461" t="s">
        <v>504</v>
      </c>
      <c r="M196" s="2600" t="s">
        <v>511</v>
      </c>
      <c r="N196" s="140" t="s">
        <v>1831</v>
      </c>
      <c r="O196" s="140"/>
      <c r="P196" s="140"/>
      <c r="Q196" s="62" t="s">
        <v>1830</v>
      </c>
      <c r="R196" s="2491">
        <v>128</v>
      </c>
      <c r="S196" s="2491">
        <v>896</v>
      </c>
      <c r="T196" s="2460" t="s">
        <v>629</v>
      </c>
      <c r="U196" s="16">
        <v>3</v>
      </c>
      <c r="V196" s="2533">
        <f t="shared" si="4"/>
        <v>66</v>
      </c>
      <c r="W196" s="16" t="s">
        <v>506</v>
      </c>
      <c r="X196" s="2513" t="s">
        <v>1738</v>
      </c>
      <c r="Y196" s="2948"/>
      <c r="Z196" s="2530"/>
      <c r="AA196" s="2499" t="s">
        <v>1833</v>
      </c>
      <c r="AB196" s="2593" t="s">
        <v>1770</v>
      </c>
      <c r="AC196" s="2499">
        <v>6410.8</v>
      </c>
      <c r="AD196" s="2619" t="s">
        <v>1834</v>
      </c>
      <c r="AE196" s="2543">
        <v>45504</v>
      </c>
      <c r="AF196" s="8">
        <v>2</v>
      </c>
      <c r="AG196" s="2543">
        <v>45502</v>
      </c>
      <c r="AH196" s="8"/>
    </row>
    <row r="197" spans="1:34" s="2807" customFormat="1" ht="135" x14ac:dyDescent="0.25">
      <c r="A197" s="2518">
        <v>45504</v>
      </c>
      <c r="C197" s="2804" t="s">
        <v>1837</v>
      </c>
      <c r="D197" s="2804"/>
      <c r="E197" s="2804"/>
      <c r="F197" s="161"/>
      <c r="G197" s="161"/>
      <c r="H197" s="2681">
        <v>1</v>
      </c>
      <c r="I197" s="2937" t="s">
        <v>16210</v>
      </c>
      <c r="J197" s="2798">
        <v>45</v>
      </c>
      <c r="K197" s="2805" t="s">
        <v>1835</v>
      </c>
      <c r="L197" s="2798" t="s">
        <v>504</v>
      </c>
      <c r="M197" s="2802" t="s">
        <v>511</v>
      </c>
      <c r="N197" s="2718" t="s">
        <v>1191</v>
      </c>
      <c r="O197" s="2718"/>
      <c r="P197" s="2718"/>
      <c r="Q197" s="62" t="s">
        <v>1836</v>
      </c>
      <c r="R197" s="2799">
        <v>65</v>
      </c>
      <c r="S197" s="2799">
        <v>172</v>
      </c>
      <c r="T197" s="2800" t="s">
        <v>505</v>
      </c>
      <c r="U197" s="2798">
        <v>2</v>
      </c>
      <c r="V197" s="2801">
        <f t="shared" si="4"/>
        <v>90</v>
      </c>
      <c r="W197" s="16" t="s">
        <v>506</v>
      </c>
      <c r="X197" s="2513" t="s">
        <v>949</v>
      </c>
      <c r="Y197" s="2948"/>
      <c r="Z197" s="2530"/>
      <c r="AA197" s="2499" t="s">
        <v>1430</v>
      </c>
      <c r="AB197" s="2593" t="s">
        <v>1207</v>
      </c>
      <c r="AC197" s="2499">
        <v>32170</v>
      </c>
      <c r="AD197" s="6" t="s">
        <v>635</v>
      </c>
      <c r="AE197" s="2543">
        <v>45504</v>
      </c>
      <c r="AF197" s="8">
        <v>2</v>
      </c>
      <c r="AG197" s="2543">
        <v>45503</v>
      </c>
      <c r="AH197" s="8">
        <v>6</v>
      </c>
    </row>
    <row r="198" spans="1:34" s="2807" customFormat="1" ht="195" x14ac:dyDescent="0.25">
      <c r="A198" s="2518">
        <v>45504</v>
      </c>
      <c r="C198" s="17" t="s">
        <v>1841</v>
      </c>
      <c r="D198" s="17"/>
      <c r="E198" s="17"/>
      <c r="F198" s="2556">
        <v>3</v>
      </c>
      <c r="G198" s="2631"/>
      <c r="H198" s="2556"/>
      <c r="I198" s="2937" t="s">
        <v>16211</v>
      </c>
      <c r="J198" s="16">
        <v>96</v>
      </c>
      <c r="K198" s="2710" t="s">
        <v>1838</v>
      </c>
      <c r="L198" s="2461" t="s">
        <v>504</v>
      </c>
      <c r="M198" s="2600" t="s">
        <v>511</v>
      </c>
      <c r="N198" s="140" t="s">
        <v>1840</v>
      </c>
      <c r="O198" s="140"/>
      <c r="P198" s="140"/>
      <c r="Q198" s="62" t="s">
        <v>1839</v>
      </c>
      <c r="R198" s="2491">
        <v>7</v>
      </c>
      <c r="S198" s="2491">
        <v>8</v>
      </c>
      <c r="T198" s="2460" t="s">
        <v>505</v>
      </c>
      <c r="U198" s="16">
        <v>1</v>
      </c>
      <c r="V198" s="2533">
        <f t="shared" si="4"/>
        <v>96</v>
      </c>
      <c r="W198" s="16" t="s">
        <v>1842</v>
      </c>
      <c r="X198" s="2513" t="s">
        <v>1351</v>
      </c>
      <c r="Y198" s="2948"/>
      <c r="Z198" s="2530" t="s">
        <v>1843</v>
      </c>
      <c r="AA198" s="2499" t="s">
        <v>1475</v>
      </c>
      <c r="AB198" s="2593" t="s">
        <v>1476</v>
      </c>
      <c r="AC198" s="2499">
        <v>4284</v>
      </c>
      <c r="AD198" s="6" t="s">
        <v>635</v>
      </c>
      <c r="AE198" s="2543">
        <v>45504</v>
      </c>
      <c r="AF198" s="8">
        <v>2</v>
      </c>
      <c r="AG198" s="2543">
        <v>45502</v>
      </c>
      <c r="AH198" s="8"/>
    </row>
    <row r="199" spans="1:34" s="2444" customFormat="1" ht="150" x14ac:dyDescent="0.25">
      <c r="A199" s="2518">
        <v>45504</v>
      </c>
      <c r="C199" s="17" t="s">
        <v>1841</v>
      </c>
      <c r="D199" s="17"/>
      <c r="E199" s="17"/>
      <c r="F199" s="2556">
        <v>4</v>
      </c>
      <c r="G199" s="2631"/>
      <c r="H199" s="2556"/>
      <c r="I199" s="2942" t="s">
        <v>16212</v>
      </c>
      <c r="J199" s="16">
        <v>96</v>
      </c>
      <c r="K199" s="2710" t="s">
        <v>1838</v>
      </c>
      <c r="L199" s="2461" t="s">
        <v>504</v>
      </c>
      <c r="M199" s="2600" t="s">
        <v>511</v>
      </c>
      <c r="N199" s="140" t="s">
        <v>1845</v>
      </c>
      <c r="O199" s="140"/>
      <c r="P199" s="140"/>
      <c r="Q199" s="62" t="s">
        <v>1844</v>
      </c>
      <c r="R199" s="2491">
        <v>7</v>
      </c>
      <c r="S199" s="2491">
        <v>8</v>
      </c>
      <c r="T199" s="2460" t="s">
        <v>505</v>
      </c>
      <c r="U199" s="16">
        <v>1</v>
      </c>
      <c r="V199" s="2533">
        <f t="shared" si="4"/>
        <v>96</v>
      </c>
      <c r="W199" s="16" t="s">
        <v>1842</v>
      </c>
      <c r="X199" s="2513" t="s">
        <v>1351</v>
      </c>
      <c r="Y199" s="2948"/>
      <c r="Z199" s="2530"/>
      <c r="AA199" s="2499" t="s">
        <v>1475</v>
      </c>
      <c r="AB199" s="2593" t="s">
        <v>1476</v>
      </c>
      <c r="AC199" s="2499">
        <v>4284</v>
      </c>
      <c r="AD199" s="6" t="s">
        <v>635</v>
      </c>
      <c r="AE199" s="2543">
        <v>45504</v>
      </c>
      <c r="AF199" s="8">
        <v>2</v>
      </c>
      <c r="AG199" s="2543">
        <v>45502</v>
      </c>
      <c r="AH199" s="8"/>
    </row>
    <row r="200" spans="1:34" s="2444" customFormat="1" ht="90" x14ac:dyDescent="0.25">
      <c r="A200" s="2518">
        <v>45504</v>
      </c>
      <c r="C200" s="17" t="s">
        <v>1768</v>
      </c>
      <c r="D200" s="17"/>
      <c r="E200" s="17"/>
      <c r="F200" s="2556">
        <v>1</v>
      </c>
      <c r="G200" s="2631"/>
      <c r="H200" s="2556"/>
      <c r="I200" s="2942" t="s">
        <v>16213</v>
      </c>
      <c r="J200" s="16">
        <v>162</v>
      </c>
      <c r="K200" s="2706" t="s">
        <v>1846</v>
      </c>
      <c r="L200" s="2461" t="s">
        <v>504</v>
      </c>
      <c r="M200" s="2600" t="s">
        <v>35</v>
      </c>
      <c r="N200" s="56" t="s">
        <v>1038</v>
      </c>
      <c r="O200" s="56"/>
      <c r="P200" s="56"/>
      <c r="Q200" s="62" t="s">
        <v>1847</v>
      </c>
      <c r="R200" s="2491">
        <v>13</v>
      </c>
      <c r="S200" s="2491">
        <v>28</v>
      </c>
      <c r="T200" s="2460" t="s">
        <v>545</v>
      </c>
      <c r="U200" s="16">
        <v>2</v>
      </c>
      <c r="V200" s="2533">
        <f t="shared" si="4"/>
        <v>324</v>
      </c>
      <c r="W200" s="16" t="s">
        <v>506</v>
      </c>
      <c r="X200" s="2513" t="s">
        <v>568</v>
      </c>
      <c r="Y200" s="2948"/>
      <c r="Z200" s="2530"/>
      <c r="AA200" s="2499" t="s">
        <v>1634</v>
      </c>
      <c r="AB200" s="2593" t="s">
        <v>1848</v>
      </c>
      <c r="AC200" s="2499">
        <v>2901.02</v>
      </c>
      <c r="AD200" s="6" t="s">
        <v>1002</v>
      </c>
      <c r="AE200" s="2543">
        <v>45504</v>
      </c>
      <c r="AF200" s="8">
        <v>1</v>
      </c>
      <c r="AG200" s="2543">
        <v>45498</v>
      </c>
      <c r="AH200" s="8">
        <v>2.5</v>
      </c>
    </row>
    <row r="201" spans="1:34" s="2807" customFormat="1" ht="225" x14ac:dyDescent="0.25">
      <c r="A201" s="2518">
        <v>45504</v>
      </c>
      <c r="C201" s="62" t="s">
        <v>1852</v>
      </c>
      <c r="D201" s="62"/>
      <c r="E201" s="62"/>
      <c r="F201" s="2556">
        <v>1</v>
      </c>
      <c r="G201" s="2631"/>
      <c r="H201" s="2631"/>
      <c r="I201" s="2937" t="s">
        <v>16214</v>
      </c>
      <c r="J201" s="16">
        <v>54</v>
      </c>
      <c r="K201" s="2710" t="s">
        <v>1849</v>
      </c>
      <c r="L201" s="2461" t="s">
        <v>504</v>
      </c>
      <c r="M201" s="2600" t="s">
        <v>511</v>
      </c>
      <c r="N201" s="140" t="s">
        <v>1851</v>
      </c>
      <c r="O201" s="140"/>
      <c r="P201" s="140"/>
      <c r="Q201" s="62" t="s">
        <v>1850</v>
      </c>
      <c r="R201" s="2491">
        <v>102</v>
      </c>
      <c r="S201" s="2491">
        <v>612</v>
      </c>
      <c r="T201" s="2460" t="s">
        <v>730</v>
      </c>
      <c r="U201" s="16">
        <v>8</v>
      </c>
      <c r="V201" s="2533">
        <f t="shared" si="4"/>
        <v>432</v>
      </c>
      <c r="W201" s="16" t="s">
        <v>506</v>
      </c>
      <c r="X201" s="2513" t="s">
        <v>588</v>
      </c>
      <c r="Y201" s="2948"/>
      <c r="Z201" s="2614" t="s">
        <v>1853</v>
      </c>
      <c r="AA201" s="2499" t="s">
        <v>1854</v>
      </c>
      <c r="AB201" s="2593" t="s">
        <v>1635</v>
      </c>
      <c r="AC201" s="2499">
        <v>8852.56</v>
      </c>
      <c r="AD201" s="6" t="s">
        <v>635</v>
      </c>
      <c r="AE201" s="2543">
        <v>45504</v>
      </c>
      <c r="AF201" s="8">
        <v>2</v>
      </c>
      <c r="AG201" s="2543">
        <v>45497</v>
      </c>
      <c r="AH201" s="8"/>
    </row>
    <row r="202" spans="1:34" s="2807" customFormat="1" ht="75" x14ac:dyDescent="0.25">
      <c r="A202" s="2518">
        <v>45503</v>
      </c>
      <c r="C202" s="62" t="s">
        <v>1857</v>
      </c>
      <c r="D202" s="62"/>
      <c r="E202" s="62"/>
      <c r="F202" s="2556">
        <v>1</v>
      </c>
      <c r="G202" s="2631"/>
      <c r="H202" s="2556"/>
      <c r="I202" s="2937" t="s">
        <v>16215</v>
      </c>
      <c r="J202" s="16">
        <v>5</v>
      </c>
      <c r="K202" s="2794" t="s">
        <v>1824</v>
      </c>
      <c r="L202" s="2461" t="s">
        <v>504</v>
      </c>
      <c r="M202" s="2600" t="s">
        <v>511</v>
      </c>
      <c r="N202" s="2712" t="s">
        <v>1856</v>
      </c>
      <c r="O202" s="2945"/>
      <c r="P202" s="2945"/>
      <c r="Q202" s="17" t="s">
        <v>1855</v>
      </c>
      <c r="R202" s="2491">
        <v>35</v>
      </c>
      <c r="S202" s="2491">
        <v>85</v>
      </c>
      <c r="T202" s="2460" t="s">
        <v>545</v>
      </c>
      <c r="U202" s="16">
        <v>6</v>
      </c>
      <c r="V202" s="2533">
        <f t="shared" si="4"/>
        <v>30</v>
      </c>
      <c r="W202" s="16" t="s">
        <v>506</v>
      </c>
      <c r="X202" s="2513" t="s">
        <v>1858</v>
      </c>
      <c r="Y202" s="2948"/>
      <c r="Z202" s="2530"/>
      <c r="AA202" s="2499" t="s">
        <v>1739</v>
      </c>
      <c r="AB202" s="2593" t="s">
        <v>1740</v>
      </c>
      <c r="AC202" s="2499">
        <v>1100</v>
      </c>
      <c r="AD202" s="6" t="s">
        <v>1167</v>
      </c>
      <c r="AE202" s="2543">
        <v>45504</v>
      </c>
      <c r="AF202" s="8">
        <v>1</v>
      </c>
      <c r="AG202" s="2543">
        <v>45503</v>
      </c>
      <c r="AH202" s="8"/>
    </row>
    <row r="203" spans="1:34" s="2807" customFormat="1" ht="90" x14ac:dyDescent="0.25">
      <c r="A203" s="2518">
        <v>45503</v>
      </c>
      <c r="C203" s="62" t="s">
        <v>1861</v>
      </c>
      <c r="D203" s="62"/>
      <c r="E203" s="62"/>
      <c r="F203" s="2556">
        <v>1</v>
      </c>
      <c r="G203" s="2631"/>
      <c r="H203" s="2556"/>
      <c r="I203" s="2937" t="s">
        <v>16216</v>
      </c>
      <c r="J203" s="16">
        <v>45</v>
      </c>
      <c r="K203" s="2710" t="s">
        <v>1859</v>
      </c>
      <c r="L203" s="2461" t="s">
        <v>504</v>
      </c>
      <c r="M203" s="2600" t="s">
        <v>511</v>
      </c>
      <c r="N203" s="56" t="s">
        <v>1038</v>
      </c>
      <c r="O203" s="56"/>
      <c r="P203" s="56"/>
      <c r="Q203" s="62" t="s">
        <v>1860</v>
      </c>
      <c r="R203" s="2491">
        <v>10</v>
      </c>
      <c r="S203" s="2491">
        <v>23</v>
      </c>
      <c r="T203" s="2460" t="s">
        <v>545</v>
      </c>
      <c r="U203" s="16">
        <v>31</v>
      </c>
      <c r="V203" s="2533">
        <f t="shared" si="4"/>
        <v>1395</v>
      </c>
      <c r="W203" s="16" t="s">
        <v>506</v>
      </c>
      <c r="X203" s="2513" t="s">
        <v>1862</v>
      </c>
      <c r="Y203" s="2948"/>
      <c r="Z203" s="2530"/>
      <c r="AA203" s="2499" t="s">
        <v>1468</v>
      </c>
      <c r="AB203" s="2593" t="s">
        <v>1848</v>
      </c>
      <c r="AC203" s="2499">
        <v>5379.3</v>
      </c>
      <c r="AD203" s="6" t="s">
        <v>1002</v>
      </c>
      <c r="AE203" s="2543">
        <v>45503</v>
      </c>
      <c r="AF203" s="8">
        <v>1</v>
      </c>
      <c r="AG203" s="2543">
        <v>45497</v>
      </c>
      <c r="AH203" s="8">
        <v>2</v>
      </c>
    </row>
    <row r="204" spans="1:34" s="2807" customFormat="1" ht="90" x14ac:dyDescent="0.25">
      <c r="A204" s="2518">
        <v>45503</v>
      </c>
      <c r="C204" s="147" t="s">
        <v>1866</v>
      </c>
      <c r="D204" s="147"/>
      <c r="E204" s="147"/>
      <c r="F204" s="2631"/>
      <c r="G204" s="2631"/>
      <c r="H204" s="2556">
        <v>1</v>
      </c>
      <c r="I204" s="2937" t="s">
        <v>16217</v>
      </c>
      <c r="J204" s="77">
        <v>15</v>
      </c>
      <c r="K204" s="2716" t="s">
        <v>1863</v>
      </c>
      <c r="L204" s="77" t="s">
        <v>504</v>
      </c>
      <c r="M204" s="2628" t="s">
        <v>511</v>
      </c>
      <c r="N204" s="143" t="s">
        <v>1865</v>
      </c>
      <c r="O204" s="143"/>
      <c r="P204" s="143"/>
      <c r="Q204" s="62" t="s">
        <v>1864</v>
      </c>
      <c r="R204" s="2663">
        <v>42</v>
      </c>
      <c r="S204" s="2663">
        <v>316</v>
      </c>
      <c r="T204" s="2626" t="s">
        <v>545</v>
      </c>
      <c r="U204" s="77">
        <v>86</v>
      </c>
      <c r="V204" s="2627">
        <f t="shared" si="4"/>
        <v>1290</v>
      </c>
      <c r="W204" s="16" t="s">
        <v>506</v>
      </c>
      <c r="X204" s="2513" t="s">
        <v>1867</v>
      </c>
      <c r="Y204" s="2948"/>
      <c r="Z204" s="2530"/>
      <c r="AA204" s="2499" t="s">
        <v>1816</v>
      </c>
      <c r="AB204" s="2593" t="s">
        <v>1664</v>
      </c>
      <c r="AC204" s="2499">
        <v>5905</v>
      </c>
      <c r="AD204" s="6" t="s">
        <v>1002</v>
      </c>
      <c r="AE204" s="2543">
        <v>45503</v>
      </c>
      <c r="AF204" s="8">
        <v>1</v>
      </c>
      <c r="AG204" s="2543">
        <v>45498</v>
      </c>
      <c r="AH204" s="8"/>
    </row>
    <row r="205" spans="1:34" s="2807" customFormat="1" ht="90" x14ac:dyDescent="0.25">
      <c r="A205" s="2518">
        <v>45503</v>
      </c>
      <c r="C205" s="17" t="s">
        <v>1768</v>
      </c>
      <c r="D205" s="17"/>
      <c r="E205" s="17"/>
      <c r="F205" s="2631"/>
      <c r="G205" s="2631"/>
      <c r="H205" s="2556">
        <v>1</v>
      </c>
      <c r="I205" s="2937" t="s">
        <v>16218</v>
      </c>
      <c r="J205" s="16">
        <v>149</v>
      </c>
      <c r="K205" s="2706" t="s">
        <v>1868</v>
      </c>
      <c r="L205" s="2461" t="s">
        <v>504</v>
      </c>
      <c r="M205" s="2600" t="s">
        <v>27</v>
      </c>
      <c r="N205" s="140" t="s">
        <v>1870</v>
      </c>
      <c r="O205" s="140"/>
      <c r="P205" s="140"/>
      <c r="Q205" s="17" t="s">
        <v>1869</v>
      </c>
      <c r="R205" s="2491">
        <v>13</v>
      </c>
      <c r="S205" s="2491">
        <v>37</v>
      </c>
      <c r="T205" s="2460" t="s">
        <v>545</v>
      </c>
      <c r="U205" s="16">
        <v>54</v>
      </c>
      <c r="V205" s="2533">
        <f t="shared" si="4"/>
        <v>8046</v>
      </c>
      <c r="W205" s="16" t="s">
        <v>583</v>
      </c>
      <c r="X205" s="2513" t="s">
        <v>1871</v>
      </c>
      <c r="Y205" s="2948"/>
      <c r="Z205" s="2530"/>
      <c r="AA205" s="2499" t="s">
        <v>1872</v>
      </c>
      <c r="AB205" s="2593" t="s">
        <v>1770</v>
      </c>
      <c r="AC205" s="2499">
        <v>7019.39</v>
      </c>
      <c r="AD205" s="6" t="s">
        <v>1002</v>
      </c>
      <c r="AE205" s="2543">
        <v>45503</v>
      </c>
      <c r="AF205" s="8">
        <v>1</v>
      </c>
      <c r="AG205" s="2543">
        <v>45491</v>
      </c>
      <c r="AH205" s="8">
        <v>5</v>
      </c>
    </row>
    <row r="206" spans="1:34" s="2807" customFormat="1" ht="191.25" x14ac:dyDescent="0.25">
      <c r="A206" s="2518">
        <v>45502</v>
      </c>
      <c r="C206" s="62" t="s">
        <v>1875</v>
      </c>
      <c r="D206" s="62"/>
      <c r="E206" s="62"/>
      <c r="F206" s="2556">
        <v>1</v>
      </c>
      <c r="G206" s="2631"/>
      <c r="H206" s="2631"/>
      <c r="I206" s="2937" t="s">
        <v>16219</v>
      </c>
      <c r="J206" s="16">
        <v>54</v>
      </c>
      <c r="K206" s="2449" t="s">
        <v>1849</v>
      </c>
      <c r="L206" s="2461" t="s">
        <v>504</v>
      </c>
      <c r="M206" s="2600" t="s">
        <v>511</v>
      </c>
      <c r="N206" s="140" t="s">
        <v>1874</v>
      </c>
      <c r="O206" s="140"/>
      <c r="P206" s="140"/>
      <c r="Q206" s="62" t="s">
        <v>1873</v>
      </c>
      <c r="R206" s="2491">
        <v>85</v>
      </c>
      <c r="S206" s="2491">
        <v>337</v>
      </c>
      <c r="T206" s="2460" t="s">
        <v>587</v>
      </c>
      <c r="U206" s="16">
        <v>1</v>
      </c>
      <c r="V206" s="2533">
        <f t="shared" si="4"/>
        <v>54</v>
      </c>
      <c r="W206" s="16" t="s">
        <v>506</v>
      </c>
      <c r="X206" s="2513" t="s">
        <v>588</v>
      </c>
      <c r="Y206" s="2948"/>
      <c r="Z206" s="2530" t="s">
        <v>1876</v>
      </c>
      <c r="AA206" s="2499" t="s">
        <v>1556</v>
      </c>
      <c r="AB206" s="2593" t="s">
        <v>1877</v>
      </c>
      <c r="AC206" s="2499">
        <v>5351.54</v>
      </c>
      <c r="AD206" s="6" t="s">
        <v>1878</v>
      </c>
      <c r="AE206" s="2543">
        <v>45510</v>
      </c>
      <c r="AF206" s="8">
        <v>2</v>
      </c>
      <c r="AG206" s="2543">
        <v>45492</v>
      </c>
      <c r="AH206" s="8">
        <v>10</v>
      </c>
    </row>
    <row r="207" spans="1:34" s="2807" customFormat="1" ht="135" x14ac:dyDescent="0.25">
      <c r="A207" s="2518">
        <v>45502</v>
      </c>
      <c r="C207" s="1587" t="s">
        <v>1882</v>
      </c>
      <c r="D207" s="1587"/>
      <c r="E207" s="1587"/>
      <c r="F207" s="2631"/>
      <c r="G207" s="2631"/>
      <c r="H207" s="2556">
        <v>2</v>
      </c>
      <c r="I207" s="2937" t="s">
        <v>16220</v>
      </c>
      <c r="J207" s="77">
        <v>15</v>
      </c>
      <c r="K207" s="2716" t="s">
        <v>1879</v>
      </c>
      <c r="L207" s="77" t="s">
        <v>504</v>
      </c>
      <c r="M207" s="2628" t="s">
        <v>511</v>
      </c>
      <c r="N207" s="143" t="s">
        <v>1881</v>
      </c>
      <c r="O207" s="143"/>
      <c r="P207" s="143"/>
      <c r="Q207" s="62" t="s">
        <v>1880</v>
      </c>
      <c r="R207" s="2663">
        <v>40</v>
      </c>
      <c r="S207" s="2663">
        <v>378</v>
      </c>
      <c r="T207" s="2626" t="s">
        <v>505</v>
      </c>
      <c r="U207" s="77">
        <v>0</v>
      </c>
      <c r="V207" s="2627">
        <f t="shared" si="4"/>
        <v>0</v>
      </c>
      <c r="W207" s="16" t="s">
        <v>506</v>
      </c>
      <c r="X207" s="2513" t="s">
        <v>1738</v>
      </c>
      <c r="Y207" s="2948"/>
      <c r="Z207" s="2530"/>
      <c r="AA207" s="2499" t="s">
        <v>1206</v>
      </c>
      <c r="AB207" s="2593" t="s">
        <v>1883</v>
      </c>
      <c r="AC207" s="2499">
        <v>5057</v>
      </c>
      <c r="AD207" s="6" t="s">
        <v>635</v>
      </c>
      <c r="AE207" s="2543">
        <v>45502</v>
      </c>
      <c r="AF207" s="8">
        <v>2</v>
      </c>
      <c r="AG207" s="2543">
        <v>45498</v>
      </c>
      <c r="AH207" s="8"/>
    </row>
    <row r="208" spans="1:34" s="2807" customFormat="1" ht="90" x14ac:dyDescent="0.25">
      <c r="A208" s="2518">
        <v>45502</v>
      </c>
      <c r="C208" s="2826" t="s">
        <v>1887</v>
      </c>
      <c r="D208" s="2826"/>
      <c r="E208" s="2826"/>
      <c r="F208" s="2631"/>
      <c r="G208" s="2827"/>
      <c r="H208" s="2827">
        <v>1</v>
      </c>
      <c r="I208" s="2937" t="s">
        <v>16221</v>
      </c>
      <c r="J208" s="2798">
        <v>100</v>
      </c>
      <c r="K208" s="2805" t="s">
        <v>1884</v>
      </c>
      <c r="L208" s="2798" t="s">
        <v>504</v>
      </c>
      <c r="M208" s="2802"/>
      <c r="N208" s="2718" t="s">
        <v>1886</v>
      </c>
      <c r="O208" s="2718"/>
      <c r="P208" s="2718"/>
      <c r="Q208" s="17" t="s">
        <v>1885</v>
      </c>
      <c r="R208" s="2799">
        <v>4</v>
      </c>
      <c r="S208" s="2799">
        <v>5</v>
      </c>
      <c r="T208" s="2800" t="s">
        <v>545</v>
      </c>
      <c r="U208" s="2798">
        <v>0</v>
      </c>
      <c r="V208" s="2801">
        <f t="shared" si="4"/>
        <v>0</v>
      </c>
      <c r="W208" s="16" t="s">
        <v>520</v>
      </c>
      <c r="X208" s="2513" t="s">
        <v>1888</v>
      </c>
      <c r="Y208" s="2948"/>
      <c r="Z208" s="2530"/>
      <c r="AA208" s="2499" t="s">
        <v>1889</v>
      </c>
      <c r="AB208" s="2593" t="s">
        <v>1740</v>
      </c>
      <c r="AC208" s="2499">
        <v>5930</v>
      </c>
      <c r="AD208" s="6" t="s">
        <v>1002</v>
      </c>
      <c r="AE208" s="2543"/>
      <c r="AF208" s="8">
        <v>1</v>
      </c>
      <c r="AG208" s="2543"/>
      <c r="AH208" s="8"/>
    </row>
    <row r="209" spans="1:34" s="2807" customFormat="1" ht="135" x14ac:dyDescent="0.25">
      <c r="A209" s="2518">
        <v>45502</v>
      </c>
      <c r="C209" s="62" t="s">
        <v>1893</v>
      </c>
      <c r="D209" s="62"/>
      <c r="E209" s="62"/>
      <c r="F209" s="2556"/>
      <c r="G209" s="2698"/>
      <c r="H209" s="2556">
        <v>1</v>
      </c>
      <c r="I209" s="2937" t="s">
        <v>16222</v>
      </c>
      <c r="J209" s="16">
        <v>25</v>
      </c>
      <c r="K209" s="2449" t="s">
        <v>1890</v>
      </c>
      <c r="L209" s="2461" t="s">
        <v>504</v>
      </c>
      <c r="M209" s="2600" t="s">
        <v>27</v>
      </c>
      <c r="N209" s="140" t="s">
        <v>1892</v>
      </c>
      <c r="O209" s="140"/>
      <c r="P209" s="140"/>
      <c r="Q209" s="62" t="s">
        <v>1891</v>
      </c>
      <c r="R209" s="2491">
        <v>6</v>
      </c>
      <c r="S209" s="2491">
        <v>12</v>
      </c>
      <c r="T209" s="2460" t="s">
        <v>545</v>
      </c>
      <c r="U209" s="16">
        <v>11</v>
      </c>
      <c r="V209" s="2533">
        <f t="shared" si="4"/>
        <v>275</v>
      </c>
      <c r="W209" s="16" t="s">
        <v>506</v>
      </c>
      <c r="X209" s="2513" t="s">
        <v>588</v>
      </c>
      <c r="Y209" s="2948"/>
      <c r="Z209" s="2614" t="s">
        <v>1894</v>
      </c>
      <c r="AA209" s="2499" t="s">
        <v>1475</v>
      </c>
      <c r="AB209" s="2593" t="s">
        <v>1791</v>
      </c>
      <c r="AC209" s="2499">
        <v>823.75</v>
      </c>
      <c r="AD209" s="6" t="s">
        <v>1002</v>
      </c>
      <c r="AE209" s="2543">
        <v>45502</v>
      </c>
      <c r="AF209" s="8">
        <v>1</v>
      </c>
      <c r="AG209" s="2543">
        <v>45497</v>
      </c>
      <c r="AH209" s="8">
        <v>3</v>
      </c>
    </row>
    <row r="210" spans="1:34" s="2807" customFormat="1" ht="225" x14ac:dyDescent="0.25">
      <c r="A210" s="2518">
        <v>45502</v>
      </c>
      <c r="C210" s="62" t="s">
        <v>1898</v>
      </c>
      <c r="D210" s="62"/>
      <c r="E210" s="62"/>
      <c r="F210" s="2556">
        <v>1</v>
      </c>
      <c r="G210" s="2631"/>
      <c r="H210" s="2631"/>
      <c r="I210" s="2937" t="s">
        <v>16223</v>
      </c>
      <c r="J210" s="16">
        <v>43</v>
      </c>
      <c r="K210" s="2706" t="s">
        <v>1895</v>
      </c>
      <c r="L210" s="2461" t="s">
        <v>504</v>
      </c>
      <c r="M210" s="2600" t="s">
        <v>511</v>
      </c>
      <c r="N210" s="140" t="s">
        <v>1897</v>
      </c>
      <c r="O210" s="140"/>
      <c r="P210" s="140"/>
      <c r="Q210" s="62" t="s">
        <v>1896</v>
      </c>
      <c r="R210" s="2491">
        <v>96</v>
      </c>
      <c r="S210" s="2491">
        <v>523</v>
      </c>
      <c r="T210" s="2460" t="s">
        <v>505</v>
      </c>
      <c r="U210" s="16">
        <v>11</v>
      </c>
      <c r="V210" s="2533">
        <f t="shared" si="4"/>
        <v>473</v>
      </c>
      <c r="W210" s="16" t="s">
        <v>506</v>
      </c>
      <c r="X210" s="2513" t="s">
        <v>595</v>
      </c>
      <c r="Y210" s="2948"/>
      <c r="Z210" s="2614" t="s">
        <v>1899</v>
      </c>
      <c r="AA210" s="2499" t="s">
        <v>821</v>
      </c>
      <c r="AB210" s="2593" t="s">
        <v>1877</v>
      </c>
      <c r="AC210" s="2499">
        <v>11067.2</v>
      </c>
      <c r="AD210" s="6" t="s">
        <v>635</v>
      </c>
      <c r="AE210" s="2543">
        <v>45502</v>
      </c>
      <c r="AF210" s="8">
        <v>2</v>
      </c>
      <c r="AG210" s="2543">
        <v>45492</v>
      </c>
      <c r="AH210" s="8">
        <v>14.5</v>
      </c>
    </row>
    <row r="211" spans="1:34" s="2807" customFormat="1" ht="135" x14ac:dyDescent="0.25">
      <c r="A211" s="2518">
        <v>45499</v>
      </c>
      <c r="C211" s="147" t="s">
        <v>1903</v>
      </c>
      <c r="D211" s="147"/>
      <c r="E211" s="147"/>
      <c r="F211" s="2631"/>
      <c r="G211" s="2631"/>
      <c r="H211" s="2556">
        <v>1</v>
      </c>
      <c r="I211" s="2937" t="s">
        <v>16224</v>
      </c>
      <c r="J211" s="77">
        <v>2</v>
      </c>
      <c r="K211" s="2716" t="s">
        <v>1900</v>
      </c>
      <c r="L211" s="77" t="s">
        <v>504</v>
      </c>
      <c r="M211" s="2628" t="s">
        <v>511</v>
      </c>
      <c r="N211" s="143" t="s">
        <v>1902</v>
      </c>
      <c r="O211" s="143"/>
      <c r="P211" s="143"/>
      <c r="Q211" s="62" t="s">
        <v>1901</v>
      </c>
      <c r="R211" s="2663">
        <v>154</v>
      </c>
      <c r="S211" s="2663">
        <v>1484</v>
      </c>
      <c r="T211" s="2626" t="s">
        <v>1099</v>
      </c>
      <c r="U211" s="77">
        <v>80</v>
      </c>
      <c r="V211" s="2627">
        <f t="shared" si="4"/>
        <v>160</v>
      </c>
      <c r="W211" s="16" t="s">
        <v>506</v>
      </c>
      <c r="X211" s="2513" t="s">
        <v>561</v>
      </c>
      <c r="Y211" s="2948"/>
      <c r="Z211" s="2530"/>
      <c r="AA211" s="2499" t="s">
        <v>821</v>
      </c>
      <c r="AB211" s="2593" t="s">
        <v>1770</v>
      </c>
      <c r="AC211" s="2499">
        <v>9930</v>
      </c>
      <c r="AD211" s="6" t="s">
        <v>635</v>
      </c>
      <c r="AE211" s="2543">
        <v>45499</v>
      </c>
      <c r="AF211" s="8">
        <v>4</v>
      </c>
      <c r="AG211" s="2543">
        <v>45497</v>
      </c>
      <c r="AH211" s="8">
        <v>8</v>
      </c>
    </row>
    <row r="212" spans="1:34" s="2807" customFormat="1" ht="45" x14ac:dyDescent="0.25">
      <c r="A212" s="2518">
        <v>45498</v>
      </c>
      <c r="C212" s="17" t="s">
        <v>1905</v>
      </c>
      <c r="D212" s="17"/>
      <c r="E212" s="17"/>
      <c r="F212" s="2631"/>
      <c r="G212" s="2631"/>
      <c r="H212" s="2631"/>
      <c r="I212" s="2937" t="s">
        <v>16225</v>
      </c>
      <c r="J212" s="16">
        <v>7</v>
      </c>
      <c r="K212" s="2706" t="s">
        <v>16941</v>
      </c>
      <c r="L212" s="2461" t="s">
        <v>516</v>
      </c>
      <c r="M212" s="2600"/>
      <c r="N212" s="56" t="s">
        <v>1904</v>
      </c>
      <c r="O212" s="56"/>
      <c r="P212" s="56"/>
      <c r="Q212" s="17" t="s">
        <v>986</v>
      </c>
      <c r="R212" s="2491"/>
      <c r="S212" s="2491"/>
      <c r="T212" s="2460"/>
      <c r="U212" s="16"/>
      <c r="V212" s="2533">
        <f t="shared" si="4"/>
        <v>0</v>
      </c>
      <c r="W212" s="16"/>
      <c r="X212" s="2513"/>
      <c r="Y212" s="2948"/>
      <c r="Z212" s="2530"/>
      <c r="AA212" s="2499" t="s">
        <v>514</v>
      </c>
      <c r="AB212" s="2593"/>
      <c r="AC212" s="2499"/>
      <c r="AD212" s="6"/>
      <c r="AE212" s="2543"/>
      <c r="AF212" s="8"/>
      <c r="AG212" s="2543"/>
      <c r="AH212" s="8"/>
    </row>
    <row r="213" spans="1:34" s="2807" customFormat="1" ht="90" x14ac:dyDescent="0.25">
      <c r="A213" s="2518">
        <v>45498</v>
      </c>
      <c r="C213" s="62" t="s">
        <v>1533</v>
      </c>
      <c r="D213" s="62"/>
      <c r="E213" s="62"/>
      <c r="F213" s="2556">
        <v>1</v>
      </c>
      <c r="G213" s="2556"/>
      <c r="H213" s="2556"/>
      <c r="I213" s="2937" t="s">
        <v>16226</v>
      </c>
      <c r="J213" s="16">
        <v>60</v>
      </c>
      <c r="K213" s="2706" t="s">
        <v>1906</v>
      </c>
      <c r="L213" s="2461" t="s">
        <v>504</v>
      </c>
      <c r="M213" s="2758" t="s">
        <v>511</v>
      </c>
      <c r="N213" s="140" t="s">
        <v>1532</v>
      </c>
      <c r="O213" s="140"/>
      <c r="P213" s="140"/>
      <c r="Q213" s="62" t="s">
        <v>1531</v>
      </c>
      <c r="R213" s="2491">
        <v>25</v>
      </c>
      <c r="S213" s="2491">
        <v>51</v>
      </c>
      <c r="T213" s="2460" t="s">
        <v>545</v>
      </c>
      <c r="U213" s="16">
        <v>3</v>
      </c>
      <c r="V213" s="2533">
        <f t="shared" si="4"/>
        <v>180</v>
      </c>
      <c r="W213" s="16" t="s">
        <v>512</v>
      </c>
      <c r="X213" s="2513" t="s">
        <v>1534</v>
      </c>
      <c r="Y213" s="2948"/>
      <c r="Z213" s="2530"/>
      <c r="AA213" s="2499" t="s">
        <v>514</v>
      </c>
      <c r="AB213" s="2593" t="s">
        <v>1535</v>
      </c>
      <c r="AC213" s="2499">
        <v>3113.6</v>
      </c>
      <c r="AD213" s="6" t="s">
        <v>1002</v>
      </c>
      <c r="AE213" s="2543">
        <v>45498</v>
      </c>
      <c r="AF213" s="8">
        <v>1</v>
      </c>
      <c r="AG213" s="2543"/>
      <c r="AH213" s="8">
        <v>5.5</v>
      </c>
    </row>
    <row r="214" spans="1:34" s="2807" customFormat="1" ht="255" x14ac:dyDescent="0.25">
      <c r="A214" s="2518">
        <v>45497</v>
      </c>
      <c r="C214" s="17" t="s">
        <v>1905</v>
      </c>
      <c r="D214" s="17"/>
      <c r="E214" s="17"/>
      <c r="F214" s="161"/>
      <c r="G214" s="161"/>
      <c r="H214" s="161"/>
      <c r="I214" s="2937" t="s">
        <v>16227</v>
      </c>
      <c r="J214" s="16">
        <v>15</v>
      </c>
      <c r="K214" s="2706" t="s">
        <v>1915</v>
      </c>
      <c r="L214" s="2461" t="s">
        <v>516</v>
      </c>
      <c r="M214" s="2600"/>
      <c r="N214" s="140" t="s">
        <v>1907</v>
      </c>
      <c r="O214" s="140"/>
      <c r="P214" s="140"/>
      <c r="Q214" s="17" t="s">
        <v>986</v>
      </c>
      <c r="R214" s="2491"/>
      <c r="S214" s="2491"/>
      <c r="T214" s="2460"/>
      <c r="U214" s="16"/>
      <c r="V214" s="2533">
        <f t="shared" si="4"/>
        <v>0</v>
      </c>
      <c r="W214" s="16"/>
      <c r="X214" s="2513"/>
      <c r="Y214" s="2948"/>
      <c r="Z214" s="2530"/>
      <c r="AA214" s="2499" t="s">
        <v>514</v>
      </c>
      <c r="AB214" s="2593"/>
      <c r="AC214" s="2499"/>
      <c r="AD214" s="6"/>
      <c r="AE214" s="2543"/>
      <c r="AF214" s="8"/>
      <c r="AG214" s="2543"/>
      <c r="AH214" s="8"/>
    </row>
    <row r="215" spans="1:34" s="2807" customFormat="1" ht="120" x14ac:dyDescent="0.25">
      <c r="A215" s="2518">
        <v>45497</v>
      </c>
      <c r="C215" s="62" t="s">
        <v>1911</v>
      </c>
      <c r="D215" s="62"/>
      <c r="E215" s="62"/>
      <c r="F215" s="2698"/>
      <c r="G215" s="2698"/>
      <c r="H215" s="2556">
        <v>1</v>
      </c>
      <c r="I215" s="2937" t="s">
        <v>16228</v>
      </c>
      <c r="J215" s="16">
        <v>15</v>
      </c>
      <c r="K215" s="2706" t="s">
        <v>1908</v>
      </c>
      <c r="L215" s="2461" t="s">
        <v>504</v>
      </c>
      <c r="M215" s="2758" t="s">
        <v>511</v>
      </c>
      <c r="N215" s="140" t="s">
        <v>1910</v>
      </c>
      <c r="O215" s="140"/>
      <c r="P215" s="140"/>
      <c r="Q215" s="62" t="s">
        <v>1909</v>
      </c>
      <c r="R215" s="2491">
        <v>28</v>
      </c>
      <c r="S215" s="2491">
        <v>56</v>
      </c>
      <c r="T215" s="2460" t="s">
        <v>505</v>
      </c>
      <c r="U215" s="16">
        <v>16</v>
      </c>
      <c r="V215" s="2533">
        <f t="shared" si="4"/>
        <v>240</v>
      </c>
      <c r="W215" s="16" t="s">
        <v>506</v>
      </c>
      <c r="X215" s="2513" t="s">
        <v>1912</v>
      </c>
      <c r="Y215" s="2948"/>
      <c r="Z215" s="2614" t="s">
        <v>1913</v>
      </c>
      <c r="AA215" s="2499" t="s">
        <v>1556</v>
      </c>
      <c r="AB215" s="2593" t="s">
        <v>1914</v>
      </c>
      <c r="AC215" s="2499">
        <v>2946.5</v>
      </c>
      <c r="AD215" s="6" t="s">
        <v>635</v>
      </c>
      <c r="AE215" s="2543">
        <v>45497</v>
      </c>
      <c r="AF215" s="8">
        <v>2</v>
      </c>
      <c r="AG215" s="2543">
        <v>45495</v>
      </c>
      <c r="AH215" s="8">
        <v>4</v>
      </c>
    </row>
    <row r="216" spans="1:34" s="2444" customFormat="1" ht="135" x14ac:dyDescent="0.25">
      <c r="A216" s="2518">
        <v>45497</v>
      </c>
      <c r="C216" s="2804" t="s">
        <v>1918</v>
      </c>
      <c r="D216" s="2804"/>
      <c r="E216" s="2804"/>
      <c r="F216" s="161"/>
      <c r="G216" s="161"/>
      <c r="H216" s="2681">
        <v>1</v>
      </c>
      <c r="I216" s="2942" t="s">
        <v>16229</v>
      </c>
      <c r="J216" s="2798">
        <v>25</v>
      </c>
      <c r="K216" s="2805" t="s">
        <v>1915</v>
      </c>
      <c r="L216" s="2798" t="s">
        <v>504</v>
      </c>
      <c r="M216" s="2802" t="s">
        <v>511</v>
      </c>
      <c r="N216" s="2718" t="s">
        <v>1917</v>
      </c>
      <c r="O216" s="2718"/>
      <c r="P216" s="2718"/>
      <c r="Q216" s="62" t="s">
        <v>1916</v>
      </c>
      <c r="R216" s="2799">
        <v>85</v>
      </c>
      <c r="S216" s="2799">
        <v>342</v>
      </c>
      <c r="T216" s="2800" t="s">
        <v>505</v>
      </c>
      <c r="U216" s="2798">
        <v>14</v>
      </c>
      <c r="V216" s="2801">
        <f t="shared" si="4"/>
        <v>350</v>
      </c>
      <c r="W216" s="16" t="s">
        <v>506</v>
      </c>
      <c r="X216" s="2513" t="s">
        <v>949</v>
      </c>
      <c r="Y216" s="2948"/>
      <c r="Z216" s="2530"/>
      <c r="AA216" s="2499" t="s">
        <v>1776</v>
      </c>
      <c r="AB216" s="2593" t="s">
        <v>1664</v>
      </c>
      <c r="AC216" s="2499">
        <v>20670</v>
      </c>
      <c r="AD216" s="6" t="s">
        <v>635</v>
      </c>
      <c r="AE216" s="2543">
        <v>45497</v>
      </c>
      <c r="AF216" s="8">
        <v>2</v>
      </c>
      <c r="AG216" s="2543">
        <v>45496</v>
      </c>
      <c r="AH216" s="8">
        <v>6</v>
      </c>
    </row>
    <row r="217" spans="1:34" s="2807" customFormat="1" ht="180" x14ac:dyDescent="0.25">
      <c r="A217" s="2518">
        <v>45497</v>
      </c>
      <c r="C217" s="147" t="s">
        <v>1922</v>
      </c>
      <c r="D217" s="147"/>
      <c r="E217" s="147"/>
      <c r="F217" s="2556"/>
      <c r="G217" s="2698"/>
      <c r="H217" s="2556">
        <v>1</v>
      </c>
      <c r="I217" s="2937" t="s">
        <v>16230</v>
      </c>
      <c r="J217" s="77">
        <v>10</v>
      </c>
      <c r="K217" s="2716" t="s">
        <v>1919</v>
      </c>
      <c r="L217" s="77" t="s">
        <v>504</v>
      </c>
      <c r="M217" s="2628" t="s">
        <v>511</v>
      </c>
      <c r="N217" s="143" t="s">
        <v>1921</v>
      </c>
      <c r="O217" s="143"/>
      <c r="P217" s="143"/>
      <c r="Q217" s="17" t="s">
        <v>1920</v>
      </c>
      <c r="R217" s="2663">
        <v>139</v>
      </c>
      <c r="S217" s="2663">
        <v>1004</v>
      </c>
      <c r="T217" s="2626" t="s">
        <v>1363</v>
      </c>
      <c r="U217" s="77">
        <v>36</v>
      </c>
      <c r="V217" s="2627">
        <f t="shared" si="4"/>
        <v>360</v>
      </c>
      <c r="W217" s="16" t="s">
        <v>506</v>
      </c>
      <c r="X217" s="2513" t="s">
        <v>759</v>
      </c>
      <c r="Y217" s="2948"/>
      <c r="Z217" s="2530"/>
      <c r="AA217" s="2499" t="s">
        <v>1475</v>
      </c>
      <c r="AB217" s="2593" t="s">
        <v>1791</v>
      </c>
      <c r="AC217" s="2499">
        <v>24036</v>
      </c>
      <c r="AD217" s="2619" t="s">
        <v>1923</v>
      </c>
      <c r="AE217" s="2543">
        <v>45497</v>
      </c>
      <c r="AF217" s="8">
        <v>3</v>
      </c>
      <c r="AG217" s="2543">
        <v>45495</v>
      </c>
      <c r="AH217" s="8">
        <v>10</v>
      </c>
    </row>
    <row r="218" spans="1:34" s="2807" customFormat="1" ht="90" x14ac:dyDescent="0.25">
      <c r="A218" s="2518">
        <v>45496</v>
      </c>
      <c r="C218" s="62" t="s">
        <v>1926</v>
      </c>
      <c r="D218" s="62"/>
      <c r="E218" s="62"/>
      <c r="F218" s="2681">
        <v>1</v>
      </c>
      <c r="G218" s="161"/>
      <c r="H218" s="161"/>
      <c r="I218" s="2937" t="s">
        <v>16231</v>
      </c>
      <c r="J218" s="16">
        <v>200</v>
      </c>
      <c r="K218" s="2706" t="s">
        <v>1924</v>
      </c>
      <c r="L218" s="2461" t="s">
        <v>504</v>
      </c>
      <c r="M218" s="2600" t="s">
        <v>35</v>
      </c>
      <c r="N218" s="56" t="s">
        <v>1038</v>
      </c>
      <c r="O218" s="56"/>
      <c r="P218" s="56"/>
      <c r="Q218" s="62" t="s">
        <v>1925</v>
      </c>
      <c r="R218" s="2491">
        <v>19</v>
      </c>
      <c r="S218" s="2491">
        <v>32</v>
      </c>
      <c r="T218" s="2460" t="s">
        <v>640</v>
      </c>
      <c r="U218" s="16">
        <v>0</v>
      </c>
      <c r="V218" s="2533">
        <f t="shared" si="4"/>
        <v>0</v>
      </c>
      <c r="W218" s="16" t="s">
        <v>506</v>
      </c>
      <c r="X218" s="2513" t="s">
        <v>661</v>
      </c>
      <c r="Y218" s="2948"/>
      <c r="Z218" s="2530"/>
      <c r="AA218" s="2499" t="s">
        <v>1475</v>
      </c>
      <c r="AB218" s="2593" t="s">
        <v>1848</v>
      </c>
      <c r="AC218" s="2499">
        <v>2640</v>
      </c>
      <c r="AD218" s="6" t="s">
        <v>1002</v>
      </c>
      <c r="AE218" s="2543">
        <v>45499</v>
      </c>
      <c r="AF218" s="8">
        <v>1</v>
      </c>
      <c r="AG218" s="2543">
        <v>45495</v>
      </c>
      <c r="AH218" s="8">
        <v>1.5</v>
      </c>
    </row>
    <row r="219" spans="1:34" s="2807" customFormat="1" ht="165" x14ac:dyDescent="0.25">
      <c r="A219" s="2518">
        <v>45495</v>
      </c>
      <c r="C219" s="62" t="s">
        <v>1930</v>
      </c>
      <c r="D219" s="62"/>
      <c r="E219" s="62"/>
      <c r="F219" s="2556">
        <v>1</v>
      </c>
      <c r="G219" s="2631"/>
      <c r="H219" s="2556"/>
      <c r="I219" s="2937" t="s">
        <v>16232</v>
      </c>
      <c r="J219" s="16">
        <v>75</v>
      </c>
      <c r="K219" s="2706" t="s">
        <v>1927</v>
      </c>
      <c r="L219" s="2461" t="s">
        <v>504</v>
      </c>
      <c r="M219" s="2600" t="s">
        <v>511</v>
      </c>
      <c r="N219" s="140" t="s">
        <v>1929</v>
      </c>
      <c r="O219" s="140"/>
      <c r="P219" s="140"/>
      <c r="Q219" s="62" t="s">
        <v>1928</v>
      </c>
      <c r="R219" s="2491">
        <v>39</v>
      </c>
      <c r="S219" s="2491">
        <v>115</v>
      </c>
      <c r="T219" s="2460" t="s">
        <v>545</v>
      </c>
      <c r="U219" s="16">
        <v>4</v>
      </c>
      <c r="V219" s="2533">
        <f t="shared" si="4"/>
        <v>300</v>
      </c>
      <c r="W219" s="16" t="s">
        <v>506</v>
      </c>
      <c r="X219" s="2513" t="s">
        <v>1139</v>
      </c>
      <c r="Y219" s="2948"/>
      <c r="Z219" s="2530"/>
      <c r="AA219" s="2499" t="s">
        <v>559</v>
      </c>
      <c r="AB219" s="2593" t="s">
        <v>1877</v>
      </c>
      <c r="AC219" s="2499">
        <v>3628.75</v>
      </c>
      <c r="AD219" s="6" t="s">
        <v>1002</v>
      </c>
      <c r="AE219" s="2543">
        <v>45496</v>
      </c>
      <c r="AF219" s="8">
        <v>1</v>
      </c>
      <c r="AG219" s="2543">
        <v>45490</v>
      </c>
      <c r="AH219" s="8">
        <v>6</v>
      </c>
    </row>
    <row r="220" spans="1:34" s="2807" customFormat="1" ht="144" x14ac:dyDescent="0.25">
      <c r="A220" s="2518">
        <v>45492</v>
      </c>
      <c r="C220" s="62" t="s">
        <v>1933</v>
      </c>
      <c r="D220" s="62"/>
      <c r="E220" s="62"/>
      <c r="F220" s="2556">
        <v>1</v>
      </c>
      <c r="G220" s="2631"/>
      <c r="H220" s="2631"/>
      <c r="I220" s="2937" t="s">
        <v>16233</v>
      </c>
      <c r="J220" s="16">
        <v>20</v>
      </c>
      <c r="K220" s="2706" t="s">
        <v>1906</v>
      </c>
      <c r="L220" s="2461" t="s">
        <v>504</v>
      </c>
      <c r="M220" s="2600" t="s">
        <v>35</v>
      </c>
      <c r="N220" s="140" t="s">
        <v>1932</v>
      </c>
      <c r="O220" s="140"/>
      <c r="P220" s="140"/>
      <c r="Q220" s="62" t="s">
        <v>1931</v>
      </c>
      <c r="R220" s="2491">
        <v>71</v>
      </c>
      <c r="S220" s="2491">
        <v>199</v>
      </c>
      <c r="T220" s="2460" t="s">
        <v>629</v>
      </c>
      <c r="U220" s="16">
        <v>1</v>
      </c>
      <c r="V220" s="2533">
        <f t="shared" si="4"/>
        <v>20</v>
      </c>
      <c r="W220" s="16" t="s">
        <v>506</v>
      </c>
      <c r="X220" s="2513" t="s">
        <v>1290</v>
      </c>
      <c r="Y220" s="2948"/>
      <c r="Z220" s="2614" t="s">
        <v>1934</v>
      </c>
      <c r="AA220" s="2499" t="s">
        <v>1371</v>
      </c>
      <c r="AB220" s="2593" t="s">
        <v>1445</v>
      </c>
      <c r="AC220" s="2499">
        <v>3204</v>
      </c>
      <c r="AD220" s="6" t="s">
        <v>752</v>
      </c>
      <c r="AE220" s="2543">
        <v>45498</v>
      </c>
      <c r="AF220" s="8">
        <v>2</v>
      </c>
      <c r="AG220" s="2543">
        <v>45488</v>
      </c>
      <c r="AH220" s="8">
        <v>8</v>
      </c>
    </row>
    <row r="221" spans="1:34" s="2807" customFormat="1" ht="135" x14ac:dyDescent="0.25">
      <c r="A221" s="2518">
        <v>45492</v>
      </c>
      <c r="C221" s="62" t="s">
        <v>1938</v>
      </c>
      <c r="D221" s="62"/>
      <c r="E221" s="62"/>
      <c r="F221" s="2631"/>
      <c r="G221" s="2631"/>
      <c r="H221" s="2556">
        <v>1</v>
      </c>
      <c r="I221" s="2937" t="s">
        <v>16234</v>
      </c>
      <c r="J221" s="16">
        <v>400</v>
      </c>
      <c r="K221" s="2706" t="s">
        <v>1935</v>
      </c>
      <c r="L221" s="2461" t="s">
        <v>504</v>
      </c>
      <c r="M221" s="2600" t="s">
        <v>511</v>
      </c>
      <c r="N221" s="140" t="s">
        <v>1937</v>
      </c>
      <c r="O221" s="140"/>
      <c r="P221" s="140"/>
      <c r="Q221" s="62" t="s">
        <v>1936</v>
      </c>
      <c r="R221" s="2491">
        <v>3</v>
      </c>
      <c r="S221" s="2491">
        <v>4</v>
      </c>
      <c r="T221" s="2460" t="s">
        <v>505</v>
      </c>
      <c r="U221" s="16">
        <v>0</v>
      </c>
      <c r="V221" s="2533">
        <f t="shared" si="4"/>
        <v>0</v>
      </c>
      <c r="W221" s="16" t="s">
        <v>506</v>
      </c>
      <c r="X221" s="2513" t="s">
        <v>1688</v>
      </c>
      <c r="Y221" s="2948"/>
      <c r="Z221" s="2530"/>
      <c r="AA221" s="2499" t="s">
        <v>1371</v>
      </c>
      <c r="AB221" s="2593" t="s">
        <v>1436</v>
      </c>
      <c r="AC221" s="2499">
        <v>4980</v>
      </c>
      <c r="AD221" s="6" t="s">
        <v>752</v>
      </c>
      <c r="AE221" s="2543">
        <v>45495</v>
      </c>
      <c r="AF221" s="8">
        <v>2</v>
      </c>
      <c r="AG221" s="2543">
        <v>45490</v>
      </c>
      <c r="AH221" s="8">
        <v>8</v>
      </c>
    </row>
    <row r="222" spans="1:34" s="2807" customFormat="1" ht="135" x14ac:dyDescent="0.25">
      <c r="A222" s="2518">
        <v>45492</v>
      </c>
      <c r="C222" s="62" t="s">
        <v>1941</v>
      </c>
      <c r="D222" s="62"/>
      <c r="E222" s="62"/>
      <c r="F222" s="2556">
        <v>1</v>
      </c>
      <c r="G222" s="2631"/>
      <c r="H222" s="2556"/>
      <c r="I222" s="2937" t="s">
        <v>16235</v>
      </c>
      <c r="J222" s="16">
        <v>10</v>
      </c>
      <c r="K222" s="2706" t="s">
        <v>1935</v>
      </c>
      <c r="L222" s="2461" t="s">
        <v>504</v>
      </c>
      <c r="M222" s="2600" t="s">
        <v>511</v>
      </c>
      <c r="N222" s="140" t="s">
        <v>1940</v>
      </c>
      <c r="O222" s="140"/>
      <c r="P222" s="140"/>
      <c r="Q222" s="62" t="s">
        <v>1939</v>
      </c>
      <c r="R222" s="2491">
        <v>64</v>
      </c>
      <c r="S222" s="2491">
        <v>448</v>
      </c>
      <c r="T222" s="2460" t="s">
        <v>505</v>
      </c>
      <c r="U222" s="16">
        <v>38</v>
      </c>
      <c r="V222" s="2533">
        <f t="shared" si="4"/>
        <v>380</v>
      </c>
      <c r="W222" s="16" t="s">
        <v>506</v>
      </c>
      <c r="X222" s="2513" t="s">
        <v>1942</v>
      </c>
      <c r="Y222" s="2948"/>
      <c r="Z222" s="2530"/>
      <c r="AA222" s="2499" t="s">
        <v>821</v>
      </c>
      <c r="AB222" s="2593" t="s">
        <v>1635</v>
      </c>
      <c r="AC222" s="2499">
        <v>2998</v>
      </c>
      <c r="AD222" s="6" t="s">
        <v>1943</v>
      </c>
      <c r="AE222" s="2543">
        <v>45495</v>
      </c>
      <c r="AF222" s="8">
        <v>2</v>
      </c>
      <c r="AG222" s="2543">
        <v>45489</v>
      </c>
      <c r="AH222" s="8">
        <v>10</v>
      </c>
    </row>
    <row r="223" spans="1:34" s="2807" customFormat="1" ht="220.5" x14ac:dyDescent="0.25">
      <c r="A223" s="2518">
        <v>45492</v>
      </c>
      <c r="C223" s="62" t="s">
        <v>1947</v>
      </c>
      <c r="D223" s="62"/>
      <c r="E223" s="62"/>
      <c r="F223" s="2631"/>
      <c r="G223" s="2631"/>
      <c r="H223" s="2556">
        <v>1</v>
      </c>
      <c r="I223" s="2937" t="s">
        <v>16236</v>
      </c>
      <c r="J223" s="16">
        <v>15</v>
      </c>
      <c r="K223" s="2706" t="s">
        <v>1944</v>
      </c>
      <c r="L223" s="2461" t="s">
        <v>504</v>
      </c>
      <c r="M223" s="2600" t="s">
        <v>511</v>
      </c>
      <c r="N223" s="56" t="s">
        <v>1946</v>
      </c>
      <c r="O223" s="56"/>
      <c r="P223" s="56"/>
      <c r="Q223" s="62" t="s">
        <v>1945</v>
      </c>
      <c r="R223" s="2491">
        <v>148</v>
      </c>
      <c r="S223" s="2491">
        <v>878</v>
      </c>
      <c r="T223" s="2460" t="s">
        <v>1099</v>
      </c>
      <c r="U223" s="16">
        <v>29</v>
      </c>
      <c r="V223" s="2533">
        <f t="shared" si="4"/>
        <v>435</v>
      </c>
      <c r="W223" s="16" t="s">
        <v>506</v>
      </c>
      <c r="X223" s="2513" t="s">
        <v>613</v>
      </c>
      <c r="Y223" s="2948"/>
      <c r="Z223" s="2614" t="s">
        <v>1948</v>
      </c>
      <c r="AA223" s="2499" t="s">
        <v>1556</v>
      </c>
      <c r="AB223" s="2593" t="s">
        <v>1445</v>
      </c>
      <c r="AC223" s="2499">
        <v>13342.15</v>
      </c>
      <c r="AD223" s="6" t="s">
        <v>956</v>
      </c>
      <c r="AE223" s="2543">
        <v>45492</v>
      </c>
      <c r="AF223" s="8">
        <v>2</v>
      </c>
      <c r="AG223" s="2543">
        <v>45488</v>
      </c>
      <c r="AH223" s="8">
        <v>14.5</v>
      </c>
    </row>
    <row r="224" spans="1:34" s="2807" customFormat="1" ht="135" x14ac:dyDescent="0.25">
      <c r="A224" s="2518">
        <v>45492</v>
      </c>
      <c r="C224" s="17" t="s">
        <v>1951</v>
      </c>
      <c r="D224" s="17"/>
      <c r="E224" s="17"/>
      <c r="F224" s="2631"/>
      <c r="G224" s="2631"/>
      <c r="H224" s="2556">
        <v>2</v>
      </c>
      <c r="I224" s="2937" t="s">
        <v>16237</v>
      </c>
      <c r="J224" s="16">
        <v>18</v>
      </c>
      <c r="K224" s="2706" t="s">
        <v>1944</v>
      </c>
      <c r="L224" s="2461" t="s">
        <v>504</v>
      </c>
      <c r="M224" s="2600" t="s">
        <v>27</v>
      </c>
      <c r="N224" s="140" t="s">
        <v>1950</v>
      </c>
      <c r="O224" s="140"/>
      <c r="P224" s="140"/>
      <c r="Q224" s="62" t="s">
        <v>1949</v>
      </c>
      <c r="R224" s="2491">
        <v>17</v>
      </c>
      <c r="S224" s="2491">
        <v>79</v>
      </c>
      <c r="T224" s="2460" t="s">
        <v>505</v>
      </c>
      <c r="U224" s="16">
        <v>0</v>
      </c>
      <c r="V224" s="2533">
        <f t="shared" si="4"/>
        <v>0</v>
      </c>
      <c r="W224" s="16" t="s">
        <v>1952</v>
      </c>
      <c r="X224" s="2513" t="s">
        <v>1953</v>
      </c>
      <c r="Y224" s="2948"/>
      <c r="Z224" s="2530"/>
      <c r="AA224" s="2499" t="s">
        <v>821</v>
      </c>
      <c r="AB224" s="2593" t="s">
        <v>1635</v>
      </c>
      <c r="AC224" s="2499"/>
      <c r="AD224" s="6" t="s">
        <v>1954</v>
      </c>
      <c r="AE224" s="2543">
        <v>45492</v>
      </c>
      <c r="AF224" s="8">
        <v>2</v>
      </c>
      <c r="AG224" s="2543">
        <v>45490</v>
      </c>
      <c r="AH224" s="8">
        <v>8</v>
      </c>
    </row>
    <row r="225" spans="1:34" s="2807" customFormat="1" ht="225" x14ac:dyDescent="0.25">
      <c r="A225" s="2518">
        <v>45491</v>
      </c>
      <c r="C225" s="1599" t="s">
        <v>1957</v>
      </c>
      <c r="D225" s="1599"/>
      <c r="E225" s="1599"/>
      <c r="F225" s="2556">
        <v>1</v>
      </c>
      <c r="G225" s="2631"/>
      <c r="H225" s="2631"/>
      <c r="I225" s="2937" t="s">
        <v>16238</v>
      </c>
      <c r="J225" s="16">
        <v>30</v>
      </c>
      <c r="K225" s="2706" t="s">
        <v>1944</v>
      </c>
      <c r="L225" s="2461" t="s">
        <v>504</v>
      </c>
      <c r="M225" s="2758" t="s">
        <v>511</v>
      </c>
      <c r="N225" s="56" t="s">
        <v>1956</v>
      </c>
      <c r="O225" s="56"/>
      <c r="P225" s="56"/>
      <c r="Q225" s="62" t="s">
        <v>1955</v>
      </c>
      <c r="R225" s="2491">
        <v>82</v>
      </c>
      <c r="S225" s="2491">
        <v>327</v>
      </c>
      <c r="T225" s="2460" t="s">
        <v>629</v>
      </c>
      <c r="U225" s="16">
        <v>13</v>
      </c>
      <c r="V225" s="2533">
        <f t="shared" si="4"/>
        <v>390</v>
      </c>
      <c r="W225" s="16" t="s">
        <v>520</v>
      </c>
      <c r="X225" s="2513" t="s">
        <v>1958</v>
      </c>
      <c r="Y225" s="2948"/>
      <c r="Z225" s="2614" t="s">
        <v>1959</v>
      </c>
      <c r="AA225" s="2499" t="s">
        <v>559</v>
      </c>
      <c r="AB225" s="2593" t="s">
        <v>1715</v>
      </c>
      <c r="AC225" s="2499">
        <v>3654.7</v>
      </c>
      <c r="AD225" s="6" t="s">
        <v>635</v>
      </c>
      <c r="AE225" s="2543">
        <v>45492</v>
      </c>
      <c r="AF225" s="8">
        <v>2</v>
      </c>
      <c r="AG225" s="2543">
        <v>45485</v>
      </c>
      <c r="AH225" s="8"/>
    </row>
    <row r="226" spans="1:34" s="2807" customFormat="1" ht="150" x14ac:dyDescent="0.25">
      <c r="A226" s="2518">
        <v>45490</v>
      </c>
      <c r="C226" s="147" t="s">
        <v>1963</v>
      </c>
      <c r="D226" s="147"/>
      <c r="E226" s="147"/>
      <c r="F226" s="2631"/>
      <c r="G226" s="2631"/>
      <c r="H226" s="2556">
        <v>1</v>
      </c>
      <c r="I226" s="2937" t="s">
        <v>16239</v>
      </c>
      <c r="J226" s="77">
        <v>50</v>
      </c>
      <c r="K226" s="2716" t="s">
        <v>1960</v>
      </c>
      <c r="L226" s="77" t="s">
        <v>504</v>
      </c>
      <c r="M226" s="2628" t="s">
        <v>511</v>
      </c>
      <c r="N226" s="143" t="s">
        <v>1962</v>
      </c>
      <c r="O226" s="143"/>
      <c r="P226" s="143"/>
      <c r="Q226" s="62" t="s">
        <v>1961</v>
      </c>
      <c r="R226" s="2663">
        <v>62</v>
      </c>
      <c r="S226" s="2663">
        <v>149</v>
      </c>
      <c r="T226" s="2626" t="s">
        <v>505</v>
      </c>
      <c r="U226" s="77">
        <v>23</v>
      </c>
      <c r="V226" s="2627">
        <f t="shared" si="4"/>
        <v>1150</v>
      </c>
      <c r="W226" s="16" t="s">
        <v>506</v>
      </c>
      <c r="X226" s="2513" t="s">
        <v>1139</v>
      </c>
      <c r="Y226" s="2948"/>
      <c r="Z226" s="2530"/>
      <c r="AA226" s="2499" t="s">
        <v>821</v>
      </c>
      <c r="AB226" s="2593" t="s">
        <v>1877</v>
      </c>
      <c r="AC226" s="2499">
        <v>4715</v>
      </c>
      <c r="AD226" s="6" t="s">
        <v>635</v>
      </c>
      <c r="AE226" s="2543">
        <v>45491</v>
      </c>
      <c r="AF226" s="8">
        <v>2</v>
      </c>
      <c r="AG226" s="2543">
        <v>45485</v>
      </c>
      <c r="AH226" s="8">
        <v>5</v>
      </c>
    </row>
    <row r="227" spans="1:34" s="2444" customFormat="1" ht="135" x14ac:dyDescent="0.25">
      <c r="A227" s="2518">
        <v>45489</v>
      </c>
      <c r="C227" s="17" t="s">
        <v>1967</v>
      </c>
      <c r="D227" s="17"/>
      <c r="E227" s="17"/>
      <c r="F227" s="2556">
        <v>1</v>
      </c>
      <c r="G227" s="2698"/>
      <c r="H227" s="2556"/>
      <c r="I227" s="2942" t="s">
        <v>16240</v>
      </c>
      <c r="J227" s="16">
        <v>18</v>
      </c>
      <c r="K227" s="2706" t="s">
        <v>1964</v>
      </c>
      <c r="L227" s="2461" t="s">
        <v>504</v>
      </c>
      <c r="M227" s="2600" t="s">
        <v>35</v>
      </c>
      <c r="N227" s="140" t="s">
        <v>1966</v>
      </c>
      <c r="O227" s="140"/>
      <c r="P227" s="140"/>
      <c r="Q227" s="62" t="s">
        <v>1965</v>
      </c>
      <c r="R227" s="2491">
        <v>54</v>
      </c>
      <c r="S227" s="2491">
        <v>575</v>
      </c>
      <c r="T227" s="2460" t="s">
        <v>505</v>
      </c>
      <c r="U227" s="16">
        <v>45</v>
      </c>
      <c r="V227" s="2533">
        <f t="shared" si="4"/>
        <v>810</v>
      </c>
      <c r="W227" s="16" t="s">
        <v>506</v>
      </c>
      <c r="X227" s="2513" t="s">
        <v>1806</v>
      </c>
      <c r="Y227" s="2948"/>
      <c r="Z227" s="2530" t="s">
        <v>1968</v>
      </c>
      <c r="AA227" s="2499" t="s">
        <v>1435</v>
      </c>
      <c r="AB227" s="2593" t="s">
        <v>1883</v>
      </c>
      <c r="AC227" s="2499">
        <v>5406.66</v>
      </c>
      <c r="AD227" s="6" t="s">
        <v>635</v>
      </c>
      <c r="AE227" s="2543">
        <v>45488</v>
      </c>
      <c r="AF227" s="8">
        <v>2</v>
      </c>
      <c r="AG227" s="2543">
        <v>45483</v>
      </c>
      <c r="AH227" s="8">
        <v>6.5</v>
      </c>
    </row>
    <row r="228" spans="1:34" s="2444" customFormat="1" ht="255" x14ac:dyDescent="0.25">
      <c r="A228" s="2518">
        <v>45489</v>
      </c>
      <c r="C228" s="17" t="s">
        <v>1969</v>
      </c>
      <c r="D228" s="17"/>
      <c r="E228" s="17"/>
      <c r="F228" s="2698"/>
      <c r="G228" s="2698"/>
      <c r="H228" s="2698"/>
      <c r="I228" s="2942" t="s">
        <v>16241</v>
      </c>
      <c r="J228" s="16">
        <v>50</v>
      </c>
      <c r="K228" s="2710" t="s">
        <v>16873</v>
      </c>
      <c r="L228" s="2461" t="s">
        <v>516</v>
      </c>
      <c r="M228" s="2600"/>
      <c r="N228" s="56" t="s">
        <v>16782</v>
      </c>
      <c r="O228" s="56"/>
      <c r="P228" s="56"/>
      <c r="Q228" s="17" t="s">
        <v>986</v>
      </c>
      <c r="R228" s="2491"/>
      <c r="S228" s="2491"/>
      <c r="T228" s="2460"/>
      <c r="U228" s="16">
        <v>21</v>
      </c>
      <c r="V228" s="2533">
        <f t="shared" si="4"/>
        <v>1050</v>
      </c>
      <c r="W228" s="16" t="s">
        <v>506</v>
      </c>
      <c r="X228" s="2513" t="s">
        <v>1970</v>
      </c>
      <c r="Y228" s="2948"/>
      <c r="Z228" s="2530"/>
      <c r="AA228" s="2499" t="s">
        <v>514</v>
      </c>
      <c r="AB228" s="2593" t="s">
        <v>1914</v>
      </c>
      <c r="AC228" s="2499">
        <v>2500</v>
      </c>
      <c r="AD228" s="6"/>
      <c r="AE228" s="2543"/>
      <c r="AF228" s="8"/>
      <c r="AG228" s="2543"/>
      <c r="AH228" s="8"/>
    </row>
    <row r="229" spans="1:34" s="2807" customFormat="1" ht="135" x14ac:dyDescent="0.25">
      <c r="A229" s="2518">
        <v>45488</v>
      </c>
      <c r="C229" s="128" t="s">
        <v>1974</v>
      </c>
      <c r="D229" s="128"/>
      <c r="E229" s="128"/>
      <c r="F229" s="2631"/>
      <c r="G229" s="2631"/>
      <c r="H229" s="2556">
        <v>1</v>
      </c>
      <c r="I229" s="2937" t="s">
        <v>16242</v>
      </c>
      <c r="J229" s="77">
        <v>50</v>
      </c>
      <c r="K229" s="2716" t="s">
        <v>1971</v>
      </c>
      <c r="L229" s="77" t="s">
        <v>504</v>
      </c>
      <c r="M229" s="2628" t="s">
        <v>27</v>
      </c>
      <c r="N229" s="143" t="s">
        <v>1973</v>
      </c>
      <c r="O229" s="143"/>
      <c r="P229" s="143"/>
      <c r="Q229" s="62" t="s">
        <v>1972</v>
      </c>
      <c r="R229" s="2663">
        <v>75</v>
      </c>
      <c r="S229" s="2663">
        <v>143</v>
      </c>
      <c r="T229" s="2626" t="s">
        <v>505</v>
      </c>
      <c r="U229" s="77">
        <v>11</v>
      </c>
      <c r="V229" s="2627">
        <f t="shared" si="4"/>
        <v>550</v>
      </c>
      <c r="W229" s="16" t="s">
        <v>520</v>
      </c>
      <c r="X229" s="2513" t="s">
        <v>1975</v>
      </c>
      <c r="Y229" s="2948"/>
      <c r="Z229" s="2530" t="s">
        <v>1976</v>
      </c>
      <c r="AA229" s="2499" t="s">
        <v>821</v>
      </c>
      <c r="AB229" s="2593" t="s">
        <v>1715</v>
      </c>
      <c r="AC229" s="2499">
        <v>3767.5</v>
      </c>
      <c r="AD229" s="6" t="s">
        <v>1977</v>
      </c>
      <c r="AE229" s="2543">
        <v>45488</v>
      </c>
      <c r="AF229" s="8">
        <v>2</v>
      </c>
      <c r="AG229" s="2543">
        <v>45484</v>
      </c>
      <c r="AH229" s="8">
        <v>8</v>
      </c>
    </row>
    <row r="230" spans="1:34" s="2807" customFormat="1" ht="135" x14ac:dyDescent="0.25">
      <c r="A230" s="2518">
        <v>45485</v>
      </c>
      <c r="C230" s="2804" t="s">
        <v>1982</v>
      </c>
      <c r="D230" s="2804"/>
      <c r="E230" s="2804"/>
      <c r="F230" s="2698"/>
      <c r="G230" s="2698"/>
      <c r="H230" s="2556">
        <v>1</v>
      </c>
      <c r="I230" s="2937" t="s">
        <v>16243</v>
      </c>
      <c r="J230" s="2798">
        <v>6</v>
      </c>
      <c r="K230" s="2805" t="s">
        <v>1978</v>
      </c>
      <c r="L230" s="2798" t="s">
        <v>504</v>
      </c>
      <c r="M230" s="2802" t="s">
        <v>511</v>
      </c>
      <c r="N230" s="2824" t="s">
        <v>1980</v>
      </c>
      <c r="O230" s="2824"/>
      <c r="P230" s="2824"/>
      <c r="Q230" s="62" t="s">
        <v>1979</v>
      </c>
      <c r="R230" s="2799">
        <v>80</v>
      </c>
      <c r="S230" s="2799">
        <v>849</v>
      </c>
      <c r="T230" s="2800" t="s">
        <v>1981</v>
      </c>
      <c r="U230" s="2798">
        <v>8</v>
      </c>
      <c r="V230" s="2801">
        <f t="shared" si="4"/>
        <v>48</v>
      </c>
      <c r="W230" s="16" t="s">
        <v>506</v>
      </c>
      <c r="X230" s="2513" t="s">
        <v>613</v>
      </c>
      <c r="Y230" s="2948"/>
      <c r="Z230" s="2825" t="s">
        <v>1983</v>
      </c>
      <c r="AA230" s="2499" t="s">
        <v>514</v>
      </c>
      <c r="AB230" s="2593" t="s">
        <v>1436</v>
      </c>
      <c r="AC230" s="2499">
        <v>2000</v>
      </c>
      <c r="AD230" s="6" t="s">
        <v>956</v>
      </c>
      <c r="AE230" s="2543">
        <v>45485</v>
      </c>
      <c r="AF230" s="8">
        <v>2</v>
      </c>
      <c r="AG230" s="2543">
        <v>45483</v>
      </c>
      <c r="AH230" s="8">
        <v>8.5</v>
      </c>
    </row>
    <row r="231" spans="1:34" s="162" customFormat="1" ht="168" x14ac:dyDescent="0.25">
      <c r="A231" s="2518">
        <v>45485</v>
      </c>
      <c r="C231" s="1597" t="s">
        <v>1987</v>
      </c>
      <c r="D231" s="1597"/>
      <c r="E231" s="1597"/>
      <c r="F231" s="2556">
        <v>1</v>
      </c>
      <c r="G231" s="2631"/>
      <c r="H231" s="2556"/>
      <c r="I231" s="2936" t="s">
        <v>16244</v>
      </c>
      <c r="J231" s="16">
        <v>24</v>
      </c>
      <c r="K231" s="2706" t="s">
        <v>1984</v>
      </c>
      <c r="L231" s="2461" t="s">
        <v>504</v>
      </c>
      <c r="M231" s="2758" t="s">
        <v>511</v>
      </c>
      <c r="N231" s="56" t="s">
        <v>1986</v>
      </c>
      <c r="O231" s="56"/>
      <c r="P231" s="56"/>
      <c r="Q231" s="62" t="s">
        <v>1985</v>
      </c>
      <c r="R231" s="2491">
        <v>136</v>
      </c>
      <c r="S231" s="2491">
        <v>849</v>
      </c>
      <c r="T231" s="2460" t="s">
        <v>730</v>
      </c>
      <c r="U231" s="16">
        <v>3</v>
      </c>
      <c r="V231" s="2533">
        <f t="shared" si="4"/>
        <v>72</v>
      </c>
      <c r="W231" s="16" t="s">
        <v>506</v>
      </c>
      <c r="X231" s="2513" t="s">
        <v>574</v>
      </c>
      <c r="Y231" s="2948"/>
      <c r="Z231" s="2614" t="s">
        <v>1988</v>
      </c>
      <c r="AA231" s="2499" t="s">
        <v>1989</v>
      </c>
      <c r="AB231" s="2593" t="s">
        <v>1990</v>
      </c>
      <c r="AC231" s="2499">
        <v>10816.8</v>
      </c>
      <c r="AD231" s="6" t="s">
        <v>635</v>
      </c>
      <c r="AE231" s="2543">
        <v>45485</v>
      </c>
      <c r="AF231" s="8">
        <v>2</v>
      </c>
      <c r="AG231" s="2543">
        <v>45482</v>
      </c>
      <c r="AH231" s="8">
        <v>16</v>
      </c>
    </row>
    <row r="232" spans="1:34" s="2444" customFormat="1" ht="135" x14ac:dyDescent="0.25">
      <c r="A232" s="2518">
        <v>45484</v>
      </c>
      <c r="C232" s="62" t="s">
        <v>1994</v>
      </c>
      <c r="D232" s="62"/>
      <c r="E232" s="62"/>
      <c r="F232" s="2698"/>
      <c r="G232" s="2698"/>
      <c r="H232" s="2556">
        <v>1</v>
      </c>
      <c r="I232" s="2942" t="s">
        <v>16245</v>
      </c>
      <c r="J232" s="16">
        <v>52</v>
      </c>
      <c r="K232" s="2706" t="s">
        <v>1991</v>
      </c>
      <c r="L232" s="2461" t="s">
        <v>504</v>
      </c>
      <c r="M232" s="2758" t="s">
        <v>511</v>
      </c>
      <c r="N232" s="140" t="s">
        <v>1993</v>
      </c>
      <c r="O232" s="140"/>
      <c r="P232" s="140"/>
      <c r="Q232" s="62" t="s">
        <v>1992</v>
      </c>
      <c r="R232" s="2491">
        <v>74</v>
      </c>
      <c r="S232" s="2491">
        <v>346</v>
      </c>
      <c r="T232" s="2460" t="s">
        <v>505</v>
      </c>
      <c r="U232" s="16">
        <v>0</v>
      </c>
      <c r="V232" s="2533">
        <f t="shared" si="4"/>
        <v>0</v>
      </c>
      <c r="W232" s="16" t="s">
        <v>506</v>
      </c>
      <c r="X232" s="2513" t="s">
        <v>1995</v>
      </c>
      <c r="Y232" s="2948"/>
      <c r="Z232" s="2614"/>
      <c r="AA232" s="2499" t="s">
        <v>1724</v>
      </c>
      <c r="AB232" s="2593" t="s">
        <v>1996</v>
      </c>
      <c r="AC232" s="2499">
        <v>4329.2</v>
      </c>
      <c r="AD232" s="6" t="s">
        <v>635</v>
      </c>
      <c r="AE232" s="2543">
        <v>45495</v>
      </c>
      <c r="AF232" s="8">
        <v>2</v>
      </c>
      <c r="AG232" s="2543">
        <v>45482</v>
      </c>
      <c r="AH232" s="8">
        <v>8.5</v>
      </c>
    </row>
    <row r="233" spans="1:34" s="2444" customFormat="1" ht="409.5" x14ac:dyDescent="0.25">
      <c r="A233" s="2518">
        <v>45484</v>
      </c>
      <c r="C233" s="62" t="s">
        <v>2000</v>
      </c>
      <c r="D233" s="62"/>
      <c r="E233" s="62"/>
      <c r="F233" s="2556">
        <v>1</v>
      </c>
      <c r="G233" s="2698"/>
      <c r="H233" s="2556"/>
      <c r="I233" s="2942" t="s">
        <v>16246</v>
      </c>
      <c r="J233" s="16">
        <v>15</v>
      </c>
      <c r="K233" s="79" t="s">
        <v>16874</v>
      </c>
      <c r="L233" s="2461" t="s">
        <v>1999</v>
      </c>
      <c r="M233" s="2600" t="s">
        <v>511</v>
      </c>
      <c r="N233" s="140" t="s">
        <v>1998</v>
      </c>
      <c r="O233" s="140"/>
      <c r="P233" s="140"/>
      <c r="Q233" s="62" t="s">
        <v>1997</v>
      </c>
      <c r="R233" s="2491">
        <v>71</v>
      </c>
      <c r="S233" s="2491">
        <v>255</v>
      </c>
      <c r="T233" s="2460" t="s">
        <v>730</v>
      </c>
      <c r="U233" s="16">
        <v>7</v>
      </c>
      <c r="V233" s="2533">
        <f t="shared" si="4"/>
        <v>105</v>
      </c>
      <c r="W233" s="16" t="s">
        <v>506</v>
      </c>
      <c r="X233" s="2513" t="s">
        <v>1261</v>
      </c>
      <c r="Y233" s="2948"/>
      <c r="Z233" s="2614" t="s">
        <v>2001</v>
      </c>
      <c r="AA233" s="2499" t="s">
        <v>2002</v>
      </c>
      <c r="AB233" s="2593" t="s">
        <v>785</v>
      </c>
      <c r="AC233" s="2499">
        <v>3836.25</v>
      </c>
      <c r="AD233" s="6" t="s">
        <v>635</v>
      </c>
      <c r="AE233" s="2543">
        <v>45489</v>
      </c>
      <c r="AF233" s="8">
        <v>2</v>
      </c>
      <c r="AG233" s="2543">
        <v>45475</v>
      </c>
      <c r="AH233" s="8">
        <v>8</v>
      </c>
    </row>
    <row r="234" spans="1:34" s="2807" customFormat="1" ht="45" x14ac:dyDescent="0.25">
      <c r="A234" s="2518">
        <v>45483</v>
      </c>
      <c r="C234" s="62" t="s">
        <v>2005</v>
      </c>
      <c r="D234" s="62"/>
      <c r="E234" s="62"/>
      <c r="F234" s="161"/>
      <c r="G234" s="161"/>
      <c r="H234" s="2681">
        <v>1</v>
      </c>
      <c r="I234" s="2937" t="s">
        <v>16247</v>
      </c>
      <c r="J234" s="16">
        <v>1</v>
      </c>
      <c r="K234" s="2706" t="s">
        <v>2003</v>
      </c>
      <c r="L234" s="2461" t="s">
        <v>504</v>
      </c>
      <c r="M234" s="2758" t="s">
        <v>511</v>
      </c>
      <c r="N234" s="56" t="s">
        <v>1870</v>
      </c>
      <c r="O234" s="56"/>
      <c r="P234" s="56"/>
      <c r="Q234" s="17" t="s">
        <v>2004</v>
      </c>
      <c r="R234" s="2491">
        <v>13</v>
      </c>
      <c r="S234" s="2491">
        <v>37</v>
      </c>
      <c r="T234" s="2460" t="s">
        <v>545</v>
      </c>
      <c r="U234" s="16">
        <v>54</v>
      </c>
      <c r="V234" s="2533">
        <f t="shared" si="4"/>
        <v>54</v>
      </c>
      <c r="W234" s="16" t="s">
        <v>583</v>
      </c>
      <c r="X234" s="2513" t="s">
        <v>1871</v>
      </c>
      <c r="Y234" s="2948"/>
      <c r="Z234" s="2530"/>
      <c r="AA234" s="2499" t="s">
        <v>1714</v>
      </c>
      <c r="AB234" s="2593" t="s">
        <v>1990</v>
      </c>
      <c r="AC234" s="2499">
        <f>500+900</f>
        <v>1400</v>
      </c>
      <c r="AD234" s="6" t="s">
        <v>1002</v>
      </c>
      <c r="AE234" s="2543">
        <v>45489</v>
      </c>
      <c r="AF234" s="8">
        <v>1</v>
      </c>
      <c r="AG234" s="2543"/>
      <c r="AH234" s="8"/>
    </row>
    <row r="235" spans="1:34" s="2444" customFormat="1" ht="210" x14ac:dyDescent="0.25">
      <c r="A235" s="2518">
        <v>45483</v>
      </c>
      <c r="C235" s="17" t="s">
        <v>2008</v>
      </c>
      <c r="D235" s="17"/>
      <c r="E235" s="17"/>
      <c r="F235" s="2556">
        <v>1</v>
      </c>
      <c r="G235" s="2631"/>
      <c r="H235" s="2631"/>
      <c r="I235" s="2942" t="s">
        <v>16248</v>
      </c>
      <c r="J235" s="16">
        <v>25</v>
      </c>
      <c r="K235" s="2706" t="s">
        <v>16875</v>
      </c>
      <c r="L235" s="2461" t="s">
        <v>504</v>
      </c>
      <c r="M235" s="2600" t="s">
        <v>35</v>
      </c>
      <c r="N235" s="140" t="s">
        <v>2007</v>
      </c>
      <c r="O235" s="140"/>
      <c r="P235" s="140"/>
      <c r="Q235" s="62" t="s">
        <v>2006</v>
      </c>
      <c r="R235" s="2491">
        <v>39</v>
      </c>
      <c r="S235" s="2491">
        <v>330</v>
      </c>
      <c r="T235" s="2460" t="s">
        <v>730</v>
      </c>
      <c r="U235" s="16">
        <v>43</v>
      </c>
      <c r="V235" s="2533">
        <f t="shared" si="4"/>
        <v>1075</v>
      </c>
      <c r="W235" s="16" t="s">
        <v>506</v>
      </c>
      <c r="X235" s="2513" t="s">
        <v>2009</v>
      </c>
      <c r="Y235" s="2948"/>
      <c r="Z235" s="2530" t="s">
        <v>2010</v>
      </c>
      <c r="AA235" s="2499" t="s">
        <v>2011</v>
      </c>
      <c r="AB235" s="2593" t="s">
        <v>2012</v>
      </c>
      <c r="AC235" s="2499">
        <v>3966.5</v>
      </c>
      <c r="AD235" s="2619" t="s">
        <v>2013</v>
      </c>
      <c r="AE235" s="2543">
        <v>45497</v>
      </c>
      <c r="AF235" s="8">
        <v>2</v>
      </c>
      <c r="AG235" s="2543">
        <v>45474</v>
      </c>
      <c r="AH235" s="8">
        <v>6.5</v>
      </c>
    </row>
    <row r="236" spans="1:34" s="2444" customFormat="1" ht="135" x14ac:dyDescent="0.25">
      <c r="A236" s="2518">
        <v>45483</v>
      </c>
      <c r="C236" s="62" t="s">
        <v>2017</v>
      </c>
      <c r="D236" s="62"/>
      <c r="E236" s="62"/>
      <c r="F236" s="2556">
        <v>1</v>
      </c>
      <c r="G236" s="2631"/>
      <c r="H236" s="2631"/>
      <c r="I236" s="2942" t="s">
        <v>16249</v>
      </c>
      <c r="J236" s="16">
        <v>115</v>
      </c>
      <c r="K236" s="2706" t="s">
        <v>2014</v>
      </c>
      <c r="L236" s="2461" t="s">
        <v>504</v>
      </c>
      <c r="M236" s="2600" t="s">
        <v>35</v>
      </c>
      <c r="N236" s="140" t="s">
        <v>2016</v>
      </c>
      <c r="O236" s="140"/>
      <c r="P236" s="140"/>
      <c r="Q236" s="62" t="s">
        <v>2015</v>
      </c>
      <c r="R236" s="2491">
        <v>30</v>
      </c>
      <c r="S236" s="2491">
        <v>155</v>
      </c>
      <c r="T236" s="2460" t="s">
        <v>505</v>
      </c>
      <c r="U236" s="16">
        <v>3</v>
      </c>
      <c r="V236" s="2533">
        <f t="shared" si="4"/>
        <v>345</v>
      </c>
      <c r="W236" s="16" t="s">
        <v>583</v>
      </c>
      <c r="X236" s="2513" t="s">
        <v>2018</v>
      </c>
      <c r="Y236" s="2948"/>
      <c r="Z236" s="2530"/>
      <c r="AA236" s="2499" t="s">
        <v>2019</v>
      </c>
      <c r="AB236" s="2593" t="s">
        <v>2012</v>
      </c>
      <c r="AC236" s="2499">
        <v>5514.25</v>
      </c>
      <c r="AD236" s="6" t="s">
        <v>635</v>
      </c>
      <c r="AE236" s="2543">
        <v>45496</v>
      </c>
      <c r="AF236" s="8">
        <v>2</v>
      </c>
      <c r="AG236" s="2543">
        <v>45470</v>
      </c>
      <c r="AH236" s="8">
        <v>7</v>
      </c>
    </row>
    <row r="237" spans="1:34" s="2807" customFormat="1" ht="165" x14ac:dyDescent="0.25">
      <c r="A237" s="2518">
        <v>45482</v>
      </c>
      <c r="C237" s="62" t="s">
        <v>2023</v>
      </c>
      <c r="D237" s="62"/>
      <c r="E237" s="62"/>
      <c r="F237" s="2631"/>
      <c r="G237" s="2631"/>
      <c r="H237" s="2556">
        <v>1</v>
      </c>
      <c r="I237" s="2937" t="s">
        <v>16250</v>
      </c>
      <c r="J237" s="16">
        <v>200</v>
      </c>
      <c r="K237" s="2706" t="s">
        <v>16876</v>
      </c>
      <c r="L237" s="2461" t="s">
        <v>504</v>
      </c>
      <c r="M237" s="2600" t="s">
        <v>27</v>
      </c>
      <c r="N237" s="56" t="s">
        <v>2022</v>
      </c>
      <c r="O237" s="56"/>
      <c r="P237" s="56"/>
      <c r="Q237" s="62" t="s">
        <v>2021</v>
      </c>
      <c r="R237" s="2491">
        <v>3</v>
      </c>
      <c r="S237" s="2491">
        <v>6</v>
      </c>
      <c r="T237" s="2460" t="s">
        <v>545</v>
      </c>
      <c r="U237" s="16">
        <v>0</v>
      </c>
      <c r="V237" s="2533">
        <f t="shared" si="4"/>
        <v>0</v>
      </c>
      <c r="W237" s="16" t="s">
        <v>583</v>
      </c>
      <c r="X237" s="2513" t="s">
        <v>1280</v>
      </c>
      <c r="Y237" s="2948"/>
      <c r="Z237" s="2614" t="s">
        <v>2024</v>
      </c>
      <c r="AA237" s="2499" t="s">
        <v>2025</v>
      </c>
      <c r="AB237" s="2593" t="s">
        <v>2026</v>
      </c>
      <c r="AC237" s="2499">
        <v>2940</v>
      </c>
      <c r="AD237" s="6" t="s">
        <v>1002</v>
      </c>
      <c r="AE237" s="2543">
        <v>45485</v>
      </c>
      <c r="AF237" s="8">
        <v>10</v>
      </c>
      <c r="AG237" s="2543">
        <v>45475</v>
      </c>
      <c r="AH237" s="8"/>
    </row>
    <row r="238" spans="1:34" s="2807" customFormat="1" ht="210" x14ac:dyDescent="0.25">
      <c r="A238" s="2518">
        <v>45482</v>
      </c>
      <c r="C238" s="62" t="s">
        <v>2030</v>
      </c>
      <c r="D238" s="62"/>
      <c r="E238" s="62"/>
      <c r="F238" s="2556"/>
      <c r="G238" s="2631"/>
      <c r="H238" s="2556">
        <v>1</v>
      </c>
      <c r="I238" s="2937" t="s">
        <v>16251</v>
      </c>
      <c r="J238" s="16">
        <v>8</v>
      </c>
      <c r="K238" s="2706" t="s">
        <v>16877</v>
      </c>
      <c r="L238" s="2461" t="s">
        <v>504</v>
      </c>
      <c r="M238" s="2600" t="s">
        <v>511</v>
      </c>
      <c r="N238" s="140" t="s">
        <v>2029</v>
      </c>
      <c r="O238" s="140"/>
      <c r="P238" s="140"/>
      <c r="Q238" s="62" t="s">
        <v>2028</v>
      </c>
      <c r="R238" s="2491">
        <v>157</v>
      </c>
      <c r="S238" s="2491">
        <v>1118</v>
      </c>
      <c r="T238" s="2460" t="s">
        <v>1099</v>
      </c>
      <c r="U238" s="16">
        <v>147</v>
      </c>
      <c r="V238" s="2533">
        <f t="shared" si="4"/>
        <v>1176</v>
      </c>
      <c r="W238" s="16" t="s">
        <v>506</v>
      </c>
      <c r="X238" s="2513" t="s">
        <v>2031</v>
      </c>
      <c r="Y238" s="2948"/>
      <c r="Z238" s="2614" t="s">
        <v>2032</v>
      </c>
      <c r="AA238" s="2499" t="s">
        <v>2033</v>
      </c>
      <c r="AB238" s="2593" t="s">
        <v>2034</v>
      </c>
      <c r="AC238" s="2499">
        <v>10635.68</v>
      </c>
      <c r="AD238" s="6" t="s">
        <v>635</v>
      </c>
      <c r="AE238" s="2543">
        <v>45483</v>
      </c>
      <c r="AF238" s="8">
        <v>2</v>
      </c>
      <c r="AG238" s="2543">
        <v>45470</v>
      </c>
      <c r="AH238" s="8">
        <v>10.5</v>
      </c>
    </row>
    <row r="239" spans="1:34" s="162" customFormat="1" ht="135" x14ac:dyDescent="0.25">
      <c r="A239" s="2518">
        <v>45481</v>
      </c>
      <c r="C239" s="17" t="s">
        <v>2037</v>
      </c>
      <c r="D239" s="17"/>
      <c r="E239" s="17"/>
      <c r="F239" s="2631"/>
      <c r="G239" s="2556"/>
      <c r="H239" s="2556">
        <v>1</v>
      </c>
      <c r="I239" s="2936" t="s">
        <v>16252</v>
      </c>
      <c r="J239" s="16">
        <v>60</v>
      </c>
      <c r="K239" s="2822" t="s">
        <v>16942</v>
      </c>
      <c r="L239" s="2461" t="s">
        <v>504</v>
      </c>
      <c r="M239" s="2600" t="s">
        <v>27</v>
      </c>
      <c r="N239" s="140" t="s">
        <v>2036</v>
      </c>
      <c r="O239" s="140"/>
      <c r="P239" s="140"/>
      <c r="Q239" s="62" t="s">
        <v>2035</v>
      </c>
      <c r="R239" s="2491">
        <v>29</v>
      </c>
      <c r="S239" s="2491">
        <v>54</v>
      </c>
      <c r="T239" s="2460" t="s">
        <v>587</v>
      </c>
      <c r="U239" s="16">
        <v>11</v>
      </c>
      <c r="V239" s="2533">
        <f t="shared" si="4"/>
        <v>660</v>
      </c>
      <c r="W239" s="16" t="s">
        <v>583</v>
      </c>
      <c r="X239" s="2513" t="s">
        <v>2038</v>
      </c>
      <c r="Y239" s="2948"/>
      <c r="Z239" s="2530"/>
      <c r="AA239" s="2499" t="s">
        <v>2039</v>
      </c>
      <c r="AB239" s="2593" t="s">
        <v>2040</v>
      </c>
      <c r="AC239" s="2499">
        <v>1316.64</v>
      </c>
      <c r="AD239" s="6" t="s">
        <v>2041</v>
      </c>
      <c r="AE239" s="2543">
        <v>45370</v>
      </c>
      <c r="AF239" s="8">
        <v>2</v>
      </c>
      <c r="AG239" s="2543">
        <v>45335</v>
      </c>
      <c r="AH239" s="8">
        <v>12</v>
      </c>
    </row>
    <row r="240" spans="1:34" s="162" customFormat="1" ht="131.25" x14ac:dyDescent="0.25">
      <c r="A240" s="2518">
        <v>45481</v>
      </c>
      <c r="C240" s="62" t="s">
        <v>2044</v>
      </c>
      <c r="D240" s="62"/>
      <c r="E240" s="62"/>
      <c r="F240" s="2556"/>
      <c r="G240" s="2631"/>
      <c r="H240" s="2556">
        <v>2</v>
      </c>
      <c r="I240" s="2936" t="s">
        <v>16253</v>
      </c>
      <c r="J240" s="16">
        <v>60</v>
      </c>
      <c r="K240" s="2822" t="s">
        <v>16942</v>
      </c>
      <c r="L240" s="2461" t="s">
        <v>504</v>
      </c>
      <c r="M240" s="2600" t="s">
        <v>27</v>
      </c>
      <c r="N240" s="140" t="s">
        <v>2043</v>
      </c>
      <c r="O240" s="140"/>
      <c r="P240" s="140"/>
      <c r="Q240" s="17" t="s">
        <v>2042</v>
      </c>
      <c r="R240" s="2491">
        <v>37</v>
      </c>
      <c r="S240" s="2491">
        <v>89</v>
      </c>
      <c r="T240" s="2460" t="s">
        <v>545</v>
      </c>
      <c r="U240" s="16">
        <v>2</v>
      </c>
      <c r="V240" s="2533">
        <f t="shared" si="4"/>
        <v>120</v>
      </c>
      <c r="W240" s="16" t="s">
        <v>583</v>
      </c>
      <c r="X240" s="2513" t="s">
        <v>2038</v>
      </c>
      <c r="Y240" s="2948"/>
      <c r="Z240" s="2530"/>
      <c r="AA240" s="2499" t="s">
        <v>2039</v>
      </c>
      <c r="AB240" s="2593" t="s">
        <v>2045</v>
      </c>
      <c r="AC240" s="2499">
        <v>1182.67</v>
      </c>
      <c r="AD240" s="6" t="s">
        <v>1002</v>
      </c>
      <c r="AE240" s="2543">
        <v>45401</v>
      </c>
      <c r="AF240" s="8">
        <v>1</v>
      </c>
      <c r="AG240" s="2543">
        <v>45336</v>
      </c>
      <c r="AH240" s="8"/>
    </row>
    <row r="241" spans="1:34" s="162" customFormat="1" ht="135" x14ac:dyDescent="0.25">
      <c r="A241" s="2518">
        <v>45481</v>
      </c>
      <c r="C241" s="62" t="s">
        <v>2048</v>
      </c>
      <c r="D241" s="62"/>
      <c r="E241" s="62"/>
      <c r="F241" s="2631"/>
      <c r="G241" s="2556">
        <v>1</v>
      </c>
      <c r="H241" s="2556"/>
      <c r="I241" s="2936" t="s">
        <v>16254</v>
      </c>
      <c r="J241" s="16">
        <v>60</v>
      </c>
      <c r="K241" s="2822" t="s">
        <v>16942</v>
      </c>
      <c r="L241" s="2461" t="s">
        <v>504</v>
      </c>
      <c r="M241" s="2600" t="s">
        <v>27</v>
      </c>
      <c r="N241" s="140" t="s">
        <v>2047</v>
      </c>
      <c r="O241" s="140"/>
      <c r="P241" s="140"/>
      <c r="Q241" s="62" t="s">
        <v>2046</v>
      </c>
      <c r="R241" s="2491">
        <v>34</v>
      </c>
      <c r="S241" s="2491">
        <v>154</v>
      </c>
      <c r="T241" s="2460" t="s">
        <v>730</v>
      </c>
      <c r="U241" s="16">
        <v>1</v>
      </c>
      <c r="V241" s="2533">
        <f t="shared" si="4"/>
        <v>60</v>
      </c>
      <c r="W241" s="16" t="s">
        <v>583</v>
      </c>
      <c r="X241" s="2513" t="s">
        <v>2038</v>
      </c>
      <c r="Y241" s="2948"/>
      <c r="Z241" s="2530"/>
      <c r="AA241" s="2499" t="s">
        <v>2039</v>
      </c>
      <c r="AB241" s="2593" t="s">
        <v>2040</v>
      </c>
      <c r="AC241" s="2499">
        <v>1680.63</v>
      </c>
      <c r="AD241" s="6" t="s">
        <v>635</v>
      </c>
      <c r="AE241" s="2543">
        <v>45370</v>
      </c>
      <c r="AF241" s="8">
        <v>2</v>
      </c>
      <c r="AG241" s="2543">
        <v>45335</v>
      </c>
      <c r="AH241" s="8">
        <v>14</v>
      </c>
    </row>
    <row r="242" spans="1:34" s="162" customFormat="1" ht="315" x14ac:dyDescent="0.25">
      <c r="A242" s="2518">
        <v>45481</v>
      </c>
      <c r="C242" s="62" t="s">
        <v>2051</v>
      </c>
      <c r="D242" s="62"/>
      <c r="E242" s="62"/>
      <c r="F242" s="2556">
        <v>1</v>
      </c>
      <c r="G242" s="2631"/>
      <c r="H242" s="2556"/>
      <c r="I242" s="2936" t="s">
        <v>16255</v>
      </c>
      <c r="J242" s="16">
        <v>60</v>
      </c>
      <c r="K242" s="2822" t="s">
        <v>16942</v>
      </c>
      <c r="L242" s="2461" t="s">
        <v>504</v>
      </c>
      <c r="M242" s="2600" t="s">
        <v>27</v>
      </c>
      <c r="N242" s="140" t="s">
        <v>2050</v>
      </c>
      <c r="O242" s="140"/>
      <c r="P242" s="140"/>
      <c r="Q242" s="62" t="s">
        <v>2049</v>
      </c>
      <c r="R242" s="2491">
        <v>68</v>
      </c>
      <c r="S242" s="2491">
        <v>264</v>
      </c>
      <c r="T242" s="2460" t="s">
        <v>730</v>
      </c>
      <c r="U242" s="16">
        <v>5</v>
      </c>
      <c r="V242" s="2533">
        <f t="shared" si="4"/>
        <v>300</v>
      </c>
      <c r="W242" s="16" t="s">
        <v>583</v>
      </c>
      <c r="X242" s="2513" t="s">
        <v>2038</v>
      </c>
      <c r="Y242" s="2948"/>
      <c r="Z242" s="2530"/>
      <c r="AA242" s="2499" t="s">
        <v>2039</v>
      </c>
      <c r="AB242" s="2567">
        <v>45330</v>
      </c>
      <c r="AC242" s="2499">
        <v>3156.95</v>
      </c>
      <c r="AD242" s="6" t="s">
        <v>2052</v>
      </c>
      <c r="AE242" s="2543">
        <v>45370</v>
      </c>
      <c r="AF242" s="8">
        <v>2</v>
      </c>
      <c r="AG242" s="2543">
        <v>45335</v>
      </c>
      <c r="AH242" s="8">
        <v>16.5</v>
      </c>
    </row>
    <row r="243" spans="1:34" s="162" customFormat="1" ht="131.25" x14ac:dyDescent="0.25">
      <c r="A243" s="2518">
        <v>45481</v>
      </c>
      <c r="C243" s="17" t="s">
        <v>2055</v>
      </c>
      <c r="D243" s="17"/>
      <c r="E243" s="17"/>
      <c r="F243" s="2556">
        <v>1</v>
      </c>
      <c r="G243" s="2631"/>
      <c r="H243" s="2631"/>
      <c r="I243" s="2936" t="s">
        <v>16256</v>
      </c>
      <c r="J243" s="16">
        <v>60</v>
      </c>
      <c r="K243" s="2822" t="s">
        <v>16942</v>
      </c>
      <c r="L243" s="2461" t="s">
        <v>504</v>
      </c>
      <c r="M243" s="2600" t="s">
        <v>27</v>
      </c>
      <c r="N243" s="140" t="s">
        <v>2054</v>
      </c>
      <c r="O243" s="140"/>
      <c r="P243" s="140"/>
      <c r="Q243" s="62" t="s">
        <v>2053</v>
      </c>
      <c r="R243" s="2491">
        <v>1</v>
      </c>
      <c r="S243" s="2491">
        <v>1</v>
      </c>
      <c r="T243" s="2460" t="s">
        <v>798</v>
      </c>
      <c r="U243" s="16">
        <v>12</v>
      </c>
      <c r="V243" s="2533">
        <f t="shared" si="4"/>
        <v>720</v>
      </c>
      <c r="W243" s="16" t="s">
        <v>583</v>
      </c>
      <c r="X243" s="2513" t="s">
        <v>2038</v>
      </c>
      <c r="Y243" s="2948"/>
      <c r="Z243" s="2530"/>
      <c r="AA243" s="2499" t="s">
        <v>2039</v>
      </c>
      <c r="AB243" s="2567">
        <v>45327</v>
      </c>
      <c r="AC243" s="2499">
        <v>897.63</v>
      </c>
      <c r="AD243" s="6"/>
      <c r="AE243" s="2543"/>
      <c r="AF243" s="8">
        <v>1</v>
      </c>
      <c r="AG243" s="2543">
        <v>45329</v>
      </c>
      <c r="AH243" s="8">
        <v>2.5</v>
      </c>
    </row>
    <row r="244" spans="1:34" s="162" customFormat="1" ht="225" x14ac:dyDescent="0.25">
      <c r="A244" s="2518">
        <v>45481</v>
      </c>
      <c r="C244" s="17" t="s">
        <v>2058</v>
      </c>
      <c r="D244" s="17"/>
      <c r="E244" s="17"/>
      <c r="F244" s="2556">
        <v>1</v>
      </c>
      <c r="G244" s="2631"/>
      <c r="H244" s="2631"/>
      <c r="I244" s="2936" t="s">
        <v>16257</v>
      </c>
      <c r="J244" s="16">
        <v>60</v>
      </c>
      <c r="K244" s="2822" t="s">
        <v>16942</v>
      </c>
      <c r="L244" s="2461" t="s">
        <v>504</v>
      </c>
      <c r="M244" s="2600" t="s">
        <v>27</v>
      </c>
      <c r="N244" s="140" t="s">
        <v>2057</v>
      </c>
      <c r="O244" s="140"/>
      <c r="P244" s="140"/>
      <c r="Q244" s="62" t="s">
        <v>2056</v>
      </c>
      <c r="R244" s="2491">
        <v>28</v>
      </c>
      <c r="S244" s="2491">
        <v>121</v>
      </c>
      <c r="T244" s="2460" t="s">
        <v>505</v>
      </c>
      <c r="U244" s="16">
        <v>3</v>
      </c>
      <c r="V244" s="2533">
        <f t="shared" si="4"/>
        <v>180</v>
      </c>
      <c r="W244" s="16" t="s">
        <v>583</v>
      </c>
      <c r="X244" s="2513" t="s">
        <v>2038</v>
      </c>
      <c r="Y244" s="2948"/>
      <c r="Z244" s="2530"/>
      <c r="AA244" s="2499" t="s">
        <v>2039</v>
      </c>
      <c r="AB244" s="2567">
        <v>45329</v>
      </c>
      <c r="AC244" s="2499">
        <v>1641.16</v>
      </c>
      <c r="AD244" s="6" t="s">
        <v>635</v>
      </c>
      <c r="AE244" s="2543">
        <v>45370</v>
      </c>
      <c r="AF244" s="8">
        <v>2</v>
      </c>
      <c r="AG244" s="2543">
        <v>45337</v>
      </c>
      <c r="AH244" s="8">
        <v>20</v>
      </c>
    </row>
    <row r="245" spans="1:34" s="162" customFormat="1" ht="131.25" x14ac:dyDescent="0.25">
      <c r="A245" s="2518">
        <v>45481</v>
      </c>
      <c r="C245" s="17" t="s">
        <v>2055</v>
      </c>
      <c r="D245" s="17"/>
      <c r="E245" s="17"/>
      <c r="F245" s="2556">
        <v>1</v>
      </c>
      <c r="G245" s="2631"/>
      <c r="H245" s="2631"/>
      <c r="I245" s="2936" t="s">
        <v>16258</v>
      </c>
      <c r="J245" s="16">
        <v>60</v>
      </c>
      <c r="K245" s="2822" t="s">
        <v>16942</v>
      </c>
      <c r="L245" s="2461" t="s">
        <v>504</v>
      </c>
      <c r="M245" s="2600" t="s">
        <v>27</v>
      </c>
      <c r="N245" s="140" t="s">
        <v>2060</v>
      </c>
      <c r="O245" s="140"/>
      <c r="P245" s="140"/>
      <c r="Q245" s="62" t="s">
        <v>2059</v>
      </c>
      <c r="R245" s="2491">
        <v>7</v>
      </c>
      <c r="S245" s="2491">
        <v>8</v>
      </c>
      <c r="T245" s="2460" t="s">
        <v>545</v>
      </c>
      <c r="U245" s="16">
        <v>12</v>
      </c>
      <c r="V245" s="2533">
        <f t="shared" si="4"/>
        <v>720</v>
      </c>
      <c r="W245" s="16" t="s">
        <v>583</v>
      </c>
      <c r="X245" s="2513" t="s">
        <v>2038</v>
      </c>
      <c r="Y245" s="2948"/>
      <c r="Z245" s="2530"/>
      <c r="AA245" s="2499" t="s">
        <v>2039</v>
      </c>
      <c r="AB245" s="2567">
        <v>45327</v>
      </c>
      <c r="AC245" s="2499">
        <v>816</v>
      </c>
      <c r="AD245" s="6"/>
      <c r="AE245" s="2543"/>
      <c r="AF245" s="8">
        <v>1</v>
      </c>
      <c r="AG245" s="2543"/>
      <c r="AH245" s="8">
        <v>3</v>
      </c>
    </row>
    <row r="246" spans="1:34" s="162" customFormat="1" ht="161.25" x14ac:dyDescent="0.25">
      <c r="A246" s="2518">
        <v>45481</v>
      </c>
      <c r="C246" s="62" t="s">
        <v>2063</v>
      </c>
      <c r="D246" s="62"/>
      <c r="E246" s="62"/>
      <c r="F246" s="2556">
        <v>1</v>
      </c>
      <c r="G246" s="2631"/>
      <c r="H246" s="2631"/>
      <c r="I246" s="2936" t="s">
        <v>16259</v>
      </c>
      <c r="J246" s="16">
        <v>60</v>
      </c>
      <c r="K246" s="2822" t="s">
        <v>16942</v>
      </c>
      <c r="L246" s="2461" t="s">
        <v>504</v>
      </c>
      <c r="M246" s="2600" t="s">
        <v>27</v>
      </c>
      <c r="N246" s="140" t="s">
        <v>2062</v>
      </c>
      <c r="O246" s="140"/>
      <c r="P246" s="140"/>
      <c r="Q246" s="62" t="s">
        <v>2061</v>
      </c>
      <c r="R246" s="2491">
        <v>24</v>
      </c>
      <c r="S246" s="2491">
        <v>87</v>
      </c>
      <c r="T246" s="2460" t="s">
        <v>545</v>
      </c>
      <c r="U246" s="16">
        <v>1</v>
      </c>
      <c r="V246" s="2533">
        <f t="shared" si="4"/>
        <v>60</v>
      </c>
      <c r="W246" s="16" t="s">
        <v>583</v>
      </c>
      <c r="X246" s="2513" t="s">
        <v>2038</v>
      </c>
      <c r="Y246" s="2948"/>
      <c r="Z246" s="2530"/>
      <c r="AA246" s="2499" t="s">
        <v>2039</v>
      </c>
      <c r="AB246" s="2567">
        <v>45330</v>
      </c>
      <c r="AC246" s="2499">
        <v>1104</v>
      </c>
      <c r="AD246" s="6" t="s">
        <v>2064</v>
      </c>
      <c r="AE246" s="2543">
        <v>45370</v>
      </c>
      <c r="AF246" s="8">
        <v>1</v>
      </c>
      <c r="AG246" s="2543">
        <v>45337</v>
      </c>
      <c r="AH246" s="8">
        <v>6.5</v>
      </c>
    </row>
    <row r="247" spans="1:34" s="2646" customFormat="1" ht="116.25" x14ac:dyDescent="0.25">
      <c r="A247" s="2518">
        <v>45481</v>
      </c>
      <c r="C247" s="62" t="s">
        <v>2067</v>
      </c>
      <c r="D247" s="62"/>
      <c r="E247" s="62"/>
      <c r="F247" s="2556">
        <v>1</v>
      </c>
      <c r="G247" s="2631"/>
      <c r="H247" s="2631"/>
      <c r="I247" s="2939" t="s">
        <v>16260</v>
      </c>
      <c r="J247" s="16">
        <v>60</v>
      </c>
      <c r="K247" s="2822" t="s">
        <v>16942</v>
      </c>
      <c r="L247" s="2461" t="s">
        <v>504</v>
      </c>
      <c r="M247" s="2600" t="s">
        <v>27</v>
      </c>
      <c r="N247" s="2623" t="s">
        <v>2066</v>
      </c>
      <c r="O247" s="2623"/>
      <c r="P247" s="2623"/>
      <c r="Q247" s="62" t="s">
        <v>2065</v>
      </c>
      <c r="R247" s="2491">
        <v>6</v>
      </c>
      <c r="S247" s="2491">
        <v>16</v>
      </c>
      <c r="T247" s="2460" t="s">
        <v>505</v>
      </c>
      <c r="U247" s="16">
        <v>5</v>
      </c>
      <c r="V247" s="2533">
        <f t="shared" si="4"/>
        <v>300</v>
      </c>
      <c r="W247" s="16" t="s">
        <v>583</v>
      </c>
      <c r="X247" s="2513" t="s">
        <v>2038</v>
      </c>
      <c r="Y247" s="2948"/>
      <c r="Z247" s="2530"/>
      <c r="AA247" s="2499" t="s">
        <v>2039</v>
      </c>
      <c r="AB247" s="2593" t="s">
        <v>2068</v>
      </c>
      <c r="AC247" s="2499">
        <v>781.58</v>
      </c>
      <c r="AD247" s="6"/>
      <c r="AE247" s="2543"/>
      <c r="AF247" s="8">
        <v>2</v>
      </c>
      <c r="AG247" s="2543">
        <v>45329</v>
      </c>
      <c r="AH247" s="8">
        <v>6.5</v>
      </c>
    </row>
    <row r="248" spans="1:34" s="2807" customFormat="1" ht="90" x14ac:dyDescent="0.25">
      <c r="A248" s="2518">
        <v>45481</v>
      </c>
      <c r="C248" s="17" t="s">
        <v>2070</v>
      </c>
      <c r="D248" s="17"/>
      <c r="E248" s="17"/>
      <c r="F248" s="2681">
        <v>2</v>
      </c>
      <c r="G248" s="161"/>
      <c r="H248" s="2681"/>
      <c r="I248" s="2937" t="s">
        <v>16261</v>
      </c>
      <c r="J248" s="16">
        <v>6</v>
      </c>
      <c r="K248" s="2706" t="s">
        <v>16876</v>
      </c>
      <c r="L248" s="2461" t="s">
        <v>504</v>
      </c>
      <c r="M248" s="2600" t="s">
        <v>27</v>
      </c>
      <c r="N248" s="56" t="s">
        <v>1038</v>
      </c>
      <c r="O248" s="56"/>
      <c r="P248" s="56"/>
      <c r="Q248" s="62" t="s">
        <v>2069</v>
      </c>
      <c r="R248" s="2491">
        <v>1</v>
      </c>
      <c r="S248" s="2491">
        <v>40</v>
      </c>
      <c r="T248" s="2460" t="s">
        <v>545</v>
      </c>
      <c r="U248" s="16">
        <v>47</v>
      </c>
      <c r="V248" s="2533">
        <f t="shared" si="4"/>
        <v>282</v>
      </c>
      <c r="W248" s="16" t="s">
        <v>506</v>
      </c>
      <c r="X248" s="2513" t="s">
        <v>2071</v>
      </c>
      <c r="Y248" s="2948"/>
      <c r="Z248" s="2530"/>
      <c r="AA248" s="2499" t="s">
        <v>1724</v>
      </c>
      <c r="AB248" s="2593" t="s">
        <v>2072</v>
      </c>
      <c r="AC248" s="2499">
        <v>2154</v>
      </c>
      <c r="AD248" s="6" t="s">
        <v>1002</v>
      </c>
      <c r="AE248" s="2543">
        <v>45485</v>
      </c>
      <c r="AF248" s="8">
        <v>1</v>
      </c>
      <c r="AG248" s="2543">
        <v>45475</v>
      </c>
      <c r="AH248" s="8">
        <v>1</v>
      </c>
    </row>
    <row r="249" spans="1:34" s="2807" customFormat="1" ht="229.5" x14ac:dyDescent="0.25">
      <c r="A249" s="2518">
        <v>45481</v>
      </c>
      <c r="C249" s="62" t="s">
        <v>2075</v>
      </c>
      <c r="D249" s="62"/>
      <c r="E249" s="62"/>
      <c r="F249" s="2556">
        <v>1</v>
      </c>
      <c r="G249" s="2698"/>
      <c r="H249" s="2698"/>
      <c r="I249" s="2937" t="s">
        <v>16262</v>
      </c>
      <c r="J249" s="16">
        <v>15</v>
      </c>
      <c r="K249" s="2706" t="s">
        <v>16878</v>
      </c>
      <c r="L249" s="2461" t="s">
        <v>504</v>
      </c>
      <c r="M249" s="2758" t="s">
        <v>511</v>
      </c>
      <c r="N249" s="140" t="s">
        <v>2074</v>
      </c>
      <c r="O249" s="140"/>
      <c r="P249" s="140"/>
      <c r="Q249" s="62" t="s">
        <v>2073</v>
      </c>
      <c r="R249" s="2491">
        <v>207</v>
      </c>
      <c r="S249" s="2491">
        <v>1336</v>
      </c>
      <c r="T249" s="2460" t="s">
        <v>730</v>
      </c>
      <c r="U249" s="16">
        <v>8</v>
      </c>
      <c r="V249" s="2533">
        <f t="shared" si="4"/>
        <v>120</v>
      </c>
      <c r="W249" s="16" t="s">
        <v>506</v>
      </c>
      <c r="X249" s="2513" t="s">
        <v>2076</v>
      </c>
      <c r="Y249" s="2948"/>
      <c r="Z249" s="2614" t="s">
        <v>2077</v>
      </c>
      <c r="AA249" s="2499" t="s">
        <v>2078</v>
      </c>
      <c r="AB249" s="2593" t="s">
        <v>2079</v>
      </c>
      <c r="AC249" s="2499">
        <v>20169.45</v>
      </c>
      <c r="AD249" s="6" t="s">
        <v>635</v>
      </c>
      <c r="AE249" s="2543">
        <v>45481</v>
      </c>
      <c r="AF249" s="8">
        <v>2</v>
      </c>
      <c r="AG249" s="2543">
        <v>45469</v>
      </c>
      <c r="AH249" s="8">
        <v>8.5</v>
      </c>
    </row>
    <row r="250" spans="1:34" s="2807" customFormat="1" ht="90" x14ac:dyDescent="0.25">
      <c r="A250" s="2518">
        <v>45481</v>
      </c>
      <c r="C250" s="147" t="s">
        <v>2082</v>
      </c>
      <c r="D250" s="147"/>
      <c r="E250" s="147"/>
      <c r="F250" s="2681">
        <v>1</v>
      </c>
      <c r="G250" s="161"/>
      <c r="H250" s="161"/>
      <c r="I250" s="2937" t="s">
        <v>16263</v>
      </c>
      <c r="J250" s="77">
        <v>20</v>
      </c>
      <c r="K250" s="2716" t="s">
        <v>16879</v>
      </c>
      <c r="L250" s="77" t="s">
        <v>504</v>
      </c>
      <c r="M250" s="2628" t="s">
        <v>27</v>
      </c>
      <c r="N250" s="143" t="s">
        <v>2081</v>
      </c>
      <c r="O250" s="143"/>
      <c r="P250" s="143"/>
      <c r="Q250" s="62" t="s">
        <v>2080</v>
      </c>
      <c r="R250" s="2663">
        <v>112</v>
      </c>
      <c r="S250" s="2663">
        <v>512</v>
      </c>
      <c r="T250" s="2626" t="s">
        <v>730</v>
      </c>
      <c r="U250" s="77">
        <v>3</v>
      </c>
      <c r="V250" s="2627">
        <f t="shared" si="4"/>
        <v>60</v>
      </c>
      <c r="W250" s="16" t="s">
        <v>506</v>
      </c>
      <c r="X250" s="2513" t="s">
        <v>1290</v>
      </c>
      <c r="Y250" s="2948"/>
      <c r="Z250" s="2614"/>
      <c r="AA250" s="2499" t="s">
        <v>2025</v>
      </c>
      <c r="AB250" s="2593" t="s">
        <v>2083</v>
      </c>
      <c r="AC250" s="2499">
        <v>7518.4</v>
      </c>
      <c r="AD250" s="6" t="s">
        <v>635</v>
      </c>
      <c r="AE250" s="2543">
        <v>45481</v>
      </c>
      <c r="AF250" s="8">
        <v>2</v>
      </c>
      <c r="AG250" s="2543">
        <v>45475</v>
      </c>
      <c r="AH250" s="8"/>
    </row>
    <row r="251" spans="1:34" s="2807" customFormat="1" ht="225" x14ac:dyDescent="0.25">
      <c r="A251" s="2518">
        <v>45476</v>
      </c>
      <c r="C251" s="17" t="s">
        <v>2086</v>
      </c>
      <c r="D251" s="17"/>
      <c r="E251" s="17"/>
      <c r="F251" s="2556">
        <v>1</v>
      </c>
      <c r="G251" s="2631"/>
      <c r="H251" s="2631"/>
      <c r="I251" s="2937" t="s">
        <v>16264</v>
      </c>
      <c r="J251" s="16">
        <v>5</v>
      </c>
      <c r="K251" s="2706" t="s">
        <v>16880</v>
      </c>
      <c r="L251" s="2461" t="s">
        <v>504</v>
      </c>
      <c r="M251" s="2758" t="s">
        <v>511</v>
      </c>
      <c r="N251" s="56" t="s">
        <v>2085</v>
      </c>
      <c r="O251" s="56"/>
      <c r="P251" s="56"/>
      <c r="Q251" s="62" t="s">
        <v>2084</v>
      </c>
      <c r="R251" s="2491">
        <v>73</v>
      </c>
      <c r="S251" s="2491">
        <v>635</v>
      </c>
      <c r="T251" s="2460" t="s">
        <v>505</v>
      </c>
      <c r="U251" s="16">
        <v>41</v>
      </c>
      <c r="V251" s="2533">
        <f t="shared" si="4"/>
        <v>205</v>
      </c>
      <c r="W251" s="16" t="s">
        <v>506</v>
      </c>
      <c r="X251" s="2513" t="s">
        <v>2087</v>
      </c>
      <c r="Y251" s="2948"/>
      <c r="Z251" s="2614"/>
      <c r="AA251" s="2499" t="s">
        <v>1700</v>
      </c>
      <c r="AB251" s="2593" t="s">
        <v>2034</v>
      </c>
      <c r="AC251" s="2499">
        <v>4891.75</v>
      </c>
      <c r="AD251" s="6" t="s">
        <v>635</v>
      </c>
      <c r="AE251" s="2543">
        <v>45482</v>
      </c>
      <c r="AF251" s="8">
        <v>2</v>
      </c>
      <c r="AG251" s="2543">
        <v>45470</v>
      </c>
      <c r="AH251" s="8"/>
    </row>
    <row r="252" spans="1:34" s="2807" customFormat="1" ht="178.5" x14ac:dyDescent="0.25">
      <c r="A252" s="2518">
        <v>45476</v>
      </c>
      <c r="C252" s="62" t="s">
        <v>2091</v>
      </c>
      <c r="D252" s="62"/>
      <c r="E252" s="62"/>
      <c r="F252" s="2631"/>
      <c r="G252" s="2631"/>
      <c r="H252" s="2556">
        <v>1</v>
      </c>
      <c r="I252" s="2937" t="s">
        <v>16265</v>
      </c>
      <c r="J252" s="16">
        <v>10</v>
      </c>
      <c r="K252" s="2706" t="s">
        <v>2088</v>
      </c>
      <c r="L252" s="2461" t="s">
        <v>504</v>
      </c>
      <c r="M252" s="2600" t="s">
        <v>511</v>
      </c>
      <c r="N252" s="56" t="s">
        <v>2090</v>
      </c>
      <c r="O252" s="56"/>
      <c r="P252" s="56"/>
      <c r="Q252" s="2821" t="s">
        <v>2089</v>
      </c>
      <c r="R252" s="2491">
        <v>260</v>
      </c>
      <c r="S252" s="2491">
        <v>2120</v>
      </c>
      <c r="T252" s="2460" t="s">
        <v>1473</v>
      </c>
      <c r="U252" s="16">
        <v>38</v>
      </c>
      <c r="V252" s="2533">
        <f t="shared" si="4"/>
        <v>380</v>
      </c>
      <c r="W252" s="16" t="s">
        <v>506</v>
      </c>
      <c r="X252" s="2513" t="s">
        <v>595</v>
      </c>
      <c r="Y252" s="2948"/>
      <c r="Z252" s="2614" t="s">
        <v>2092</v>
      </c>
      <c r="AA252" s="2499" t="s">
        <v>2093</v>
      </c>
      <c r="AB252" s="2593" t="s">
        <v>2094</v>
      </c>
      <c r="AC252" s="2499">
        <v>31863</v>
      </c>
      <c r="AD252" s="6" t="s">
        <v>1954</v>
      </c>
      <c r="AE252" s="2543">
        <v>45476</v>
      </c>
      <c r="AF252" s="8">
        <v>3</v>
      </c>
      <c r="AG252" s="2543">
        <v>45468</v>
      </c>
      <c r="AH252" s="8">
        <v>21.5</v>
      </c>
    </row>
    <row r="253" spans="1:34" s="2807" customFormat="1" ht="135" x14ac:dyDescent="0.25">
      <c r="A253" s="2518">
        <v>45476</v>
      </c>
      <c r="C253" s="45" t="s">
        <v>2098</v>
      </c>
      <c r="D253" s="45"/>
      <c r="E253" s="45"/>
      <c r="F253" s="2556">
        <v>1</v>
      </c>
      <c r="G253" s="2631"/>
      <c r="H253" s="2631"/>
      <c r="I253" s="2937" t="s">
        <v>16266</v>
      </c>
      <c r="J253" s="69">
        <v>25</v>
      </c>
      <c r="K253" s="2803" t="s">
        <v>2095</v>
      </c>
      <c r="L253" s="69" t="s">
        <v>504</v>
      </c>
      <c r="M253" s="2600" t="s">
        <v>511</v>
      </c>
      <c r="N253" s="140" t="s">
        <v>2097</v>
      </c>
      <c r="O253" s="140"/>
      <c r="P253" s="140"/>
      <c r="Q253" s="62" t="s">
        <v>2096</v>
      </c>
      <c r="R253" s="2795">
        <v>75</v>
      </c>
      <c r="S253" s="2795">
        <v>629</v>
      </c>
      <c r="T253" s="2796" t="s">
        <v>505</v>
      </c>
      <c r="U253" s="69">
        <v>3</v>
      </c>
      <c r="V253" s="2533">
        <f t="shared" si="4"/>
        <v>75</v>
      </c>
      <c r="W253" s="16" t="s">
        <v>506</v>
      </c>
      <c r="X253" s="2513" t="s">
        <v>2099</v>
      </c>
      <c r="Y253" s="2948"/>
      <c r="Z253" s="2614" t="s">
        <v>2100</v>
      </c>
      <c r="AA253" s="2499" t="s">
        <v>2025</v>
      </c>
      <c r="AB253" s="2593" t="s">
        <v>2026</v>
      </c>
      <c r="AC253" s="2499">
        <v>8569</v>
      </c>
      <c r="AD253" s="6" t="s">
        <v>635</v>
      </c>
      <c r="AE253" s="2543">
        <v>45470</v>
      </c>
      <c r="AF253" s="8">
        <v>2</v>
      </c>
      <c r="AG253" s="2543">
        <v>45467</v>
      </c>
      <c r="AH253" s="8">
        <v>8.5</v>
      </c>
    </row>
    <row r="254" spans="1:34" s="2444" customFormat="1" ht="255" x14ac:dyDescent="0.25">
      <c r="A254" s="2518">
        <v>45476</v>
      </c>
      <c r="C254" s="17" t="s">
        <v>1969</v>
      </c>
      <c r="D254" s="17"/>
      <c r="E254" s="17"/>
      <c r="F254" s="2698"/>
      <c r="G254" s="2698"/>
      <c r="H254" s="2698"/>
      <c r="I254" s="2942" t="s">
        <v>16267</v>
      </c>
      <c r="J254" s="16">
        <v>17</v>
      </c>
      <c r="K254" s="2710" t="s">
        <v>16873</v>
      </c>
      <c r="L254" s="2461" t="s">
        <v>516</v>
      </c>
      <c r="M254" s="2600"/>
      <c r="N254" s="56" t="s">
        <v>16782</v>
      </c>
      <c r="O254" s="56"/>
      <c r="P254" s="56"/>
      <c r="Q254" s="17" t="s">
        <v>986</v>
      </c>
      <c r="R254" s="2491"/>
      <c r="S254" s="2491"/>
      <c r="T254" s="2460"/>
      <c r="U254" s="16">
        <v>21</v>
      </c>
      <c r="V254" s="2533">
        <f t="shared" si="4"/>
        <v>357</v>
      </c>
      <c r="W254" s="16" t="s">
        <v>506</v>
      </c>
      <c r="X254" s="2513" t="s">
        <v>1970</v>
      </c>
      <c r="Y254" s="2948"/>
      <c r="Z254" s="2530"/>
      <c r="AA254" s="2499" t="s">
        <v>514</v>
      </c>
      <c r="AB254" s="2593" t="s">
        <v>1914</v>
      </c>
      <c r="AC254" s="2499">
        <v>2500</v>
      </c>
      <c r="AD254" s="6"/>
      <c r="AE254" s="2543"/>
      <c r="AF254" s="8"/>
      <c r="AG254" s="2543"/>
      <c r="AH254" s="8"/>
    </row>
    <row r="255" spans="1:34" s="2807" customFormat="1" ht="45" x14ac:dyDescent="0.25">
      <c r="A255" s="2518">
        <v>45474</v>
      </c>
      <c r="C255" s="1609" t="s">
        <v>2102</v>
      </c>
      <c r="D255" s="1609"/>
      <c r="E255" s="1609"/>
      <c r="F255" s="2631"/>
      <c r="G255" s="2631"/>
      <c r="H255" s="2631"/>
      <c r="I255" s="2937" t="s">
        <v>16268</v>
      </c>
      <c r="J255" s="16">
        <v>18</v>
      </c>
      <c r="K255" s="2706" t="s">
        <v>16878</v>
      </c>
      <c r="L255" s="2461" t="s">
        <v>516</v>
      </c>
      <c r="M255" s="2600"/>
      <c r="N255" s="56" t="s">
        <v>2101</v>
      </c>
      <c r="O255" s="56"/>
      <c r="P255" s="56"/>
      <c r="Q255" s="17" t="s">
        <v>501</v>
      </c>
      <c r="R255" s="2491" t="s">
        <v>516</v>
      </c>
      <c r="S255" s="2491" t="s">
        <v>516</v>
      </c>
      <c r="T255" s="2460" t="s">
        <v>516</v>
      </c>
      <c r="U255" s="16">
        <v>1</v>
      </c>
      <c r="V255" s="2533">
        <f t="shared" si="4"/>
        <v>18</v>
      </c>
      <c r="W255" s="16" t="s">
        <v>2103</v>
      </c>
      <c r="X255" s="2513" t="s">
        <v>1512</v>
      </c>
      <c r="Y255" s="2948"/>
      <c r="Z255" s="2530"/>
      <c r="AA255" s="2499" t="s">
        <v>514</v>
      </c>
      <c r="AB255" s="2593" t="s">
        <v>2083</v>
      </c>
      <c r="AC255" s="2499">
        <v>540</v>
      </c>
      <c r="AD255" s="6"/>
      <c r="AE255" s="2543"/>
      <c r="AF255" s="8"/>
      <c r="AG255" s="2543"/>
      <c r="AH255" s="8"/>
    </row>
    <row r="256" spans="1:34" s="2807" customFormat="1" ht="90" x14ac:dyDescent="0.25">
      <c r="A256" s="2518">
        <v>45471</v>
      </c>
      <c r="C256" s="17" t="s">
        <v>2105</v>
      </c>
      <c r="D256" s="17"/>
      <c r="E256" s="17"/>
      <c r="F256" s="2556">
        <v>1</v>
      </c>
      <c r="G256" s="2631"/>
      <c r="H256" s="2631"/>
      <c r="I256" s="2937" t="s">
        <v>16269</v>
      </c>
      <c r="J256" s="16">
        <v>500</v>
      </c>
      <c r="K256" s="2710" t="s">
        <v>16881</v>
      </c>
      <c r="L256" s="2461" t="s">
        <v>504</v>
      </c>
      <c r="M256" s="2600" t="s">
        <v>511</v>
      </c>
      <c r="N256" s="56" t="s">
        <v>1157</v>
      </c>
      <c r="O256" s="56"/>
      <c r="P256" s="56"/>
      <c r="Q256" s="62" t="s">
        <v>2104</v>
      </c>
      <c r="R256" s="2491">
        <v>16</v>
      </c>
      <c r="S256" s="2491">
        <v>31</v>
      </c>
      <c r="T256" s="2460" t="s">
        <v>706</v>
      </c>
      <c r="U256" s="16">
        <v>5</v>
      </c>
      <c r="V256" s="2533">
        <f t="shared" si="4"/>
        <v>2500</v>
      </c>
      <c r="W256" s="16" t="s">
        <v>2106</v>
      </c>
      <c r="X256" s="2513" t="s">
        <v>1159</v>
      </c>
      <c r="Y256" s="2948"/>
      <c r="Z256" s="2530"/>
      <c r="AA256" s="2499" t="s">
        <v>2078</v>
      </c>
      <c r="AB256" s="2593" t="s">
        <v>2107</v>
      </c>
      <c r="AC256" s="2499">
        <v>6810</v>
      </c>
      <c r="AD256" s="6" t="s">
        <v>752</v>
      </c>
      <c r="AE256" s="2543">
        <v>45490</v>
      </c>
      <c r="AF256" s="8">
        <v>2</v>
      </c>
      <c r="AG256" s="2543"/>
      <c r="AH256" s="8">
        <v>5</v>
      </c>
    </row>
    <row r="257" spans="1:34" s="2807" customFormat="1" ht="204" x14ac:dyDescent="0.25">
      <c r="A257" s="2518">
        <v>45470</v>
      </c>
      <c r="C257" s="62" t="s">
        <v>2111</v>
      </c>
      <c r="D257" s="62"/>
      <c r="E257" s="62"/>
      <c r="F257" s="2556">
        <v>1</v>
      </c>
      <c r="G257" s="2631"/>
      <c r="H257" s="2631"/>
      <c r="I257" s="2937" t="s">
        <v>16270</v>
      </c>
      <c r="J257" s="16">
        <v>10</v>
      </c>
      <c r="K257" s="2706" t="s">
        <v>2108</v>
      </c>
      <c r="L257" s="2461" t="s">
        <v>504</v>
      </c>
      <c r="M257" s="2600" t="s">
        <v>511</v>
      </c>
      <c r="N257" s="56" t="s">
        <v>2110</v>
      </c>
      <c r="O257" s="56"/>
      <c r="P257" s="56"/>
      <c r="Q257" s="62" t="s">
        <v>2109</v>
      </c>
      <c r="R257" s="2491">
        <v>114</v>
      </c>
      <c r="S257" s="2491">
        <v>891</v>
      </c>
      <c r="T257" s="2460" t="s">
        <v>629</v>
      </c>
      <c r="U257" s="16">
        <v>44</v>
      </c>
      <c r="V257" s="2533">
        <f t="shared" si="4"/>
        <v>440</v>
      </c>
      <c r="W257" s="16" t="s">
        <v>537</v>
      </c>
      <c r="X257" s="2513" t="s">
        <v>1225</v>
      </c>
      <c r="Y257" s="2948"/>
      <c r="Z257" s="2614" t="s">
        <v>2112</v>
      </c>
      <c r="AA257" s="2499" t="s">
        <v>2113</v>
      </c>
      <c r="AB257" s="2593" t="s">
        <v>2114</v>
      </c>
      <c r="AC257" s="2499">
        <v>3902.5</v>
      </c>
      <c r="AD257" s="6" t="s">
        <v>635</v>
      </c>
      <c r="AE257" s="2543">
        <v>45475</v>
      </c>
      <c r="AF257" s="8">
        <v>2</v>
      </c>
      <c r="AG257" s="2543"/>
      <c r="AH257" s="8">
        <v>9.5</v>
      </c>
    </row>
    <row r="258" spans="1:34" s="2646" customFormat="1" ht="135" x14ac:dyDescent="0.25">
      <c r="A258" s="2518">
        <v>45470</v>
      </c>
      <c r="C258" s="147" t="s">
        <v>2118</v>
      </c>
      <c r="D258" s="147"/>
      <c r="E258" s="147"/>
      <c r="F258" s="2556"/>
      <c r="G258" s="2631"/>
      <c r="H258" s="2556">
        <v>1</v>
      </c>
      <c r="I258" s="2939" t="s">
        <v>16271</v>
      </c>
      <c r="J258" s="77">
        <v>200</v>
      </c>
      <c r="K258" s="2716" t="s">
        <v>2115</v>
      </c>
      <c r="L258" s="77" t="s">
        <v>504</v>
      </c>
      <c r="M258" s="2628" t="s">
        <v>511</v>
      </c>
      <c r="N258" s="143" t="s">
        <v>2117</v>
      </c>
      <c r="O258" s="143"/>
      <c r="P258" s="143"/>
      <c r="Q258" s="62" t="s">
        <v>2116</v>
      </c>
      <c r="R258" s="2663">
        <v>22</v>
      </c>
      <c r="S258" s="2663">
        <v>34</v>
      </c>
      <c r="T258" s="2626" t="s">
        <v>505</v>
      </c>
      <c r="U258" s="77">
        <v>1</v>
      </c>
      <c r="V258" s="2627">
        <f t="shared" ref="V258:V321" si="5">U258*J258</f>
        <v>200</v>
      </c>
      <c r="W258" s="16" t="s">
        <v>506</v>
      </c>
      <c r="X258" s="2513" t="s">
        <v>1688</v>
      </c>
      <c r="Y258" s="2948"/>
      <c r="Z258" s="2614"/>
      <c r="AA258" s="2499" t="s">
        <v>2078</v>
      </c>
      <c r="AB258" s="2593" t="s">
        <v>2107</v>
      </c>
      <c r="AC258" s="2499">
        <v>6660</v>
      </c>
      <c r="AD258" s="6" t="s">
        <v>635</v>
      </c>
      <c r="AE258" s="2543">
        <v>45470</v>
      </c>
      <c r="AF258" s="8">
        <v>2</v>
      </c>
      <c r="AG258" s="2543">
        <v>45467</v>
      </c>
      <c r="AH258" s="8">
        <v>9</v>
      </c>
    </row>
    <row r="259" spans="1:34" s="2444" customFormat="1" ht="135" x14ac:dyDescent="0.25">
      <c r="A259" s="2518">
        <v>45470</v>
      </c>
      <c r="C259" s="62" t="s">
        <v>2122</v>
      </c>
      <c r="D259" s="62"/>
      <c r="E259" s="62"/>
      <c r="F259" s="2556">
        <v>1</v>
      </c>
      <c r="G259" s="2631"/>
      <c r="H259" s="2631"/>
      <c r="I259" s="2942" t="s">
        <v>16272</v>
      </c>
      <c r="J259" s="16">
        <v>30</v>
      </c>
      <c r="K259" s="2706" t="s">
        <v>2119</v>
      </c>
      <c r="L259" s="2461" t="s">
        <v>504</v>
      </c>
      <c r="M259" s="2600" t="s">
        <v>511</v>
      </c>
      <c r="N259" s="56" t="s">
        <v>2121</v>
      </c>
      <c r="O259" s="56"/>
      <c r="P259" s="56"/>
      <c r="Q259" s="62" t="s">
        <v>2120</v>
      </c>
      <c r="R259" s="2491">
        <v>123</v>
      </c>
      <c r="S259" s="2491">
        <v>433</v>
      </c>
      <c r="T259" s="2460" t="s">
        <v>730</v>
      </c>
      <c r="U259" s="16">
        <v>20</v>
      </c>
      <c r="V259" s="2533">
        <f t="shared" si="5"/>
        <v>600</v>
      </c>
      <c r="W259" s="16" t="s">
        <v>2123</v>
      </c>
      <c r="X259" s="2513" t="s">
        <v>2124</v>
      </c>
      <c r="Y259" s="2948"/>
      <c r="Z259" s="2614" t="s">
        <v>2125</v>
      </c>
      <c r="AA259" s="2499" t="s">
        <v>2033</v>
      </c>
      <c r="AB259" s="2593" t="s">
        <v>2126</v>
      </c>
      <c r="AC259" s="2499">
        <v>5975.1</v>
      </c>
      <c r="AD259" s="2619" t="s">
        <v>2127</v>
      </c>
      <c r="AE259" s="2543">
        <v>45470</v>
      </c>
      <c r="AF259" s="8">
        <v>2</v>
      </c>
      <c r="AG259" s="2543">
        <v>45467</v>
      </c>
      <c r="AH259" s="8">
        <v>7.5</v>
      </c>
    </row>
    <row r="260" spans="1:34" s="2807" customFormat="1" ht="225" x14ac:dyDescent="0.25">
      <c r="A260" s="2518">
        <v>45470</v>
      </c>
      <c r="C260" s="62" t="s">
        <v>2130</v>
      </c>
      <c r="D260" s="62"/>
      <c r="E260" s="62"/>
      <c r="F260" s="2556"/>
      <c r="G260" s="2631"/>
      <c r="H260" s="2556">
        <v>1</v>
      </c>
      <c r="I260" s="2937" t="s">
        <v>16273</v>
      </c>
      <c r="J260" s="16">
        <v>27</v>
      </c>
      <c r="K260" s="2706" t="s">
        <v>2119</v>
      </c>
      <c r="L260" s="2461" t="s">
        <v>504</v>
      </c>
      <c r="M260" s="2600" t="s">
        <v>511</v>
      </c>
      <c r="N260" s="140" t="s">
        <v>2129</v>
      </c>
      <c r="O260" s="140"/>
      <c r="P260" s="140"/>
      <c r="Q260" s="62" t="s">
        <v>2128</v>
      </c>
      <c r="R260" s="2491">
        <v>151</v>
      </c>
      <c r="S260" s="2491">
        <v>1632</v>
      </c>
      <c r="T260" s="2460" t="s">
        <v>629</v>
      </c>
      <c r="U260" s="16">
        <v>45</v>
      </c>
      <c r="V260" s="2533">
        <f t="shared" si="5"/>
        <v>1215</v>
      </c>
      <c r="W260" s="16" t="s">
        <v>506</v>
      </c>
      <c r="X260" s="2513" t="s">
        <v>1699</v>
      </c>
      <c r="Y260" s="2948"/>
      <c r="Z260" s="2614"/>
      <c r="AA260" s="2499" t="s">
        <v>1700</v>
      </c>
      <c r="AB260" s="2593" t="s">
        <v>1701</v>
      </c>
      <c r="AC260" s="2499">
        <v>63214.2</v>
      </c>
      <c r="AD260" s="6" t="s">
        <v>635</v>
      </c>
      <c r="AE260" s="2543">
        <v>45470</v>
      </c>
      <c r="AF260" s="8">
        <v>2</v>
      </c>
      <c r="AG260" s="2543">
        <v>45464</v>
      </c>
      <c r="AH260" s="8">
        <v>19</v>
      </c>
    </row>
    <row r="261" spans="1:34" s="2807" customFormat="1" ht="105" x14ac:dyDescent="0.25">
      <c r="A261" s="2518">
        <v>45469</v>
      </c>
      <c r="C261" s="17" t="s">
        <v>2134</v>
      </c>
      <c r="D261" s="17"/>
      <c r="E261" s="17"/>
      <c r="F261" s="2631"/>
      <c r="G261" s="2631"/>
      <c r="H261" s="2556">
        <v>1</v>
      </c>
      <c r="I261" s="2937" t="s">
        <v>16274</v>
      </c>
      <c r="J261" s="16">
        <v>10</v>
      </c>
      <c r="K261" s="2710" t="s">
        <v>2131</v>
      </c>
      <c r="L261" s="2461" t="s">
        <v>504</v>
      </c>
      <c r="M261" s="2600" t="s">
        <v>27</v>
      </c>
      <c r="N261" s="140" t="s">
        <v>2133</v>
      </c>
      <c r="O261" s="140"/>
      <c r="P261" s="140"/>
      <c r="Q261" s="62" t="s">
        <v>2132</v>
      </c>
      <c r="R261" s="2491">
        <v>97</v>
      </c>
      <c r="S261" s="2491">
        <v>339</v>
      </c>
      <c r="T261" s="2460" t="s">
        <v>505</v>
      </c>
      <c r="U261" s="16">
        <v>6</v>
      </c>
      <c r="V261" s="2533">
        <f t="shared" si="5"/>
        <v>60</v>
      </c>
      <c r="W261" s="16" t="s">
        <v>506</v>
      </c>
      <c r="X261" s="2513" t="s">
        <v>1290</v>
      </c>
      <c r="Y261" s="2948"/>
      <c r="Z261" s="2530"/>
      <c r="AA261" s="2499" t="s">
        <v>2135</v>
      </c>
      <c r="AB261" s="2593" t="s">
        <v>2136</v>
      </c>
      <c r="AC261" s="2499">
        <v>2951.5</v>
      </c>
      <c r="AD261" s="6" t="s">
        <v>635</v>
      </c>
      <c r="AE261" s="2543">
        <v>45474</v>
      </c>
      <c r="AF261" s="8">
        <v>2</v>
      </c>
      <c r="AG261" s="2543"/>
      <c r="AH261" s="8"/>
    </row>
    <row r="262" spans="1:34" s="2807" customFormat="1" ht="243.75" x14ac:dyDescent="0.25">
      <c r="A262" s="2518">
        <v>45469</v>
      </c>
      <c r="C262" s="17" t="s">
        <v>2140</v>
      </c>
      <c r="D262" s="17"/>
      <c r="E262" s="17"/>
      <c r="F262" s="2556">
        <v>1</v>
      </c>
      <c r="G262" s="2698"/>
      <c r="H262" s="2698"/>
      <c r="I262" s="2937" t="s">
        <v>16275</v>
      </c>
      <c r="J262" s="16">
        <v>25</v>
      </c>
      <c r="K262" s="2706" t="s">
        <v>2137</v>
      </c>
      <c r="L262" s="2461" t="s">
        <v>504</v>
      </c>
      <c r="M262" s="2600" t="s">
        <v>511</v>
      </c>
      <c r="N262" s="140" t="s">
        <v>2139</v>
      </c>
      <c r="O262" s="140"/>
      <c r="P262" s="140"/>
      <c r="Q262" s="62" t="s">
        <v>2138</v>
      </c>
      <c r="R262" s="2491">
        <v>128</v>
      </c>
      <c r="S262" s="2491">
        <v>896</v>
      </c>
      <c r="T262" s="2460" t="s">
        <v>629</v>
      </c>
      <c r="U262" s="16">
        <v>3</v>
      </c>
      <c r="V262" s="2533">
        <f t="shared" si="5"/>
        <v>75</v>
      </c>
      <c r="W262" s="16" t="s">
        <v>506</v>
      </c>
      <c r="X262" s="2513" t="s">
        <v>1738</v>
      </c>
      <c r="Y262" s="2948"/>
      <c r="Z262" s="2530"/>
      <c r="AA262" s="2499" t="s">
        <v>1833</v>
      </c>
      <c r="AB262" s="2593" t="s">
        <v>2079</v>
      </c>
      <c r="AC262" s="2499">
        <v>8861.85</v>
      </c>
      <c r="AD262" s="2619" t="s">
        <v>2141</v>
      </c>
      <c r="AE262" s="2543">
        <v>45469</v>
      </c>
      <c r="AF262" s="8">
        <v>2</v>
      </c>
      <c r="AG262" s="2543">
        <v>45463</v>
      </c>
      <c r="AH262" s="8">
        <v>11.5</v>
      </c>
    </row>
    <row r="263" spans="1:34" s="2807" customFormat="1" ht="135" x14ac:dyDescent="0.25">
      <c r="A263" s="2518">
        <v>45468</v>
      </c>
      <c r="C263" s="147" t="s">
        <v>2145</v>
      </c>
      <c r="D263" s="147"/>
      <c r="E263" s="147"/>
      <c r="F263" s="2681">
        <v>1</v>
      </c>
      <c r="G263" s="161"/>
      <c r="H263" s="161"/>
      <c r="I263" s="2937" t="s">
        <v>16276</v>
      </c>
      <c r="J263" s="77">
        <v>2</v>
      </c>
      <c r="K263" s="2716" t="s">
        <v>2142</v>
      </c>
      <c r="L263" s="77" t="s">
        <v>504</v>
      </c>
      <c r="M263" s="2628" t="s">
        <v>511</v>
      </c>
      <c r="N263" s="143" t="s">
        <v>2144</v>
      </c>
      <c r="O263" s="143"/>
      <c r="P263" s="143"/>
      <c r="Q263" s="62" t="s">
        <v>2143</v>
      </c>
      <c r="R263" s="2663">
        <v>52</v>
      </c>
      <c r="S263" s="2663">
        <v>574</v>
      </c>
      <c r="T263" s="2626" t="s">
        <v>505</v>
      </c>
      <c r="U263" s="77">
        <v>45</v>
      </c>
      <c r="V263" s="2627">
        <f t="shared" si="5"/>
        <v>90</v>
      </c>
      <c r="W263" s="16" t="s">
        <v>506</v>
      </c>
      <c r="X263" s="2513" t="s">
        <v>1806</v>
      </c>
      <c r="Y263" s="2948"/>
      <c r="Z263" s="2614"/>
      <c r="AA263" s="2499" t="s">
        <v>1700</v>
      </c>
      <c r="AB263" s="2593" t="s">
        <v>2126</v>
      </c>
      <c r="AC263" s="2499">
        <f>1491+1500</f>
        <v>2991</v>
      </c>
      <c r="AD263" s="6" t="s">
        <v>635</v>
      </c>
      <c r="AE263" s="2543">
        <v>45468</v>
      </c>
      <c r="AF263" s="8">
        <v>2</v>
      </c>
      <c r="AG263" s="2543">
        <v>45467</v>
      </c>
      <c r="AH263" s="8">
        <v>5</v>
      </c>
    </row>
    <row r="264" spans="1:34" s="162" customFormat="1" ht="180" x14ac:dyDescent="0.25">
      <c r="A264" s="2518">
        <v>45467</v>
      </c>
      <c r="C264" s="17" t="s">
        <v>2149</v>
      </c>
      <c r="D264" s="17"/>
      <c r="E264" s="17"/>
      <c r="F264" s="2631"/>
      <c r="G264" s="2631"/>
      <c r="H264" s="2526">
        <v>1</v>
      </c>
      <c r="I264" s="2936" t="s">
        <v>16277</v>
      </c>
      <c r="J264" s="16">
        <v>2</v>
      </c>
      <c r="K264" s="2706" t="s">
        <v>2146</v>
      </c>
      <c r="L264" s="2461" t="s">
        <v>504</v>
      </c>
      <c r="M264" s="2600" t="s">
        <v>27</v>
      </c>
      <c r="N264" s="140" t="s">
        <v>2148</v>
      </c>
      <c r="O264" s="140"/>
      <c r="P264" s="140"/>
      <c r="Q264" s="62" t="s">
        <v>2147</v>
      </c>
      <c r="R264" s="2491">
        <v>106</v>
      </c>
      <c r="S264" s="2491">
        <v>540</v>
      </c>
      <c r="T264" s="2460" t="s">
        <v>640</v>
      </c>
      <c r="U264" s="16">
        <v>83</v>
      </c>
      <c r="V264" s="2533">
        <f t="shared" si="5"/>
        <v>166</v>
      </c>
      <c r="W264" s="16" t="s">
        <v>506</v>
      </c>
      <c r="X264" s="2513" t="s">
        <v>1781</v>
      </c>
      <c r="Y264" s="2948"/>
      <c r="Z264" s="2664" t="s">
        <v>2150</v>
      </c>
      <c r="AA264" s="2499" t="s">
        <v>2151</v>
      </c>
      <c r="AB264" s="2593" t="s">
        <v>2152</v>
      </c>
      <c r="AC264" s="2499">
        <v>1785.3</v>
      </c>
      <c r="AD264" s="6" t="s">
        <v>1002</v>
      </c>
      <c r="AE264" s="2543">
        <v>45470</v>
      </c>
      <c r="AF264" s="8">
        <v>2</v>
      </c>
      <c r="AG264" s="2543"/>
      <c r="AH264" s="8">
        <v>4</v>
      </c>
    </row>
    <row r="265" spans="1:34" s="2807" customFormat="1" ht="63.75" x14ac:dyDescent="0.25">
      <c r="A265" s="2518">
        <v>45467</v>
      </c>
      <c r="C265" s="62" t="s">
        <v>2156</v>
      </c>
      <c r="D265" s="62"/>
      <c r="E265" s="62"/>
      <c r="F265" s="2556"/>
      <c r="G265" s="2631"/>
      <c r="H265" s="2526">
        <v>1</v>
      </c>
      <c r="I265" s="2937" t="s">
        <v>16278</v>
      </c>
      <c r="J265" s="16">
        <v>2</v>
      </c>
      <c r="K265" s="2706" t="s">
        <v>2153</v>
      </c>
      <c r="L265" s="2461" t="s">
        <v>504</v>
      </c>
      <c r="M265" s="2600" t="s">
        <v>511</v>
      </c>
      <c r="N265" s="56" t="s">
        <v>2155</v>
      </c>
      <c r="O265" s="56"/>
      <c r="P265" s="56"/>
      <c r="Q265" s="17" t="s">
        <v>2154</v>
      </c>
      <c r="R265" s="2491">
        <v>17</v>
      </c>
      <c r="S265" s="2491">
        <v>165</v>
      </c>
      <c r="T265" s="2460" t="s">
        <v>545</v>
      </c>
      <c r="U265" s="16">
        <v>8</v>
      </c>
      <c r="V265" s="2533">
        <f t="shared" si="5"/>
        <v>16</v>
      </c>
      <c r="W265" s="16" t="s">
        <v>512</v>
      </c>
      <c r="X265" s="2513" t="s">
        <v>741</v>
      </c>
      <c r="Y265" s="2948"/>
      <c r="Z265" s="2530"/>
      <c r="AA265" s="2499" t="s">
        <v>2157</v>
      </c>
      <c r="AB265" s="2593" t="s">
        <v>2158</v>
      </c>
      <c r="AC265" s="2499">
        <v>2641</v>
      </c>
      <c r="AD265" s="6" t="s">
        <v>1002</v>
      </c>
      <c r="AE265" s="2543">
        <v>45469</v>
      </c>
      <c r="AF265" s="8">
        <v>1</v>
      </c>
      <c r="AG265" s="2543"/>
      <c r="AH265" s="8"/>
    </row>
    <row r="266" spans="1:34" s="2807" customFormat="1" ht="120" x14ac:dyDescent="0.25">
      <c r="A266" s="2518">
        <v>45467</v>
      </c>
      <c r="C266" s="62" t="s">
        <v>2162</v>
      </c>
      <c r="D266" s="62"/>
      <c r="E266" s="62"/>
      <c r="F266" s="2556">
        <v>1</v>
      </c>
      <c r="G266" s="2631"/>
      <c r="H266" s="2631"/>
      <c r="I266" s="2937" t="s">
        <v>16279</v>
      </c>
      <c r="J266" s="16">
        <v>2</v>
      </c>
      <c r="K266" s="2706" t="s">
        <v>2159</v>
      </c>
      <c r="L266" s="2461" t="s">
        <v>1999</v>
      </c>
      <c r="M266" s="2600" t="s">
        <v>511</v>
      </c>
      <c r="N266" s="56" t="s">
        <v>2161</v>
      </c>
      <c r="O266" s="56"/>
      <c r="P266" s="56"/>
      <c r="Q266" s="62" t="s">
        <v>2160</v>
      </c>
      <c r="R266" s="2491">
        <v>94</v>
      </c>
      <c r="S266" s="2491">
        <v>271</v>
      </c>
      <c r="T266" s="2460" t="s">
        <v>730</v>
      </c>
      <c r="U266" s="16">
        <v>2</v>
      </c>
      <c r="V266" s="2533">
        <f t="shared" si="5"/>
        <v>4</v>
      </c>
      <c r="W266" s="16" t="s">
        <v>506</v>
      </c>
      <c r="X266" s="2513" t="s">
        <v>1623</v>
      </c>
      <c r="Y266" s="2948"/>
      <c r="Z266" s="2530"/>
      <c r="AA266" s="2499" t="s">
        <v>2163</v>
      </c>
      <c r="AB266" s="2593" t="s">
        <v>2164</v>
      </c>
      <c r="AC266" s="2499">
        <v>2798.16</v>
      </c>
      <c r="AD266" s="6" t="s">
        <v>635</v>
      </c>
      <c r="AE266" s="2543">
        <v>45467</v>
      </c>
      <c r="AF266" s="8">
        <v>2</v>
      </c>
      <c r="AG266" s="2543"/>
      <c r="AH266" s="8">
        <v>5</v>
      </c>
    </row>
    <row r="267" spans="1:34" s="162" customFormat="1" ht="120" x14ac:dyDescent="0.25">
      <c r="A267" s="2518">
        <v>45467</v>
      </c>
      <c r="C267" s="17" t="s">
        <v>2168</v>
      </c>
      <c r="D267" s="17"/>
      <c r="E267" s="17"/>
      <c r="F267" s="2556">
        <v>1</v>
      </c>
      <c r="G267" s="2631"/>
      <c r="H267" s="2631"/>
      <c r="I267" s="2936" t="s">
        <v>16280</v>
      </c>
      <c r="J267" s="16">
        <v>2</v>
      </c>
      <c r="K267" s="79" t="s">
        <v>2165</v>
      </c>
      <c r="L267" s="2461" t="s">
        <v>1999</v>
      </c>
      <c r="M267" s="2600" t="s">
        <v>511</v>
      </c>
      <c r="N267" s="140" t="s">
        <v>2167</v>
      </c>
      <c r="O267" s="140"/>
      <c r="P267" s="140"/>
      <c r="Q267" s="62" t="s">
        <v>2166</v>
      </c>
      <c r="R267" s="2491">
        <v>43</v>
      </c>
      <c r="S267" s="2491">
        <v>577</v>
      </c>
      <c r="T267" s="2460" t="s">
        <v>640</v>
      </c>
      <c r="U267" s="16">
        <v>8</v>
      </c>
      <c r="V267" s="2533">
        <f t="shared" si="5"/>
        <v>16</v>
      </c>
      <c r="W267" s="1625" t="s">
        <v>2169</v>
      </c>
      <c r="X267" s="2513" t="s">
        <v>2170</v>
      </c>
      <c r="Y267" s="2948"/>
      <c r="Z267" s="2530"/>
      <c r="AA267" s="2499" t="s">
        <v>1560</v>
      </c>
      <c r="AB267" s="2593" t="s">
        <v>2171</v>
      </c>
      <c r="AC267" s="2499">
        <v>2989</v>
      </c>
      <c r="AD267" s="6" t="s">
        <v>1002</v>
      </c>
      <c r="AE267" s="2543">
        <v>45467</v>
      </c>
      <c r="AF267" s="8">
        <v>1</v>
      </c>
      <c r="AG267" s="2543"/>
      <c r="AH267" s="8"/>
    </row>
    <row r="268" spans="1:34" s="2444" customFormat="1" ht="90" x14ac:dyDescent="0.25">
      <c r="A268" s="2518">
        <v>45467</v>
      </c>
      <c r="C268" s="62" t="s">
        <v>2174</v>
      </c>
      <c r="D268" s="62"/>
      <c r="E268" s="62"/>
      <c r="F268" s="2556">
        <v>1</v>
      </c>
      <c r="G268" s="2698"/>
      <c r="H268" s="2698"/>
      <c r="I268" s="2942" t="s">
        <v>16281</v>
      </c>
      <c r="J268" s="16">
        <v>50</v>
      </c>
      <c r="K268" s="2706" t="s">
        <v>2165</v>
      </c>
      <c r="L268" s="2461" t="s">
        <v>1999</v>
      </c>
      <c r="M268" s="2600" t="s">
        <v>511</v>
      </c>
      <c r="N268" s="1567" t="s">
        <v>2173</v>
      </c>
      <c r="O268" s="1567"/>
      <c r="P268" s="1567"/>
      <c r="Q268" s="62" t="s">
        <v>2172</v>
      </c>
      <c r="R268" s="2491">
        <v>36</v>
      </c>
      <c r="S268" s="2491">
        <v>117</v>
      </c>
      <c r="T268" s="2460" t="s">
        <v>640</v>
      </c>
      <c r="U268" s="16">
        <v>7</v>
      </c>
      <c r="V268" s="2533">
        <f t="shared" si="5"/>
        <v>350</v>
      </c>
      <c r="W268" s="16" t="s">
        <v>506</v>
      </c>
      <c r="X268" s="2513" t="s">
        <v>572</v>
      </c>
      <c r="Y268" s="2948"/>
      <c r="Z268" s="2530"/>
      <c r="AA268" s="2499" t="s">
        <v>2163</v>
      </c>
      <c r="AB268" s="2593" t="s">
        <v>2175</v>
      </c>
      <c r="AC268" s="2499">
        <v>2402</v>
      </c>
      <c r="AD268" s="6" t="s">
        <v>1002</v>
      </c>
      <c r="AE268" s="2543">
        <v>45467</v>
      </c>
      <c r="AF268" s="8">
        <v>1</v>
      </c>
      <c r="AG268" s="2648"/>
      <c r="AH268" s="2649">
        <v>3</v>
      </c>
    </row>
    <row r="269" spans="1:34" s="2807" customFormat="1" ht="240" x14ac:dyDescent="0.25">
      <c r="A269" s="2518">
        <v>45467</v>
      </c>
      <c r="C269" s="62" t="s">
        <v>2178</v>
      </c>
      <c r="D269" s="62"/>
      <c r="E269" s="62"/>
      <c r="F269" s="2556">
        <v>1</v>
      </c>
      <c r="G269" s="2556"/>
      <c r="H269" s="2698"/>
      <c r="I269" s="2937" t="s">
        <v>16282</v>
      </c>
      <c r="J269" s="16">
        <v>11</v>
      </c>
      <c r="K269" s="2706" t="s">
        <v>16882</v>
      </c>
      <c r="L269" s="2461" t="s">
        <v>504</v>
      </c>
      <c r="M269" s="2600" t="s">
        <v>27</v>
      </c>
      <c r="N269" s="140" t="s">
        <v>2177</v>
      </c>
      <c r="O269" s="140"/>
      <c r="P269" s="140"/>
      <c r="Q269" s="62" t="s">
        <v>2176</v>
      </c>
      <c r="R269" s="2491">
        <v>48</v>
      </c>
      <c r="S269" s="2491">
        <v>936</v>
      </c>
      <c r="T269" s="2460" t="s">
        <v>505</v>
      </c>
      <c r="U269" s="16">
        <v>8</v>
      </c>
      <c r="V269" s="2533">
        <f t="shared" si="5"/>
        <v>88</v>
      </c>
      <c r="W269" s="16" t="s">
        <v>583</v>
      </c>
      <c r="X269" s="2513" t="s">
        <v>1166</v>
      </c>
      <c r="Y269" s="2948"/>
      <c r="Z269" s="2530"/>
      <c r="AA269" s="2499" t="s">
        <v>2179</v>
      </c>
      <c r="AB269" s="2593" t="s">
        <v>751</v>
      </c>
      <c r="AC269" s="2499">
        <v>5162.6400000000003</v>
      </c>
      <c r="AD269" s="6" t="s">
        <v>2180</v>
      </c>
      <c r="AE269" s="2543">
        <v>45467</v>
      </c>
      <c r="AF269" s="8">
        <v>2</v>
      </c>
      <c r="AG269" s="2543">
        <v>45450</v>
      </c>
      <c r="AH269" s="2649">
        <v>6</v>
      </c>
    </row>
    <row r="270" spans="1:34" s="162" customFormat="1" ht="135" x14ac:dyDescent="0.25">
      <c r="A270" s="2518">
        <v>45464</v>
      </c>
      <c r="C270" s="62" t="s">
        <v>2184</v>
      </c>
      <c r="D270" s="62"/>
      <c r="E270" s="62"/>
      <c r="F270" s="2556">
        <v>1</v>
      </c>
      <c r="G270" s="2631"/>
      <c r="H270" s="2631"/>
      <c r="I270" s="2936" t="s">
        <v>16283</v>
      </c>
      <c r="J270" s="16">
        <v>10</v>
      </c>
      <c r="K270" s="79" t="s">
        <v>2181</v>
      </c>
      <c r="L270" s="2461" t="s">
        <v>504</v>
      </c>
      <c r="M270" s="2600" t="s">
        <v>35</v>
      </c>
      <c r="N270" s="56" t="s">
        <v>2183</v>
      </c>
      <c r="O270" s="56"/>
      <c r="P270" s="56"/>
      <c r="Q270" s="62" t="s">
        <v>2182</v>
      </c>
      <c r="R270" s="2491">
        <v>110</v>
      </c>
      <c r="S270" s="2491">
        <f>1051+41-2-2-3</f>
        <v>1085</v>
      </c>
      <c r="T270" s="2460" t="s">
        <v>730</v>
      </c>
      <c r="U270" s="16">
        <v>2</v>
      </c>
      <c r="V270" s="2533">
        <f t="shared" si="5"/>
        <v>20</v>
      </c>
      <c r="W270" s="16" t="s">
        <v>512</v>
      </c>
      <c r="X270" s="2513" t="s">
        <v>756</v>
      </c>
      <c r="Y270" s="2948"/>
      <c r="Z270" s="2530"/>
      <c r="AA270" s="2499" t="s">
        <v>2185</v>
      </c>
      <c r="AB270" s="2593" t="s">
        <v>2186</v>
      </c>
      <c r="AC270" s="2499">
        <v>12050</v>
      </c>
      <c r="AD270" s="2619" t="s">
        <v>1817</v>
      </c>
      <c r="AE270" s="2543">
        <v>45464</v>
      </c>
      <c r="AF270" s="8">
        <v>2</v>
      </c>
      <c r="AG270" s="2543"/>
      <c r="AH270" s="8">
        <v>11</v>
      </c>
    </row>
    <row r="271" spans="1:34" s="2807" customFormat="1" ht="90" x14ac:dyDescent="0.25">
      <c r="A271" s="2518">
        <v>45464</v>
      </c>
      <c r="C271" s="2804" t="s">
        <v>2190</v>
      </c>
      <c r="D271" s="2804"/>
      <c r="E271" s="2804"/>
      <c r="F271" s="2681">
        <v>2</v>
      </c>
      <c r="G271" s="161"/>
      <c r="H271" s="161"/>
      <c r="I271" s="2937" t="s">
        <v>16284</v>
      </c>
      <c r="J271" s="2798">
        <v>8</v>
      </c>
      <c r="K271" s="2805" t="s">
        <v>2187</v>
      </c>
      <c r="L271" s="2798" t="s">
        <v>504</v>
      </c>
      <c r="M271" s="2802" t="s">
        <v>511</v>
      </c>
      <c r="N271" s="2718" t="s">
        <v>2189</v>
      </c>
      <c r="O271" s="2718"/>
      <c r="P271" s="2718"/>
      <c r="Q271" s="62" t="s">
        <v>2188</v>
      </c>
      <c r="R271" s="2799">
        <v>65</v>
      </c>
      <c r="S271" s="2799">
        <v>337</v>
      </c>
      <c r="T271" s="2800" t="s">
        <v>545</v>
      </c>
      <c r="U271" s="2798">
        <v>4</v>
      </c>
      <c r="V271" s="2801">
        <f t="shared" si="5"/>
        <v>32</v>
      </c>
      <c r="W271" s="16" t="s">
        <v>506</v>
      </c>
      <c r="X271" s="2513" t="s">
        <v>949</v>
      </c>
      <c r="Y271" s="2948"/>
      <c r="Z271" s="2530"/>
      <c r="AA271" s="2499" t="s">
        <v>2191</v>
      </c>
      <c r="AB271" s="2593" t="s">
        <v>2107</v>
      </c>
      <c r="AC271" s="2499">
        <v>14084</v>
      </c>
      <c r="AD271" s="6" t="s">
        <v>1002</v>
      </c>
      <c r="AE271" s="2543">
        <v>45464</v>
      </c>
      <c r="AF271" s="8">
        <v>1</v>
      </c>
      <c r="AG271" s="2543">
        <v>45464</v>
      </c>
      <c r="AH271" s="8">
        <v>4</v>
      </c>
    </row>
    <row r="272" spans="1:34" s="2807" customFormat="1" ht="135" x14ac:dyDescent="0.25">
      <c r="A272" s="2518">
        <v>45464</v>
      </c>
      <c r="C272" s="62" t="s">
        <v>2194</v>
      </c>
      <c r="D272" s="62"/>
      <c r="E272" s="62"/>
      <c r="F272" s="2631"/>
      <c r="G272" s="2631"/>
      <c r="H272" s="2556">
        <v>1</v>
      </c>
      <c r="I272" s="2937" t="s">
        <v>16285</v>
      </c>
      <c r="J272" s="16">
        <v>50</v>
      </c>
      <c r="K272" s="2706" t="s">
        <v>2181</v>
      </c>
      <c r="L272" s="2461" t="s">
        <v>504</v>
      </c>
      <c r="M272" s="2600" t="s">
        <v>27</v>
      </c>
      <c r="N272" s="56" t="s">
        <v>2193</v>
      </c>
      <c r="O272" s="56"/>
      <c r="P272" s="56"/>
      <c r="Q272" s="62" t="s">
        <v>2192</v>
      </c>
      <c r="R272" s="2491">
        <v>32</v>
      </c>
      <c r="S272" s="2491">
        <v>131</v>
      </c>
      <c r="T272" s="2460" t="s">
        <v>505</v>
      </c>
      <c r="U272" s="16">
        <v>7</v>
      </c>
      <c r="V272" s="2533">
        <f t="shared" si="5"/>
        <v>350</v>
      </c>
      <c r="W272" s="16" t="s">
        <v>583</v>
      </c>
      <c r="X272" s="2513" t="s">
        <v>2195</v>
      </c>
      <c r="Y272" s="2948"/>
      <c r="Z272" s="2530"/>
      <c r="AA272" s="2499" t="s">
        <v>1700</v>
      </c>
      <c r="AB272" s="2593" t="s">
        <v>2094</v>
      </c>
      <c r="AC272" s="2499">
        <v>2118.5</v>
      </c>
      <c r="AD272" s="6" t="s">
        <v>635</v>
      </c>
      <c r="AE272" s="2543">
        <v>45464</v>
      </c>
      <c r="AF272" s="8">
        <v>2</v>
      </c>
      <c r="AG272" s="2543"/>
      <c r="AH272" s="8">
        <v>5.5</v>
      </c>
    </row>
    <row r="273" spans="1:34" s="2807" customFormat="1" ht="135" x14ac:dyDescent="0.25">
      <c r="A273" s="2518">
        <v>45463</v>
      </c>
      <c r="C273" s="62" t="s">
        <v>2199</v>
      </c>
      <c r="D273" s="62"/>
      <c r="E273" s="62"/>
      <c r="F273" s="2556"/>
      <c r="G273" s="2698"/>
      <c r="H273" s="2556">
        <v>1</v>
      </c>
      <c r="I273" s="2937" t="s">
        <v>16286</v>
      </c>
      <c r="J273" s="16">
        <v>10</v>
      </c>
      <c r="K273" s="2706" t="s">
        <v>2196</v>
      </c>
      <c r="L273" s="2461" t="s">
        <v>504</v>
      </c>
      <c r="M273" s="2600" t="s">
        <v>27</v>
      </c>
      <c r="N273" s="140" t="s">
        <v>2198</v>
      </c>
      <c r="O273" s="140"/>
      <c r="P273" s="140"/>
      <c r="Q273" s="62" t="s">
        <v>2197</v>
      </c>
      <c r="R273" s="2491">
        <v>36</v>
      </c>
      <c r="S273" s="2491">
        <v>283</v>
      </c>
      <c r="T273" s="2460" t="s">
        <v>505</v>
      </c>
      <c r="U273" s="16">
        <v>9</v>
      </c>
      <c r="V273" s="2533">
        <f t="shared" si="5"/>
        <v>90</v>
      </c>
      <c r="W273" s="16" t="s">
        <v>506</v>
      </c>
      <c r="X273" s="2513" t="s">
        <v>2200</v>
      </c>
      <c r="Y273" s="2948"/>
      <c r="Z273" s="2530" t="s">
        <v>2201</v>
      </c>
      <c r="AA273" s="2499" t="s">
        <v>2202</v>
      </c>
      <c r="AB273" s="2593" t="s">
        <v>2203</v>
      </c>
      <c r="AC273" s="2499">
        <v>4487</v>
      </c>
      <c r="AD273" s="6" t="s">
        <v>801</v>
      </c>
      <c r="AE273" s="2543">
        <v>45463</v>
      </c>
      <c r="AF273" s="8">
        <v>2</v>
      </c>
      <c r="AG273" s="2543"/>
      <c r="AH273" s="8">
        <v>6.5</v>
      </c>
    </row>
    <row r="274" spans="1:34" s="162" customFormat="1" ht="120" x14ac:dyDescent="0.25">
      <c r="A274" s="2518">
        <v>45463</v>
      </c>
      <c r="C274" s="17" t="s">
        <v>2206</v>
      </c>
      <c r="D274" s="17"/>
      <c r="E274" s="17"/>
      <c r="F274" s="2556">
        <v>1</v>
      </c>
      <c r="G274" s="2631"/>
      <c r="H274" s="2631"/>
      <c r="I274" s="2936" t="s">
        <v>16287</v>
      </c>
      <c r="J274" s="16">
        <v>35</v>
      </c>
      <c r="K274" s="79" t="s">
        <v>2196</v>
      </c>
      <c r="L274" s="2461" t="s">
        <v>504</v>
      </c>
      <c r="M274" s="2600" t="s">
        <v>511</v>
      </c>
      <c r="N274" s="56" t="s">
        <v>2205</v>
      </c>
      <c r="O274" s="56"/>
      <c r="P274" s="56"/>
      <c r="Q274" s="62" t="s">
        <v>2204</v>
      </c>
      <c r="R274" s="2491">
        <v>37</v>
      </c>
      <c r="S274" s="2491">
        <v>162</v>
      </c>
      <c r="T274" s="2460" t="s">
        <v>505</v>
      </c>
      <c r="U274" s="16">
        <v>22</v>
      </c>
      <c r="V274" s="2533">
        <f t="shared" si="5"/>
        <v>770</v>
      </c>
      <c r="W274" s="16" t="s">
        <v>506</v>
      </c>
      <c r="X274" s="2513" t="s">
        <v>2207</v>
      </c>
      <c r="Y274" s="2948"/>
      <c r="Z274" s="2530" t="s">
        <v>2208</v>
      </c>
      <c r="AA274" s="2499" t="s">
        <v>2033</v>
      </c>
      <c r="AB274" s="2593" t="s">
        <v>1701</v>
      </c>
      <c r="AC274" s="2499">
        <v>3905</v>
      </c>
      <c r="AD274" s="6" t="s">
        <v>635</v>
      </c>
      <c r="AE274" s="2543">
        <v>45463</v>
      </c>
      <c r="AF274" s="8">
        <v>2</v>
      </c>
      <c r="AG274" s="2543"/>
      <c r="AH274" s="8">
        <v>8</v>
      </c>
    </row>
    <row r="275" spans="1:34" s="162" customFormat="1" ht="45" x14ac:dyDescent="0.25">
      <c r="A275" s="2518">
        <v>45463</v>
      </c>
      <c r="C275" s="17" t="s">
        <v>334</v>
      </c>
      <c r="D275" s="17"/>
      <c r="E275" s="17"/>
      <c r="F275" s="2556"/>
      <c r="G275" s="2631"/>
      <c r="H275" s="2556"/>
      <c r="I275" s="2936" t="s">
        <v>16288</v>
      </c>
      <c r="J275" s="16">
        <v>295</v>
      </c>
      <c r="K275" s="79" t="s">
        <v>2026</v>
      </c>
      <c r="L275" s="2461"/>
      <c r="M275" s="2600" t="s">
        <v>511</v>
      </c>
      <c r="N275" s="56" t="s">
        <v>16783</v>
      </c>
      <c r="O275" s="56"/>
      <c r="P275" s="56"/>
      <c r="Q275" s="62" t="s">
        <v>986</v>
      </c>
      <c r="R275" s="2491"/>
      <c r="S275" s="2491"/>
      <c r="T275" s="2460"/>
      <c r="U275" s="16">
        <v>0</v>
      </c>
      <c r="V275" s="2533">
        <f t="shared" si="5"/>
        <v>0</v>
      </c>
      <c r="W275" s="16" t="s">
        <v>1952</v>
      </c>
      <c r="X275" s="2513" t="s">
        <v>2209</v>
      </c>
      <c r="Y275" s="2948"/>
      <c r="Z275" s="2530"/>
      <c r="AA275" s="2499"/>
      <c r="AB275" s="2593"/>
      <c r="AC275" s="2499"/>
      <c r="AD275" s="6"/>
      <c r="AE275" s="2543"/>
      <c r="AF275" s="8"/>
      <c r="AG275" s="2543"/>
      <c r="AH275" s="8"/>
    </row>
    <row r="276" spans="1:34" s="162" customFormat="1" ht="45" x14ac:dyDescent="0.25">
      <c r="A276" s="2518">
        <v>45462</v>
      </c>
      <c r="C276" s="17" t="s">
        <v>2213</v>
      </c>
      <c r="D276" s="17"/>
      <c r="E276" s="17"/>
      <c r="F276" s="2556">
        <v>2</v>
      </c>
      <c r="G276" s="2631"/>
      <c r="H276" s="2631"/>
      <c r="I276" s="2936" t="s">
        <v>16289</v>
      </c>
      <c r="J276" s="16">
        <v>51</v>
      </c>
      <c r="K276" s="2706" t="s">
        <v>2210</v>
      </c>
      <c r="L276" s="2461" t="s">
        <v>504</v>
      </c>
      <c r="M276" s="2758" t="s">
        <v>511</v>
      </c>
      <c r="N276" s="56" t="s">
        <v>2212</v>
      </c>
      <c r="O276" s="56"/>
      <c r="P276" s="56"/>
      <c r="Q276" s="62" t="s">
        <v>2211</v>
      </c>
      <c r="R276" s="2491">
        <v>11</v>
      </c>
      <c r="S276" s="2491">
        <v>17</v>
      </c>
      <c r="T276" s="2460" t="s">
        <v>505</v>
      </c>
      <c r="U276" s="16">
        <v>0</v>
      </c>
      <c r="V276" s="2533">
        <f t="shared" si="5"/>
        <v>0</v>
      </c>
      <c r="W276" s="16" t="s">
        <v>520</v>
      </c>
      <c r="X276" s="2513" t="s">
        <v>2214</v>
      </c>
      <c r="Y276" s="2948"/>
      <c r="Z276" s="2530"/>
      <c r="AA276" s="2499" t="s">
        <v>2215</v>
      </c>
      <c r="AB276" s="2593" t="s">
        <v>2216</v>
      </c>
      <c r="AC276" s="2499">
        <v>867</v>
      </c>
      <c r="AD276" s="6" t="s">
        <v>635</v>
      </c>
      <c r="AE276" s="2543">
        <v>45463</v>
      </c>
      <c r="AF276" s="8">
        <v>1</v>
      </c>
      <c r="AG276" s="2543"/>
      <c r="AH276" s="8">
        <v>4.5</v>
      </c>
    </row>
    <row r="277" spans="1:34" s="2807" customFormat="1" ht="135" x14ac:dyDescent="0.25">
      <c r="A277" s="2518">
        <v>45462</v>
      </c>
      <c r="C277" s="17" t="s">
        <v>2221</v>
      </c>
      <c r="D277" s="17"/>
      <c r="E277" s="17"/>
      <c r="F277" s="2556">
        <v>1</v>
      </c>
      <c r="G277" s="2631"/>
      <c r="H277" s="2631"/>
      <c r="I277" s="2937" t="s">
        <v>16290</v>
      </c>
      <c r="J277" s="16">
        <v>39</v>
      </c>
      <c r="K277" s="2706" t="s">
        <v>2217</v>
      </c>
      <c r="L277" s="2461" t="s">
        <v>504</v>
      </c>
      <c r="M277" s="2600" t="s">
        <v>27</v>
      </c>
      <c r="N277" s="56" t="s">
        <v>2219</v>
      </c>
      <c r="O277" s="56"/>
      <c r="P277" s="56"/>
      <c r="Q277" s="62" t="s">
        <v>2218</v>
      </c>
      <c r="R277" s="2491">
        <v>65</v>
      </c>
      <c r="S277" s="2491">
        <v>508</v>
      </c>
      <c r="T277" s="2460" t="s">
        <v>505</v>
      </c>
      <c r="U277" s="16">
        <v>11</v>
      </c>
      <c r="V277" s="2533">
        <f t="shared" si="5"/>
        <v>429</v>
      </c>
      <c r="W277" s="16" t="s">
        <v>506</v>
      </c>
      <c r="X277" s="2513" t="s">
        <v>615</v>
      </c>
      <c r="Y277" s="2948"/>
      <c r="Z277" s="2530"/>
      <c r="AA277" s="2499" t="s">
        <v>2093</v>
      </c>
      <c r="AB277" s="2593" t="s">
        <v>2222</v>
      </c>
      <c r="AC277" s="2499">
        <v>5216.6400000000003</v>
      </c>
      <c r="AD277" s="6" t="s">
        <v>635</v>
      </c>
      <c r="AE277" s="2543">
        <v>45462</v>
      </c>
      <c r="AF277" s="8">
        <v>2</v>
      </c>
      <c r="AG277" s="2543"/>
      <c r="AH277" s="8">
        <v>8.5</v>
      </c>
    </row>
    <row r="278" spans="1:34" s="2807" customFormat="1" ht="45" x14ac:dyDescent="0.25">
      <c r="A278" s="2518">
        <v>45461</v>
      </c>
      <c r="C278" s="2693" t="s">
        <v>2225</v>
      </c>
      <c r="D278" s="2693"/>
      <c r="E278" s="2693"/>
      <c r="F278" s="2599"/>
      <c r="G278" s="2674"/>
      <c r="H278" s="2674"/>
      <c r="I278" s="2937" t="s">
        <v>16291</v>
      </c>
      <c r="J278" s="49">
        <v>73</v>
      </c>
      <c r="K278" s="2817" t="s">
        <v>2223</v>
      </c>
      <c r="L278" s="49" t="s">
        <v>504</v>
      </c>
      <c r="M278" s="2690" t="s">
        <v>27</v>
      </c>
      <c r="N278" s="143" t="s">
        <v>2224</v>
      </c>
      <c r="O278" s="143"/>
      <c r="P278" s="143"/>
      <c r="Q278" s="17" t="s">
        <v>627</v>
      </c>
      <c r="R278" s="2692">
        <v>52</v>
      </c>
      <c r="S278" s="2692">
        <v>136</v>
      </c>
      <c r="T278" s="2688" t="s">
        <v>545</v>
      </c>
      <c r="U278" s="49">
        <v>4</v>
      </c>
      <c r="V278" s="2689">
        <f t="shared" si="5"/>
        <v>292</v>
      </c>
      <c r="W278" s="16" t="s">
        <v>506</v>
      </c>
      <c r="X278" s="2513" t="s">
        <v>949</v>
      </c>
      <c r="Y278" s="2948"/>
      <c r="Z278" s="2530"/>
      <c r="AA278" s="2499" t="s">
        <v>2226</v>
      </c>
      <c r="AB278" s="2593" t="s">
        <v>2227</v>
      </c>
      <c r="AC278" s="2499">
        <v>16060</v>
      </c>
      <c r="AD278" s="6" t="s">
        <v>1002</v>
      </c>
      <c r="AE278" s="2543"/>
      <c r="AF278" s="8">
        <v>1</v>
      </c>
      <c r="AG278" s="2543"/>
      <c r="AH278" s="8"/>
    </row>
    <row r="279" spans="1:34" s="2807" customFormat="1" ht="120" x14ac:dyDescent="0.25">
      <c r="A279" s="2518">
        <v>45461</v>
      </c>
      <c r="C279" s="62" t="s">
        <v>2231</v>
      </c>
      <c r="D279" s="62"/>
      <c r="E279" s="62"/>
      <c r="F279" s="2556">
        <v>2</v>
      </c>
      <c r="G279" s="2631"/>
      <c r="H279" s="2556">
        <v>1</v>
      </c>
      <c r="I279" s="2937" t="s">
        <v>16292</v>
      </c>
      <c r="J279" s="16">
        <v>53</v>
      </c>
      <c r="K279" s="2706" t="s">
        <v>2228</v>
      </c>
      <c r="L279" s="2461" t="s">
        <v>504</v>
      </c>
      <c r="M279" s="2600" t="s">
        <v>27</v>
      </c>
      <c r="N279" s="56" t="s">
        <v>2230</v>
      </c>
      <c r="O279" s="56"/>
      <c r="P279" s="56"/>
      <c r="Q279" s="62" t="s">
        <v>2229</v>
      </c>
      <c r="R279" s="2491">
        <v>22</v>
      </c>
      <c r="S279" s="2491">
        <v>36</v>
      </c>
      <c r="T279" s="2460" t="s">
        <v>505</v>
      </c>
      <c r="U279" s="16">
        <v>0</v>
      </c>
      <c r="V279" s="2533">
        <f t="shared" si="5"/>
        <v>0</v>
      </c>
      <c r="W279" s="16" t="s">
        <v>520</v>
      </c>
      <c r="X279" s="2513" t="s">
        <v>2232</v>
      </c>
      <c r="Y279" s="2948"/>
      <c r="Z279" s="2530"/>
      <c r="AA279" s="2499" t="s">
        <v>2233</v>
      </c>
      <c r="AB279" s="2593" t="s">
        <v>2171</v>
      </c>
      <c r="AC279" s="2499">
        <v>2361.15</v>
      </c>
      <c r="AD279" s="6" t="s">
        <v>956</v>
      </c>
      <c r="AE279" s="2543">
        <v>45461</v>
      </c>
      <c r="AF279" s="8">
        <v>2</v>
      </c>
      <c r="AG279" s="2543"/>
      <c r="AH279" s="8"/>
    </row>
    <row r="280" spans="1:34" s="162" customFormat="1" ht="135" x14ac:dyDescent="0.25">
      <c r="A280" s="2518">
        <v>45461</v>
      </c>
      <c r="C280" s="62" t="s">
        <v>2236</v>
      </c>
      <c r="D280" s="62"/>
      <c r="E280" s="62"/>
      <c r="F280" s="2556">
        <v>1</v>
      </c>
      <c r="G280" s="2631"/>
      <c r="H280" s="2631"/>
      <c r="I280" s="2936" t="s">
        <v>16293</v>
      </c>
      <c r="J280" s="16">
        <v>10</v>
      </c>
      <c r="K280" s="2706" t="s">
        <v>2228</v>
      </c>
      <c r="L280" s="2461" t="s">
        <v>1999</v>
      </c>
      <c r="M280" s="2600" t="s">
        <v>511</v>
      </c>
      <c r="N280" s="56" t="s">
        <v>2235</v>
      </c>
      <c r="O280" s="56"/>
      <c r="P280" s="56"/>
      <c r="Q280" s="1599" t="s">
        <v>2234</v>
      </c>
      <c r="R280" s="2491">
        <v>104</v>
      </c>
      <c r="S280" s="2491">
        <v>795</v>
      </c>
      <c r="T280" s="2460" t="s">
        <v>730</v>
      </c>
      <c r="U280" s="16">
        <v>10</v>
      </c>
      <c r="V280" s="2533">
        <f t="shared" si="5"/>
        <v>100</v>
      </c>
      <c r="W280" s="16" t="s">
        <v>608</v>
      </c>
      <c r="X280" s="2513" t="s">
        <v>2237</v>
      </c>
      <c r="Y280" s="2948"/>
      <c r="Z280" s="2530"/>
      <c r="AA280" s="2499" t="s">
        <v>2113</v>
      </c>
      <c r="AB280" s="2593" t="s">
        <v>2186</v>
      </c>
      <c r="AC280" s="2499">
        <v>5634.5</v>
      </c>
      <c r="AD280" s="6" t="s">
        <v>635</v>
      </c>
      <c r="AE280" s="2543">
        <v>45461</v>
      </c>
      <c r="AF280" s="8">
        <v>2</v>
      </c>
      <c r="AG280" s="2543"/>
      <c r="AH280" s="8">
        <v>5</v>
      </c>
    </row>
    <row r="281" spans="1:34" s="2807" customFormat="1" ht="75" x14ac:dyDescent="0.25">
      <c r="A281" s="2518">
        <v>45461</v>
      </c>
      <c r="C281" s="62" t="s">
        <v>2240</v>
      </c>
      <c r="D281" s="62"/>
      <c r="E281" s="62"/>
      <c r="F281" s="2556">
        <v>1</v>
      </c>
      <c r="G281" s="2631"/>
      <c r="H281" s="2556"/>
      <c r="I281" s="2937" t="s">
        <v>16294</v>
      </c>
      <c r="J281" s="16">
        <v>85</v>
      </c>
      <c r="K281" s="2706" t="s">
        <v>2238</v>
      </c>
      <c r="L281" s="2461" t="s">
        <v>504</v>
      </c>
      <c r="M281" s="2600" t="s">
        <v>511</v>
      </c>
      <c r="N281" s="56" t="s">
        <v>720</v>
      </c>
      <c r="O281" s="56"/>
      <c r="P281" s="56"/>
      <c r="Q281" s="62" t="s">
        <v>2239</v>
      </c>
      <c r="R281" s="2491">
        <v>34</v>
      </c>
      <c r="S281" s="2491">
        <v>175</v>
      </c>
      <c r="T281" s="2460" t="s">
        <v>505</v>
      </c>
      <c r="U281" s="16">
        <v>7</v>
      </c>
      <c r="V281" s="2533">
        <f t="shared" si="5"/>
        <v>595</v>
      </c>
      <c r="W281" s="16" t="s">
        <v>506</v>
      </c>
      <c r="X281" s="2513" t="s">
        <v>2241</v>
      </c>
      <c r="Y281" s="2948"/>
      <c r="Z281" s="2530"/>
      <c r="AA281" s="2499" t="s">
        <v>2215</v>
      </c>
      <c r="AB281" s="2593" t="s">
        <v>2242</v>
      </c>
      <c r="AC281" s="2499">
        <v>4122.5</v>
      </c>
      <c r="AD281" s="6" t="s">
        <v>635</v>
      </c>
      <c r="AE281" s="2543">
        <v>45461</v>
      </c>
      <c r="AF281" s="8">
        <v>2</v>
      </c>
      <c r="AG281" s="2543">
        <v>45453</v>
      </c>
      <c r="AH281" s="8"/>
    </row>
    <row r="282" spans="1:34" s="2807" customFormat="1" ht="90" x14ac:dyDescent="0.25">
      <c r="A282" s="2518">
        <v>45460</v>
      </c>
      <c r="C282" s="2804" t="s">
        <v>2246</v>
      </c>
      <c r="D282" s="2804"/>
      <c r="E282" s="2804"/>
      <c r="F282" s="2556"/>
      <c r="G282" s="2631"/>
      <c r="H282" s="2526">
        <v>1</v>
      </c>
      <c r="I282" s="2937" t="s">
        <v>16295</v>
      </c>
      <c r="J282" s="2798">
        <v>35</v>
      </c>
      <c r="K282" s="2805" t="s">
        <v>2243</v>
      </c>
      <c r="L282" s="2798" t="s">
        <v>504</v>
      </c>
      <c r="M282" s="2802" t="s">
        <v>511</v>
      </c>
      <c r="N282" s="2718" t="s">
        <v>2245</v>
      </c>
      <c r="O282" s="2718"/>
      <c r="P282" s="2718"/>
      <c r="Q282" s="62" t="s">
        <v>2244</v>
      </c>
      <c r="R282" s="2799">
        <v>60</v>
      </c>
      <c r="S282" s="2799">
        <v>156</v>
      </c>
      <c r="T282" s="2800" t="s">
        <v>545</v>
      </c>
      <c r="U282" s="2798">
        <v>5</v>
      </c>
      <c r="V282" s="2801">
        <f t="shared" si="5"/>
        <v>175</v>
      </c>
      <c r="W282" s="16" t="s">
        <v>506</v>
      </c>
      <c r="X282" s="2513" t="s">
        <v>949</v>
      </c>
      <c r="Y282" s="2948"/>
      <c r="Z282" s="2530"/>
      <c r="AA282" s="2499" t="s">
        <v>2247</v>
      </c>
      <c r="AB282" s="2593" t="s">
        <v>2248</v>
      </c>
      <c r="AC282" s="2499">
        <v>17040</v>
      </c>
      <c r="AD282" s="6" t="s">
        <v>1002</v>
      </c>
      <c r="AE282" s="2543">
        <v>45460</v>
      </c>
      <c r="AF282" s="8">
        <v>1</v>
      </c>
      <c r="AG282" s="2543"/>
      <c r="AH282" s="8">
        <v>4</v>
      </c>
    </row>
    <row r="283" spans="1:34" s="162" customFormat="1" ht="135" x14ac:dyDescent="0.25">
      <c r="A283" s="2518">
        <v>45460</v>
      </c>
      <c r="C283" s="62" t="s">
        <v>2252</v>
      </c>
      <c r="D283" s="62"/>
      <c r="E283" s="62"/>
      <c r="F283" s="2631"/>
      <c r="G283" s="2556">
        <v>1</v>
      </c>
      <c r="H283" s="2556"/>
      <c r="I283" s="2936" t="s">
        <v>16296</v>
      </c>
      <c r="J283" s="16">
        <v>198</v>
      </c>
      <c r="K283" s="2706" t="s">
        <v>2249</v>
      </c>
      <c r="L283" s="2461" t="s">
        <v>504</v>
      </c>
      <c r="M283" s="2600" t="s">
        <v>27</v>
      </c>
      <c r="N283" s="140" t="s">
        <v>2251</v>
      </c>
      <c r="O283" s="140"/>
      <c r="P283" s="140"/>
      <c r="Q283" s="62" t="s">
        <v>2250</v>
      </c>
      <c r="R283" s="2491">
        <v>44</v>
      </c>
      <c r="S283" s="2491">
        <v>98</v>
      </c>
      <c r="T283" s="2460" t="s">
        <v>505</v>
      </c>
      <c r="U283" s="16">
        <v>5</v>
      </c>
      <c r="V283" s="2533">
        <f t="shared" si="5"/>
        <v>990</v>
      </c>
      <c r="W283" s="16" t="s">
        <v>506</v>
      </c>
      <c r="X283" s="2513" t="s">
        <v>588</v>
      </c>
      <c r="Y283" s="2948"/>
      <c r="Z283" s="2530" t="s">
        <v>2253</v>
      </c>
      <c r="AA283" s="2499" t="s">
        <v>2254</v>
      </c>
      <c r="AB283" s="2593" t="s">
        <v>2171</v>
      </c>
      <c r="AC283" s="2499">
        <v>6229.08</v>
      </c>
      <c r="AD283" s="6" t="s">
        <v>956</v>
      </c>
      <c r="AE283" s="2543">
        <v>45460</v>
      </c>
      <c r="AF283" s="8">
        <v>2</v>
      </c>
      <c r="AG283" s="2543"/>
      <c r="AH283" s="8">
        <v>12</v>
      </c>
    </row>
    <row r="284" spans="1:34" s="162" customFormat="1" ht="45" x14ac:dyDescent="0.25">
      <c r="A284" s="2518">
        <v>45457</v>
      </c>
      <c r="C284" s="17" t="s">
        <v>334</v>
      </c>
      <c r="D284" s="17"/>
      <c r="E284" s="17"/>
      <c r="F284" s="2556"/>
      <c r="G284" s="2631"/>
      <c r="H284" s="2556"/>
      <c r="I284" s="2936" t="s">
        <v>16297</v>
      </c>
      <c r="J284" s="16">
        <v>60</v>
      </c>
      <c r="K284" s="79" t="s">
        <v>2126</v>
      </c>
      <c r="L284" s="2461"/>
      <c r="M284" s="2600" t="s">
        <v>511</v>
      </c>
      <c r="N284" s="56" t="s">
        <v>16784</v>
      </c>
      <c r="O284" s="56"/>
      <c r="P284" s="56"/>
      <c r="Q284" s="62" t="s">
        <v>986</v>
      </c>
      <c r="R284" s="2491"/>
      <c r="S284" s="2491"/>
      <c r="T284" s="2460"/>
      <c r="U284" s="16">
        <v>0</v>
      </c>
      <c r="V284" s="2533">
        <f t="shared" si="5"/>
        <v>0</v>
      </c>
      <c r="W284" s="16" t="s">
        <v>506</v>
      </c>
      <c r="X284" s="2513" t="s">
        <v>2209</v>
      </c>
      <c r="Y284" s="2948"/>
      <c r="Z284" s="2530"/>
      <c r="AA284" s="2499"/>
      <c r="AB284" s="2593"/>
      <c r="AC284" s="2499"/>
      <c r="AD284" s="6"/>
      <c r="AE284" s="2543"/>
      <c r="AF284" s="8"/>
      <c r="AG284" s="2543"/>
      <c r="AH284" s="8"/>
    </row>
    <row r="285" spans="1:34" s="2807" customFormat="1" ht="135" x14ac:dyDescent="0.25">
      <c r="A285" s="2518">
        <v>45457</v>
      </c>
      <c r="C285" s="1587" t="s">
        <v>2258</v>
      </c>
      <c r="D285" s="1587"/>
      <c r="E285" s="1587"/>
      <c r="F285" s="2556"/>
      <c r="G285" s="2631"/>
      <c r="H285" s="2556">
        <v>1</v>
      </c>
      <c r="I285" s="2937" t="s">
        <v>16298</v>
      </c>
      <c r="J285" s="77">
        <v>1</v>
      </c>
      <c r="K285" s="2716" t="s">
        <v>2255</v>
      </c>
      <c r="L285" s="77" t="s">
        <v>504</v>
      </c>
      <c r="M285" s="2628" t="s">
        <v>511</v>
      </c>
      <c r="N285" s="143" t="s">
        <v>2257</v>
      </c>
      <c r="O285" s="143"/>
      <c r="P285" s="143"/>
      <c r="Q285" s="62" t="s">
        <v>2256</v>
      </c>
      <c r="R285" s="2663">
        <v>35</v>
      </c>
      <c r="S285" s="2663">
        <v>130</v>
      </c>
      <c r="T285" s="2626" t="s">
        <v>505</v>
      </c>
      <c r="U285" s="77">
        <v>79</v>
      </c>
      <c r="V285" s="2627">
        <f t="shared" si="5"/>
        <v>79</v>
      </c>
      <c r="W285" s="16" t="s">
        <v>512</v>
      </c>
      <c r="X285" s="2513" t="s">
        <v>552</v>
      </c>
      <c r="Y285" s="2948"/>
      <c r="Z285" s="2530"/>
      <c r="AA285" s="2499" t="s">
        <v>2254</v>
      </c>
      <c r="AB285" s="2593" t="s">
        <v>2152</v>
      </c>
      <c r="AC285" s="2499">
        <v>4127</v>
      </c>
      <c r="AD285" s="6" t="s">
        <v>635</v>
      </c>
      <c r="AE285" s="2543">
        <v>45457</v>
      </c>
      <c r="AF285" s="8">
        <v>2</v>
      </c>
      <c r="AG285" s="2543"/>
      <c r="AH285" s="8">
        <v>3</v>
      </c>
    </row>
    <row r="286" spans="1:34" s="2807" customFormat="1" ht="135" x14ac:dyDescent="0.25">
      <c r="A286" s="2518">
        <v>45457</v>
      </c>
      <c r="C286" s="17" t="s">
        <v>2262</v>
      </c>
      <c r="D286" s="17"/>
      <c r="E286" s="17"/>
      <c r="F286" s="2556">
        <v>1</v>
      </c>
      <c r="G286" s="2631"/>
      <c r="H286" s="2631"/>
      <c r="I286" s="2937" t="s">
        <v>16299</v>
      </c>
      <c r="J286" s="16">
        <v>50</v>
      </c>
      <c r="K286" s="2706" t="s">
        <v>2259</v>
      </c>
      <c r="L286" s="2461" t="s">
        <v>504</v>
      </c>
      <c r="M286" s="2600" t="s">
        <v>511</v>
      </c>
      <c r="N286" s="56" t="s">
        <v>2261</v>
      </c>
      <c r="O286" s="56"/>
      <c r="P286" s="56"/>
      <c r="Q286" s="62" t="s">
        <v>2260</v>
      </c>
      <c r="R286" s="2491">
        <v>86</v>
      </c>
      <c r="S286" s="2491">
        <v>298</v>
      </c>
      <c r="T286" s="2460" t="s">
        <v>505</v>
      </c>
      <c r="U286" s="16">
        <v>3</v>
      </c>
      <c r="V286" s="2533">
        <f t="shared" si="5"/>
        <v>150</v>
      </c>
      <c r="W286" s="16" t="s">
        <v>506</v>
      </c>
      <c r="X286" s="2513" t="s">
        <v>648</v>
      </c>
      <c r="Y286" s="2948"/>
      <c r="Z286" s="2530"/>
      <c r="AA286" s="2499" t="s">
        <v>2254</v>
      </c>
      <c r="AB286" s="2593" t="s">
        <v>2263</v>
      </c>
      <c r="AC286" s="2499">
        <v>7117.5</v>
      </c>
      <c r="AD286" s="6" t="s">
        <v>635</v>
      </c>
      <c r="AE286" s="2543">
        <v>45457</v>
      </c>
      <c r="AF286" s="8">
        <v>2</v>
      </c>
      <c r="AG286" s="2543"/>
      <c r="AH286" s="8">
        <v>8.5</v>
      </c>
    </row>
    <row r="287" spans="1:34" s="2444" customFormat="1" ht="225" x14ac:dyDescent="0.25">
      <c r="A287" s="2518">
        <v>45457</v>
      </c>
      <c r="C287" s="1597" t="s">
        <v>2266</v>
      </c>
      <c r="D287" s="1597"/>
      <c r="E287" s="1597"/>
      <c r="F287" s="2556">
        <v>1</v>
      </c>
      <c r="G287" s="2556"/>
      <c r="H287" s="2631"/>
      <c r="I287" s="2942" t="s">
        <v>16300</v>
      </c>
      <c r="J287" s="16">
        <v>800</v>
      </c>
      <c r="K287" s="2706" t="s">
        <v>6071</v>
      </c>
      <c r="L287" s="2461" t="s">
        <v>504</v>
      </c>
      <c r="M287" s="2600" t="s">
        <v>27</v>
      </c>
      <c r="N287" s="56" t="s">
        <v>2265</v>
      </c>
      <c r="O287" s="56"/>
      <c r="P287" s="56"/>
      <c r="Q287" s="62" t="s">
        <v>2264</v>
      </c>
      <c r="R287" s="2491">
        <v>7</v>
      </c>
      <c r="S287" s="2491">
        <v>59</v>
      </c>
      <c r="T287" s="2460" t="s">
        <v>505</v>
      </c>
      <c r="U287" s="16">
        <v>2</v>
      </c>
      <c r="V287" s="2533">
        <f t="shared" si="5"/>
        <v>1600</v>
      </c>
      <c r="W287" s="16" t="s">
        <v>520</v>
      </c>
      <c r="X287" s="2513" t="s">
        <v>969</v>
      </c>
      <c r="Y287" s="2948"/>
      <c r="Z287" s="2530" t="s">
        <v>2267</v>
      </c>
      <c r="AA287" s="2499" t="s">
        <v>1833</v>
      </c>
      <c r="AB287" s="2593" t="s">
        <v>2268</v>
      </c>
      <c r="AC287" s="2499">
        <v>11760</v>
      </c>
      <c r="AD287" s="2619" t="s">
        <v>2269</v>
      </c>
      <c r="AE287" s="2543">
        <v>45455</v>
      </c>
      <c r="AF287" s="8">
        <v>2</v>
      </c>
      <c r="AG287" s="2543"/>
      <c r="AH287" s="8">
        <v>17</v>
      </c>
    </row>
    <row r="288" spans="1:34" s="2807" customFormat="1" ht="90" x14ac:dyDescent="0.25">
      <c r="A288" s="2518">
        <v>45456</v>
      </c>
      <c r="C288" s="62" t="s">
        <v>2273</v>
      </c>
      <c r="D288" s="62"/>
      <c r="E288" s="62"/>
      <c r="F288" s="2631"/>
      <c r="G288" s="2631"/>
      <c r="H288" s="2556">
        <v>1</v>
      </c>
      <c r="I288" s="2937" t="s">
        <v>16301</v>
      </c>
      <c r="J288" s="16">
        <v>10</v>
      </c>
      <c r="K288" s="2710" t="s">
        <v>2270</v>
      </c>
      <c r="L288" s="2461" t="s">
        <v>504</v>
      </c>
      <c r="M288" s="2600" t="s">
        <v>511</v>
      </c>
      <c r="N288" s="56" t="s">
        <v>2272</v>
      </c>
      <c r="O288" s="56"/>
      <c r="P288" s="56"/>
      <c r="Q288" s="62" t="s">
        <v>2271</v>
      </c>
      <c r="R288" s="2491">
        <v>75</v>
      </c>
      <c r="S288" s="2491">
        <v>273</v>
      </c>
      <c r="T288" s="2460" t="s">
        <v>640</v>
      </c>
      <c r="U288" s="16">
        <v>16</v>
      </c>
      <c r="V288" s="2533">
        <f t="shared" si="5"/>
        <v>160</v>
      </c>
      <c r="W288" s="16" t="s">
        <v>506</v>
      </c>
      <c r="X288" s="2513" t="s">
        <v>673</v>
      </c>
      <c r="Y288" s="2948"/>
      <c r="Z288" s="2530"/>
      <c r="AA288" s="2499" t="s">
        <v>2157</v>
      </c>
      <c r="AB288" s="2593" t="s">
        <v>2158</v>
      </c>
      <c r="AC288" s="2499">
        <v>4047.5</v>
      </c>
      <c r="AD288" s="6" t="s">
        <v>1002</v>
      </c>
      <c r="AE288" s="2543">
        <v>45456</v>
      </c>
      <c r="AF288" s="8">
        <v>1</v>
      </c>
      <c r="AG288" s="2543">
        <v>45453</v>
      </c>
      <c r="AH288" s="8"/>
    </row>
    <row r="289" spans="1:34" s="2807" customFormat="1" ht="75" x14ac:dyDescent="0.25">
      <c r="A289" s="2518">
        <v>45456</v>
      </c>
      <c r="C289" s="62" t="s">
        <v>2278</v>
      </c>
      <c r="D289" s="62"/>
      <c r="E289" s="62"/>
      <c r="F289" s="2556"/>
      <c r="G289" s="2631"/>
      <c r="H289" s="2556">
        <v>1</v>
      </c>
      <c r="I289" s="2937" t="s">
        <v>16302</v>
      </c>
      <c r="J289" s="16">
        <v>5</v>
      </c>
      <c r="K289" s="2706" t="s">
        <v>2274</v>
      </c>
      <c r="L289" s="2461" t="s">
        <v>2277</v>
      </c>
      <c r="M289" s="2600" t="s">
        <v>511</v>
      </c>
      <c r="N289" s="140" t="s">
        <v>2276</v>
      </c>
      <c r="O289" s="140"/>
      <c r="P289" s="140"/>
      <c r="Q289" s="62" t="s">
        <v>2275</v>
      </c>
      <c r="R289" s="2491">
        <v>10</v>
      </c>
      <c r="S289" s="2491">
        <v>145</v>
      </c>
      <c r="T289" s="2460"/>
      <c r="U289" s="16">
        <v>4</v>
      </c>
      <c r="V289" s="2533">
        <f t="shared" si="5"/>
        <v>20</v>
      </c>
      <c r="W289" s="16" t="s">
        <v>583</v>
      </c>
      <c r="X289" s="2513" t="s">
        <v>969</v>
      </c>
      <c r="Y289" s="2948"/>
      <c r="Z289" s="2530"/>
      <c r="AA289" s="2499" t="s">
        <v>2279</v>
      </c>
      <c r="AB289" s="2593" t="s">
        <v>2280</v>
      </c>
      <c r="AC289" s="2499">
        <v>3695</v>
      </c>
      <c r="AD289" s="6" t="s">
        <v>752</v>
      </c>
      <c r="AE289" s="2543">
        <v>45456</v>
      </c>
      <c r="AF289" s="8">
        <v>2</v>
      </c>
      <c r="AG289" s="2543"/>
      <c r="AH289" s="8"/>
    </row>
    <row r="290" spans="1:34" s="2807" customFormat="1" ht="76.5" x14ac:dyDescent="0.25">
      <c r="A290" s="2518">
        <v>45456</v>
      </c>
      <c r="C290" s="62" t="s">
        <v>2284</v>
      </c>
      <c r="D290" s="62"/>
      <c r="E290" s="62"/>
      <c r="F290" s="2556">
        <v>2</v>
      </c>
      <c r="G290" s="2631"/>
      <c r="H290" s="2631"/>
      <c r="I290" s="2937" t="s">
        <v>16303</v>
      </c>
      <c r="J290" s="16">
        <v>6</v>
      </c>
      <c r="K290" s="2706" t="s">
        <v>2281</v>
      </c>
      <c r="L290" s="2461" t="s">
        <v>1999</v>
      </c>
      <c r="M290" s="2600" t="s">
        <v>511</v>
      </c>
      <c r="N290" s="56" t="s">
        <v>2283</v>
      </c>
      <c r="O290" s="56"/>
      <c r="P290" s="56"/>
      <c r="Q290" s="17" t="s">
        <v>2282</v>
      </c>
      <c r="R290" s="2491">
        <v>20</v>
      </c>
      <c r="S290" s="2491">
        <v>102</v>
      </c>
      <c r="T290" s="2460" t="s">
        <v>545</v>
      </c>
      <c r="U290" s="16">
        <v>9</v>
      </c>
      <c r="V290" s="2533">
        <f t="shared" si="5"/>
        <v>54</v>
      </c>
      <c r="W290" s="16" t="s">
        <v>520</v>
      </c>
      <c r="X290" s="2513" t="s">
        <v>2285</v>
      </c>
      <c r="Y290" s="2948"/>
      <c r="Z290" s="2530"/>
      <c r="AA290" s="2499" t="s">
        <v>2002</v>
      </c>
      <c r="AB290" s="2593" t="s">
        <v>2186</v>
      </c>
      <c r="AC290" s="2499">
        <v>3607</v>
      </c>
      <c r="AD290" s="6" t="s">
        <v>1002</v>
      </c>
      <c r="AE290" s="2543">
        <v>45456</v>
      </c>
      <c r="AF290" s="8">
        <v>1</v>
      </c>
      <c r="AG290" s="2543"/>
      <c r="AH290" s="8"/>
    </row>
    <row r="291" spans="1:34" s="2444" customFormat="1" ht="75" x14ac:dyDescent="0.25">
      <c r="A291" s="2518">
        <v>45455</v>
      </c>
      <c r="C291" s="17" t="s">
        <v>2290</v>
      </c>
      <c r="D291" s="17"/>
      <c r="E291" s="17"/>
      <c r="F291" s="2631"/>
      <c r="G291" s="2556"/>
      <c r="H291" s="2556">
        <v>2</v>
      </c>
      <c r="I291" s="2942" t="s">
        <v>16304</v>
      </c>
      <c r="J291" s="16">
        <v>120</v>
      </c>
      <c r="K291" s="2706" t="s">
        <v>2286</v>
      </c>
      <c r="L291" s="2461" t="s">
        <v>2289</v>
      </c>
      <c r="M291" s="2600" t="s">
        <v>27</v>
      </c>
      <c r="N291" s="56" t="s">
        <v>2288</v>
      </c>
      <c r="O291" s="56"/>
      <c r="P291" s="56"/>
      <c r="Q291" s="62" t="s">
        <v>2287</v>
      </c>
      <c r="R291" s="2491">
        <v>60</v>
      </c>
      <c r="S291" s="2491">
        <v>188</v>
      </c>
      <c r="T291" s="2460" t="s">
        <v>730</v>
      </c>
      <c r="U291" s="16">
        <v>0</v>
      </c>
      <c r="V291" s="2533">
        <f t="shared" si="5"/>
        <v>0</v>
      </c>
      <c r="W291" s="16" t="s">
        <v>2291</v>
      </c>
      <c r="X291" s="2513" t="s">
        <v>541</v>
      </c>
      <c r="Y291" s="2948"/>
      <c r="Z291" s="2530"/>
      <c r="AA291" s="2499" t="s">
        <v>2292</v>
      </c>
      <c r="AB291" s="2593" t="s">
        <v>2186</v>
      </c>
      <c r="AC291" s="2499">
        <v>9024</v>
      </c>
      <c r="AD291" s="6" t="s">
        <v>635</v>
      </c>
      <c r="AE291" s="2543">
        <v>45455</v>
      </c>
      <c r="AF291" s="8">
        <v>2</v>
      </c>
      <c r="AG291" s="2543">
        <v>45450</v>
      </c>
      <c r="AH291" s="8"/>
    </row>
    <row r="292" spans="1:34" s="2807" customFormat="1" ht="75" x14ac:dyDescent="0.25">
      <c r="A292" s="2518">
        <v>45455</v>
      </c>
      <c r="C292" s="62" t="s">
        <v>2295</v>
      </c>
      <c r="D292" s="62"/>
      <c r="E292" s="62"/>
      <c r="F292" s="2631"/>
      <c r="G292" s="2556">
        <v>1</v>
      </c>
      <c r="H292" s="2631"/>
      <c r="I292" s="2937" t="s">
        <v>16305</v>
      </c>
      <c r="J292" s="16">
        <v>9</v>
      </c>
      <c r="K292" s="2706" t="s">
        <v>2293</v>
      </c>
      <c r="L292" s="2461" t="s">
        <v>1999</v>
      </c>
      <c r="M292" s="2600" t="s">
        <v>511</v>
      </c>
      <c r="N292" s="56" t="s">
        <v>2294</v>
      </c>
      <c r="O292" s="56"/>
      <c r="P292" s="56"/>
      <c r="Q292" s="62" t="s">
        <v>2239</v>
      </c>
      <c r="R292" s="2491">
        <v>75</v>
      </c>
      <c r="S292" s="2491">
        <v>320</v>
      </c>
      <c r="T292" s="2460" t="s">
        <v>730</v>
      </c>
      <c r="U292" s="16">
        <v>5</v>
      </c>
      <c r="V292" s="2533">
        <f t="shared" si="5"/>
        <v>45</v>
      </c>
      <c r="W292" s="16" t="s">
        <v>506</v>
      </c>
      <c r="X292" s="2513" t="s">
        <v>1290</v>
      </c>
      <c r="Y292" s="2948"/>
      <c r="Z292" s="2614" t="s">
        <v>2296</v>
      </c>
      <c r="AA292" s="2499" t="s">
        <v>2002</v>
      </c>
      <c r="AB292" s="2593" t="s">
        <v>2186</v>
      </c>
      <c r="AC292" s="2499">
        <v>2821.73</v>
      </c>
      <c r="AD292" s="6" t="s">
        <v>635</v>
      </c>
      <c r="AE292" s="2543">
        <v>45455</v>
      </c>
      <c r="AF292" s="8">
        <v>2</v>
      </c>
      <c r="AG292" s="2543">
        <v>45453</v>
      </c>
      <c r="AH292" s="8"/>
    </row>
    <row r="293" spans="1:34" s="162" customFormat="1" ht="135" x14ac:dyDescent="0.25">
      <c r="A293" s="2518">
        <v>45455</v>
      </c>
      <c r="C293" s="17" t="s">
        <v>2213</v>
      </c>
      <c r="D293" s="17"/>
      <c r="E293" s="17"/>
      <c r="F293" s="2556">
        <v>1</v>
      </c>
      <c r="G293" s="2556"/>
      <c r="H293" s="2698"/>
      <c r="I293" s="2936" t="s">
        <v>16306</v>
      </c>
      <c r="J293" s="16">
        <v>20</v>
      </c>
      <c r="K293" s="79" t="s">
        <v>2286</v>
      </c>
      <c r="L293" s="2461" t="s">
        <v>2289</v>
      </c>
      <c r="M293" s="2600" t="s">
        <v>27</v>
      </c>
      <c r="N293" s="140" t="s">
        <v>2298</v>
      </c>
      <c r="O293" s="140"/>
      <c r="P293" s="140"/>
      <c r="Q293" s="62" t="s">
        <v>2297</v>
      </c>
      <c r="R293" s="2491">
        <v>106</v>
      </c>
      <c r="S293" s="2491">
        <v>341</v>
      </c>
      <c r="T293" s="2460" t="s">
        <v>629</v>
      </c>
      <c r="U293" s="16">
        <v>11</v>
      </c>
      <c r="V293" s="2533">
        <f t="shared" si="5"/>
        <v>220</v>
      </c>
      <c r="W293" s="16" t="s">
        <v>2291</v>
      </c>
      <c r="X293" s="2513" t="s">
        <v>541</v>
      </c>
      <c r="Y293" s="2948"/>
      <c r="Z293" s="2530"/>
      <c r="AA293" s="2499" t="s">
        <v>2292</v>
      </c>
      <c r="AB293" s="2593" t="s">
        <v>2186</v>
      </c>
      <c r="AC293" s="2499">
        <v>3650</v>
      </c>
      <c r="AD293" s="6" t="s">
        <v>635</v>
      </c>
      <c r="AE293" s="2543">
        <v>45455</v>
      </c>
      <c r="AF293" s="8">
        <v>2</v>
      </c>
      <c r="AG293" s="2543">
        <v>45448</v>
      </c>
      <c r="AH293" s="8">
        <v>9</v>
      </c>
    </row>
    <row r="294" spans="1:34" s="2646" customFormat="1" ht="90" x14ac:dyDescent="0.25">
      <c r="A294" s="2518">
        <v>45455</v>
      </c>
      <c r="C294" s="17" t="s">
        <v>2290</v>
      </c>
      <c r="D294" s="17"/>
      <c r="E294" s="17"/>
      <c r="F294" s="2631"/>
      <c r="G294" s="2556">
        <v>1</v>
      </c>
      <c r="H294" s="2631"/>
      <c r="I294" s="2939" t="s">
        <v>16307</v>
      </c>
      <c r="J294" s="16">
        <v>40</v>
      </c>
      <c r="K294" s="2706" t="s">
        <v>2286</v>
      </c>
      <c r="L294" s="2461" t="s">
        <v>1999</v>
      </c>
      <c r="M294" s="2600" t="s">
        <v>511</v>
      </c>
      <c r="N294" s="56" t="s">
        <v>2300</v>
      </c>
      <c r="O294" s="56"/>
      <c r="P294" s="56"/>
      <c r="Q294" s="62" t="s">
        <v>2299</v>
      </c>
      <c r="R294" s="2491">
        <v>15</v>
      </c>
      <c r="S294" s="2491">
        <v>44</v>
      </c>
      <c r="T294" s="2460" t="s">
        <v>545</v>
      </c>
      <c r="U294" s="16">
        <v>8</v>
      </c>
      <c r="V294" s="2533">
        <f t="shared" si="5"/>
        <v>320</v>
      </c>
      <c r="W294" s="16" t="s">
        <v>506</v>
      </c>
      <c r="X294" s="2513" t="s">
        <v>588</v>
      </c>
      <c r="Y294" s="2948"/>
      <c r="Z294" s="2530"/>
      <c r="AA294" s="2499" t="s">
        <v>2292</v>
      </c>
      <c r="AB294" s="2593" t="s">
        <v>2280</v>
      </c>
      <c r="AC294" s="2499">
        <v>2936</v>
      </c>
      <c r="AD294" s="6" t="s">
        <v>1002</v>
      </c>
      <c r="AE294" s="2543">
        <v>45455</v>
      </c>
      <c r="AF294" s="8">
        <v>1</v>
      </c>
      <c r="AG294" s="2543"/>
      <c r="AH294" s="8">
        <v>3</v>
      </c>
    </row>
    <row r="295" spans="1:34" s="162" customFormat="1" ht="180" x14ac:dyDescent="0.25">
      <c r="A295" s="2518">
        <v>45455</v>
      </c>
      <c r="C295" s="62" t="s">
        <v>2303</v>
      </c>
      <c r="D295" s="62"/>
      <c r="E295" s="62"/>
      <c r="F295" s="2556">
        <v>1</v>
      </c>
      <c r="G295" s="2631"/>
      <c r="H295" s="2631"/>
      <c r="I295" s="2936" t="s">
        <v>16308</v>
      </c>
      <c r="J295" s="16">
        <v>72</v>
      </c>
      <c r="K295" s="2706" t="s">
        <v>2293</v>
      </c>
      <c r="L295" s="2461" t="s">
        <v>2289</v>
      </c>
      <c r="M295" s="2600" t="s">
        <v>35</v>
      </c>
      <c r="N295" s="140" t="s">
        <v>2302</v>
      </c>
      <c r="O295" s="140"/>
      <c r="P295" s="140"/>
      <c r="Q295" s="62" t="s">
        <v>2301</v>
      </c>
      <c r="R295" s="2491">
        <v>73</v>
      </c>
      <c r="S295" s="2491">
        <v>292</v>
      </c>
      <c r="T295" s="2460" t="s">
        <v>629</v>
      </c>
      <c r="U295" s="16">
        <v>7</v>
      </c>
      <c r="V295" s="2533">
        <f t="shared" si="5"/>
        <v>504</v>
      </c>
      <c r="W295" s="16" t="s">
        <v>506</v>
      </c>
      <c r="X295" s="2513" t="s">
        <v>1970</v>
      </c>
      <c r="Y295" s="2948"/>
      <c r="Z295" s="2530"/>
      <c r="AA295" s="2499" t="s">
        <v>2279</v>
      </c>
      <c r="AB295" s="2593" t="s">
        <v>2280</v>
      </c>
      <c r="AC295" s="2499">
        <v>6449.76</v>
      </c>
      <c r="AD295" s="6" t="s">
        <v>635</v>
      </c>
      <c r="AE295" s="2543">
        <v>45455</v>
      </c>
      <c r="AF295" s="8">
        <v>2</v>
      </c>
      <c r="AG295" s="2543"/>
      <c r="AH295" s="8">
        <v>10</v>
      </c>
    </row>
    <row r="296" spans="1:34" s="2646" customFormat="1" ht="90" x14ac:dyDescent="0.25">
      <c r="A296" s="2518">
        <v>45455</v>
      </c>
      <c r="C296" s="62" t="s">
        <v>2306</v>
      </c>
      <c r="D296" s="62"/>
      <c r="E296" s="62"/>
      <c r="F296" s="2631"/>
      <c r="G296" s="2556">
        <v>1</v>
      </c>
      <c r="H296" s="2631"/>
      <c r="I296" s="2939" t="s">
        <v>16309</v>
      </c>
      <c r="J296" s="16">
        <v>210</v>
      </c>
      <c r="K296" s="2706" t="s">
        <v>2286</v>
      </c>
      <c r="L296" s="2461" t="s">
        <v>504</v>
      </c>
      <c r="M296" s="2758" t="s">
        <v>511</v>
      </c>
      <c r="N296" s="56" t="s">
        <v>2305</v>
      </c>
      <c r="O296" s="56"/>
      <c r="P296" s="56"/>
      <c r="Q296" s="62" t="s">
        <v>2304</v>
      </c>
      <c r="R296" s="2491">
        <v>53</v>
      </c>
      <c r="S296" s="2491">
        <v>124</v>
      </c>
      <c r="T296" s="2460" t="s">
        <v>640</v>
      </c>
      <c r="U296" s="16">
        <v>3</v>
      </c>
      <c r="V296" s="2533">
        <f t="shared" si="5"/>
        <v>630</v>
      </c>
      <c r="W296" s="16" t="s">
        <v>512</v>
      </c>
      <c r="X296" s="2513" t="s">
        <v>2307</v>
      </c>
      <c r="Y296" s="2948"/>
      <c r="Z296" s="2530"/>
      <c r="AA296" s="2499" t="s">
        <v>2151</v>
      </c>
      <c r="AB296" s="2593" t="s">
        <v>2203</v>
      </c>
      <c r="AC296" s="2499">
        <v>6417.5</v>
      </c>
      <c r="AD296" s="6" t="s">
        <v>1002</v>
      </c>
      <c r="AE296" s="2543">
        <v>45455</v>
      </c>
      <c r="AF296" s="8">
        <v>1</v>
      </c>
      <c r="AG296" s="2543"/>
      <c r="AH296" s="8"/>
    </row>
    <row r="297" spans="1:34" s="2807" customFormat="1" ht="225" x14ac:dyDescent="0.25">
      <c r="A297" s="2518">
        <v>45455</v>
      </c>
      <c r="C297" s="2804" t="s">
        <v>2310</v>
      </c>
      <c r="D297" s="2804"/>
      <c r="E297" s="2804"/>
      <c r="F297" s="2556">
        <v>1</v>
      </c>
      <c r="G297" s="2631"/>
      <c r="H297" s="2631"/>
      <c r="I297" s="2937" t="s">
        <v>16310</v>
      </c>
      <c r="J297" s="2798">
        <v>105</v>
      </c>
      <c r="K297" s="2818" t="s">
        <v>16943</v>
      </c>
      <c r="L297" s="2798" t="s">
        <v>504</v>
      </c>
      <c r="M297" s="2802" t="s">
        <v>511</v>
      </c>
      <c r="N297" s="2718" t="s">
        <v>2309</v>
      </c>
      <c r="O297" s="2718"/>
      <c r="P297" s="2718"/>
      <c r="Q297" s="62" t="s">
        <v>2308</v>
      </c>
      <c r="R297" s="2799">
        <v>10</v>
      </c>
      <c r="S297" s="2799">
        <v>15</v>
      </c>
      <c r="T297" s="2800" t="s">
        <v>545</v>
      </c>
      <c r="U297" s="2798">
        <v>8</v>
      </c>
      <c r="V297" s="2801">
        <f t="shared" si="5"/>
        <v>840</v>
      </c>
      <c r="W297" s="16" t="s">
        <v>506</v>
      </c>
      <c r="X297" s="2513" t="s">
        <v>2311</v>
      </c>
      <c r="Y297" s="2948"/>
      <c r="Z297" s="2530"/>
      <c r="AA297" s="2499" t="s">
        <v>2157</v>
      </c>
      <c r="AB297" s="2593" t="s">
        <v>2114</v>
      </c>
      <c r="AC297" s="2499">
        <v>9961.25</v>
      </c>
      <c r="AD297" s="6" t="s">
        <v>1002</v>
      </c>
      <c r="AE297" s="2543">
        <v>45450</v>
      </c>
      <c r="AF297" s="8">
        <v>1</v>
      </c>
      <c r="AG297" s="2543">
        <v>45449</v>
      </c>
      <c r="AH297" s="8">
        <v>2</v>
      </c>
    </row>
    <row r="298" spans="1:34" s="162" customFormat="1" ht="176.25" x14ac:dyDescent="0.25">
      <c r="A298" s="2518">
        <v>45455</v>
      </c>
      <c r="C298" s="62" t="s">
        <v>2063</v>
      </c>
      <c r="D298" s="62"/>
      <c r="E298" s="62"/>
      <c r="F298" s="2556">
        <v>1</v>
      </c>
      <c r="G298" s="2631"/>
      <c r="H298" s="2631"/>
      <c r="I298" s="2936" t="s">
        <v>16311</v>
      </c>
      <c r="J298" s="16">
        <v>60</v>
      </c>
      <c r="K298" s="79" t="s">
        <v>16944</v>
      </c>
      <c r="L298" s="2461" t="s">
        <v>504</v>
      </c>
      <c r="M298" s="2600" t="s">
        <v>27</v>
      </c>
      <c r="N298" s="140" t="s">
        <v>2312</v>
      </c>
      <c r="O298" s="140"/>
      <c r="P298" s="140"/>
      <c r="Q298" s="62" t="s">
        <v>2061</v>
      </c>
      <c r="R298" s="2491">
        <v>24</v>
      </c>
      <c r="S298" s="2491">
        <v>87</v>
      </c>
      <c r="T298" s="2460" t="s">
        <v>545</v>
      </c>
      <c r="U298" s="16">
        <v>1</v>
      </c>
      <c r="V298" s="2533">
        <f t="shared" si="5"/>
        <v>60</v>
      </c>
      <c r="W298" s="16" t="s">
        <v>506</v>
      </c>
      <c r="X298" s="2513" t="s">
        <v>2038</v>
      </c>
      <c r="Y298" s="2948"/>
      <c r="Z298" s="2530"/>
      <c r="AA298" s="2499" t="s">
        <v>2039</v>
      </c>
      <c r="AB298" s="2567">
        <v>45330</v>
      </c>
      <c r="AC298" s="2499">
        <v>1104</v>
      </c>
      <c r="AD298" s="6" t="s">
        <v>2064</v>
      </c>
      <c r="AE298" s="2543">
        <v>45370</v>
      </c>
      <c r="AF298" s="8">
        <v>1</v>
      </c>
      <c r="AG298" s="2543">
        <v>45337</v>
      </c>
      <c r="AH298" s="8">
        <v>6.5</v>
      </c>
    </row>
    <row r="299" spans="1:34" s="162" customFormat="1" ht="146.25" x14ac:dyDescent="0.25">
      <c r="A299" s="2518">
        <v>45455</v>
      </c>
      <c r="C299" s="17" t="s">
        <v>2055</v>
      </c>
      <c r="D299" s="17"/>
      <c r="E299" s="17"/>
      <c r="F299" s="2556">
        <v>1</v>
      </c>
      <c r="G299" s="2631"/>
      <c r="H299" s="2631"/>
      <c r="I299" s="2936" t="s">
        <v>16312</v>
      </c>
      <c r="J299" s="16">
        <v>60</v>
      </c>
      <c r="K299" s="79" t="s">
        <v>16944</v>
      </c>
      <c r="L299" s="2461" t="s">
        <v>504</v>
      </c>
      <c r="M299" s="2600" t="s">
        <v>27</v>
      </c>
      <c r="N299" s="140" t="s">
        <v>2313</v>
      </c>
      <c r="O299" s="140"/>
      <c r="P299" s="140"/>
      <c r="Q299" s="62" t="s">
        <v>2053</v>
      </c>
      <c r="R299" s="2491">
        <v>1</v>
      </c>
      <c r="S299" s="2491">
        <v>1</v>
      </c>
      <c r="T299" s="2460" t="s">
        <v>798</v>
      </c>
      <c r="U299" s="16">
        <v>12</v>
      </c>
      <c r="V299" s="2533">
        <f t="shared" si="5"/>
        <v>720</v>
      </c>
      <c r="W299" s="16" t="s">
        <v>506</v>
      </c>
      <c r="X299" s="2513" t="s">
        <v>2038</v>
      </c>
      <c r="Y299" s="2948"/>
      <c r="Z299" s="2530"/>
      <c r="AA299" s="2499" t="s">
        <v>2039</v>
      </c>
      <c r="AB299" s="2567">
        <v>45327</v>
      </c>
      <c r="AC299" s="2499">
        <v>897.63</v>
      </c>
      <c r="AD299" s="6"/>
      <c r="AE299" s="2543"/>
      <c r="AF299" s="8">
        <v>1</v>
      </c>
      <c r="AG299" s="2543">
        <v>45329</v>
      </c>
      <c r="AH299" s="8">
        <v>2.5</v>
      </c>
    </row>
    <row r="300" spans="1:34" s="162" customFormat="1" ht="315" x14ac:dyDescent="0.25">
      <c r="A300" s="2518">
        <v>45455</v>
      </c>
      <c r="C300" s="62" t="s">
        <v>2051</v>
      </c>
      <c r="D300" s="62"/>
      <c r="E300" s="62"/>
      <c r="F300" s="2556">
        <v>1</v>
      </c>
      <c r="G300" s="2631"/>
      <c r="H300" s="2556"/>
      <c r="I300" s="2936" t="s">
        <v>16313</v>
      </c>
      <c r="J300" s="16">
        <v>60</v>
      </c>
      <c r="K300" s="79" t="s">
        <v>16944</v>
      </c>
      <c r="L300" s="2461" t="s">
        <v>504</v>
      </c>
      <c r="M300" s="2600" t="s">
        <v>27</v>
      </c>
      <c r="N300" s="140" t="s">
        <v>2314</v>
      </c>
      <c r="O300" s="140"/>
      <c r="P300" s="140"/>
      <c r="Q300" s="62" t="s">
        <v>2049</v>
      </c>
      <c r="R300" s="2491">
        <v>68</v>
      </c>
      <c r="S300" s="2491">
        <v>264</v>
      </c>
      <c r="T300" s="2460" t="s">
        <v>730</v>
      </c>
      <c r="U300" s="16">
        <v>5</v>
      </c>
      <c r="V300" s="2533">
        <f t="shared" si="5"/>
        <v>300</v>
      </c>
      <c r="W300" s="16" t="s">
        <v>506</v>
      </c>
      <c r="X300" s="2513" t="s">
        <v>2038</v>
      </c>
      <c r="Y300" s="2948"/>
      <c r="Z300" s="2530"/>
      <c r="AA300" s="2499" t="s">
        <v>2039</v>
      </c>
      <c r="AB300" s="2567">
        <v>45330</v>
      </c>
      <c r="AC300" s="2499">
        <v>3156.95</v>
      </c>
      <c r="AD300" s="6" t="s">
        <v>2052</v>
      </c>
      <c r="AE300" s="2543">
        <v>45370</v>
      </c>
      <c r="AF300" s="8">
        <v>2</v>
      </c>
      <c r="AG300" s="2543">
        <v>45335</v>
      </c>
      <c r="AH300" s="8">
        <v>16.5</v>
      </c>
    </row>
    <row r="301" spans="1:34" s="162" customFormat="1" ht="146.25" x14ac:dyDescent="0.25">
      <c r="A301" s="2518">
        <v>45455</v>
      </c>
      <c r="C301" s="62" t="s">
        <v>2044</v>
      </c>
      <c r="D301" s="62"/>
      <c r="E301" s="62"/>
      <c r="F301" s="2556"/>
      <c r="G301" s="2631"/>
      <c r="H301" s="2556">
        <v>2</v>
      </c>
      <c r="I301" s="2936" t="s">
        <v>16314</v>
      </c>
      <c r="J301" s="16">
        <v>60</v>
      </c>
      <c r="K301" s="79" t="s">
        <v>16944</v>
      </c>
      <c r="L301" s="2461" t="s">
        <v>504</v>
      </c>
      <c r="M301" s="2600" t="s">
        <v>27</v>
      </c>
      <c r="N301" s="140" t="s">
        <v>2315</v>
      </c>
      <c r="O301" s="140"/>
      <c r="P301" s="140"/>
      <c r="Q301" s="17" t="s">
        <v>2042</v>
      </c>
      <c r="R301" s="2491">
        <v>37</v>
      </c>
      <c r="S301" s="2491">
        <v>89</v>
      </c>
      <c r="T301" s="2460" t="s">
        <v>545</v>
      </c>
      <c r="U301" s="16">
        <v>2</v>
      </c>
      <c r="V301" s="2533">
        <f t="shared" si="5"/>
        <v>120</v>
      </c>
      <c r="W301" s="16" t="s">
        <v>506</v>
      </c>
      <c r="X301" s="2513" t="s">
        <v>2038</v>
      </c>
      <c r="Y301" s="2948"/>
      <c r="Z301" s="2530"/>
      <c r="AA301" s="2499" t="s">
        <v>2039</v>
      </c>
      <c r="AB301" s="2593" t="s">
        <v>2045</v>
      </c>
      <c r="AC301" s="2499">
        <v>1182.67</v>
      </c>
      <c r="AD301" s="6" t="s">
        <v>1002</v>
      </c>
      <c r="AE301" s="2543">
        <v>45401</v>
      </c>
      <c r="AF301" s="8">
        <v>1</v>
      </c>
      <c r="AG301" s="2543">
        <v>45336</v>
      </c>
      <c r="AH301" s="8"/>
    </row>
    <row r="302" spans="1:34" s="2444" customFormat="1" ht="45" x14ac:dyDescent="0.25">
      <c r="A302" s="2518">
        <v>45454</v>
      </c>
      <c r="C302" s="17" t="s">
        <v>2318</v>
      </c>
      <c r="D302" s="17"/>
      <c r="E302" s="17"/>
      <c r="F302" s="2698"/>
      <c r="G302" s="2698"/>
      <c r="H302" s="2698"/>
      <c r="I302" s="2942" t="s">
        <v>16315</v>
      </c>
      <c r="J302" s="16">
        <v>25</v>
      </c>
      <c r="K302" s="2706" t="s">
        <v>2316</v>
      </c>
      <c r="L302" s="2461" t="s">
        <v>511</v>
      </c>
      <c r="M302" s="2600"/>
      <c r="N302" s="140" t="s">
        <v>2317</v>
      </c>
      <c r="O302" s="140"/>
      <c r="P302" s="140"/>
      <c r="Q302" s="64" t="s">
        <v>501</v>
      </c>
      <c r="R302" s="2491">
        <v>0</v>
      </c>
      <c r="S302" s="2491">
        <v>0</v>
      </c>
      <c r="T302" s="2460">
        <v>0</v>
      </c>
      <c r="U302" s="16">
        <v>1</v>
      </c>
      <c r="V302" s="2533">
        <f t="shared" si="5"/>
        <v>25</v>
      </c>
      <c r="W302" s="51" t="s">
        <v>583</v>
      </c>
      <c r="X302" s="2513" t="s">
        <v>969</v>
      </c>
      <c r="Y302" s="2948"/>
      <c r="Z302" s="2530"/>
      <c r="AA302" s="2499" t="s">
        <v>2279</v>
      </c>
      <c r="AB302" s="2593" t="s">
        <v>2319</v>
      </c>
      <c r="AC302" s="2499">
        <v>1470</v>
      </c>
      <c r="AD302" s="6" t="s">
        <v>535</v>
      </c>
      <c r="AE302" s="2543">
        <v>45454</v>
      </c>
      <c r="AF302" s="8"/>
      <c r="AG302" s="2543"/>
      <c r="AH302" s="2649"/>
    </row>
    <row r="303" spans="1:34" s="2807" customFormat="1" ht="45" x14ac:dyDescent="0.25">
      <c r="A303" s="2518">
        <v>45454</v>
      </c>
      <c r="C303" s="2804" t="s">
        <v>2321</v>
      </c>
      <c r="D303" s="2804"/>
      <c r="E303" s="2804"/>
      <c r="F303" s="2631"/>
      <c r="G303" s="2631"/>
      <c r="H303" s="2631"/>
      <c r="I303" s="2937" t="s">
        <v>16316</v>
      </c>
      <c r="J303" s="2798">
        <v>75</v>
      </c>
      <c r="K303" s="2805" t="s">
        <v>2320</v>
      </c>
      <c r="L303" s="2798" t="s">
        <v>504</v>
      </c>
      <c r="M303" s="2802" t="s">
        <v>511</v>
      </c>
      <c r="N303" s="2718" t="s">
        <v>1621</v>
      </c>
      <c r="O303" s="2718"/>
      <c r="P303" s="2718"/>
      <c r="Q303" s="17" t="s">
        <v>2282</v>
      </c>
      <c r="R303" s="2799">
        <v>14</v>
      </c>
      <c r="S303" s="2799">
        <v>29</v>
      </c>
      <c r="T303" s="2800" t="s">
        <v>545</v>
      </c>
      <c r="U303" s="2798">
        <v>7</v>
      </c>
      <c r="V303" s="2801">
        <f t="shared" si="5"/>
        <v>525</v>
      </c>
      <c r="W303" s="16" t="s">
        <v>506</v>
      </c>
      <c r="X303" s="2513" t="s">
        <v>2322</v>
      </c>
      <c r="Y303" s="2948"/>
      <c r="Z303" s="2530"/>
      <c r="AA303" s="2499" t="s">
        <v>2323</v>
      </c>
      <c r="AB303" s="2593" t="s">
        <v>2158</v>
      </c>
      <c r="AC303" s="2499">
        <v>6481.25</v>
      </c>
      <c r="AD303" s="6" t="s">
        <v>1167</v>
      </c>
      <c r="AE303" s="2543">
        <v>45454</v>
      </c>
      <c r="AF303" s="8">
        <v>1</v>
      </c>
      <c r="AG303" s="2543"/>
      <c r="AH303" s="8"/>
    </row>
    <row r="304" spans="1:34" s="162" customFormat="1" ht="225" x14ac:dyDescent="0.25">
      <c r="A304" s="2518">
        <v>45454</v>
      </c>
      <c r="C304" s="17" t="s">
        <v>2058</v>
      </c>
      <c r="D304" s="17"/>
      <c r="E304" s="17"/>
      <c r="F304" s="2556">
        <v>1</v>
      </c>
      <c r="G304" s="2631"/>
      <c r="H304" s="2631"/>
      <c r="I304" s="2936" t="s">
        <v>16317</v>
      </c>
      <c r="J304" s="16">
        <v>60</v>
      </c>
      <c r="K304" s="79" t="s">
        <v>16944</v>
      </c>
      <c r="L304" s="2461" t="s">
        <v>504</v>
      </c>
      <c r="M304" s="2600" t="s">
        <v>27</v>
      </c>
      <c r="N304" s="140" t="s">
        <v>2324</v>
      </c>
      <c r="O304" s="140"/>
      <c r="P304" s="140"/>
      <c r="Q304" s="62" t="s">
        <v>2056</v>
      </c>
      <c r="R304" s="2491">
        <v>28</v>
      </c>
      <c r="S304" s="2491">
        <v>121</v>
      </c>
      <c r="T304" s="2460" t="s">
        <v>505</v>
      </c>
      <c r="U304" s="16">
        <v>3</v>
      </c>
      <c r="V304" s="2533">
        <f t="shared" si="5"/>
        <v>180</v>
      </c>
      <c r="W304" s="16" t="s">
        <v>506</v>
      </c>
      <c r="X304" s="2513" t="s">
        <v>2038</v>
      </c>
      <c r="Y304" s="2948"/>
      <c r="Z304" s="2530"/>
      <c r="AA304" s="2499" t="s">
        <v>2039</v>
      </c>
      <c r="AB304" s="2567">
        <v>45329</v>
      </c>
      <c r="AC304" s="2499">
        <v>1641.16</v>
      </c>
      <c r="AD304" s="6" t="s">
        <v>635</v>
      </c>
      <c r="AE304" s="2543">
        <v>45370</v>
      </c>
      <c r="AF304" s="8">
        <v>2</v>
      </c>
      <c r="AG304" s="2543">
        <v>45337</v>
      </c>
      <c r="AH304" s="8">
        <v>20</v>
      </c>
    </row>
    <row r="305" spans="1:34" s="162" customFormat="1" ht="135" x14ac:dyDescent="0.25">
      <c r="A305" s="2518">
        <v>45454</v>
      </c>
      <c r="C305" s="62" t="s">
        <v>2048</v>
      </c>
      <c r="D305" s="62"/>
      <c r="E305" s="62"/>
      <c r="F305" s="2631"/>
      <c r="G305" s="2556">
        <v>1</v>
      </c>
      <c r="H305" s="2556"/>
      <c r="I305" s="2936" t="s">
        <v>16318</v>
      </c>
      <c r="J305" s="16">
        <v>60</v>
      </c>
      <c r="K305" s="79" t="s">
        <v>16944</v>
      </c>
      <c r="L305" s="2461" t="s">
        <v>504</v>
      </c>
      <c r="M305" s="2600" t="s">
        <v>27</v>
      </c>
      <c r="N305" s="140" t="s">
        <v>2325</v>
      </c>
      <c r="O305" s="140"/>
      <c r="P305" s="140"/>
      <c r="Q305" s="62" t="s">
        <v>2046</v>
      </c>
      <c r="R305" s="2491">
        <v>34</v>
      </c>
      <c r="S305" s="2491">
        <v>154</v>
      </c>
      <c r="T305" s="2460" t="s">
        <v>730</v>
      </c>
      <c r="U305" s="16">
        <v>1</v>
      </c>
      <c r="V305" s="2533">
        <f t="shared" si="5"/>
        <v>60</v>
      </c>
      <c r="W305" s="16" t="s">
        <v>506</v>
      </c>
      <c r="X305" s="2513" t="s">
        <v>2038</v>
      </c>
      <c r="Y305" s="2948"/>
      <c r="Z305" s="2530"/>
      <c r="AA305" s="2499" t="s">
        <v>2039</v>
      </c>
      <c r="AB305" s="2593" t="s">
        <v>2040</v>
      </c>
      <c r="AC305" s="2499">
        <v>1680.63</v>
      </c>
      <c r="AD305" s="6" t="s">
        <v>635</v>
      </c>
      <c r="AE305" s="2543">
        <v>45370</v>
      </c>
      <c r="AF305" s="8">
        <v>2</v>
      </c>
      <c r="AG305" s="2543">
        <v>45335</v>
      </c>
      <c r="AH305" s="8">
        <v>14</v>
      </c>
    </row>
    <row r="306" spans="1:34" s="162" customFormat="1" ht="146.25" x14ac:dyDescent="0.25">
      <c r="A306" s="2518">
        <v>45454</v>
      </c>
      <c r="C306" s="17" t="s">
        <v>2037</v>
      </c>
      <c r="D306" s="17"/>
      <c r="E306" s="17"/>
      <c r="F306" s="2631"/>
      <c r="G306" s="2556"/>
      <c r="H306" s="2556">
        <v>1</v>
      </c>
      <c r="I306" s="2936" t="s">
        <v>16319</v>
      </c>
      <c r="J306" s="16">
        <v>60</v>
      </c>
      <c r="K306" s="79" t="s">
        <v>16944</v>
      </c>
      <c r="L306" s="2461" t="s">
        <v>504</v>
      </c>
      <c r="M306" s="2600" t="s">
        <v>27</v>
      </c>
      <c r="N306" s="140" t="s">
        <v>2326</v>
      </c>
      <c r="O306" s="140"/>
      <c r="P306" s="140"/>
      <c r="Q306" s="62" t="s">
        <v>2035</v>
      </c>
      <c r="R306" s="2491">
        <v>29</v>
      </c>
      <c r="S306" s="2491">
        <v>54</v>
      </c>
      <c r="T306" s="2460" t="s">
        <v>587</v>
      </c>
      <c r="U306" s="16">
        <v>11</v>
      </c>
      <c r="V306" s="2533">
        <f t="shared" si="5"/>
        <v>660</v>
      </c>
      <c r="W306" s="16" t="s">
        <v>506</v>
      </c>
      <c r="X306" s="2513" t="s">
        <v>2038</v>
      </c>
      <c r="Y306" s="2948"/>
      <c r="Z306" s="2530"/>
      <c r="AA306" s="2499" t="s">
        <v>2039</v>
      </c>
      <c r="AB306" s="2593" t="s">
        <v>2040</v>
      </c>
      <c r="AC306" s="2499">
        <v>1316.64</v>
      </c>
      <c r="AD306" s="6" t="s">
        <v>2041</v>
      </c>
      <c r="AE306" s="2543">
        <v>45370</v>
      </c>
      <c r="AF306" s="8">
        <v>2</v>
      </c>
      <c r="AG306" s="2543">
        <v>45335</v>
      </c>
      <c r="AH306" s="8">
        <v>12</v>
      </c>
    </row>
    <row r="307" spans="1:34" s="162" customFormat="1" ht="146.25" x14ac:dyDescent="0.25">
      <c r="A307" s="2518">
        <v>45454</v>
      </c>
      <c r="C307" s="17" t="s">
        <v>2055</v>
      </c>
      <c r="D307" s="17"/>
      <c r="E307" s="17"/>
      <c r="F307" s="2556">
        <v>1</v>
      </c>
      <c r="G307" s="2631"/>
      <c r="H307" s="2631"/>
      <c r="I307" s="2936" t="s">
        <v>16320</v>
      </c>
      <c r="J307" s="16">
        <v>60</v>
      </c>
      <c r="K307" s="79" t="s">
        <v>16944</v>
      </c>
      <c r="L307" s="2461" t="s">
        <v>504</v>
      </c>
      <c r="M307" s="2600" t="s">
        <v>27</v>
      </c>
      <c r="N307" s="140" t="s">
        <v>2327</v>
      </c>
      <c r="O307" s="140"/>
      <c r="P307" s="140"/>
      <c r="Q307" s="62" t="s">
        <v>2059</v>
      </c>
      <c r="R307" s="2491">
        <v>7</v>
      </c>
      <c r="S307" s="2491">
        <v>8</v>
      </c>
      <c r="T307" s="2460" t="s">
        <v>545</v>
      </c>
      <c r="U307" s="16">
        <v>12</v>
      </c>
      <c r="V307" s="2533">
        <f t="shared" si="5"/>
        <v>720</v>
      </c>
      <c r="W307" s="16" t="s">
        <v>506</v>
      </c>
      <c r="X307" s="2513" t="s">
        <v>2038</v>
      </c>
      <c r="Y307" s="2948"/>
      <c r="Z307" s="2530"/>
      <c r="AA307" s="2499" t="s">
        <v>2039</v>
      </c>
      <c r="AB307" s="2567">
        <v>45327</v>
      </c>
      <c r="AC307" s="2499">
        <v>816</v>
      </c>
      <c r="AD307" s="6"/>
      <c r="AE307" s="2543"/>
      <c r="AF307" s="8">
        <v>1</v>
      </c>
      <c r="AG307" s="2543"/>
      <c r="AH307" s="8">
        <v>3</v>
      </c>
    </row>
    <row r="308" spans="1:34" s="2646" customFormat="1" ht="131.25" x14ac:dyDescent="0.25">
      <c r="A308" s="2518">
        <v>45454</v>
      </c>
      <c r="C308" s="62" t="s">
        <v>2067</v>
      </c>
      <c r="D308" s="62"/>
      <c r="E308" s="62"/>
      <c r="F308" s="2556">
        <v>1</v>
      </c>
      <c r="G308" s="2631"/>
      <c r="H308" s="2631"/>
      <c r="I308" s="2939" t="s">
        <v>16321</v>
      </c>
      <c r="J308" s="16">
        <v>60</v>
      </c>
      <c r="K308" s="79" t="s">
        <v>16944</v>
      </c>
      <c r="L308" s="2461" t="s">
        <v>504</v>
      </c>
      <c r="M308" s="2600" t="s">
        <v>27</v>
      </c>
      <c r="N308" s="2623" t="s">
        <v>2328</v>
      </c>
      <c r="O308" s="2623"/>
      <c r="P308" s="2623"/>
      <c r="Q308" s="62" t="s">
        <v>2065</v>
      </c>
      <c r="R308" s="2491">
        <v>6</v>
      </c>
      <c r="S308" s="2491">
        <v>16</v>
      </c>
      <c r="T308" s="2460" t="s">
        <v>505</v>
      </c>
      <c r="U308" s="16">
        <v>5</v>
      </c>
      <c r="V308" s="2533">
        <f t="shared" si="5"/>
        <v>300</v>
      </c>
      <c r="W308" s="16" t="s">
        <v>506</v>
      </c>
      <c r="X308" s="2513" t="s">
        <v>2038</v>
      </c>
      <c r="Y308" s="2948"/>
      <c r="Z308" s="2530"/>
      <c r="AA308" s="2499" t="s">
        <v>2039</v>
      </c>
      <c r="AB308" s="2593" t="s">
        <v>2068</v>
      </c>
      <c r="AC308" s="2499">
        <v>781.58</v>
      </c>
      <c r="AD308" s="6"/>
      <c r="AE308" s="2543"/>
      <c r="AF308" s="8">
        <v>2</v>
      </c>
      <c r="AG308" s="2543">
        <v>45329</v>
      </c>
      <c r="AH308" s="8">
        <v>6.5</v>
      </c>
    </row>
    <row r="309" spans="1:34" s="2807" customFormat="1" ht="135" x14ac:dyDescent="0.25">
      <c r="A309" s="2518">
        <v>45453</v>
      </c>
      <c r="C309" s="17" t="s">
        <v>2331</v>
      </c>
      <c r="D309" s="17"/>
      <c r="E309" s="17"/>
      <c r="F309" s="2556"/>
      <c r="G309" s="2556">
        <v>1</v>
      </c>
      <c r="H309" s="2631"/>
      <c r="I309" s="2937" t="s">
        <v>16322</v>
      </c>
      <c r="J309" s="16">
        <v>50</v>
      </c>
      <c r="K309" s="2706" t="s">
        <v>2329</v>
      </c>
      <c r="L309" s="2461" t="s">
        <v>504</v>
      </c>
      <c r="M309" s="2600" t="s">
        <v>27</v>
      </c>
      <c r="N309" s="56" t="s">
        <v>1038</v>
      </c>
      <c r="O309" s="56"/>
      <c r="P309" s="56"/>
      <c r="Q309" s="62" t="s">
        <v>2330</v>
      </c>
      <c r="R309" s="2699">
        <v>6</v>
      </c>
      <c r="S309" s="2699">
        <v>36</v>
      </c>
      <c r="T309" s="2551" t="s">
        <v>505</v>
      </c>
      <c r="U309" s="50">
        <v>16</v>
      </c>
      <c r="V309" s="2533">
        <f t="shared" si="5"/>
        <v>800</v>
      </c>
      <c r="W309" s="16" t="s">
        <v>506</v>
      </c>
      <c r="X309" s="2513" t="s">
        <v>2332</v>
      </c>
      <c r="Y309" s="2948"/>
      <c r="Z309" s="2530"/>
      <c r="AA309" s="2499" t="s">
        <v>2157</v>
      </c>
      <c r="AB309" s="2593" t="s">
        <v>2158</v>
      </c>
      <c r="AC309" s="2499">
        <v>1592</v>
      </c>
      <c r="AD309" s="6" t="s">
        <v>635</v>
      </c>
      <c r="AE309" s="2543">
        <v>45453</v>
      </c>
      <c r="AF309" s="8">
        <v>2</v>
      </c>
      <c r="AG309" s="2543">
        <v>45450</v>
      </c>
      <c r="AH309" s="8">
        <v>4</v>
      </c>
    </row>
    <row r="310" spans="1:34" s="162" customFormat="1" ht="51" x14ac:dyDescent="0.25">
      <c r="A310" s="2518">
        <v>45453</v>
      </c>
      <c r="C310" s="62" t="s">
        <v>2334</v>
      </c>
      <c r="D310" s="62"/>
      <c r="E310" s="62"/>
      <c r="F310" s="2631"/>
      <c r="G310" s="2631"/>
      <c r="H310" s="2631"/>
      <c r="I310" s="2936" t="s">
        <v>16323</v>
      </c>
      <c r="J310" s="16">
        <v>32</v>
      </c>
      <c r="K310" s="2706" t="s">
        <v>16883</v>
      </c>
      <c r="L310" s="2461" t="s">
        <v>511</v>
      </c>
      <c r="M310" s="2600"/>
      <c r="N310" s="56" t="s">
        <v>2333</v>
      </c>
      <c r="O310" s="56"/>
      <c r="P310" s="56"/>
      <c r="Q310" s="17" t="s">
        <v>501</v>
      </c>
      <c r="R310" s="2491">
        <v>0</v>
      </c>
      <c r="S310" s="2491">
        <v>0</v>
      </c>
      <c r="T310" s="2460"/>
      <c r="U310" s="16">
        <v>29</v>
      </c>
      <c r="V310" s="2533">
        <f t="shared" si="5"/>
        <v>928</v>
      </c>
      <c r="W310" s="16" t="s">
        <v>506</v>
      </c>
      <c r="X310" s="2513" t="s">
        <v>2335</v>
      </c>
      <c r="Y310" s="2948"/>
      <c r="Z310" s="2530"/>
      <c r="AA310" s="2499" t="s">
        <v>2179</v>
      </c>
      <c r="AB310" s="2593"/>
      <c r="AC310" s="2499">
        <v>3248</v>
      </c>
      <c r="AD310" s="6"/>
      <c r="AE310" s="2543"/>
      <c r="AF310" s="8"/>
      <c r="AG310" s="2543"/>
      <c r="AH310" s="8"/>
    </row>
    <row r="311" spans="1:34" s="2646" customFormat="1" ht="75" x14ac:dyDescent="0.25">
      <c r="A311" s="2518">
        <v>45453</v>
      </c>
      <c r="C311" s="17" t="s">
        <v>2337</v>
      </c>
      <c r="D311" s="17"/>
      <c r="E311" s="17"/>
      <c r="F311" s="161"/>
      <c r="G311" s="161"/>
      <c r="H311" s="2681">
        <v>1</v>
      </c>
      <c r="I311" s="2939" t="s">
        <v>16324</v>
      </c>
      <c r="J311" s="16">
        <v>180</v>
      </c>
      <c r="K311" s="2706" t="s">
        <v>2329</v>
      </c>
      <c r="L311" s="2461" t="s">
        <v>504</v>
      </c>
      <c r="M311" s="2600" t="s">
        <v>511</v>
      </c>
      <c r="N311" s="56" t="s">
        <v>701</v>
      </c>
      <c r="O311" s="56"/>
      <c r="P311" s="56"/>
      <c r="Q311" s="62" t="s">
        <v>2336</v>
      </c>
      <c r="R311" s="2491">
        <v>30</v>
      </c>
      <c r="S311" s="2491">
        <v>124</v>
      </c>
      <c r="T311" s="2460" t="s">
        <v>640</v>
      </c>
      <c r="U311" s="16">
        <v>2</v>
      </c>
      <c r="V311" s="2533">
        <f t="shared" si="5"/>
        <v>360</v>
      </c>
      <c r="W311" s="16" t="s">
        <v>506</v>
      </c>
      <c r="X311" s="2513" t="s">
        <v>2338</v>
      </c>
      <c r="Y311" s="2948"/>
      <c r="Z311" s="2530" t="s">
        <v>2339</v>
      </c>
      <c r="AA311" s="2499" t="s">
        <v>2113</v>
      </c>
      <c r="AB311" s="2593" t="s">
        <v>2114</v>
      </c>
      <c r="AC311" s="2499">
        <v>7509.6</v>
      </c>
      <c r="AD311" s="6" t="s">
        <v>1002</v>
      </c>
      <c r="AE311" s="2543">
        <v>45453</v>
      </c>
      <c r="AF311" s="8">
        <v>1</v>
      </c>
      <c r="AG311" s="2543">
        <v>45449</v>
      </c>
      <c r="AH311" s="8"/>
    </row>
    <row r="312" spans="1:34" s="162" customFormat="1" ht="45" x14ac:dyDescent="0.25">
      <c r="A312" s="2518">
        <v>45450</v>
      </c>
      <c r="C312" s="17" t="s">
        <v>334</v>
      </c>
      <c r="D312" s="17"/>
      <c r="E312" s="17"/>
      <c r="F312" s="2556"/>
      <c r="G312" s="2631"/>
      <c r="H312" s="2556"/>
      <c r="I312" s="2936" t="s">
        <v>16325</v>
      </c>
      <c r="J312" s="16">
        <v>60</v>
      </c>
      <c r="K312" s="79" t="s">
        <v>16945</v>
      </c>
      <c r="L312" s="2461"/>
      <c r="M312" s="2600" t="s">
        <v>511</v>
      </c>
      <c r="N312" s="56" t="s">
        <v>16785</v>
      </c>
      <c r="O312" s="56"/>
      <c r="P312" s="56"/>
      <c r="Q312" s="62" t="s">
        <v>986</v>
      </c>
      <c r="R312" s="2491"/>
      <c r="S312" s="2491"/>
      <c r="T312" s="2460"/>
      <c r="U312" s="16">
        <v>0</v>
      </c>
      <c r="V312" s="2533">
        <f t="shared" si="5"/>
        <v>0</v>
      </c>
      <c r="W312" s="16" t="s">
        <v>506</v>
      </c>
      <c r="X312" s="2513" t="s">
        <v>2209</v>
      </c>
      <c r="Y312" s="2948"/>
      <c r="Z312" s="2530"/>
      <c r="AA312" s="2499"/>
      <c r="AB312" s="2593"/>
      <c r="AC312" s="2499"/>
      <c r="AD312" s="6"/>
      <c r="AE312" s="2543"/>
      <c r="AF312" s="8"/>
      <c r="AG312" s="2543"/>
      <c r="AH312" s="8"/>
    </row>
    <row r="313" spans="1:34" s="2646" customFormat="1" ht="225" x14ac:dyDescent="0.25">
      <c r="A313" s="2518">
        <v>45450</v>
      </c>
      <c r="C313" s="17" t="s">
        <v>2342</v>
      </c>
      <c r="D313" s="17"/>
      <c r="E313" s="17"/>
      <c r="F313" s="2631"/>
      <c r="G313" s="2631"/>
      <c r="H313" s="2556">
        <v>1</v>
      </c>
      <c r="I313" s="2939" t="s">
        <v>16326</v>
      </c>
      <c r="J313" s="16">
        <v>200</v>
      </c>
      <c r="K313" s="2706" t="s">
        <v>16884</v>
      </c>
      <c r="L313" s="2461" t="s">
        <v>504</v>
      </c>
      <c r="M313" s="2600" t="s">
        <v>35</v>
      </c>
      <c r="N313" s="56" t="s">
        <v>2341</v>
      </c>
      <c r="O313" s="56"/>
      <c r="P313" s="56"/>
      <c r="Q313" s="62" t="s">
        <v>2340</v>
      </c>
      <c r="R313" s="2491">
        <v>84</v>
      </c>
      <c r="S313" s="2491">
        <v>373</v>
      </c>
      <c r="T313" s="2460" t="s">
        <v>730</v>
      </c>
      <c r="U313" s="16">
        <v>0</v>
      </c>
      <c r="V313" s="2533">
        <f t="shared" si="5"/>
        <v>0</v>
      </c>
      <c r="W313" s="16" t="s">
        <v>512</v>
      </c>
      <c r="X313" s="2513" t="s">
        <v>607</v>
      </c>
      <c r="Y313" s="2948"/>
      <c r="Z313" s="2530"/>
      <c r="AA313" s="2499" t="s">
        <v>514</v>
      </c>
      <c r="AB313" s="2593" t="s">
        <v>751</v>
      </c>
      <c r="AC313" s="2499">
        <v>27602</v>
      </c>
      <c r="AD313" s="6" t="s">
        <v>635</v>
      </c>
      <c r="AE313" s="2543">
        <v>45450</v>
      </c>
      <c r="AF313" s="8">
        <v>2</v>
      </c>
      <c r="AG313" s="2543">
        <v>45436</v>
      </c>
      <c r="AH313" s="8"/>
    </row>
    <row r="314" spans="1:34" s="162" customFormat="1" ht="45" x14ac:dyDescent="0.25">
      <c r="A314" s="2518">
        <v>45450</v>
      </c>
      <c r="C314" s="62" t="s">
        <v>2345</v>
      </c>
      <c r="D314" s="62"/>
      <c r="E314" s="62"/>
      <c r="F314" s="2631"/>
      <c r="G314" s="2631"/>
      <c r="H314" s="2631"/>
      <c r="I314" s="2936" t="s">
        <v>16327</v>
      </c>
      <c r="J314" s="16">
        <v>300</v>
      </c>
      <c r="K314" s="2706" t="s">
        <v>16885</v>
      </c>
      <c r="L314" s="2461" t="s">
        <v>511</v>
      </c>
      <c r="M314" s="2600"/>
      <c r="N314" s="56" t="s">
        <v>2344</v>
      </c>
      <c r="O314" s="56"/>
      <c r="P314" s="56"/>
      <c r="Q314" s="17" t="s">
        <v>986</v>
      </c>
      <c r="R314" s="2491">
        <v>0</v>
      </c>
      <c r="S314" s="2491">
        <v>0</v>
      </c>
      <c r="T314" s="2460"/>
      <c r="U314" s="16">
        <v>3</v>
      </c>
      <c r="V314" s="2533">
        <f t="shared" si="5"/>
        <v>900</v>
      </c>
      <c r="W314" s="16" t="s">
        <v>520</v>
      </c>
      <c r="X314" s="2513" t="s">
        <v>2346</v>
      </c>
      <c r="Y314" s="2948"/>
      <c r="Z314" s="2530"/>
      <c r="AA314" s="2499" t="s">
        <v>2347</v>
      </c>
      <c r="AB314" s="2593"/>
      <c r="AC314" s="2499">
        <v>1980</v>
      </c>
      <c r="AD314" s="6"/>
      <c r="AE314" s="2543"/>
      <c r="AF314" s="8"/>
      <c r="AG314" s="2543"/>
      <c r="AH314" s="8"/>
    </row>
    <row r="315" spans="1:34" s="2444" customFormat="1" ht="210" x14ac:dyDescent="0.25">
      <c r="A315" s="2518">
        <v>45450</v>
      </c>
      <c r="C315" s="17" t="s">
        <v>2350</v>
      </c>
      <c r="D315" s="17"/>
      <c r="E315" s="17"/>
      <c r="F315" s="2556">
        <v>1</v>
      </c>
      <c r="G315" s="2556"/>
      <c r="H315" s="2556"/>
      <c r="I315" s="2942" t="s">
        <v>16328</v>
      </c>
      <c r="J315" s="16">
        <v>35</v>
      </c>
      <c r="K315" s="2706" t="s">
        <v>2348</v>
      </c>
      <c r="L315" s="2461" t="s">
        <v>2289</v>
      </c>
      <c r="M315" s="2600" t="s">
        <v>27</v>
      </c>
      <c r="N315" s="56" t="s">
        <v>701</v>
      </c>
      <c r="O315" s="56"/>
      <c r="P315" s="56"/>
      <c r="Q315" s="62" t="s">
        <v>2349</v>
      </c>
      <c r="R315" s="2491">
        <v>82</v>
      </c>
      <c r="S315" s="2491">
        <v>247</v>
      </c>
      <c r="T315" s="2460" t="s">
        <v>629</v>
      </c>
      <c r="U315" s="16">
        <v>8</v>
      </c>
      <c r="V315" s="2533">
        <f t="shared" si="5"/>
        <v>280</v>
      </c>
      <c r="W315" s="16" t="s">
        <v>506</v>
      </c>
      <c r="X315" s="2513" t="s">
        <v>2338</v>
      </c>
      <c r="Y315" s="2948"/>
      <c r="Z315" s="2614" t="s">
        <v>2351</v>
      </c>
      <c r="AA315" s="2499" t="s">
        <v>514</v>
      </c>
      <c r="AB315" s="2593" t="s">
        <v>2280</v>
      </c>
      <c r="AC315" s="2499">
        <v>8410</v>
      </c>
      <c r="AD315" s="6" t="s">
        <v>635</v>
      </c>
      <c r="AE315" s="2543">
        <v>45449</v>
      </c>
      <c r="AF315" s="8">
        <v>2</v>
      </c>
      <c r="AG315" s="2543"/>
      <c r="AH315" s="8">
        <v>13</v>
      </c>
    </row>
    <row r="316" spans="1:34" s="162" customFormat="1" ht="135" x14ac:dyDescent="0.25">
      <c r="A316" s="2518">
        <v>45450</v>
      </c>
      <c r="C316" s="62" t="s">
        <v>2354</v>
      </c>
      <c r="D316" s="62"/>
      <c r="E316" s="62"/>
      <c r="F316" s="2556">
        <v>1</v>
      </c>
      <c r="G316" s="2631"/>
      <c r="H316" s="2556"/>
      <c r="I316" s="2936" t="s">
        <v>16329</v>
      </c>
      <c r="J316" s="16">
        <v>15</v>
      </c>
      <c r="K316" s="2706" t="s">
        <v>16884</v>
      </c>
      <c r="L316" s="2461" t="s">
        <v>504</v>
      </c>
      <c r="M316" s="2758" t="s">
        <v>511</v>
      </c>
      <c r="N316" s="1646" t="s">
        <v>2353</v>
      </c>
      <c r="O316" s="1646"/>
      <c r="P316" s="1646"/>
      <c r="Q316" s="62" t="s">
        <v>2352</v>
      </c>
      <c r="R316" s="2491">
        <v>112</v>
      </c>
      <c r="S316" s="2491">
        <v>512</v>
      </c>
      <c r="T316" s="2460" t="s">
        <v>730</v>
      </c>
      <c r="U316" s="16">
        <v>2</v>
      </c>
      <c r="V316" s="2533">
        <f t="shared" si="5"/>
        <v>30</v>
      </c>
      <c r="W316" s="16" t="s">
        <v>506</v>
      </c>
      <c r="X316" s="2513" t="s">
        <v>1290</v>
      </c>
      <c r="Y316" s="2948"/>
      <c r="Z316" s="2530"/>
      <c r="AA316" s="2499" t="s">
        <v>2151</v>
      </c>
      <c r="AB316" s="2593" t="s">
        <v>785</v>
      </c>
      <c r="AC316" s="2499">
        <v>5022.5</v>
      </c>
      <c r="AD316" s="6" t="s">
        <v>635</v>
      </c>
      <c r="AE316" s="2543">
        <v>45450</v>
      </c>
      <c r="AF316" s="8">
        <v>2</v>
      </c>
      <c r="AG316" s="2543"/>
      <c r="AH316" s="8"/>
    </row>
    <row r="317" spans="1:34" s="162" customFormat="1" ht="225" x14ac:dyDescent="0.25">
      <c r="A317" s="2518">
        <v>45450</v>
      </c>
      <c r="C317" s="62" t="s">
        <v>2345</v>
      </c>
      <c r="D317" s="62"/>
      <c r="E317" s="62"/>
      <c r="F317" s="2631"/>
      <c r="G317" s="2631"/>
      <c r="H317" s="2556">
        <v>1</v>
      </c>
      <c r="I317" s="2936" t="s">
        <v>16330</v>
      </c>
      <c r="J317" s="16">
        <v>50</v>
      </c>
      <c r="K317" s="2706" t="s">
        <v>16885</v>
      </c>
      <c r="L317" s="2461" t="s">
        <v>504</v>
      </c>
      <c r="M317" s="2600" t="s">
        <v>511</v>
      </c>
      <c r="N317" s="56" t="s">
        <v>2356</v>
      </c>
      <c r="O317" s="56"/>
      <c r="P317" s="56"/>
      <c r="Q317" s="62" t="s">
        <v>2355</v>
      </c>
      <c r="R317" s="2491">
        <v>110</v>
      </c>
      <c r="S317" s="2491">
        <v>408</v>
      </c>
      <c r="T317" s="2460" t="s">
        <v>587</v>
      </c>
      <c r="U317" s="16">
        <v>2</v>
      </c>
      <c r="V317" s="2533">
        <f t="shared" si="5"/>
        <v>100</v>
      </c>
      <c r="W317" s="16" t="s">
        <v>512</v>
      </c>
      <c r="X317" s="2513" t="s">
        <v>800</v>
      </c>
      <c r="Y317" s="2948"/>
      <c r="Z317" s="2530"/>
      <c r="AA317" s="2499" t="s">
        <v>750</v>
      </c>
      <c r="AB317" s="2593" t="s">
        <v>2268</v>
      </c>
      <c r="AC317" s="2499">
        <v>7928.5</v>
      </c>
      <c r="AD317" s="6" t="s">
        <v>752</v>
      </c>
      <c r="AE317" s="2543">
        <v>45450</v>
      </c>
      <c r="AF317" s="8">
        <v>2</v>
      </c>
      <c r="AG317" s="2543">
        <v>45432</v>
      </c>
      <c r="AH317" s="8">
        <v>11</v>
      </c>
    </row>
    <row r="318" spans="1:34" s="2807" customFormat="1" ht="90" x14ac:dyDescent="0.25">
      <c r="A318" s="2518">
        <v>45450</v>
      </c>
      <c r="C318" s="147" t="s">
        <v>2360</v>
      </c>
      <c r="D318" s="147"/>
      <c r="E318" s="147"/>
      <c r="F318" s="2556">
        <v>1</v>
      </c>
      <c r="G318" s="2631"/>
      <c r="H318" s="2631"/>
      <c r="I318" s="2937" t="s">
        <v>16331</v>
      </c>
      <c r="J318" s="77">
        <v>40</v>
      </c>
      <c r="K318" s="2716" t="s">
        <v>2357</v>
      </c>
      <c r="L318" s="77" t="s">
        <v>1999</v>
      </c>
      <c r="M318" s="2628" t="s">
        <v>511</v>
      </c>
      <c r="N318" s="77" t="s">
        <v>2359</v>
      </c>
      <c r="O318" s="77"/>
      <c r="P318" s="77"/>
      <c r="Q318" s="17" t="s">
        <v>2358</v>
      </c>
      <c r="R318" s="2663">
        <v>20</v>
      </c>
      <c r="S318" s="2663">
        <v>42</v>
      </c>
      <c r="T318" s="2626" t="s">
        <v>545</v>
      </c>
      <c r="U318" s="77">
        <v>6</v>
      </c>
      <c r="V318" s="2627">
        <f t="shared" si="5"/>
        <v>240</v>
      </c>
      <c r="W318" s="16" t="s">
        <v>506</v>
      </c>
      <c r="X318" s="2513" t="s">
        <v>2361</v>
      </c>
      <c r="Y318" s="2948"/>
      <c r="Z318" s="2530"/>
      <c r="AA318" s="2499" t="s">
        <v>2002</v>
      </c>
      <c r="AB318" s="2593" t="s">
        <v>2186</v>
      </c>
      <c r="AC318" s="2499">
        <v>4660</v>
      </c>
      <c r="AD318" s="6" t="s">
        <v>1002</v>
      </c>
      <c r="AE318" s="2543">
        <v>45450</v>
      </c>
      <c r="AF318" s="8">
        <v>1</v>
      </c>
      <c r="AG318" s="2543"/>
      <c r="AH318" s="8">
        <v>2.5</v>
      </c>
    </row>
    <row r="319" spans="1:34" s="2807" customFormat="1" ht="135" x14ac:dyDescent="0.25">
      <c r="A319" s="2518">
        <v>45449</v>
      </c>
      <c r="C319" s="17" t="s">
        <v>2365</v>
      </c>
      <c r="D319" s="17"/>
      <c r="E319" s="17"/>
      <c r="F319" s="2631"/>
      <c r="G319" s="2556">
        <v>1</v>
      </c>
      <c r="H319" s="2631"/>
      <c r="I319" s="2937" t="s">
        <v>16332</v>
      </c>
      <c r="J319" s="16">
        <v>20</v>
      </c>
      <c r="K319" s="2706" t="s">
        <v>16886</v>
      </c>
      <c r="L319" s="2461" t="s">
        <v>2289</v>
      </c>
      <c r="M319" s="2600" t="s">
        <v>27</v>
      </c>
      <c r="N319" s="140" t="s">
        <v>2364</v>
      </c>
      <c r="O319" s="140"/>
      <c r="P319" s="140"/>
      <c r="Q319" s="62" t="s">
        <v>2363</v>
      </c>
      <c r="R319" s="2491">
        <v>72</v>
      </c>
      <c r="S319" s="2491">
        <v>285</v>
      </c>
      <c r="T319" s="2460" t="s">
        <v>505</v>
      </c>
      <c r="U319" s="16">
        <v>6</v>
      </c>
      <c r="V319" s="2533">
        <f t="shared" si="5"/>
        <v>120</v>
      </c>
      <c r="W319" s="16" t="s">
        <v>512</v>
      </c>
      <c r="X319" s="2513" t="s">
        <v>1212</v>
      </c>
      <c r="Y319" s="2948"/>
      <c r="Z319" s="2530"/>
      <c r="AA319" s="2499" t="s">
        <v>514</v>
      </c>
      <c r="AB319" s="2593" t="s">
        <v>2366</v>
      </c>
      <c r="AC319" s="2499">
        <v>2780</v>
      </c>
      <c r="AD319" s="6" t="s">
        <v>635</v>
      </c>
      <c r="AE319" s="2543">
        <v>45449</v>
      </c>
      <c r="AF319" s="8">
        <v>2</v>
      </c>
      <c r="AG319" s="2543"/>
      <c r="AH319" s="8">
        <v>7.5</v>
      </c>
    </row>
    <row r="320" spans="1:34" s="162" customFormat="1" ht="135" x14ac:dyDescent="0.25">
      <c r="A320" s="2820">
        <v>45449</v>
      </c>
      <c r="C320" s="17" t="s">
        <v>2213</v>
      </c>
      <c r="D320" s="17"/>
      <c r="E320" s="17"/>
      <c r="F320" s="2681"/>
      <c r="G320" s="2681">
        <v>1</v>
      </c>
      <c r="H320" s="2681">
        <v>1</v>
      </c>
      <c r="I320" s="2936" t="s">
        <v>16333</v>
      </c>
      <c r="J320" s="16">
        <v>40</v>
      </c>
      <c r="K320" s="2706" t="s">
        <v>2348</v>
      </c>
      <c r="L320" s="2461" t="s">
        <v>1999</v>
      </c>
      <c r="M320" s="2600" t="s">
        <v>511</v>
      </c>
      <c r="N320" s="56" t="s">
        <v>2368</v>
      </c>
      <c r="O320" s="56"/>
      <c r="P320" s="56"/>
      <c r="Q320" s="62" t="s">
        <v>2367</v>
      </c>
      <c r="R320" s="2491">
        <v>113</v>
      </c>
      <c r="S320" s="2491">
        <v>1051</v>
      </c>
      <c r="T320" s="2460" t="s">
        <v>730</v>
      </c>
      <c r="U320" s="16">
        <v>3</v>
      </c>
      <c r="V320" s="2533">
        <f t="shared" si="5"/>
        <v>120</v>
      </c>
      <c r="W320" s="16" t="s">
        <v>512</v>
      </c>
      <c r="X320" s="2513" t="s">
        <v>756</v>
      </c>
      <c r="Y320" s="2948"/>
      <c r="Z320" s="2530"/>
      <c r="AA320" s="2499" t="s">
        <v>514</v>
      </c>
      <c r="AB320" s="2593" t="s">
        <v>2186</v>
      </c>
      <c r="AC320" s="2499">
        <v>21302</v>
      </c>
      <c r="AD320" s="6" t="s">
        <v>1817</v>
      </c>
      <c r="AE320" s="2543">
        <v>45449</v>
      </c>
      <c r="AF320" s="8">
        <v>2</v>
      </c>
      <c r="AG320" s="2543"/>
      <c r="AH320" s="8">
        <v>17.5</v>
      </c>
    </row>
    <row r="321" spans="1:34" s="162" customFormat="1" ht="90" x14ac:dyDescent="0.25">
      <c r="A321" s="2518">
        <v>45449</v>
      </c>
      <c r="C321" s="62" t="s">
        <v>2371</v>
      </c>
      <c r="D321" s="62"/>
      <c r="E321" s="62"/>
      <c r="F321" s="2556">
        <v>1</v>
      </c>
      <c r="G321" s="2556"/>
      <c r="H321" s="2556"/>
      <c r="I321" s="2936" t="s">
        <v>16334</v>
      </c>
      <c r="J321" s="16">
        <v>30</v>
      </c>
      <c r="K321" s="2706" t="s">
        <v>16886</v>
      </c>
      <c r="L321" s="2461" t="s">
        <v>504</v>
      </c>
      <c r="M321" s="2758" t="s">
        <v>511</v>
      </c>
      <c r="N321" s="56" t="s">
        <v>2370</v>
      </c>
      <c r="O321" s="56"/>
      <c r="P321" s="56"/>
      <c r="Q321" s="17" t="s">
        <v>2369</v>
      </c>
      <c r="R321" s="2491">
        <v>50</v>
      </c>
      <c r="S321" s="2491">
        <v>138</v>
      </c>
      <c r="T321" s="2460" t="s">
        <v>545</v>
      </c>
      <c r="U321" s="16">
        <v>14</v>
      </c>
      <c r="V321" s="2533">
        <f t="shared" si="5"/>
        <v>420</v>
      </c>
      <c r="W321" s="16" t="s">
        <v>520</v>
      </c>
      <c r="X321" s="2513" t="s">
        <v>2372</v>
      </c>
      <c r="Y321" s="2948"/>
      <c r="Z321" s="2530"/>
      <c r="AA321" s="2499" t="s">
        <v>514</v>
      </c>
      <c r="AB321" s="2593" t="s">
        <v>751</v>
      </c>
      <c r="AC321" s="2499">
        <v>2340.6</v>
      </c>
      <c r="AD321" s="6" t="s">
        <v>752</v>
      </c>
      <c r="AE321" s="2543">
        <v>45449</v>
      </c>
      <c r="AF321" s="8">
        <v>1</v>
      </c>
      <c r="AG321" s="2543">
        <v>45440</v>
      </c>
      <c r="AH321" s="8">
        <v>4.5</v>
      </c>
    </row>
    <row r="322" spans="1:34" s="162" customFormat="1" ht="90" x14ac:dyDescent="0.25">
      <c r="A322" s="2820">
        <v>45449</v>
      </c>
      <c r="C322" s="17" t="s">
        <v>2375</v>
      </c>
      <c r="D322" s="17"/>
      <c r="E322" s="17"/>
      <c r="F322" s="2556"/>
      <c r="G322" s="2631"/>
      <c r="H322" s="2556">
        <v>2</v>
      </c>
      <c r="I322" s="2936" t="s">
        <v>16335</v>
      </c>
      <c r="J322" s="16">
        <v>70</v>
      </c>
      <c r="K322" s="2706" t="s">
        <v>2348</v>
      </c>
      <c r="L322" s="2461" t="s">
        <v>2289</v>
      </c>
      <c r="M322" s="2600" t="s">
        <v>35</v>
      </c>
      <c r="N322" s="56" t="s">
        <v>2374</v>
      </c>
      <c r="O322" s="56"/>
      <c r="P322" s="56"/>
      <c r="Q322" s="62" t="s">
        <v>2373</v>
      </c>
      <c r="R322" s="2491">
        <v>37</v>
      </c>
      <c r="S322" s="2491">
        <v>213</v>
      </c>
      <c r="T322" s="2460" t="s">
        <v>505</v>
      </c>
      <c r="U322" s="16">
        <v>6</v>
      </c>
      <c r="V322" s="2533">
        <f t="shared" ref="V322:V385" si="6">U322*J322</f>
        <v>420</v>
      </c>
      <c r="W322" s="16" t="s">
        <v>506</v>
      </c>
      <c r="X322" s="2513" t="s">
        <v>2376</v>
      </c>
      <c r="Y322" s="2948"/>
      <c r="Z322" s="2530"/>
      <c r="AA322" s="2499" t="s">
        <v>514</v>
      </c>
      <c r="AB322" s="2593" t="s">
        <v>2242</v>
      </c>
      <c r="AC322" s="2499">
        <v>3446.1</v>
      </c>
      <c r="AD322" s="6" t="s">
        <v>635</v>
      </c>
      <c r="AE322" s="2543">
        <v>45449</v>
      </c>
      <c r="AF322" s="8">
        <v>2</v>
      </c>
      <c r="AG322" s="2543"/>
      <c r="AH322" s="8"/>
    </row>
    <row r="323" spans="1:34" s="162" customFormat="1" ht="108" x14ac:dyDescent="0.25">
      <c r="A323" s="2518">
        <v>45449</v>
      </c>
      <c r="C323" s="62" t="s">
        <v>2380</v>
      </c>
      <c r="D323" s="62"/>
      <c r="E323" s="62"/>
      <c r="F323" s="2556">
        <v>1</v>
      </c>
      <c r="G323" s="2631"/>
      <c r="H323" s="2556"/>
      <c r="I323" s="2936" t="s">
        <v>16336</v>
      </c>
      <c r="J323" s="16">
        <v>6</v>
      </c>
      <c r="K323" s="2706" t="s">
        <v>16886</v>
      </c>
      <c r="L323" s="2461" t="s">
        <v>2289</v>
      </c>
      <c r="M323" s="2600" t="s">
        <v>35</v>
      </c>
      <c r="N323" s="56" t="s">
        <v>2378</v>
      </c>
      <c r="O323" s="56"/>
      <c r="P323" s="56"/>
      <c r="Q323" s="62" t="s">
        <v>2377</v>
      </c>
      <c r="R323" s="2491">
        <v>106</v>
      </c>
      <c r="S323" s="2491">
        <v>540</v>
      </c>
      <c r="T323" s="2460" t="s">
        <v>640</v>
      </c>
      <c r="U323" s="16">
        <v>83</v>
      </c>
      <c r="V323" s="2533">
        <f t="shared" si="6"/>
        <v>498</v>
      </c>
      <c r="W323" s="16" t="s">
        <v>506</v>
      </c>
      <c r="X323" s="2513" t="s">
        <v>2381</v>
      </c>
      <c r="Y323" s="2948"/>
      <c r="Z323" s="2614" t="s">
        <v>2382</v>
      </c>
      <c r="AA323" s="2499" t="s">
        <v>514</v>
      </c>
      <c r="AB323" s="2593" t="s">
        <v>2383</v>
      </c>
      <c r="AC323" s="2499">
        <v>2435</v>
      </c>
      <c r="AD323" s="6" t="s">
        <v>1002</v>
      </c>
      <c r="AE323" s="2543">
        <v>45449</v>
      </c>
      <c r="AF323" s="8">
        <v>1</v>
      </c>
      <c r="AG323" s="2543">
        <v>45443</v>
      </c>
      <c r="AH323" s="8">
        <v>2.5</v>
      </c>
    </row>
    <row r="324" spans="1:34" s="2444" customFormat="1" ht="210" x14ac:dyDescent="0.25">
      <c r="A324" s="2820">
        <v>45449</v>
      </c>
      <c r="C324" s="17" t="s">
        <v>2350</v>
      </c>
      <c r="D324" s="17"/>
      <c r="E324" s="17"/>
      <c r="F324" s="2556">
        <v>1</v>
      </c>
      <c r="G324" s="2556"/>
      <c r="H324" s="2556"/>
      <c r="I324" s="2942" t="s">
        <v>16337</v>
      </c>
      <c r="J324" s="16">
        <v>110</v>
      </c>
      <c r="K324" s="2706" t="s">
        <v>2348</v>
      </c>
      <c r="L324" s="2461" t="s">
        <v>2289</v>
      </c>
      <c r="M324" s="2600" t="s">
        <v>27</v>
      </c>
      <c r="N324" s="56" t="s">
        <v>701</v>
      </c>
      <c r="O324" s="56"/>
      <c r="P324" s="56"/>
      <c r="Q324" s="62" t="s">
        <v>2349</v>
      </c>
      <c r="R324" s="2491">
        <v>82</v>
      </c>
      <c r="S324" s="2491">
        <v>247</v>
      </c>
      <c r="T324" s="2460" t="s">
        <v>629</v>
      </c>
      <c r="U324" s="16">
        <v>8</v>
      </c>
      <c r="V324" s="2533">
        <f t="shared" si="6"/>
        <v>880</v>
      </c>
      <c r="W324" s="16" t="s">
        <v>506</v>
      </c>
      <c r="X324" s="2513" t="s">
        <v>2338</v>
      </c>
      <c r="Y324" s="2948"/>
      <c r="Z324" s="2614" t="s">
        <v>2351</v>
      </c>
      <c r="AA324" s="2499" t="s">
        <v>514</v>
      </c>
      <c r="AB324" s="2593" t="s">
        <v>2280</v>
      </c>
      <c r="AC324" s="2499">
        <v>8410</v>
      </c>
      <c r="AD324" s="6" t="s">
        <v>635</v>
      </c>
      <c r="AE324" s="2543">
        <v>45449</v>
      </c>
      <c r="AF324" s="8">
        <v>2</v>
      </c>
      <c r="AG324" s="2543"/>
      <c r="AH324" s="8">
        <v>13</v>
      </c>
    </row>
    <row r="325" spans="1:34" s="2807" customFormat="1" ht="76.5" x14ac:dyDescent="0.25">
      <c r="A325" s="2518">
        <v>45448</v>
      </c>
      <c r="C325" s="17" t="s">
        <v>2290</v>
      </c>
      <c r="D325" s="17"/>
      <c r="E325" s="17"/>
      <c r="F325" s="2631"/>
      <c r="G325" s="2631"/>
      <c r="H325" s="2631"/>
      <c r="I325" s="2937" t="s">
        <v>16338</v>
      </c>
      <c r="J325" s="16">
        <v>165</v>
      </c>
      <c r="K325" s="2706" t="s">
        <v>2384</v>
      </c>
      <c r="L325" s="2461"/>
      <c r="M325" s="2600"/>
      <c r="N325" s="56" t="s">
        <v>1558</v>
      </c>
      <c r="O325" s="56"/>
      <c r="P325" s="56"/>
      <c r="Q325" s="17" t="s">
        <v>986</v>
      </c>
      <c r="R325" s="2491"/>
      <c r="S325" s="2491"/>
      <c r="T325" s="2460"/>
      <c r="U325" s="16">
        <v>1</v>
      </c>
      <c r="V325" s="2533">
        <f t="shared" si="6"/>
        <v>165</v>
      </c>
      <c r="W325" s="16" t="s">
        <v>506</v>
      </c>
      <c r="X325" s="2513" t="s">
        <v>1029</v>
      </c>
      <c r="Y325" s="2948"/>
      <c r="Z325" s="2530"/>
      <c r="AA325" s="2499" t="s">
        <v>514</v>
      </c>
      <c r="AB325" s="2593" t="s">
        <v>2280</v>
      </c>
      <c r="AC325" s="2499">
        <v>4275</v>
      </c>
      <c r="AD325" s="6"/>
      <c r="AE325" s="2543"/>
      <c r="AF325" s="8"/>
      <c r="AG325" s="2543"/>
      <c r="AH325" s="8"/>
    </row>
    <row r="326" spans="1:34" s="162" customFormat="1" ht="206.25" x14ac:dyDescent="0.25">
      <c r="A326" s="2518">
        <v>45448</v>
      </c>
      <c r="C326" s="62" t="s">
        <v>2388</v>
      </c>
      <c r="D326" s="62"/>
      <c r="E326" s="62"/>
      <c r="F326" s="2556">
        <v>1</v>
      </c>
      <c r="G326" s="2698"/>
      <c r="H326" s="2698"/>
      <c r="I326" s="2936" t="s">
        <v>16339</v>
      </c>
      <c r="J326" s="16">
        <v>800</v>
      </c>
      <c r="K326" s="79" t="s">
        <v>16887</v>
      </c>
      <c r="L326" s="2461" t="s">
        <v>504</v>
      </c>
      <c r="M326" s="2600" t="s">
        <v>35</v>
      </c>
      <c r="N326" s="140" t="s">
        <v>2387</v>
      </c>
      <c r="O326" s="140"/>
      <c r="P326" s="140"/>
      <c r="Q326" s="62" t="s">
        <v>2386</v>
      </c>
      <c r="R326" s="2491">
        <v>79</v>
      </c>
      <c r="S326" s="2491">
        <v>190</v>
      </c>
      <c r="T326" s="2460" t="s">
        <v>640</v>
      </c>
      <c r="U326" s="16">
        <v>3</v>
      </c>
      <c r="V326" s="2533">
        <f t="shared" si="6"/>
        <v>2400</v>
      </c>
      <c r="W326" s="51" t="s">
        <v>520</v>
      </c>
      <c r="X326" s="2513" t="s">
        <v>969</v>
      </c>
      <c r="Y326" s="2948"/>
      <c r="Z326" s="2530"/>
      <c r="AA326" s="2499" t="s">
        <v>1833</v>
      </c>
      <c r="AB326" s="2593" t="s">
        <v>2268</v>
      </c>
      <c r="AC326" s="2499">
        <v>43440</v>
      </c>
      <c r="AD326" s="6" t="s">
        <v>1002</v>
      </c>
      <c r="AE326" s="2543">
        <v>45448</v>
      </c>
      <c r="AF326" s="8">
        <v>1</v>
      </c>
      <c r="AG326" s="2543">
        <v>45428</v>
      </c>
      <c r="AH326" s="8">
        <v>23.5</v>
      </c>
    </row>
    <row r="327" spans="1:34" s="162" customFormat="1" ht="195" x14ac:dyDescent="0.25">
      <c r="A327" s="2518">
        <v>45448</v>
      </c>
      <c r="C327" s="62" t="s">
        <v>2391</v>
      </c>
      <c r="D327" s="62"/>
      <c r="E327" s="62"/>
      <c r="F327" s="2556"/>
      <c r="G327" s="2556">
        <v>1</v>
      </c>
      <c r="H327" s="2631"/>
      <c r="I327" s="2936" t="s">
        <v>16340</v>
      </c>
      <c r="J327" s="16">
        <v>100</v>
      </c>
      <c r="K327" s="2710" t="s">
        <v>16888</v>
      </c>
      <c r="L327" s="2461" t="s">
        <v>504</v>
      </c>
      <c r="M327" s="2600" t="s">
        <v>35</v>
      </c>
      <c r="N327" s="56" t="s">
        <v>2390</v>
      </c>
      <c r="O327" s="56"/>
      <c r="P327" s="56"/>
      <c r="Q327" s="62" t="s">
        <v>2389</v>
      </c>
      <c r="R327" s="2491">
        <v>63</v>
      </c>
      <c r="S327" s="2491">
        <v>171</v>
      </c>
      <c r="T327" s="2460" t="s">
        <v>505</v>
      </c>
      <c r="U327" s="16">
        <v>6</v>
      </c>
      <c r="V327" s="2533">
        <f t="shared" si="6"/>
        <v>600</v>
      </c>
      <c r="W327" s="16" t="s">
        <v>512</v>
      </c>
      <c r="X327" s="2513" t="s">
        <v>2392</v>
      </c>
      <c r="Y327" s="2948"/>
      <c r="Z327" s="2530"/>
      <c r="AA327" s="2499" t="s">
        <v>514</v>
      </c>
      <c r="AB327" s="2593" t="s">
        <v>751</v>
      </c>
      <c r="AC327" s="2499">
        <v>7267</v>
      </c>
      <c r="AD327" s="6" t="s">
        <v>635</v>
      </c>
      <c r="AE327" s="2543">
        <v>45447</v>
      </c>
      <c r="AF327" s="8">
        <v>2</v>
      </c>
      <c r="AG327" s="2543">
        <v>45436</v>
      </c>
      <c r="AH327" s="8">
        <v>9</v>
      </c>
    </row>
    <row r="328" spans="1:34" s="162" customFormat="1" ht="135" x14ac:dyDescent="0.25">
      <c r="A328" s="2518">
        <v>45447</v>
      </c>
      <c r="C328" s="62" t="s">
        <v>2396</v>
      </c>
      <c r="D328" s="62"/>
      <c r="E328" s="62"/>
      <c r="F328" s="2674"/>
      <c r="G328" s="2599">
        <v>1</v>
      </c>
      <c r="H328" s="2674"/>
      <c r="I328" s="2936" t="s">
        <v>16341</v>
      </c>
      <c r="J328" s="16">
        <v>20</v>
      </c>
      <c r="K328" s="2710" t="s">
        <v>2393</v>
      </c>
      <c r="L328" s="2461" t="s">
        <v>504</v>
      </c>
      <c r="M328" s="2758" t="s">
        <v>511</v>
      </c>
      <c r="N328" s="140" t="s">
        <v>2395</v>
      </c>
      <c r="O328" s="140"/>
      <c r="P328" s="140"/>
      <c r="Q328" s="62" t="s">
        <v>2394</v>
      </c>
      <c r="R328" s="2491">
        <v>113</v>
      </c>
      <c r="S328" s="2491">
        <v>254</v>
      </c>
      <c r="T328" s="2460" t="s">
        <v>629</v>
      </c>
      <c r="U328" s="16">
        <v>57</v>
      </c>
      <c r="V328" s="2533">
        <f t="shared" si="6"/>
        <v>1140</v>
      </c>
      <c r="W328" s="16" t="s">
        <v>506</v>
      </c>
      <c r="X328" s="2513" t="s">
        <v>2397</v>
      </c>
      <c r="Y328" s="2948"/>
      <c r="Z328" s="2530"/>
      <c r="AA328" s="2499" t="s">
        <v>2398</v>
      </c>
      <c r="AB328" s="2593" t="s">
        <v>2399</v>
      </c>
      <c r="AC328" s="2499">
        <v>7950</v>
      </c>
      <c r="AD328" s="6" t="s">
        <v>635</v>
      </c>
      <c r="AE328" s="2543">
        <v>45435</v>
      </c>
      <c r="AF328" s="8">
        <v>2</v>
      </c>
      <c r="AG328" s="2543">
        <v>45425</v>
      </c>
      <c r="AH328" s="8">
        <v>9</v>
      </c>
    </row>
    <row r="329" spans="1:34" s="2646" customFormat="1" ht="135" x14ac:dyDescent="0.25">
      <c r="A329" s="2518">
        <v>45447</v>
      </c>
      <c r="C329" s="2804" t="s">
        <v>2402</v>
      </c>
      <c r="D329" s="2804"/>
      <c r="E329" s="2804"/>
      <c r="F329" s="2681">
        <v>2</v>
      </c>
      <c r="G329" s="161"/>
      <c r="H329" s="161"/>
      <c r="I329" s="2939" t="s">
        <v>16342</v>
      </c>
      <c r="J329" s="2798">
        <v>16</v>
      </c>
      <c r="K329" s="2805" t="s">
        <v>2400</v>
      </c>
      <c r="L329" s="2798" t="s">
        <v>1999</v>
      </c>
      <c r="M329" s="2802" t="s">
        <v>511</v>
      </c>
      <c r="N329" s="2718" t="s">
        <v>1191</v>
      </c>
      <c r="O329" s="2718"/>
      <c r="P329" s="2718"/>
      <c r="Q329" s="62" t="s">
        <v>2401</v>
      </c>
      <c r="R329" s="2799">
        <v>62</v>
      </c>
      <c r="S329" s="2799">
        <v>171</v>
      </c>
      <c r="T329" s="2800" t="s">
        <v>730</v>
      </c>
      <c r="U329" s="2798">
        <v>3</v>
      </c>
      <c r="V329" s="2801">
        <f t="shared" si="6"/>
        <v>48</v>
      </c>
      <c r="W329" s="16" t="s">
        <v>506</v>
      </c>
      <c r="X329" s="2513" t="s">
        <v>949</v>
      </c>
      <c r="Y329" s="2948"/>
      <c r="Z329" s="2530"/>
      <c r="AA329" s="2499" t="s">
        <v>514</v>
      </c>
      <c r="AB329" s="2593" t="s">
        <v>2280</v>
      </c>
      <c r="AC329" s="2499">
        <v>14110.8</v>
      </c>
      <c r="AD329" s="6" t="s">
        <v>635</v>
      </c>
      <c r="AE329" s="2543">
        <v>45447</v>
      </c>
      <c r="AF329" s="8">
        <v>2</v>
      </c>
      <c r="AG329" s="2543"/>
      <c r="AH329" s="8"/>
    </row>
    <row r="330" spans="1:34" s="2444" customFormat="1" ht="75" x14ac:dyDescent="0.25">
      <c r="A330" s="2518">
        <v>45447</v>
      </c>
      <c r="C330" s="128" t="s">
        <v>2375</v>
      </c>
      <c r="D330" s="128"/>
      <c r="E330" s="128"/>
      <c r="F330" s="2681"/>
      <c r="G330" s="161"/>
      <c r="H330" s="2681">
        <v>2</v>
      </c>
      <c r="I330" s="2942" t="s">
        <v>16343</v>
      </c>
      <c r="J330" s="77">
        <v>10</v>
      </c>
      <c r="K330" s="2716" t="s">
        <v>2403</v>
      </c>
      <c r="L330" s="77" t="s">
        <v>2289</v>
      </c>
      <c r="M330" s="2628" t="s">
        <v>35</v>
      </c>
      <c r="N330" s="143" t="s">
        <v>2405</v>
      </c>
      <c r="O330" s="143"/>
      <c r="P330" s="143"/>
      <c r="Q330" s="17" t="s">
        <v>2404</v>
      </c>
      <c r="R330" s="2663">
        <v>37</v>
      </c>
      <c r="S330" s="2663">
        <v>213</v>
      </c>
      <c r="T330" s="2626"/>
      <c r="U330" s="77">
        <v>6</v>
      </c>
      <c r="V330" s="2627">
        <f t="shared" si="6"/>
        <v>60</v>
      </c>
      <c r="W330" s="16" t="s">
        <v>506</v>
      </c>
      <c r="X330" s="2513" t="s">
        <v>2376</v>
      </c>
      <c r="Y330" s="2948"/>
      <c r="Z330" s="2530"/>
      <c r="AA330" s="2499" t="s">
        <v>514</v>
      </c>
      <c r="AB330" s="2593" t="s">
        <v>2242</v>
      </c>
      <c r="AC330" s="2499">
        <v>2862.3</v>
      </c>
      <c r="AD330" s="6" t="s">
        <v>635</v>
      </c>
      <c r="AE330" s="2543">
        <v>45447</v>
      </c>
      <c r="AF330" s="8">
        <v>2</v>
      </c>
      <c r="AG330" s="2543"/>
      <c r="AH330" s="8"/>
    </row>
    <row r="331" spans="1:34" s="162" customFormat="1" ht="120" x14ac:dyDescent="0.25">
      <c r="A331" s="2518">
        <v>45447</v>
      </c>
      <c r="C331" s="62" t="s">
        <v>2408</v>
      </c>
      <c r="D331" s="62"/>
      <c r="E331" s="62"/>
      <c r="F331" s="2599">
        <v>1</v>
      </c>
      <c r="G331" s="2674"/>
      <c r="H331" s="2674"/>
      <c r="I331" s="2936" t="s">
        <v>16344</v>
      </c>
      <c r="J331" s="16">
        <v>1</v>
      </c>
      <c r="K331" s="2710" t="s">
        <v>2433</v>
      </c>
      <c r="L331" s="2461" t="s">
        <v>504</v>
      </c>
      <c r="M331" s="2600" t="s">
        <v>511</v>
      </c>
      <c r="N331" s="56" t="s">
        <v>2407</v>
      </c>
      <c r="O331" s="56"/>
      <c r="P331" s="56"/>
      <c r="Q331" s="62" t="s">
        <v>2406</v>
      </c>
      <c r="R331" s="2491">
        <v>159</v>
      </c>
      <c r="S331" s="2491">
        <v>561</v>
      </c>
      <c r="T331" s="2460" t="s">
        <v>1099</v>
      </c>
      <c r="U331" s="16">
        <v>47</v>
      </c>
      <c r="V331" s="2533">
        <f t="shared" si="6"/>
        <v>47</v>
      </c>
      <c r="W331" s="16" t="s">
        <v>520</v>
      </c>
      <c r="X331" s="2513" t="s">
        <v>1512</v>
      </c>
      <c r="Y331" s="2948"/>
      <c r="Z331" s="2530"/>
      <c r="AA331" s="2499" t="s">
        <v>2398</v>
      </c>
      <c r="AB331" s="2593" t="s">
        <v>2409</v>
      </c>
      <c r="AC331" s="2499">
        <v>9392.9</v>
      </c>
      <c r="AD331" s="6" t="s">
        <v>635</v>
      </c>
      <c r="AE331" s="2543">
        <v>45443</v>
      </c>
      <c r="AF331" s="8">
        <v>3</v>
      </c>
      <c r="AG331" s="2543">
        <v>45426</v>
      </c>
      <c r="AH331" s="8"/>
    </row>
    <row r="332" spans="1:34" s="2807" customFormat="1" ht="45" x14ac:dyDescent="0.25">
      <c r="A332" s="2518">
        <v>45447</v>
      </c>
      <c r="C332" s="17" t="s">
        <v>2342</v>
      </c>
      <c r="D332" s="17"/>
      <c r="E332" s="17"/>
      <c r="F332" s="2631"/>
      <c r="G332" s="2631"/>
      <c r="H332" s="2631"/>
      <c r="I332" s="2937" t="s">
        <v>16345</v>
      </c>
      <c r="J332" s="16">
        <v>55</v>
      </c>
      <c r="K332" s="2706" t="s">
        <v>2410</v>
      </c>
      <c r="L332" s="2461"/>
      <c r="M332" s="2600"/>
      <c r="N332" s="56" t="s">
        <v>2411</v>
      </c>
      <c r="O332" s="56"/>
      <c r="P332" s="56"/>
      <c r="Q332" s="17" t="s">
        <v>986</v>
      </c>
      <c r="R332" s="2491"/>
      <c r="S332" s="2491"/>
      <c r="T332" s="2460"/>
      <c r="U332" s="16">
        <v>10</v>
      </c>
      <c r="V332" s="2533">
        <f t="shared" si="6"/>
        <v>550</v>
      </c>
      <c r="W332" s="16" t="s">
        <v>583</v>
      </c>
      <c r="X332" s="2513" t="s">
        <v>1166</v>
      </c>
      <c r="Y332" s="2948"/>
      <c r="Z332" s="2530"/>
      <c r="AA332" s="2499" t="s">
        <v>514</v>
      </c>
      <c r="AB332" s="2593" t="s">
        <v>2412</v>
      </c>
      <c r="AC332" s="2499">
        <v>5162.6400000000003</v>
      </c>
      <c r="AD332" s="6" t="s">
        <v>635</v>
      </c>
      <c r="AE332" s="2543"/>
      <c r="AF332" s="8">
        <v>2</v>
      </c>
      <c r="AG332" s="2543"/>
      <c r="AH332" s="8"/>
    </row>
    <row r="333" spans="1:34" s="2646" customFormat="1" ht="90" x14ac:dyDescent="0.25">
      <c r="A333" s="2518">
        <v>45447</v>
      </c>
      <c r="C333" s="17" t="s">
        <v>2414</v>
      </c>
      <c r="D333" s="17"/>
      <c r="E333" s="17"/>
      <c r="F333" s="2631"/>
      <c r="G333" s="2556">
        <v>1</v>
      </c>
      <c r="H333" s="2631"/>
      <c r="I333" s="2939" t="s">
        <v>16346</v>
      </c>
      <c r="J333" s="16">
        <v>200</v>
      </c>
      <c r="K333" s="2706" t="s">
        <v>16889</v>
      </c>
      <c r="L333" s="2461" t="s">
        <v>2289</v>
      </c>
      <c r="M333" s="2600" t="s">
        <v>27</v>
      </c>
      <c r="N333" s="56" t="s">
        <v>1038</v>
      </c>
      <c r="O333" s="56"/>
      <c r="P333" s="56"/>
      <c r="Q333" s="62" t="s">
        <v>2413</v>
      </c>
      <c r="R333" s="2491">
        <v>26</v>
      </c>
      <c r="S333" s="2491">
        <v>38</v>
      </c>
      <c r="T333" s="2460" t="s">
        <v>505</v>
      </c>
      <c r="U333" s="16">
        <v>4</v>
      </c>
      <c r="V333" s="2533">
        <f t="shared" si="6"/>
        <v>800</v>
      </c>
      <c r="W333" s="16" t="s">
        <v>506</v>
      </c>
      <c r="X333" s="2513" t="s">
        <v>2415</v>
      </c>
      <c r="Y333" s="2948"/>
      <c r="Z333" s="2530"/>
      <c r="AA333" s="2499" t="s">
        <v>514</v>
      </c>
      <c r="AB333" s="2593" t="s">
        <v>2175</v>
      </c>
      <c r="AC333" s="2499">
        <v>1878</v>
      </c>
      <c r="AD333" s="6" t="s">
        <v>956</v>
      </c>
      <c r="AE333" s="2543">
        <v>45447</v>
      </c>
      <c r="AF333" s="8">
        <v>2</v>
      </c>
      <c r="AG333" s="2543">
        <v>45435</v>
      </c>
      <c r="AH333" s="8"/>
    </row>
    <row r="334" spans="1:34" s="2807" customFormat="1" ht="60" x14ac:dyDescent="0.25">
      <c r="A334" s="2518">
        <v>45447</v>
      </c>
      <c r="C334" s="2810" t="s">
        <v>2417</v>
      </c>
      <c r="D334" s="2810"/>
      <c r="E334" s="2810"/>
      <c r="F334" s="2631"/>
      <c r="G334" s="2631"/>
      <c r="H334" s="2556">
        <v>2</v>
      </c>
      <c r="I334" s="2937" t="s">
        <v>16347</v>
      </c>
      <c r="J334" s="2798">
        <v>10</v>
      </c>
      <c r="K334" s="2818" t="s">
        <v>2416</v>
      </c>
      <c r="L334" s="2798" t="s">
        <v>1999</v>
      </c>
      <c r="M334" s="2802" t="s">
        <v>511</v>
      </c>
      <c r="N334" s="2718" t="s">
        <v>1621</v>
      </c>
      <c r="O334" s="2718"/>
      <c r="P334" s="2718"/>
      <c r="Q334" s="17" t="s">
        <v>2211</v>
      </c>
      <c r="R334" s="2799">
        <v>27</v>
      </c>
      <c r="S334" s="2799">
        <v>109</v>
      </c>
      <c r="T334" s="2800" t="s">
        <v>505</v>
      </c>
      <c r="U334" s="2798">
        <v>8</v>
      </c>
      <c r="V334" s="2801">
        <f t="shared" si="6"/>
        <v>80</v>
      </c>
      <c r="W334" s="16" t="s">
        <v>506</v>
      </c>
      <c r="X334" s="2513" t="s">
        <v>949</v>
      </c>
      <c r="Y334" s="2513"/>
      <c r="Z334" s="2562"/>
      <c r="AA334" s="2499" t="s">
        <v>514</v>
      </c>
      <c r="AB334" s="2593" t="s">
        <v>2280</v>
      </c>
      <c r="AC334" s="2499">
        <v>7532.5</v>
      </c>
      <c r="AD334" s="6" t="s">
        <v>635</v>
      </c>
      <c r="AE334" s="2543">
        <v>45446</v>
      </c>
      <c r="AF334" s="8">
        <v>2</v>
      </c>
      <c r="AG334" s="2543"/>
      <c r="AH334" s="8"/>
    </row>
    <row r="335" spans="1:34" s="162" customFormat="1" ht="60" x14ac:dyDescent="0.25">
      <c r="A335" s="2518">
        <v>45446</v>
      </c>
      <c r="C335" s="2804" t="s">
        <v>2420</v>
      </c>
      <c r="D335" s="2804"/>
      <c r="E335" s="2804"/>
      <c r="F335" s="2642"/>
      <c r="G335" s="2642"/>
      <c r="H335" s="2681">
        <v>1</v>
      </c>
      <c r="I335" s="2936" t="s">
        <v>16348</v>
      </c>
      <c r="J335" s="2798">
        <v>10</v>
      </c>
      <c r="K335" s="2819" t="s">
        <v>2418</v>
      </c>
      <c r="L335" s="2798" t="s">
        <v>1999</v>
      </c>
      <c r="M335" s="2802" t="s">
        <v>511</v>
      </c>
      <c r="N335" s="2718" t="s">
        <v>2419</v>
      </c>
      <c r="O335" s="2718"/>
      <c r="P335" s="2718"/>
      <c r="Q335" s="17" t="s">
        <v>627</v>
      </c>
      <c r="R335" s="2799">
        <v>57</v>
      </c>
      <c r="S335" s="2799">
        <v>313</v>
      </c>
      <c r="T335" s="2800" t="s">
        <v>640</v>
      </c>
      <c r="U335" s="2798">
        <v>2</v>
      </c>
      <c r="V335" s="2801">
        <f t="shared" si="6"/>
        <v>20</v>
      </c>
      <c r="W335" s="16" t="s">
        <v>506</v>
      </c>
      <c r="X335" s="2513" t="s">
        <v>949</v>
      </c>
      <c r="Y335" s="2948"/>
      <c r="Z335" s="2530"/>
      <c r="AA335" s="2499" t="s">
        <v>514</v>
      </c>
      <c r="AB335" s="2593" t="s">
        <v>2280</v>
      </c>
      <c r="AC335" s="2499">
        <v>16280</v>
      </c>
      <c r="AD335" s="6" t="s">
        <v>1002</v>
      </c>
      <c r="AE335" s="2543">
        <v>45446</v>
      </c>
      <c r="AF335" s="8">
        <v>1</v>
      </c>
      <c r="AG335" s="2543"/>
      <c r="AH335" s="2649"/>
    </row>
    <row r="336" spans="1:34" s="162" customFormat="1" ht="90" x14ac:dyDescent="0.25">
      <c r="A336" s="2518">
        <v>45446</v>
      </c>
      <c r="C336" s="2804" t="s">
        <v>2423</v>
      </c>
      <c r="D336" s="2804"/>
      <c r="E336" s="2804"/>
      <c r="F336" s="2698"/>
      <c r="G336" s="2698"/>
      <c r="H336" s="2556">
        <v>1</v>
      </c>
      <c r="I336" s="2936" t="s">
        <v>16349</v>
      </c>
      <c r="J336" s="2798">
        <v>23</v>
      </c>
      <c r="K336" s="2805" t="s">
        <v>2421</v>
      </c>
      <c r="L336" s="2798" t="s">
        <v>1999</v>
      </c>
      <c r="M336" s="2802" t="s">
        <v>511</v>
      </c>
      <c r="N336" s="2718" t="s">
        <v>2422</v>
      </c>
      <c r="O336" s="2718"/>
      <c r="P336" s="2718"/>
      <c r="Q336" s="17" t="s">
        <v>2211</v>
      </c>
      <c r="R336" s="2799">
        <v>14</v>
      </c>
      <c r="S336" s="2799">
        <v>56</v>
      </c>
      <c r="T336" s="2800" t="s">
        <v>545</v>
      </c>
      <c r="U336" s="2798">
        <v>2</v>
      </c>
      <c r="V336" s="2801">
        <f t="shared" si="6"/>
        <v>46</v>
      </c>
      <c r="W336" s="16" t="s">
        <v>506</v>
      </c>
      <c r="X336" s="2513" t="s">
        <v>949</v>
      </c>
      <c r="Y336" s="2948"/>
      <c r="Z336" s="2530"/>
      <c r="AA336" s="2499" t="s">
        <v>514</v>
      </c>
      <c r="AB336" s="2593" t="s">
        <v>2319</v>
      </c>
      <c r="AC336" s="2499">
        <v>8819.5</v>
      </c>
      <c r="AD336" s="6" t="s">
        <v>1002</v>
      </c>
      <c r="AE336" s="2543">
        <v>45446</v>
      </c>
      <c r="AF336" s="8">
        <v>1</v>
      </c>
      <c r="AG336" s="2543"/>
      <c r="AH336" s="2649"/>
    </row>
    <row r="337" spans="1:34" s="162" customFormat="1" ht="45" x14ac:dyDescent="0.25">
      <c r="A337" s="2518">
        <v>45443</v>
      </c>
      <c r="C337" s="17" t="s">
        <v>334</v>
      </c>
      <c r="D337" s="17"/>
      <c r="E337" s="17"/>
      <c r="F337" s="2556"/>
      <c r="G337" s="2631"/>
      <c r="H337" s="2556"/>
      <c r="I337" s="2936" t="s">
        <v>16350</v>
      </c>
      <c r="J337" s="16">
        <v>60</v>
      </c>
      <c r="K337" s="79" t="s">
        <v>16946</v>
      </c>
      <c r="L337" s="2461"/>
      <c r="M337" s="2600" t="s">
        <v>511</v>
      </c>
      <c r="N337" s="56" t="s">
        <v>16786</v>
      </c>
      <c r="O337" s="56"/>
      <c r="P337" s="56"/>
      <c r="Q337" s="62" t="s">
        <v>986</v>
      </c>
      <c r="R337" s="2491"/>
      <c r="S337" s="2491"/>
      <c r="T337" s="2460"/>
      <c r="U337" s="16">
        <v>0</v>
      </c>
      <c r="V337" s="2533">
        <f t="shared" si="6"/>
        <v>0</v>
      </c>
      <c r="W337" s="16" t="s">
        <v>506</v>
      </c>
      <c r="X337" s="2513" t="s">
        <v>2209</v>
      </c>
      <c r="Y337" s="2948"/>
      <c r="Z337" s="2530"/>
      <c r="AA337" s="2499"/>
      <c r="AB337" s="2593"/>
      <c r="AC337" s="2499"/>
      <c r="AD337" s="6"/>
      <c r="AE337" s="2543"/>
      <c r="AF337" s="8"/>
      <c r="AG337" s="2543"/>
      <c r="AH337" s="8"/>
    </row>
    <row r="338" spans="1:34" s="2646" customFormat="1" ht="135" x14ac:dyDescent="0.25">
      <c r="A338" s="2518">
        <v>45443</v>
      </c>
      <c r="C338" s="62" t="s">
        <v>2428</v>
      </c>
      <c r="D338" s="62"/>
      <c r="E338" s="62"/>
      <c r="F338" s="2631"/>
      <c r="G338" s="2556"/>
      <c r="H338" s="2556">
        <v>1</v>
      </c>
      <c r="I338" s="2939" t="s">
        <v>16351</v>
      </c>
      <c r="J338" s="16">
        <v>50</v>
      </c>
      <c r="K338" s="2706" t="s">
        <v>2430</v>
      </c>
      <c r="L338" s="2461" t="s">
        <v>504</v>
      </c>
      <c r="M338" s="2600" t="s">
        <v>35</v>
      </c>
      <c r="N338" s="56" t="s">
        <v>2427</v>
      </c>
      <c r="O338" s="56"/>
      <c r="P338" s="56"/>
      <c r="Q338" s="62" t="s">
        <v>2426</v>
      </c>
      <c r="R338" s="2491">
        <v>84</v>
      </c>
      <c r="S338" s="2491">
        <v>373</v>
      </c>
      <c r="T338" s="2460" t="s">
        <v>730</v>
      </c>
      <c r="U338" s="16">
        <v>0</v>
      </c>
      <c r="V338" s="2533">
        <f t="shared" si="6"/>
        <v>0</v>
      </c>
      <c r="W338" s="16" t="s">
        <v>512</v>
      </c>
      <c r="X338" s="2513" t="s">
        <v>607</v>
      </c>
      <c r="Y338" s="2948"/>
      <c r="Z338" s="2530"/>
      <c r="AA338" s="2499" t="s">
        <v>514</v>
      </c>
      <c r="AB338" s="2593" t="s">
        <v>751</v>
      </c>
      <c r="AC338" s="2499">
        <v>6900.5</v>
      </c>
      <c r="AD338" s="6" t="s">
        <v>2429</v>
      </c>
      <c r="AE338" s="2543">
        <v>45443</v>
      </c>
      <c r="AF338" s="8">
        <v>2</v>
      </c>
      <c r="AG338" s="2543">
        <v>45441</v>
      </c>
      <c r="AH338" s="8">
        <v>9</v>
      </c>
    </row>
    <row r="339" spans="1:34" s="2807" customFormat="1" ht="135" x14ac:dyDescent="0.25">
      <c r="A339" s="2518">
        <v>45443</v>
      </c>
      <c r="C339" s="17" t="s">
        <v>2342</v>
      </c>
      <c r="D339" s="17"/>
      <c r="E339" s="17"/>
      <c r="F339" s="2556">
        <v>1</v>
      </c>
      <c r="G339" s="2698"/>
      <c r="H339" s="2698"/>
      <c r="I339" s="2937" t="s">
        <v>16352</v>
      </c>
      <c r="J339" s="16">
        <v>1</v>
      </c>
      <c r="K339" s="2706" t="s">
        <v>2430</v>
      </c>
      <c r="L339" s="2461" t="s">
        <v>1999</v>
      </c>
      <c r="M339" s="2600" t="s">
        <v>511</v>
      </c>
      <c r="N339" s="140" t="s">
        <v>2432</v>
      </c>
      <c r="O339" s="140"/>
      <c r="P339" s="140"/>
      <c r="Q339" s="62" t="s">
        <v>2431</v>
      </c>
      <c r="R339" s="2491">
        <v>39</v>
      </c>
      <c r="S339" s="2491">
        <v>345</v>
      </c>
      <c r="T339" s="2460" t="s">
        <v>505</v>
      </c>
      <c r="U339" s="16">
        <v>5</v>
      </c>
      <c r="V339" s="2533">
        <f t="shared" si="6"/>
        <v>5</v>
      </c>
      <c r="W339" s="16" t="s">
        <v>506</v>
      </c>
      <c r="X339" s="2513" t="s">
        <v>2009</v>
      </c>
      <c r="Y339" s="2948"/>
      <c r="Z339" s="2530"/>
      <c r="AA339" s="2499" t="s">
        <v>514</v>
      </c>
      <c r="AB339" s="2593" t="s">
        <v>2412</v>
      </c>
      <c r="AC339" s="2499">
        <v>5075.16</v>
      </c>
      <c r="AD339" s="6" t="s">
        <v>635</v>
      </c>
      <c r="AE339" s="2543">
        <v>45443</v>
      </c>
      <c r="AF339" s="8">
        <v>2</v>
      </c>
      <c r="AG339" s="2543">
        <v>45441</v>
      </c>
      <c r="AH339" s="8">
        <v>4</v>
      </c>
    </row>
    <row r="340" spans="1:34" s="162" customFormat="1" ht="90" x14ac:dyDescent="0.25">
      <c r="A340" s="2518">
        <v>45443</v>
      </c>
      <c r="C340" s="62" t="s">
        <v>2436</v>
      </c>
      <c r="D340" s="62"/>
      <c r="E340" s="62"/>
      <c r="F340" s="2556">
        <v>2</v>
      </c>
      <c r="G340" s="2631"/>
      <c r="H340" s="2631"/>
      <c r="I340" s="2936" t="s">
        <v>16353</v>
      </c>
      <c r="J340" s="16">
        <v>100</v>
      </c>
      <c r="K340" s="79" t="s">
        <v>2433</v>
      </c>
      <c r="L340" s="2461" t="s">
        <v>504</v>
      </c>
      <c r="M340" s="2600" t="s">
        <v>35</v>
      </c>
      <c r="N340" s="56" t="s">
        <v>2435</v>
      </c>
      <c r="O340" s="56"/>
      <c r="P340" s="56"/>
      <c r="Q340" s="62" t="s">
        <v>2434</v>
      </c>
      <c r="R340" s="2491">
        <v>6</v>
      </c>
      <c r="S340" s="2491">
        <v>10</v>
      </c>
      <c r="T340" s="2460" t="s">
        <v>545</v>
      </c>
      <c r="U340" s="16">
        <v>3</v>
      </c>
      <c r="V340" s="2533">
        <f t="shared" si="6"/>
        <v>300</v>
      </c>
      <c r="W340" s="16" t="s">
        <v>512</v>
      </c>
      <c r="X340" s="2513" t="s">
        <v>2437</v>
      </c>
      <c r="Y340" s="2948"/>
      <c r="Z340" s="2530"/>
      <c r="AA340" s="2499" t="s">
        <v>2438</v>
      </c>
      <c r="AB340" s="2593" t="s">
        <v>2439</v>
      </c>
      <c r="AC340" s="2499">
        <v>1380</v>
      </c>
      <c r="AD340" s="6" t="s">
        <v>1002</v>
      </c>
      <c r="AE340" s="2543">
        <v>45443</v>
      </c>
      <c r="AF340" s="8">
        <v>1</v>
      </c>
      <c r="AG340" s="2543"/>
      <c r="AH340" s="8">
        <v>5</v>
      </c>
    </row>
    <row r="341" spans="1:34" s="162" customFormat="1" ht="120" x14ac:dyDescent="0.25">
      <c r="A341" s="2518">
        <v>45443</v>
      </c>
      <c r="C341" s="62" t="s">
        <v>2408</v>
      </c>
      <c r="D341" s="62"/>
      <c r="E341" s="62"/>
      <c r="F341" s="2556">
        <v>1</v>
      </c>
      <c r="G341" s="2631"/>
      <c r="H341" s="2631"/>
      <c r="I341" s="2936" t="s">
        <v>16354</v>
      </c>
      <c r="J341" s="16">
        <v>30</v>
      </c>
      <c r="K341" s="2706" t="s">
        <v>2433</v>
      </c>
      <c r="L341" s="2461" t="s">
        <v>504</v>
      </c>
      <c r="M341" s="2600" t="s">
        <v>511</v>
      </c>
      <c r="N341" s="56" t="s">
        <v>2407</v>
      </c>
      <c r="O341" s="56"/>
      <c r="P341" s="56"/>
      <c r="Q341" s="62" t="s">
        <v>2406</v>
      </c>
      <c r="R341" s="2491">
        <v>159</v>
      </c>
      <c r="S341" s="2491">
        <v>561</v>
      </c>
      <c r="T341" s="2460" t="s">
        <v>1099</v>
      </c>
      <c r="U341" s="16">
        <v>47</v>
      </c>
      <c r="V341" s="2533">
        <f t="shared" si="6"/>
        <v>1410</v>
      </c>
      <c r="W341" s="16" t="s">
        <v>520</v>
      </c>
      <c r="X341" s="2513" t="s">
        <v>1512</v>
      </c>
      <c r="Y341" s="2948"/>
      <c r="Z341" s="2530"/>
      <c r="AA341" s="2499" t="s">
        <v>2398</v>
      </c>
      <c r="AB341" s="2593" t="s">
        <v>2409</v>
      </c>
      <c r="AC341" s="2499">
        <v>9392.9</v>
      </c>
      <c r="AD341" s="6" t="s">
        <v>635</v>
      </c>
      <c r="AE341" s="2543">
        <v>45443</v>
      </c>
      <c r="AF341" s="8">
        <v>3</v>
      </c>
      <c r="AG341" s="2543">
        <v>45426</v>
      </c>
      <c r="AH341" s="8"/>
    </row>
    <row r="342" spans="1:34" s="162" customFormat="1" ht="45" x14ac:dyDescent="0.25">
      <c r="A342" s="2518">
        <v>45442</v>
      </c>
      <c r="C342" s="147" t="s">
        <v>2442</v>
      </c>
      <c r="D342" s="147"/>
      <c r="E342" s="147"/>
      <c r="F342" s="2631"/>
      <c r="G342" s="2631"/>
      <c r="H342" s="2556">
        <v>1</v>
      </c>
      <c r="I342" s="2936" t="s">
        <v>16355</v>
      </c>
      <c r="J342" s="77">
        <v>17</v>
      </c>
      <c r="K342" s="2716" t="s">
        <v>2440</v>
      </c>
      <c r="L342" s="77" t="s">
        <v>1999</v>
      </c>
      <c r="M342" s="2628" t="s">
        <v>511</v>
      </c>
      <c r="N342" s="143" t="s">
        <v>2081</v>
      </c>
      <c r="O342" s="143"/>
      <c r="P342" s="143"/>
      <c r="Q342" s="17" t="s">
        <v>2441</v>
      </c>
      <c r="R342" s="2663">
        <v>26</v>
      </c>
      <c r="S342" s="2663">
        <v>137</v>
      </c>
      <c r="T342" s="2626" t="s">
        <v>640</v>
      </c>
      <c r="U342" s="77">
        <v>4</v>
      </c>
      <c r="V342" s="2627">
        <f t="shared" si="6"/>
        <v>68</v>
      </c>
      <c r="W342" s="16" t="s">
        <v>506</v>
      </c>
      <c r="X342" s="2513" t="s">
        <v>1290</v>
      </c>
      <c r="Y342" s="2948"/>
      <c r="Z342" s="2530"/>
      <c r="AA342" s="2499" t="s">
        <v>514</v>
      </c>
      <c r="AB342" s="2593" t="s">
        <v>2412</v>
      </c>
      <c r="AC342" s="2499">
        <v>2755</v>
      </c>
      <c r="AD342" s="6" t="s">
        <v>1002</v>
      </c>
      <c r="AE342" s="2543">
        <v>45442</v>
      </c>
      <c r="AF342" s="8">
        <v>1</v>
      </c>
      <c r="AG342" s="2543">
        <v>45440</v>
      </c>
      <c r="AH342" s="8"/>
    </row>
    <row r="343" spans="1:34" s="162" customFormat="1" ht="135" x14ac:dyDescent="0.25">
      <c r="A343" s="2518">
        <v>45442</v>
      </c>
      <c r="C343" s="62" t="s">
        <v>2445</v>
      </c>
      <c r="D343" s="62"/>
      <c r="E343" s="62"/>
      <c r="F343" s="2631"/>
      <c r="G343" s="2556"/>
      <c r="H343" s="2556">
        <v>1</v>
      </c>
      <c r="I343" s="2936" t="s">
        <v>16356</v>
      </c>
      <c r="J343" s="16">
        <v>10</v>
      </c>
      <c r="K343" s="2710" t="s">
        <v>16890</v>
      </c>
      <c r="L343" s="2461" t="s">
        <v>504</v>
      </c>
      <c r="M343" s="2758" t="s">
        <v>27</v>
      </c>
      <c r="N343" s="140" t="s">
        <v>2444</v>
      </c>
      <c r="O343" s="140"/>
      <c r="P343" s="140"/>
      <c r="Q343" s="62" t="s">
        <v>2443</v>
      </c>
      <c r="R343" s="2491">
        <v>80</v>
      </c>
      <c r="S343" s="2491">
        <v>410</v>
      </c>
      <c r="T343" s="2460" t="s">
        <v>505</v>
      </c>
      <c r="U343" s="16">
        <v>11</v>
      </c>
      <c r="V343" s="2533">
        <f t="shared" si="6"/>
        <v>110</v>
      </c>
      <c r="W343" s="16" t="s">
        <v>512</v>
      </c>
      <c r="X343" s="2513" t="s">
        <v>1095</v>
      </c>
      <c r="Y343" s="2948"/>
      <c r="Z343" s="2530"/>
      <c r="AA343" s="2499" t="s">
        <v>2398</v>
      </c>
      <c r="AB343" s="2593" t="s">
        <v>1535</v>
      </c>
      <c r="AC343" s="2499">
        <v>1600.4</v>
      </c>
      <c r="AD343" s="6" t="s">
        <v>956</v>
      </c>
      <c r="AE343" s="2543">
        <v>45442</v>
      </c>
      <c r="AF343" s="8">
        <v>1</v>
      </c>
      <c r="AG343" s="2543">
        <v>45432</v>
      </c>
      <c r="AH343" s="8">
        <v>11</v>
      </c>
    </row>
    <row r="344" spans="1:34" s="2807" customFormat="1" ht="135" x14ac:dyDescent="0.25">
      <c r="A344" s="2518">
        <v>45442</v>
      </c>
      <c r="C344" s="2804" t="s">
        <v>2449</v>
      </c>
      <c r="D344" s="2804"/>
      <c r="E344" s="2804"/>
      <c r="F344" s="161"/>
      <c r="G344" s="161"/>
      <c r="H344" s="2681">
        <v>1</v>
      </c>
      <c r="I344" s="2937" t="s">
        <v>16357</v>
      </c>
      <c r="J344" s="2798">
        <v>23</v>
      </c>
      <c r="K344" s="2805" t="s">
        <v>2446</v>
      </c>
      <c r="L344" s="2798" t="s">
        <v>1999</v>
      </c>
      <c r="M344" s="2802" t="s">
        <v>511</v>
      </c>
      <c r="N344" s="2718" t="s">
        <v>2448</v>
      </c>
      <c r="O344" s="2718"/>
      <c r="P344" s="2718"/>
      <c r="Q344" s="62" t="s">
        <v>2447</v>
      </c>
      <c r="R344" s="2799">
        <v>106</v>
      </c>
      <c r="S344" s="2799">
        <v>365</v>
      </c>
      <c r="T344" s="2800" t="s">
        <v>629</v>
      </c>
      <c r="U344" s="2798">
        <v>6</v>
      </c>
      <c r="V344" s="2801">
        <f t="shared" si="6"/>
        <v>138</v>
      </c>
      <c r="W344" s="16" t="s">
        <v>506</v>
      </c>
      <c r="X344" s="2513" t="s">
        <v>949</v>
      </c>
      <c r="Y344" s="2948"/>
      <c r="Z344" s="2811" t="s">
        <v>949</v>
      </c>
      <c r="AA344" s="2499" t="s">
        <v>514</v>
      </c>
      <c r="AB344" s="2593" t="s">
        <v>2366</v>
      </c>
      <c r="AC344" s="2499">
        <v>19900.060000000001</v>
      </c>
      <c r="AD344" s="6" t="s">
        <v>635</v>
      </c>
      <c r="AE344" s="2543">
        <v>45442</v>
      </c>
      <c r="AF344" s="8">
        <v>2</v>
      </c>
      <c r="AG344" s="2543"/>
      <c r="AH344" s="8">
        <v>6.5</v>
      </c>
    </row>
    <row r="345" spans="1:34" s="162" customFormat="1" ht="90" x14ac:dyDescent="0.25">
      <c r="A345" s="2518">
        <v>45441</v>
      </c>
      <c r="C345" s="62" t="s">
        <v>2453</v>
      </c>
      <c r="D345" s="62"/>
      <c r="E345" s="62"/>
      <c r="F345" s="2556">
        <v>1</v>
      </c>
      <c r="G345" s="2698"/>
      <c r="H345" s="2698"/>
      <c r="I345" s="2936" t="s">
        <v>16358</v>
      </c>
      <c r="J345" s="16">
        <v>24</v>
      </c>
      <c r="K345" s="79" t="s">
        <v>2450</v>
      </c>
      <c r="L345" s="2461" t="s">
        <v>504</v>
      </c>
      <c r="M345" s="2600" t="s">
        <v>27</v>
      </c>
      <c r="N345" s="140" t="s">
        <v>2452</v>
      </c>
      <c r="O345" s="140"/>
      <c r="P345" s="140"/>
      <c r="Q345" s="62" t="s">
        <v>2451</v>
      </c>
      <c r="R345" s="2491">
        <v>1</v>
      </c>
      <c r="S345" s="2491">
        <v>2</v>
      </c>
      <c r="T345" s="2460" t="s">
        <v>545</v>
      </c>
      <c r="U345" s="16">
        <v>51</v>
      </c>
      <c r="V345" s="2533">
        <f t="shared" si="6"/>
        <v>1224</v>
      </c>
      <c r="W345" s="16" t="s">
        <v>2454</v>
      </c>
      <c r="X345" s="2513" t="s">
        <v>2455</v>
      </c>
      <c r="Y345" s="2948"/>
      <c r="Z345" s="2530"/>
      <c r="AA345" s="2499" t="s">
        <v>2456</v>
      </c>
      <c r="AB345" s="2593" t="s">
        <v>2457</v>
      </c>
      <c r="AC345" s="2499">
        <v>6900</v>
      </c>
      <c r="AD345" s="6" t="s">
        <v>1167</v>
      </c>
      <c r="AE345" s="2543">
        <v>45421</v>
      </c>
      <c r="AF345" s="8">
        <v>1</v>
      </c>
      <c r="AG345" s="2543">
        <v>45406</v>
      </c>
      <c r="AH345" s="8">
        <v>4</v>
      </c>
    </row>
    <row r="346" spans="1:34" s="162" customFormat="1" ht="135" x14ac:dyDescent="0.25">
      <c r="A346" s="2518">
        <v>45441</v>
      </c>
      <c r="C346" s="62" t="s">
        <v>2460</v>
      </c>
      <c r="D346" s="62"/>
      <c r="E346" s="62"/>
      <c r="F346" s="2556"/>
      <c r="G346" s="2556">
        <v>1</v>
      </c>
      <c r="H346" s="2556"/>
      <c r="I346" s="2936" t="s">
        <v>16359</v>
      </c>
      <c r="J346" s="16">
        <v>25</v>
      </c>
      <c r="K346" s="2706" t="s">
        <v>16891</v>
      </c>
      <c r="L346" s="2461" t="s">
        <v>504</v>
      </c>
      <c r="M346" s="2600" t="s">
        <v>511</v>
      </c>
      <c r="N346" s="56" t="s">
        <v>2459</v>
      </c>
      <c r="O346" s="56"/>
      <c r="P346" s="56"/>
      <c r="Q346" s="62" t="s">
        <v>2458</v>
      </c>
      <c r="R346" s="2491">
        <v>17</v>
      </c>
      <c r="S346" s="2491">
        <v>79</v>
      </c>
      <c r="T346" s="2460" t="s">
        <v>505</v>
      </c>
      <c r="U346" s="16">
        <v>0</v>
      </c>
      <c r="V346" s="2533">
        <f t="shared" si="6"/>
        <v>0</v>
      </c>
      <c r="W346" s="16" t="s">
        <v>512</v>
      </c>
      <c r="X346" s="2513" t="s">
        <v>1953</v>
      </c>
      <c r="Y346" s="2948"/>
      <c r="Z346" s="2530"/>
      <c r="AA346" s="2499" t="s">
        <v>514</v>
      </c>
      <c r="AB346" s="2593" t="s">
        <v>2227</v>
      </c>
      <c r="AC346" s="2499">
        <v>4610</v>
      </c>
      <c r="AD346" s="6" t="s">
        <v>752</v>
      </c>
      <c r="AE346" s="2543">
        <v>45441</v>
      </c>
      <c r="AF346" s="8">
        <v>2</v>
      </c>
      <c r="AG346" s="2543">
        <v>45436</v>
      </c>
      <c r="AH346" s="8">
        <v>5</v>
      </c>
    </row>
    <row r="347" spans="1:34" s="162" customFormat="1" ht="105" x14ac:dyDescent="0.25">
      <c r="A347" s="2518">
        <v>45441</v>
      </c>
      <c r="C347" s="147" t="s">
        <v>2464</v>
      </c>
      <c r="D347" s="147"/>
      <c r="E347" s="147"/>
      <c r="F347" s="2556">
        <v>1</v>
      </c>
      <c r="G347" s="2556"/>
      <c r="H347" s="2631"/>
      <c r="I347" s="2936" t="s">
        <v>16360</v>
      </c>
      <c r="J347" s="77">
        <v>30</v>
      </c>
      <c r="K347" s="2716" t="s">
        <v>16892</v>
      </c>
      <c r="L347" s="77" t="s">
        <v>2463</v>
      </c>
      <c r="M347" s="2628" t="s">
        <v>27</v>
      </c>
      <c r="N347" s="143" t="s">
        <v>2462</v>
      </c>
      <c r="O347" s="143"/>
      <c r="P347" s="143"/>
      <c r="Q347" s="62" t="s">
        <v>2461</v>
      </c>
      <c r="R347" s="2663">
        <v>41</v>
      </c>
      <c r="S347" s="2663">
        <v>110</v>
      </c>
      <c r="T347" s="2626" t="s">
        <v>545</v>
      </c>
      <c r="U347" s="77">
        <v>27</v>
      </c>
      <c r="V347" s="2627">
        <f t="shared" si="6"/>
        <v>810</v>
      </c>
      <c r="W347" s="16" t="s">
        <v>506</v>
      </c>
      <c r="X347" s="2513" t="s">
        <v>2465</v>
      </c>
      <c r="Y347" s="2948"/>
      <c r="Z347" s="2530"/>
      <c r="AA347" s="2499" t="s">
        <v>514</v>
      </c>
      <c r="AB347" s="2593" t="s">
        <v>2399</v>
      </c>
      <c r="AC347" s="2499">
        <v>3585</v>
      </c>
      <c r="AD347" s="6" t="s">
        <v>1002</v>
      </c>
      <c r="AE347" s="2543">
        <v>45441</v>
      </c>
      <c r="AF347" s="8">
        <v>1</v>
      </c>
      <c r="AG347" s="2543">
        <v>45435</v>
      </c>
      <c r="AH347" s="8">
        <v>2</v>
      </c>
    </row>
    <row r="348" spans="1:34" s="2646" customFormat="1" ht="105" x14ac:dyDescent="0.25">
      <c r="A348" s="2518">
        <v>45441</v>
      </c>
      <c r="C348" s="62" t="s">
        <v>2468</v>
      </c>
      <c r="D348" s="62"/>
      <c r="E348" s="62"/>
      <c r="F348" s="2631"/>
      <c r="G348" s="2556">
        <v>1</v>
      </c>
      <c r="H348" s="2556"/>
      <c r="I348" s="2939" t="s">
        <v>16361</v>
      </c>
      <c r="J348" s="16">
        <v>150</v>
      </c>
      <c r="K348" s="2706" t="s">
        <v>16891</v>
      </c>
      <c r="L348" s="2461" t="s">
        <v>504</v>
      </c>
      <c r="M348" s="2600" t="s">
        <v>27</v>
      </c>
      <c r="N348" s="56" t="s">
        <v>2467</v>
      </c>
      <c r="O348" s="56"/>
      <c r="P348" s="56"/>
      <c r="Q348" s="62" t="s">
        <v>2466</v>
      </c>
      <c r="R348" s="2491">
        <v>34</v>
      </c>
      <c r="S348" s="2491">
        <v>257</v>
      </c>
      <c r="T348" s="2460" t="s">
        <v>545</v>
      </c>
      <c r="U348" s="16">
        <v>13</v>
      </c>
      <c r="V348" s="2533">
        <f t="shared" si="6"/>
        <v>1950</v>
      </c>
      <c r="W348" s="16" t="s">
        <v>506</v>
      </c>
      <c r="X348" s="2513" t="s">
        <v>2338</v>
      </c>
      <c r="Y348" s="2948"/>
      <c r="Z348" s="2530"/>
      <c r="AA348" s="2499" t="s">
        <v>1833</v>
      </c>
      <c r="AB348" s="2593" t="s">
        <v>2175</v>
      </c>
      <c r="AC348" s="2499">
        <v>9184.5</v>
      </c>
      <c r="AD348" s="6" t="s">
        <v>1002</v>
      </c>
      <c r="AE348" s="2543">
        <v>45443</v>
      </c>
      <c r="AF348" s="8">
        <v>1</v>
      </c>
      <c r="AG348" s="2543">
        <v>45434</v>
      </c>
      <c r="AH348" s="8">
        <v>12</v>
      </c>
    </row>
    <row r="349" spans="1:34" s="162" customFormat="1" ht="90" x14ac:dyDescent="0.25">
      <c r="A349" s="2518">
        <v>45440</v>
      </c>
      <c r="C349" s="2804" t="s">
        <v>2442</v>
      </c>
      <c r="D349" s="2804"/>
      <c r="E349" s="2804"/>
      <c r="F349" s="2681">
        <v>1</v>
      </c>
      <c r="G349" s="161"/>
      <c r="H349" s="161"/>
      <c r="I349" s="2936" t="s">
        <v>16362</v>
      </c>
      <c r="J349" s="2798">
        <v>45</v>
      </c>
      <c r="K349" s="2805" t="s">
        <v>16893</v>
      </c>
      <c r="L349" s="2798" t="s">
        <v>2277</v>
      </c>
      <c r="M349" s="2802" t="s">
        <v>511</v>
      </c>
      <c r="N349" s="2718" t="s">
        <v>2470</v>
      </c>
      <c r="O349" s="2718"/>
      <c r="P349" s="2718"/>
      <c r="Q349" s="62" t="s">
        <v>2469</v>
      </c>
      <c r="R349" s="2799">
        <v>1</v>
      </c>
      <c r="S349" s="2799">
        <v>3</v>
      </c>
      <c r="T349" s="2800"/>
      <c r="U349" s="2798">
        <v>1</v>
      </c>
      <c r="V349" s="2801">
        <f t="shared" si="6"/>
        <v>45</v>
      </c>
      <c r="W349" s="16" t="s">
        <v>506</v>
      </c>
      <c r="X349" s="2513" t="s">
        <v>949</v>
      </c>
      <c r="Y349" s="2948"/>
      <c r="Z349" s="2530"/>
      <c r="AA349" s="2499" t="s">
        <v>514</v>
      </c>
      <c r="AB349" s="2593" t="s">
        <v>2412</v>
      </c>
      <c r="AC349" s="2499">
        <v>9215</v>
      </c>
      <c r="AD349" s="6" t="s">
        <v>1002</v>
      </c>
      <c r="AE349" s="2543">
        <v>45440</v>
      </c>
      <c r="AF349" s="8">
        <v>1</v>
      </c>
      <c r="AG349" s="2543"/>
      <c r="AH349" s="8"/>
    </row>
    <row r="350" spans="1:34" s="162" customFormat="1" ht="90" x14ac:dyDescent="0.25">
      <c r="A350" s="2518">
        <v>45440</v>
      </c>
      <c r="C350" s="147" t="s">
        <v>2473</v>
      </c>
      <c r="D350" s="147"/>
      <c r="E350" s="147"/>
      <c r="F350" s="2556">
        <v>1</v>
      </c>
      <c r="G350" s="2698"/>
      <c r="H350" s="2698"/>
      <c r="I350" s="2936" t="s">
        <v>16363</v>
      </c>
      <c r="J350" s="77">
        <v>23</v>
      </c>
      <c r="K350" s="1557" t="s">
        <v>16894</v>
      </c>
      <c r="L350" s="77" t="s">
        <v>1999</v>
      </c>
      <c r="M350" s="2628" t="s">
        <v>511</v>
      </c>
      <c r="N350" s="143" t="s">
        <v>2472</v>
      </c>
      <c r="O350" s="143"/>
      <c r="P350" s="143"/>
      <c r="Q350" s="62" t="s">
        <v>2471</v>
      </c>
      <c r="R350" s="2663">
        <v>16</v>
      </c>
      <c r="S350" s="2663">
        <v>33</v>
      </c>
      <c r="T350" s="2626" t="s">
        <v>545</v>
      </c>
      <c r="U350" s="77">
        <v>5</v>
      </c>
      <c r="V350" s="2627">
        <f t="shared" si="6"/>
        <v>115</v>
      </c>
      <c r="W350" s="16" t="s">
        <v>506</v>
      </c>
      <c r="X350" s="2513" t="s">
        <v>949</v>
      </c>
      <c r="Y350" s="2948"/>
      <c r="Z350" s="2530"/>
      <c r="AA350" s="2499" t="s">
        <v>514</v>
      </c>
      <c r="AB350" s="2593" t="s">
        <v>2383</v>
      </c>
      <c r="AC350" s="2499">
        <v>5444.25</v>
      </c>
      <c r="AD350" s="6" t="s">
        <v>1002</v>
      </c>
      <c r="AE350" s="2543">
        <v>45440</v>
      </c>
      <c r="AF350" s="8">
        <v>1</v>
      </c>
      <c r="AG350" s="2543"/>
      <c r="AH350" s="8">
        <v>3.5</v>
      </c>
    </row>
    <row r="351" spans="1:34" s="162" customFormat="1" ht="135" x14ac:dyDescent="0.25">
      <c r="A351" s="2518">
        <v>45440</v>
      </c>
      <c r="C351" s="147" t="s">
        <v>2473</v>
      </c>
      <c r="D351" s="147"/>
      <c r="E351" s="147"/>
      <c r="F351" s="2556">
        <v>1</v>
      </c>
      <c r="G351" s="2631"/>
      <c r="H351" s="2631"/>
      <c r="I351" s="2936" t="s">
        <v>16364</v>
      </c>
      <c r="J351" s="77">
        <v>23</v>
      </c>
      <c r="K351" s="2716" t="s">
        <v>16894</v>
      </c>
      <c r="L351" s="77" t="s">
        <v>2289</v>
      </c>
      <c r="M351" s="2628" t="s">
        <v>35</v>
      </c>
      <c r="N351" s="143" t="s">
        <v>2475</v>
      </c>
      <c r="O351" s="143"/>
      <c r="P351" s="143"/>
      <c r="Q351" s="62" t="s">
        <v>2474</v>
      </c>
      <c r="R351" s="2663">
        <v>89</v>
      </c>
      <c r="S351" s="2663">
        <v>339</v>
      </c>
      <c r="T351" s="2626" t="s">
        <v>505</v>
      </c>
      <c r="U351" s="77">
        <v>12</v>
      </c>
      <c r="V351" s="2627">
        <f t="shared" si="6"/>
        <v>276</v>
      </c>
      <c r="W351" s="16" t="s">
        <v>506</v>
      </c>
      <c r="X351" s="2513" t="s">
        <v>949</v>
      </c>
      <c r="Y351" s="2948"/>
      <c r="Z351" s="2530"/>
      <c r="AA351" s="2499" t="s">
        <v>514</v>
      </c>
      <c r="AB351" s="2593" t="s">
        <v>2383</v>
      </c>
      <c r="AC351" s="2499">
        <v>11559.9</v>
      </c>
      <c r="AD351" s="6" t="s">
        <v>635</v>
      </c>
      <c r="AE351" s="2543">
        <v>45440</v>
      </c>
      <c r="AF351" s="8">
        <v>2</v>
      </c>
      <c r="AG351" s="2543">
        <v>45435</v>
      </c>
      <c r="AH351" s="8">
        <v>6</v>
      </c>
    </row>
    <row r="352" spans="1:34" s="2646" customFormat="1" ht="135" x14ac:dyDescent="0.25">
      <c r="A352" s="2518">
        <v>45440</v>
      </c>
      <c r="C352" s="62" t="s">
        <v>2477</v>
      </c>
      <c r="D352" s="62"/>
      <c r="E352" s="62"/>
      <c r="F352" s="2698"/>
      <c r="G352" s="2556"/>
      <c r="H352" s="2556">
        <v>1</v>
      </c>
      <c r="I352" s="2939" t="s">
        <v>16365</v>
      </c>
      <c r="J352" s="16">
        <v>37</v>
      </c>
      <c r="K352" s="2706" t="s">
        <v>16895</v>
      </c>
      <c r="L352" s="2461" t="s">
        <v>504</v>
      </c>
      <c r="M352" s="2600" t="s">
        <v>35</v>
      </c>
      <c r="N352" s="56" t="s">
        <v>2219</v>
      </c>
      <c r="O352" s="56"/>
      <c r="P352" s="56"/>
      <c r="Q352" s="62" t="s">
        <v>2476</v>
      </c>
      <c r="R352" s="2491">
        <v>125</v>
      </c>
      <c r="S352" s="2491">
        <v>1137</v>
      </c>
      <c r="T352" s="2460" t="s">
        <v>629</v>
      </c>
      <c r="U352" s="16">
        <v>22</v>
      </c>
      <c r="V352" s="2533">
        <f t="shared" si="6"/>
        <v>814</v>
      </c>
      <c r="W352" s="16" t="s">
        <v>506</v>
      </c>
      <c r="X352" s="2513" t="s">
        <v>615</v>
      </c>
      <c r="Y352" s="2948"/>
      <c r="Z352" s="2530"/>
      <c r="AA352" s="2499" t="s">
        <v>514</v>
      </c>
      <c r="AB352" s="2593" t="s">
        <v>2268</v>
      </c>
      <c r="AC352" s="2499">
        <v>16796.150000000001</v>
      </c>
      <c r="AD352" s="6" t="s">
        <v>635</v>
      </c>
      <c r="AE352" s="2543">
        <v>45440</v>
      </c>
      <c r="AF352" s="8">
        <v>2</v>
      </c>
      <c r="AG352" s="2543">
        <v>45433</v>
      </c>
      <c r="AH352" s="8"/>
    </row>
    <row r="353" spans="1:34" s="162" customFormat="1" ht="90" x14ac:dyDescent="0.25">
      <c r="A353" s="2518">
        <v>45440</v>
      </c>
      <c r="C353" s="62" t="s">
        <v>2479</v>
      </c>
      <c r="D353" s="62"/>
      <c r="E353" s="62"/>
      <c r="F353" s="2556">
        <v>1</v>
      </c>
      <c r="G353" s="2556"/>
      <c r="H353" s="2556"/>
      <c r="I353" s="2936" t="s">
        <v>16366</v>
      </c>
      <c r="J353" s="16">
        <v>210</v>
      </c>
      <c r="K353" s="79" t="s">
        <v>16896</v>
      </c>
      <c r="L353" s="2461" t="s">
        <v>504</v>
      </c>
      <c r="M353" s="2758" t="s">
        <v>511</v>
      </c>
      <c r="N353" s="56" t="s">
        <v>1038</v>
      </c>
      <c r="O353" s="56"/>
      <c r="P353" s="56"/>
      <c r="Q353" s="62" t="s">
        <v>2478</v>
      </c>
      <c r="R353" s="2491">
        <v>37</v>
      </c>
      <c r="S353" s="2491">
        <v>134</v>
      </c>
      <c r="T353" s="2460" t="s">
        <v>640</v>
      </c>
      <c r="U353" s="16">
        <v>4</v>
      </c>
      <c r="V353" s="2533">
        <f t="shared" si="6"/>
        <v>840</v>
      </c>
      <c r="W353" s="16" t="s">
        <v>512</v>
      </c>
      <c r="X353" s="2513" t="s">
        <v>2307</v>
      </c>
      <c r="Y353" s="2948"/>
      <c r="Z353" s="2530"/>
      <c r="AA353" s="2499" t="s">
        <v>514</v>
      </c>
      <c r="AB353" s="2593" t="s">
        <v>785</v>
      </c>
      <c r="AC353" s="2499">
        <v>5905.2</v>
      </c>
      <c r="AD353" s="6" t="s">
        <v>1002</v>
      </c>
      <c r="AE353" s="2543">
        <v>45440</v>
      </c>
      <c r="AF353" s="8">
        <v>1</v>
      </c>
      <c r="AG353" s="2543">
        <v>45426</v>
      </c>
      <c r="AH353" s="8">
        <v>10</v>
      </c>
    </row>
    <row r="354" spans="1:34" s="162" customFormat="1" ht="135" x14ac:dyDescent="0.25">
      <c r="A354" s="2518">
        <v>45440</v>
      </c>
      <c r="C354" s="17" t="s">
        <v>336</v>
      </c>
      <c r="D354" s="17"/>
      <c r="E354" s="17"/>
      <c r="F354" s="2556">
        <v>1</v>
      </c>
      <c r="G354" s="2631"/>
      <c r="H354" s="2556"/>
      <c r="I354" s="2936" t="s">
        <v>16367</v>
      </c>
      <c r="J354" s="16">
        <v>110</v>
      </c>
      <c r="K354" s="2706" t="s">
        <v>16896</v>
      </c>
      <c r="L354" s="2461" t="s">
        <v>504</v>
      </c>
      <c r="M354" s="2600" t="s">
        <v>27</v>
      </c>
      <c r="N354" s="56" t="s">
        <v>2481</v>
      </c>
      <c r="O354" s="56"/>
      <c r="P354" s="56"/>
      <c r="Q354" s="62" t="s">
        <v>2480</v>
      </c>
      <c r="R354" s="2491">
        <v>22</v>
      </c>
      <c r="S354" s="2491">
        <v>45</v>
      </c>
      <c r="T354" s="2460" t="s">
        <v>505</v>
      </c>
      <c r="U354" s="16">
        <v>10</v>
      </c>
      <c r="V354" s="2533">
        <f t="shared" si="6"/>
        <v>1100</v>
      </c>
      <c r="W354" s="16" t="s">
        <v>2291</v>
      </c>
      <c r="X354" s="2513" t="s">
        <v>541</v>
      </c>
      <c r="Y354" s="2948"/>
      <c r="Z354" s="2530"/>
      <c r="AA354" s="2499" t="s">
        <v>514</v>
      </c>
      <c r="AB354" s="2593" t="s">
        <v>2203</v>
      </c>
      <c r="AC354" s="2499">
        <v>3971</v>
      </c>
      <c r="AD354" s="6" t="s">
        <v>635</v>
      </c>
      <c r="AE354" s="2543">
        <v>45440</v>
      </c>
      <c r="AF354" s="8">
        <v>2</v>
      </c>
      <c r="AG354" s="2543">
        <v>45428</v>
      </c>
      <c r="AH354" s="8">
        <v>5</v>
      </c>
    </row>
    <row r="355" spans="1:34" s="162" customFormat="1" ht="135" x14ac:dyDescent="0.25">
      <c r="A355" s="2518">
        <v>45436</v>
      </c>
      <c r="C355" s="62" t="s">
        <v>2485</v>
      </c>
      <c r="D355" s="62"/>
      <c r="E355" s="62"/>
      <c r="F355" s="2631"/>
      <c r="G355" s="2556">
        <v>1</v>
      </c>
      <c r="H355" s="2631"/>
      <c r="I355" s="2936" t="s">
        <v>16368</v>
      </c>
      <c r="J355" s="16">
        <v>40</v>
      </c>
      <c r="K355" s="2706" t="s">
        <v>2482</v>
      </c>
      <c r="L355" s="2461" t="s">
        <v>504</v>
      </c>
      <c r="M355" s="2758" t="s">
        <v>511</v>
      </c>
      <c r="N355" s="56" t="s">
        <v>2484</v>
      </c>
      <c r="O355" s="56"/>
      <c r="P355" s="56"/>
      <c r="Q355" s="62" t="s">
        <v>2483</v>
      </c>
      <c r="R355" s="2491">
        <v>145</v>
      </c>
      <c r="S355" s="2491">
        <v>560</v>
      </c>
      <c r="T355" s="2460" t="s">
        <v>730</v>
      </c>
      <c r="U355" s="16">
        <v>51</v>
      </c>
      <c r="V355" s="2533">
        <f t="shared" si="6"/>
        <v>2040</v>
      </c>
      <c r="W355" s="16" t="s">
        <v>520</v>
      </c>
      <c r="X355" s="2513" t="s">
        <v>606</v>
      </c>
      <c r="Y355" s="2948"/>
      <c r="Z355" s="2530" t="s">
        <v>2486</v>
      </c>
      <c r="AA355" s="2499" t="s">
        <v>1833</v>
      </c>
      <c r="AB355" s="2593" t="s">
        <v>2399</v>
      </c>
      <c r="AC355" s="2499">
        <v>16106</v>
      </c>
      <c r="AD355" s="2619" t="s">
        <v>2269</v>
      </c>
      <c r="AE355" s="2543">
        <v>45436</v>
      </c>
      <c r="AF355" s="8">
        <v>2</v>
      </c>
      <c r="AG355" s="2543">
        <v>45432</v>
      </c>
      <c r="AH355" s="8">
        <v>13.5</v>
      </c>
    </row>
    <row r="356" spans="1:34" s="2646" customFormat="1" ht="90" x14ac:dyDescent="0.25">
      <c r="A356" s="2518">
        <v>45436</v>
      </c>
      <c r="C356" s="147" t="s">
        <v>1533</v>
      </c>
      <c r="D356" s="147"/>
      <c r="E356" s="147"/>
      <c r="F356" s="2698"/>
      <c r="G356" s="2556">
        <v>1</v>
      </c>
      <c r="H356" s="2698"/>
      <c r="I356" s="2939" t="s">
        <v>16369</v>
      </c>
      <c r="J356" s="77">
        <v>23</v>
      </c>
      <c r="K356" s="2716" t="s">
        <v>2487</v>
      </c>
      <c r="L356" s="77" t="s">
        <v>1999</v>
      </c>
      <c r="M356" s="2628" t="s">
        <v>511</v>
      </c>
      <c r="N356" s="143" t="s">
        <v>1060</v>
      </c>
      <c r="O356" s="143"/>
      <c r="P356" s="143"/>
      <c r="Q356" s="62" t="s">
        <v>2488</v>
      </c>
      <c r="R356" s="2663">
        <v>18</v>
      </c>
      <c r="S356" s="2663">
        <v>26</v>
      </c>
      <c r="T356" s="2626" t="s">
        <v>545</v>
      </c>
      <c r="U356" s="77">
        <v>2</v>
      </c>
      <c r="V356" s="2627">
        <f t="shared" si="6"/>
        <v>46</v>
      </c>
      <c r="W356" s="16" t="s">
        <v>506</v>
      </c>
      <c r="X356" s="2513" t="s">
        <v>949</v>
      </c>
      <c r="Y356" s="2948"/>
      <c r="Z356" s="2530"/>
      <c r="AA356" s="2499" t="s">
        <v>514</v>
      </c>
      <c r="AB356" s="2593" t="s">
        <v>2175</v>
      </c>
      <c r="AC356" s="2499">
        <v>4139</v>
      </c>
      <c r="AD356" s="6" t="s">
        <v>752</v>
      </c>
      <c r="AE356" s="2543">
        <v>45436</v>
      </c>
      <c r="AF356" s="8">
        <v>1</v>
      </c>
      <c r="AG356" s="2543"/>
      <c r="AH356" s="8">
        <v>3.5</v>
      </c>
    </row>
    <row r="357" spans="1:34" s="162" customFormat="1" ht="135" x14ac:dyDescent="0.25">
      <c r="A357" s="2518">
        <v>45436</v>
      </c>
      <c r="C357" s="62" t="s">
        <v>2491</v>
      </c>
      <c r="D357" s="62"/>
      <c r="E357" s="62"/>
      <c r="F357" s="2631"/>
      <c r="G357" s="2631"/>
      <c r="H357" s="2556">
        <v>1</v>
      </c>
      <c r="I357" s="2936" t="s">
        <v>16839</v>
      </c>
      <c r="J357" s="16">
        <v>4</v>
      </c>
      <c r="K357" s="2706" t="s">
        <v>2482</v>
      </c>
      <c r="L357" s="2461" t="s">
        <v>504</v>
      </c>
      <c r="M357" s="2758" t="s">
        <v>511</v>
      </c>
      <c r="N357" s="140" t="s">
        <v>2490</v>
      </c>
      <c r="O357" s="140"/>
      <c r="P357" s="140"/>
      <c r="Q357" s="62" t="s">
        <v>2489</v>
      </c>
      <c r="R357" s="2491">
        <v>113</v>
      </c>
      <c r="S357" s="2491">
        <v>408</v>
      </c>
      <c r="T357" s="2460" t="s">
        <v>629</v>
      </c>
      <c r="U357" s="16">
        <v>19</v>
      </c>
      <c r="V357" s="2533">
        <f t="shared" si="6"/>
        <v>76</v>
      </c>
      <c r="W357" s="16" t="s">
        <v>506</v>
      </c>
      <c r="X357" s="2808" t="s">
        <v>2492</v>
      </c>
      <c r="Y357" s="2949"/>
      <c r="Z357" s="2530"/>
      <c r="AA357" s="2499" t="s">
        <v>2493</v>
      </c>
      <c r="AB357" s="2593" t="s">
        <v>2494</v>
      </c>
      <c r="AC357" s="2499">
        <v>4786</v>
      </c>
      <c r="AD357" s="6" t="s">
        <v>2495</v>
      </c>
      <c r="AE357" s="2543">
        <v>45436</v>
      </c>
      <c r="AF357" s="8">
        <v>2</v>
      </c>
      <c r="AG357" s="2543"/>
      <c r="AH357" s="8">
        <v>9.5</v>
      </c>
    </row>
    <row r="358" spans="1:34" s="162" customFormat="1" ht="45" x14ac:dyDescent="0.25">
      <c r="A358" s="2518">
        <v>45435</v>
      </c>
      <c r="C358" s="17" t="s">
        <v>334</v>
      </c>
      <c r="D358" s="17"/>
      <c r="E358" s="17"/>
      <c r="F358" s="2556"/>
      <c r="G358" s="2631"/>
      <c r="H358" s="2556"/>
      <c r="I358" s="2936" t="s">
        <v>16370</v>
      </c>
      <c r="J358" s="16">
        <v>60</v>
      </c>
      <c r="K358" s="79" t="s">
        <v>2412</v>
      </c>
      <c r="L358" s="2461"/>
      <c r="M358" s="2600" t="s">
        <v>511</v>
      </c>
      <c r="N358" s="56" t="s">
        <v>16787</v>
      </c>
      <c r="O358" s="56"/>
      <c r="P358" s="56"/>
      <c r="Q358" s="62" t="s">
        <v>986</v>
      </c>
      <c r="R358" s="2491"/>
      <c r="S358" s="2491"/>
      <c r="T358" s="2460"/>
      <c r="U358" s="16">
        <v>0</v>
      </c>
      <c r="V358" s="2533">
        <f t="shared" si="6"/>
        <v>0</v>
      </c>
      <c r="W358" s="16" t="s">
        <v>506</v>
      </c>
      <c r="X358" s="2513" t="s">
        <v>2209</v>
      </c>
      <c r="Y358" s="2948"/>
      <c r="Z358" s="2530"/>
      <c r="AA358" s="2499"/>
      <c r="AB358" s="2593"/>
      <c r="AC358" s="2499"/>
      <c r="AD358" s="6"/>
      <c r="AE358" s="2543"/>
      <c r="AF358" s="8"/>
      <c r="AG358" s="2543"/>
      <c r="AH358" s="8"/>
    </row>
    <row r="359" spans="1:34" s="2646" customFormat="1" ht="135" x14ac:dyDescent="0.25">
      <c r="A359" s="2518">
        <v>45434</v>
      </c>
      <c r="C359" s="2804" t="s">
        <v>2499</v>
      </c>
      <c r="D359" s="2804"/>
      <c r="E359" s="2804"/>
      <c r="F359" s="2681">
        <v>1</v>
      </c>
      <c r="G359" s="161"/>
      <c r="H359" s="161"/>
      <c r="I359" s="2939" t="s">
        <v>16371</v>
      </c>
      <c r="J359" s="2798">
        <v>23</v>
      </c>
      <c r="K359" s="2805" t="s">
        <v>2496</v>
      </c>
      <c r="L359" s="2798" t="s">
        <v>1999</v>
      </c>
      <c r="M359" s="2802" t="s">
        <v>511</v>
      </c>
      <c r="N359" s="2798" t="s">
        <v>2498</v>
      </c>
      <c r="O359" s="2798"/>
      <c r="P359" s="2798"/>
      <c r="Q359" s="62" t="s">
        <v>2497</v>
      </c>
      <c r="R359" s="2799">
        <v>62</v>
      </c>
      <c r="S359" s="2799">
        <v>213</v>
      </c>
      <c r="T359" s="2800" t="s">
        <v>629</v>
      </c>
      <c r="U359" s="2798">
        <v>3</v>
      </c>
      <c r="V359" s="2801">
        <f t="shared" si="6"/>
        <v>69</v>
      </c>
      <c r="W359" s="16" t="s">
        <v>506</v>
      </c>
      <c r="X359" s="2513" t="s">
        <v>949</v>
      </c>
      <c r="Y359" s="2948"/>
      <c r="Z359" s="2530"/>
      <c r="AA359" s="2499" t="s">
        <v>514</v>
      </c>
      <c r="AB359" s="2593" t="s">
        <v>2500</v>
      </c>
      <c r="AC359" s="2499">
        <v>12696.7</v>
      </c>
      <c r="AD359" s="6" t="s">
        <v>2501</v>
      </c>
      <c r="AE359" s="2543">
        <v>45434</v>
      </c>
      <c r="AF359" s="8">
        <v>2</v>
      </c>
      <c r="AG359" s="2543"/>
      <c r="AH359" s="8">
        <v>7</v>
      </c>
    </row>
    <row r="360" spans="1:34" s="2646" customFormat="1" ht="45" x14ac:dyDescent="0.25">
      <c r="A360" s="2518">
        <v>45434</v>
      </c>
      <c r="C360" s="17" t="s">
        <v>2504</v>
      </c>
      <c r="D360" s="17"/>
      <c r="E360" s="17"/>
      <c r="F360" s="2809"/>
      <c r="G360" s="2809"/>
      <c r="H360" s="2809"/>
      <c r="I360" s="2939" t="s">
        <v>16372</v>
      </c>
      <c r="J360" s="16">
        <v>15</v>
      </c>
      <c r="K360" s="2710" t="s">
        <v>2502</v>
      </c>
      <c r="L360" s="2461" t="s">
        <v>516</v>
      </c>
      <c r="M360" s="2600"/>
      <c r="N360" s="56" t="s">
        <v>2503</v>
      </c>
      <c r="O360" s="56"/>
      <c r="P360" s="56"/>
      <c r="Q360" s="17" t="s">
        <v>986</v>
      </c>
      <c r="R360" s="2491"/>
      <c r="S360" s="2491"/>
      <c r="T360" s="2460"/>
      <c r="U360" s="16"/>
      <c r="V360" s="2533">
        <f t="shared" si="6"/>
        <v>0</v>
      </c>
      <c r="W360" s="16" t="s">
        <v>2505</v>
      </c>
      <c r="X360" s="2513" t="s">
        <v>2237</v>
      </c>
      <c r="Y360" s="2948"/>
      <c r="Z360" s="2530"/>
      <c r="AA360" s="2499" t="s">
        <v>514</v>
      </c>
      <c r="AB360" s="2593"/>
      <c r="AC360" s="2499">
        <v>250</v>
      </c>
      <c r="AD360" s="6"/>
      <c r="AE360" s="2543"/>
      <c r="AF360" s="8"/>
      <c r="AG360" s="2543"/>
      <c r="AH360" s="8"/>
    </row>
    <row r="361" spans="1:34" s="162" customFormat="1" ht="90" x14ac:dyDescent="0.25">
      <c r="A361" s="2518">
        <v>45434</v>
      </c>
      <c r="C361" s="62" t="s">
        <v>2509</v>
      </c>
      <c r="D361" s="62"/>
      <c r="E361" s="62"/>
      <c r="F361" s="2556"/>
      <c r="G361" s="2556">
        <v>2</v>
      </c>
      <c r="H361" s="2698"/>
      <c r="I361" s="2936" t="s">
        <v>16373</v>
      </c>
      <c r="J361" s="16">
        <v>200</v>
      </c>
      <c r="K361" s="2706" t="s">
        <v>2506</v>
      </c>
      <c r="L361" s="2461" t="s">
        <v>504</v>
      </c>
      <c r="M361" s="2600" t="s">
        <v>27</v>
      </c>
      <c r="N361" s="60" t="s">
        <v>2508</v>
      </c>
      <c r="O361" s="60"/>
      <c r="P361" s="60"/>
      <c r="Q361" s="62" t="s">
        <v>2507</v>
      </c>
      <c r="R361" s="2491">
        <v>3</v>
      </c>
      <c r="S361" s="2491">
        <v>6</v>
      </c>
      <c r="T361" s="2460" t="s">
        <v>545</v>
      </c>
      <c r="U361" s="16">
        <v>0</v>
      </c>
      <c r="V361" s="2533">
        <f t="shared" si="6"/>
        <v>0</v>
      </c>
      <c r="W361" s="51" t="s">
        <v>583</v>
      </c>
      <c r="X361" s="2513" t="s">
        <v>1280</v>
      </c>
      <c r="Y361" s="2948"/>
      <c r="Z361" s="2530"/>
      <c r="AA361" s="2499" t="s">
        <v>2398</v>
      </c>
      <c r="AB361" s="2593" t="s">
        <v>2510</v>
      </c>
      <c r="AC361" s="2499">
        <v>3180</v>
      </c>
      <c r="AD361" s="6" t="s">
        <v>1002</v>
      </c>
      <c r="AE361" s="2543">
        <v>45434</v>
      </c>
      <c r="AF361" s="8">
        <v>1</v>
      </c>
      <c r="AG361" s="2543">
        <v>45425</v>
      </c>
      <c r="AH361" s="8">
        <v>20</v>
      </c>
    </row>
    <row r="362" spans="1:34" s="2646" customFormat="1" ht="135" x14ac:dyDescent="0.25">
      <c r="A362" s="2518">
        <v>45433</v>
      </c>
      <c r="C362" s="62" t="s">
        <v>2514</v>
      </c>
      <c r="D362" s="62"/>
      <c r="E362" s="62"/>
      <c r="F362" s="2631"/>
      <c r="G362" s="2556">
        <v>1</v>
      </c>
      <c r="H362" s="2556"/>
      <c r="I362" s="2939" t="s">
        <v>16374</v>
      </c>
      <c r="J362" s="16">
        <v>50</v>
      </c>
      <c r="K362" s="2706" t="s">
        <v>2511</v>
      </c>
      <c r="L362" s="2461" t="s">
        <v>504</v>
      </c>
      <c r="M362" s="2758" t="s">
        <v>511</v>
      </c>
      <c r="N362" s="56" t="s">
        <v>2513</v>
      </c>
      <c r="O362" s="56"/>
      <c r="P362" s="56"/>
      <c r="Q362" s="62" t="s">
        <v>2512</v>
      </c>
      <c r="R362" s="2491">
        <v>58</v>
      </c>
      <c r="S362" s="2491">
        <v>242</v>
      </c>
      <c r="T362" s="2460" t="s">
        <v>505</v>
      </c>
      <c r="U362" s="16">
        <v>8</v>
      </c>
      <c r="V362" s="2533">
        <f t="shared" si="6"/>
        <v>400</v>
      </c>
      <c r="W362" s="16" t="s">
        <v>2515</v>
      </c>
      <c r="X362" s="2513" t="s">
        <v>2516</v>
      </c>
      <c r="Y362" s="2948"/>
      <c r="Z362" s="2530"/>
      <c r="AA362" s="2499" t="s">
        <v>514</v>
      </c>
      <c r="AB362" s="2593" t="s">
        <v>2203</v>
      </c>
      <c r="AC362" s="2499">
        <v>4067</v>
      </c>
      <c r="AD362" s="6" t="s">
        <v>635</v>
      </c>
      <c r="AE362" s="2543">
        <v>45433</v>
      </c>
      <c r="AF362" s="8">
        <v>2</v>
      </c>
      <c r="AG362" s="2543">
        <v>45427</v>
      </c>
      <c r="AH362" s="8">
        <v>6.5</v>
      </c>
    </row>
    <row r="363" spans="1:34" s="162" customFormat="1" ht="225" x14ac:dyDescent="0.25">
      <c r="A363" s="2518">
        <v>45432</v>
      </c>
      <c r="C363" s="62" t="s">
        <v>2520</v>
      </c>
      <c r="D363" s="62"/>
      <c r="E363" s="62"/>
      <c r="F363" s="2631"/>
      <c r="G363" s="2556"/>
      <c r="H363" s="2556">
        <v>1</v>
      </c>
      <c r="I363" s="2936" t="s">
        <v>16375</v>
      </c>
      <c r="J363" s="16">
        <v>3</v>
      </c>
      <c r="K363" s="2706" t="s">
        <v>2517</v>
      </c>
      <c r="L363" s="2461" t="s">
        <v>504</v>
      </c>
      <c r="M363" s="2758" t="s">
        <v>511</v>
      </c>
      <c r="N363" s="56" t="s">
        <v>2519</v>
      </c>
      <c r="O363" s="56"/>
      <c r="P363" s="56"/>
      <c r="Q363" s="62" t="s">
        <v>2518</v>
      </c>
      <c r="R363" s="2491">
        <v>116</v>
      </c>
      <c r="S363" s="2491">
        <v>677</v>
      </c>
      <c r="T363" s="2460" t="s">
        <v>587</v>
      </c>
      <c r="U363" s="16">
        <v>23</v>
      </c>
      <c r="V363" s="2533">
        <f t="shared" si="6"/>
        <v>69</v>
      </c>
      <c r="W363" s="16" t="s">
        <v>506</v>
      </c>
      <c r="X363" s="2513" t="s">
        <v>2521</v>
      </c>
      <c r="Y363" s="2948"/>
      <c r="Z363" s="2530"/>
      <c r="AA363" s="2499" t="s">
        <v>2522</v>
      </c>
      <c r="AB363" s="2593" t="s">
        <v>2203</v>
      </c>
      <c r="AC363" s="2499">
        <v>4841.6499999999996</v>
      </c>
      <c r="AD363" s="6" t="s">
        <v>1651</v>
      </c>
      <c r="AE363" s="2543">
        <v>45432</v>
      </c>
      <c r="AF363" s="8">
        <v>2</v>
      </c>
      <c r="AG363" s="2543">
        <v>45428</v>
      </c>
      <c r="AH363" s="8">
        <v>8.5</v>
      </c>
    </row>
    <row r="364" spans="1:34" s="162" customFormat="1" ht="135" x14ac:dyDescent="0.25">
      <c r="A364" s="2518">
        <v>45432</v>
      </c>
      <c r="C364" s="62" t="s">
        <v>2525</v>
      </c>
      <c r="D364" s="62"/>
      <c r="E364" s="62"/>
      <c r="F364" s="2556"/>
      <c r="G364" s="2556"/>
      <c r="H364" s="2556">
        <v>1</v>
      </c>
      <c r="I364" s="2936" t="s">
        <v>16376</v>
      </c>
      <c r="J364" s="16">
        <v>12</v>
      </c>
      <c r="K364" s="2706" t="s">
        <v>2517</v>
      </c>
      <c r="L364" s="2461" t="s">
        <v>504</v>
      </c>
      <c r="M364" s="2758" t="s">
        <v>511</v>
      </c>
      <c r="N364" s="56" t="s">
        <v>2524</v>
      </c>
      <c r="O364" s="56"/>
      <c r="P364" s="56"/>
      <c r="Q364" s="62" t="s">
        <v>2523</v>
      </c>
      <c r="R364" s="2491">
        <v>40</v>
      </c>
      <c r="S364" s="2491">
        <v>100</v>
      </c>
      <c r="T364" s="2460" t="s">
        <v>505</v>
      </c>
      <c r="U364" s="16">
        <v>2</v>
      </c>
      <c r="V364" s="2533">
        <f t="shared" si="6"/>
        <v>24</v>
      </c>
      <c r="W364" s="16" t="s">
        <v>506</v>
      </c>
      <c r="X364" s="2513" t="s">
        <v>1912</v>
      </c>
      <c r="Y364" s="2948"/>
      <c r="Z364" s="2614" t="s">
        <v>2526</v>
      </c>
      <c r="AA364" s="2499" t="s">
        <v>1833</v>
      </c>
      <c r="AB364" s="2593" t="s">
        <v>785</v>
      </c>
      <c r="AC364" s="2499">
        <v>2288</v>
      </c>
      <c r="AD364" s="6" t="s">
        <v>635</v>
      </c>
      <c r="AE364" s="2543">
        <v>45432</v>
      </c>
      <c r="AF364" s="8">
        <v>2</v>
      </c>
      <c r="AG364" s="2543">
        <v>45426</v>
      </c>
      <c r="AH364" s="8"/>
    </row>
    <row r="365" spans="1:34" s="2646" customFormat="1" ht="45" x14ac:dyDescent="0.25">
      <c r="A365" s="2518">
        <v>45432</v>
      </c>
      <c r="C365" s="2804" t="s">
        <v>2345</v>
      </c>
      <c r="D365" s="2804"/>
      <c r="E365" s="2804"/>
      <c r="F365" s="2698"/>
      <c r="G365" s="2698"/>
      <c r="H365" s="2698"/>
      <c r="I365" s="2939" t="s">
        <v>16377</v>
      </c>
      <c r="J365" s="2798">
        <v>10</v>
      </c>
      <c r="K365" s="2805" t="s">
        <v>2527</v>
      </c>
      <c r="L365" s="2798" t="s">
        <v>511</v>
      </c>
      <c r="M365" s="2802"/>
      <c r="N365" s="2718" t="s">
        <v>2528</v>
      </c>
      <c r="O365" s="2718"/>
      <c r="P365" s="2718"/>
      <c r="Q365" s="64" t="s">
        <v>501</v>
      </c>
      <c r="R365" s="2799">
        <v>0</v>
      </c>
      <c r="S365" s="2799">
        <v>0</v>
      </c>
      <c r="T365" s="2800"/>
      <c r="U365" s="2798">
        <v>11</v>
      </c>
      <c r="V365" s="2801">
        <f t="shared" si="6"/>
        <v>110</v>
      </c>
      <c r="W365" s="16" t="s">
        <v>506</v>
      </c>
      <c r="X365" s="2513" t="s">
        <v>949</v>
      </c>
      <c r="Y365" s="2948"/>
      <c r="Z365" s="2530"/>
      <c r="AA365" s="2499" t="s">
        <v>514</v>
      </c>
      <c r="AB365" s="2593"/>
      <c r="AC365" s="2499">
        <v>3300</v>
      </c>
      <c r="AD365" s="2647"/>
      <c r="AE365" s="2648"/>
      <c r="AF365" s="2649"/>
      <c r="AG365" s="2648"/>
      <c r="AH365" s="2649"/>
    </row>
    <row r="366" spans="1:34" s="162" customFormat="1" ht="120" x14ac:dyDescent="0.25">
      <c r="A366" s="2518">
        <v>45429</v>
      </c>
      <c r="C366" s="62" t="s">
        <v>2532</v>
      </c>
      <c r="D366" s="62"/>
      <c r="E366" s="62"/>
      <c r="F366" s="2556">
        <v>1</v>
      </c>
      <c r="G366" s="2631"/>
      <c r="H366" s="2631"/>
      <c r="I366" s="2936" t="s">
        <v>16805</v>
      </c>
      <c r="J366" s="16">
        <v>25</v>
      </c>
      <c r="K366" s="79" t="s">
        <v>2529</v>
      </c>
      <c r="L366" s="2461" t="s">
        <v>504</v>
      </c>
      <c r="M366" s="2758" t="s">
        <v>511</v>
      </c>
      <c r="N366" s="56" t="s">
        <v>2531</v>
      </c>
      <c r="O366" s="56"/>
      <c r="P366" s="56"/>
      <c r="Q366" s="62" t="s">
        <v>2530</v>
      </c>
      <c r="R366" s="2491">
        <v>42</v>
      </c>
      <c r="S366" s="2491">
        <v>149</v>
      </c>
      <c r="T366" s="2460" t="s">
        <v>505</v>
      </c>
      <c r="U366" s="16">
        <v>0</v>
      </c>
      <c r="V366" s="2533">
        <f t="shared" si="6"/>
        <v>0</v>
      </c>
      <c r="W366" s="16" t="s">
        <v>506</v>
      </c>
      <c r="X366" s="2513" t="s">
        <v>611</v>
      </c>
      <c r="Y366" s="2948"/>
      <c r="Z366" s="2614" t="s">
        <v>2533</v>
      </c>
      <c r="AA366" s="2499" t="s">
        <v>2534</v>
      </c>
      <c r="AB366" s="2593" t="s">
        <v>2424</v>
      </c>
      <c r="AC366" s="2499">
        <v>2475</v>
      </c>
      <c r="AD366" s="6" t="s">
        <v>2535</v>
      </c>
      <c r="AE366" s="2543">
        <v>45432</v>
      </c>
      <c r="AF366" s="8">
        <v>2</v>
      </c>
      <c r="AG366" s="2543"/>
      <c r="AH366" s="8">
        <v>5</v>
      </c>
    </row>
    <row r="367" spans="1:34" s="162" customFormat="1" ht="180" x14ac:dyDescent="0.25">
      <c r="A367" s="2518">
        <v>45429</v>
      </c>
      <c r="C367" s="17" t="s">
        <v>2538</v>
      </c>
      <c r="D367" s="17"/>
      <c r="E367" s="17"/>
      <c r="F367" s="2631"/>
      <c r="G367" s="2556">
        <v>2</v>
      </c>
      <c r="H367" s="2631"/>
      <c r="I367" s="2936" t="s">
        <v>16378</v>
      </c>
      <c r="J367" s="16">
        <v>65</v>
      </c>
      <c r="K367" s="2706" t="s">
        <v>2529</v>
      </c>
      <c r="L367" s="2461" t="s">
        <v>504</v>
      </c>
      <c r="M367" s="2600" t="s">
        <v>27</v>
      </c>
      <c r="N367" s="56" t="s">
        <v>2537</v>
      </c>
      <c r="O367" s="56"/>
      <c r="P367" s="56"/>
      <c r="Q367" s="62" t="s">
        <v>2536</v>
      </c>
      <c r="R367" s="2491">
        <v>2</v>
      </c>
      <c r="S367" s="2491">
        <v>2</v>
      </c>
      <c r="T367" s="2460" t="s">
        <v>505</v>
      </c>
      <c r="U367" s="16">
        <v>0</v>
      </c>
      <c r="V367" s="2533">
        <f t="shared" si="6"/>
        <v>0</v>
      </c>
      <c r="W367" s="16" t="s">
        <v>506</v>
      </c>
      <c r="X367" s="2513" t="s">
        <v>2539</v>
      </c>
      <c r="Y367" s="2948"/>
      <c r="Z367" s="2530"/>
      <c r="AA367" s="2499" t="s">
        <v>2540</v>
      </c>
      <c r="AB367" s="2593" t="s">
        <v>2399</v>
      </c>
      <c r="AC367" s="2499">
        <v>4030</v>
      </c>
      <c r="AD367" s="6" t="s">
        <v>635</v>
      </c>
      <c r="AE367" s="2543">
        <v>45432</v>
      </c>
      <c r="AF367" s="8">
        <v>2</v>
      </c>
      <c r="AG367" s="2543">
        <v>45421</v>
      </c>
      <c r="AH367" s="8">
        <v>6</v>
      </c>
    </row>
    <row r="368" spans="1:34" s="162" customFormat="1" ht="135" x14ac:dyDescent="0.25">
      <c r="A368" s="2518">
        <v>45429</v>
      </c>
      <c r="C368" s="17" t="s">
        <v>2544</v>
      </c>
      <c r="D368" s="17"/>
      <c r="E368" s="17"/>
      <c r="F368" s="2556">
        <v>1</v>
      </c>
      <c r="G368" s="2631"/>
      <c r="H368" s="2631"/>
      <c r="I368" s="2936" t="s">
        <v>16379</v>
      </c>
      <c r="J368" s="16">
        <f>160-25</f>
        <v>135</v>
      </c>
      <c r="K368" s="2706" t="s">
        <v>2541</v>
      </c>
      <c r="L368" s="2461" t="s">
        <v>504</v>
      </c>
      <c r="M368" s="2600" t="s">
        <v>511</v>
      </c>
      <c r="N368" s="56" t="s">
        <v>2543</v>
      </c>
      <c r="O368" s="56"/>
      <c r="P368" s="56"/>
      <c r="Q368" s="17" t="s">
        <v>2542</v>
      </c>
      <c r="R368" s="2491">
        <v>12</v>
      </c>
      <c r="S368" s="2491">
        <v>14</v>
      </c>
      <c r="T368" s="2460" t="s">
        <v>505</v>
      </c>
      <c r="U368" s="16">
        <v>0</v>
      </c>
      <c r="V368" s="2533">
        <f t="shared" si="6"/>
        <v>0</v>
      </c>
      <c r="W368" s="16" t="s">
        <v>520</v>
      </c>
      <c r="X368" s="2513" t="s">
        <v>2545</v>
      </c>
      <c r="Y368" s="2948"/>
      <c r="Z368" s="2530"/>
      <c r="AA368" s="2499" t="s">
        <v>1833</v>
      </c>
      <c r="AB368" s="2593" t="s">
        <v>2399</v>
      </c>
      <c r="AC368" s="2499">
        <v>2793.6</v>
      </c>
      <c r="AD368" s="6" t="s">
        <v>956</v>
      </c>
      <c r="AE368" s="2543">
        <v>45427</v>
      </c>
      <c r="AF368" s="8">
        <v>2</v>
      </c>
      <c r="AG368" s="2543">
        <v>45421</v>
      </c>
      <c r="AH368" s="8"/>
    </row>
    <row r="369" spans="1:34" s="162" customFormat="1" ht="90" x14ac:dyDescent="0.25">
      <c r="A369" s="2518">
        <v>45428</v>
      </c>
      <c r="C369" s="17" t="s">
        <v>2549</v>
      </c>
      <c r="D369" s="17"/>
      <c r="E369" s="17"/>
      <c r="F369" s="2631"/>
      <c r="G369" s="2556">
        <v>2</v>
      </c>
      <c r="H369" s="2556"/>
      <c r="I369" s="2936" t="s">
        <v>16380</v>
      </c>
      <c r="J369" s="16">
        <v>50</v>
      </c>
      <c r="K369" s="79" t="s">
        <v>2546</v>
      </c>
      <c r="L369" s="2461" t="s">
        <v>504</v>
      </c>
      <c r="M369" s="2600" t="s">
        <v>27</v>
      </c>
      <c r="N369" s="56" t="s">
        <v>2548</v>
      </c>
      <c r="O369" s="56"/>
      <c r="P369" s="56"/>
      <c r="Q369" s="62" t="s">
        <v>2547</v>
      </c>
      <c r="R369" s="2491">
        <v>2</v>
      </c>
      <c r="S369" s="2491">
        <v>2</v>
      </c>
      <c r="T369" s="2460" t="s">
        <v>505</v>
      </c>
      <c r="U369" s="16">
        <v>0</v>
      </c>
      <c r="V369" s="2533">
        <f t="shared" si="6"/>
        <v>0</v>
      </c>
      <c r="W369" s="16" t="s">
        <v>506</v>
      </c>
      <c r="X369" s="2513" t="s">
        <v>2539</v>
      </c>
      <c r="Y369" s="2948"/>
      <c r="Z369" s="2530"/>
      <c r="AA369" s="2499" t="s">
        <v>2398</v>
      </c>
      <c r="AB369" s="2593" t="s">
        <v>2510</v>
      </c>
      <c r="AC369" s="2499">
        <v>3200</v>
      </c>
      <c r="AD369" s="6" t="s">
        <v>635</v>
      </c>
      <c r="AE369" s="2543">
        <v>45428</v>
      </c>
      <c r="AF369" s="8">
        <v>2</v>
      </c>
      <c r="AG369" s="2543"/>
      <c r="AH369" s="8"/>
    </row>
    <row r="370" spans="1:34" s="162" customFormat="1" ht="45" x14ac:dyDescent="0.25">
      <c r="A370" s="2518">
        <v>45428</v>
      </c>
      <c r="C370" s="17" t="s">
        <v>334</v>
      </c>
      <c r="D370" s="17"/>
      <c r="E370" s="17"/>
      <c r="F370" s="2556"/>
      <c r="G370" s="2631"/>
      <c r="H370" s="2556"/>
      <c r="I370" s="2936" t="s">
        <v>16381</v>
      </c>
      <c r="J370" s="16">
        <v>60</v>
      </c>
      <c r="K370" s="79" t="s">
        <v>751</v>
      </c>
      <c r="L370" s="2461"/>
      <c r="M370" s="2600" t="s">
        <v>511</v>
      </c>
      <c r="N370" s="56" t="s">
        <v>16788</v>
      </c>
      <c r="O370" s="56"/>
      <c r="P370" s="56"/>
      <c r="Q370" s="62" t="s">
        <v>986</v>
      </c>
      <c r="R370" s="2491"/>
      <c r="S370" s="2491"/>
      <c r="T370" s="2460"/>
      <c r="U370" s="16">
        <v>0</v>
      </c>
      <c r="V370" s="2533">
        <f t="shared" si="6"/>
        <v>0</v>
      </c>
      <c r="W370" s="16" t="s">
        <v>506</v>
      </c>
      <c r="X370" s="2513" t="s">
        <v>2209</v>
      </c>
      <c r="Y370" s="2948"/>
      <c r="Z370" s="2530"/>
      <c r="AA370" s="2499"/>
      <c r="AB370" s="2593"/>
      <c r="AC370" s="2499"/>
      <c r="AD370" s="6"/>
      <c r="AE370" s="2543"/>
      <c r="AF370" s="8"/>
      <c r="AG370" s="2543"/>
      <c r="AH370" s="8"/>
    </row>
    <row r="371" spans="1:34" s="2646" customFormat="1" ht="135" x14ac:dyDescent="0.25">
      <c r="A371" s="2518">
        <v>45428</v>
      </c>
      <c r="C371" s="17" t="s">
        <v>334</v>
      </c>
      <c r="D371" s="17"/>
      <c r="E371" s="17"/>
      <c r="F371" s="2556"/>
      <c r="G371" s="2698"/>
      <c r="H371" s="2556">
        <v>1</v>
      </c>
      <c r="I371" s="2939" t="s">
        <v>16382</v>
      </c>
      <c r="J371" s="16">
        <v>2</v>
      </c>
      <c r="K371" s="2706" t="s">
        <v>2550</v>
      </c>
      <c r="L371" s="2461" t="s">
        <v>504</v>
      </c>
      <c r="M371" s="2758" t="s">
        <v>511</v>
      </c>
      <c r="N371" s="56" t="s">
        <v>2552</v>
      </c>
      <c r="O371" s="56"/>
      <c r="P371" s="56"/>
      <c r="Q371" s="62" t="s">
        <v>2551</v>
      </c>
      <c r="R371" s="2491">
        <v>83</v>
      </c>
      <c r="S371" s="2491">
        <v>831</v>
      </c>
      <c r="T371" s="2460" t="s">
        <v>629</v>
      </c>
      <c r="U371" s="16">
        <v>10</v>
      </c>
      <c r="V371" s="2533">
        <f t="shared" si="6"/>
        <v>20</v>
      </c>
      <c r="W371" s="51" t="s">
        <v>520</v>
      </c>
      <c r="X371" s="2513" t="s">
        <v>2553</v>
      </c>
      <c r="Y371" s="2948"/>
      <c r="Z371" s="2530"/>
      <c r="AA371" s="2499" t="s">
        <v>514</v>
      </c>
      <c r="AB371" s="2593" t="s">
        <v>785</v>
      </c>
      <c r="AC371" s="2499">
        <v>5553</v>
      </c>
      <c r="AD371" s="6" t="s">
        <v>2554</v>
      </c>
      <c r="AE371" s="2543">
        <v>45428</v>
      </c>
      <c r="AF371" s="8">
        <v>2</v>
      </c>
      <c r="AG371" s="2543">
        <v>45426</v>
      </c>
      <c r="AH371" s="8"/>
    </row>
    <row r="372" spans="1:34" s="162" customFormat="1" ht="180" x14ac:dyDescent="0.25">
      <c r="A372" s="2518">
        <v>45428</v>
      </c>
      <c r="C372" s="62" t="s">
        <v>2558</v>
      </c>
      <c r="D372" s="62"/>
      <c r="E372" s="62"/>
      <c r="F372" s="2556"/>
      <c r="G372" s="2631"/>
      <c r="H372" s="2556">
        <v>1</v>
      </c>
      <c r="I372" s="2936" t="s">
        <v>16806</v>
      </c>
      <c r="J372" s="16">
        <v>25</v>
      </c>
      <c r="K372" s="2710" t="s">
        <v>2555</v>
      </c>
      <c r="L372" s="2461" t="s">
        <v>504</v>
      </c>
      <c r="M372" s="2758" t="s">
        <v>511</v>
      </c>
      <c r="N372" s="56" t="s">
        <v>2557</v>
      </c>
      <c r="O372" s="56"/>
      <c r="P372" s="56"/>
      <c r="Q372" s="62" t="s">
        <v>2556</v>
      </c>
      <c r="R372" s="2491">
        <v>157</v>
      </c>
      <c r="S372" s="2491">
        <v>626</v>
      </c>
      <c r="T372" s="2460" t="s">
        <v>730</v>
      </c>
      <c r="U372" s="16">
        <v>12</v>
      </c>
      <c r="V372" s="2533">
        <f t="shared" si="6"/>
        <v>300</v>
      </c>
      <c r="W372" s="16" t="s">
        <v>506</v>
      </c>
      <c r="X372" s="2513" t="s">
        <v>611</v>
      </c>
      <c r="Y372" s="2948"/>
      <c r="Z372" s="2614" t="s">
        <v>2559</v>
      </c>
      <c r="AA372" s="2499" t="s">
        <v>2560</v>
      </c>
      <c r="AB372" s="2593" t="s">
        <v>2561</v>
      </c>
      <c r="AC372" s="2499">
        <v>7225</v>
      </c>
      <c r="AD372" s="6" t="s">
        <v>635</v>
      </c>
      <c r="AE372" s="2543">
        <v>45428</v>
      </c>
      <c r="AF372" s="8">
        <v>2</v>
      </c>
      <c r="AG372" s="2543">
        <v>45421</v>
      </c>
      <c r="AH372" s="8">
        <v>18</v>
      </c>
    </row>
    <row r="373" spans="1:34" s="162" customFormat="1" ht="135" x14ac:dyDescent="0.25">
      <c r="A373" s="2518">
        <v>45428</v>
      </c>
      <c r="C373" s="17" t="s">
        <v>334</v>
      </c>
      <c r="D373" s="17"/>
      <c r="E373" s="17"/>
      <c r="F373" s="2556">
        <v>1</v>
      </c>
      <c r="G373" s="2556"/>
      <c r="H373" s="2556"/>
      <c r="I373" s="2936" t="s">
        <v>16383</v>
      </c>
      <c r="J373" s="16">
        <v>52</v>
      </c>
      <c r="K373" s="2706" t="s">
        <v>2550</v>
      </c>
      <c r="L373" s="2461" t="s">
        <v>504</v>
      </c>
      <c r="M373" s="2600" t="s">
        <v>35</v>
      </c>
      <c r="N373" s="56" t="s">
        <v>1392</v>
      </c>
      <c r="O373" s="56"/>
      <c r="P373" s="56"/>
      <c r="Q373" s="62" t="s">
        <v>2562</v>
      </c>
      <c r="R373" s="2491">
        <v>93</v>
      </c>
      <c r="S373" s="2491">
        <v>608</v>
      </c>
      <c r="T373" s="2460" t="s">
        <v>629</v>
      </c>
      <c r="U373" s="16">
        <v>7</v>
      </c>
      <c r="V373" s="2533">
        <f t="shared" si="6"/>
        <v>364</v>
      </c>
      <c r="W373" s="16" t="s">
        <v>506</v>
      </c>
      <c r="X373" s="2513" t="s">
        <v>2563</v>
      </c>
      <c r="Y373" s="2948"/>
      <c r="Z373" s="2530"/>
      <c r="AA373" s="2499" t="s">
        <v>2151</v>
      </c>
      <c r="AB373" s="2593" t="s">
        <v>785</v>
      </c>
      <c r="AC373" s="2499">
        <v>10710.44</v>
      </c>
      <c r="AD373" s="6" t="s">
        <v>635</v>
      </c>
      <c r="AE373" s="2543">
        <v>45428</v>
      </c>
      <c r="AF373" s="8">
        <v>2</v>
      </c>
      <c r="AG373" s="2543">
        <v>45422</v>
      </c>
      <c r="AH373" s="8"/>
    </row>
    <row r="374" spans="1:34" s="162" customFormat="1" ht="283.5" x14ac:dyDescent="0.25">
      <c r="A374" s="2518">
        <v>45428</v>
      </c>
      <c r="C374" s="62" t="s">
        <v>2567</v>
      </c>
      <c r="D374" s="62"/>
      <c r="E374" s="62"/>
      <c r="F374" s="2698"/>
      <c r="G374" s="2556">
        <v>1</v>
      </c>
      <c r="H374" s="2698"/>
      <c r="I374" s="2936" t="s">
        <v>16384</v>
      </c>
      <c r="J374" s="16">
        <v>260</v>
      </c>
      <c r="K374" s="2710" t="s">
        <v>2564</v>
      </c>
      <c r="L374" s="2461" t="s">
        <v>504</v>
      </c>
      <c r="M374" s="2600" t="s">
        <v>511</v>
      </c>
      <c r="N374" s="140" t="s">
        <v>2566</v>
      </c>
      <c r="O374" s="140"/>
      <c r="P374" s="140"/>
      <c r="Q374" s="62" t="s">
        <v>2565</v>
      </c>
      <c r="R374" s="2491">
        <v>7</v>
      </c>
      <c r="S374" s="2491">
        <v>59</v>
      </c>
      <c r="T374" s="2460" t="s">
        <v>505</v>
      </c>
      <c r="U374" s="16">
        <v>2</v>
      </c>
      <c r="V374" s="2533">
        <f t="shared" si="6"/>
        <v>520</v>
      </c>
      <c r="W374" s="16" t="s">
        <v>583</v>
      </c>
      <c r="X374" s="2513" t="s">
        <v>969</v>
      </c>
      <c r="Y374" s="2948"/>
      <c r="Z374" s="2614" t="s">
        <v>2568</v>
      </c>
      <c r="AA374" s="2499" t="s">
        <v>2569</v>
      </c>
      <c r="AB374" s="2593" t="s">
        <v>2570</v>
      </c>
      <c r="AC374" s="2499">
        <v>6120</v>
      </c>
      <c r="AD374" s="6" t="s">
        <v>752</v>
      </c>
      <c r="AE374" s="2543">
        <v>45418</v>
      </c>
      <c r="AF374" s="8">
        <v>2</v>
      </c>
      <c r="AG374" s="2543">
        <v>45413</v>
      </c>
      <c r="AH374" s="8">
        <v>9.5</v>
      </c>
    </row>
    <row r="375" spans="1:34" s="162" customFormat="1" ht="90" x14ac:dyDescent="0.25">
      <c r="A375" s="2518">
        <v>45428</v>
      </c>
      <c r="C375" s="62" t="s">
        <v>2574</v>
      </c>
      <c r="D375" s="62"/>
      <c r="E375" s="62"/>
      <c r="F375" s="2631"/>
      <c r="G375" s="2631"/>
      <c r="H375" s="2556">
        <v>1</v>
      </c>
      <c r="I375" s="2936" t="s">
        <v>16385</v>
      </c>
      <c r="J375" s="16">
        <v>400</v>
      </c>
      <c r="K375" s="2706" t="s">
        <v>2571</v>
      </c>
      <c r="L375" s="2461" t="s">
        <v>504</v>
      </c>
      <c r="M375" s="2758" t="s">
        <v>511</v>
      </c>
      <c r="N375" s="140" t="s">
        <v>2573</v>
      </c>
      <c r="O375" s="140"/>
      <c r="P375" s="140"/>
      <c r="Q375" s="62" t="s">
        <v>2572</v>
      </c>
      <c r="R375" s="2491">
        <v>29</v>
      </c>
      <c r="S375" s="2491">
        <v>56</v>
      </c>
      <c r="T375" s="2460" t="s">
        <v>545</v>
      </c>
      <c r="U375" s="16">
        <v>4</v>
      </c>
      <c r="V375" s="2533">
        <f t="shared" si="6"/>
        <v>1600</v>
      </c>
      <c r="W375" s="16" t="s">
        <v>583</v>
      </c>
      <c r="X375" s="2513" t="s">
        <v>642</v>
      </c>
      <c r="Y375" s="2948"/>
      <c r="Z375" s="2530"/>
      <c r="AA375" s="2499" t="s">
        <v>2575</v>
      </c>
      <c r="AB375" s="2593" t="s">
        <v>2570</v>
      </c>
      <c r="AC375" s="2499">
        <v>5640</v>
      </c>
      <c r="AD375" s="6" t="s">
        <v>1002</v>
      </c>
      <c r="AE375" s="2543">
        <v>45427</v>
      </c>
      <c r="AF375" s="8">
        <v>1</v>
      </c>
      <c r="AG375" s="2543">
        <v>45415</v>
      </c>
      <c r="AH375" s="8">
        <v>9</v>
      </c>
    </row>
    <row r="376" spans="1:34" s="162" customFormat="1" ht="135" x14ac:dyDescent="0.25">
      <c r="A376" s="2518">
        <v>45427</v>
      </c>
      <c r="C376" s="62" t="s">
        <v>2544</v>
      </c>
      <c r="D376" s="62"/>
      <c r="E376" s="62"/>
      <c r="F376" s="2556">
        <v>1</v>
      </c>
      <c r="G376" s="2631"/>
      <c r="H376" s="2631"/>
      <c r="I376" s="2936" t="s">
        <v>16386</v>
      </c>
      <c r="J376" s="16">
        <v>25</v>
      </c>
      <c r="K376" s="2706" t="s">
        <v>2576</v>
      </c>
      <c r="L376" s="2461" t="s">
        <v>504</v>
      </c>
      <c r="M376" s="2758" t="s">
        <v>511</v>
      </c>
      <c r="N376" s="56" t="s">
        <v>2543</v>
      </c>
      <c r="O376" s="56"/>
      <c r="P376" s="56"/>
      <c r="Q376" s="17" t="s">
        <v>2542</v>
      </c>
      <c r="R376" s="2491">
        <v>12</v>
      </c>
      <c r="S376" s="2491">
        <v>14</v>
      </c>
      <c r="T376" s="2460" t="s">
        <v>505</v>
      </c>
      <c r="U376" s="16">
        <v>0</v>
      </c>
      <c r="V376" s="2533">
        <f t="shared" si="6"/>
        <v>0</v>
      </c>
      <c r="W376" s="16" t="s">
        <v>520</v>
      </c>
      <c r="X376" s="2513" t="s">
        <v>2545</v>
      </c>
      <c r="Y376" s="2948"/>
      <c r="Z376" s="2530"/>
      <c r="AA376" s="2499" t="s">
        <v>1833</v>
      </c>
      <c r="AB376" s="2593" t="s">
        <v>2399</v>
      </c>
      <c r="AC376" s="2499">
        <v>2793.6</v>
      </c>
      <c r="AD376" s="6" t="s">
        <v>956</v>
      </c>
      <c r="AE376" s="2543">
        <v>45427</v>
      </c>
      <c r="AF376" s="8">
        <v>2</v>
      </c>
      <c r="AG376" s="2543">
        <v>45421</v>
      </c>
      <c r="AH376" s="8"/>
    </row>
    <row r="377" spans="1:34" s="162" customFormat="1" ht="105" x14ac:dyDescent="0.25">
      <c r="A377" s="2518">
        <v>45427</v>
      </c>
      <c r="C377" s="62" t="s">
        <v>2579</v>
      </c>
      <c r="D377" s="62"/>
      <c r="E377" s="62"/>
      <c r="F377" s="2556">
        <v>1</v>
      </c>
      <c r="G377" s="2631"/>
      <c r="H377" s="2631"/>
      <c r="I377" s="2936" t="s">
        <v>16387</v>
      </c>
      <c r="J377" s="16">
        <v>1</v>
      </c>
      <c r="K377" s="2706" t="s">
        <v>2576</v>
      </c>
      <c r="L377" s="2461" t="s">
        <v>504</v>
      </c>
      <c r="M377" s="2758" t="s">
        <v>511</v>
      </c>
      <c r="N377" s="56" t="s">
        <v>2578</v>
      </c>
      <c r="O377" s="56"/>
      <c r="P377" s="56"/>
      <c r="Q377" s="62" t="s">
        <v>2577</v>
      </c>
      <c r="R377" s="2491">
        <v>65</v>
      </c>
      <c r="S377" s="2491">
        <v>508</v>
      </c>
      <c r="T377" s="2460" t="s">
        <v>505</v>
      </c>
      <c r="U377" s="16">
        <v>11</v>
      </c>
      <c r="V377" s="2533">
        <f t="shared" si="6"/>
        <v>11</v>
      </c>
      <c r="W377" s="16" t="s">
        <v>506</v>
      </c>
      <c r="X377" s="2513" t="s">
        <v>615</v>
      </c>
      <c r="Y377" s="2948"/>
      <c r="Z377" s="2530"/>
      <c r="AA377" s="2499" t="s">
        <v>2569</v>
      </c>
      <c r="AB377" s="2593" t="s">
        <v>2580</v>
      </c>
      <c r="AC377" s="2499">
        <f>1977.8+1050</f>
        <v>3027.8</v>
      </c>
      <c r="AD377" s="6" t="s">
        <v>635</v>
      </c>
      <c r="AE377" s="2543">
        <v>45427</v>
      </c>
      <c r="AF377" s="8">
        <v>2</v>
      </c>
      <c r="AG377" s="2543">
        <v>45422</v>
      </c>
      <c r="AH377" s="8"/>
    </row>
    <row r="378" spans="1:34" s="162" customFormat="1" ht="90" x14ac:dyDescent="0.25">
      <c r="A378" s="2518">
        <v>45427</v>
      </c>
      <c r="C378" s="17" t="s">
        <v>2582</v>
      </c>
      <c r="D378" s="17"/>
      <c r="E378" s="17"/>
      <c r="F378" s="2556">
        <v>1</v>
      </c>
      <c r="G378" s="2631"/>
      <c r="H378" s="2631"/>
      <c r="I378" s="2936" t="s">
        <v>16388</v>
      </c>
      <c r="J378" s="16">
        <v>325</v>
      </c>
      <c r="K378" s="2706" t="s">
        <v>2576</v>
      </c>
      <c r="L378" s="2461" t="s">
        <v>504</v>
      </c>
      <c r="M378" s="2758" t="s">
        <v>511</v>
      </c>
      <c r="N378" s="56" t="s">
        <v>1027</v>
      </c>
      <c r="O378" s="56"/>
      <c r="P378" s="56"/>
      <c r="Q378" s="62" t="s">
        <v>2581</v>
      </c>
      <c r="R378" s="2491">
        <v>4</v>
      </c>
      <c r="S378" s="2491">
        <v>4</v>
      </c>
      <c r="T378" s="2460" t="s">
        <v>545</v>
      </c>
      <c r="U378" s="16">
        <v>2</v>
      </c>
      <c r="V378" s="2533">
        <f t="shared" si="6"/>
        <v>650</v>
      </c>
      <c r="W378" s="16" t="s">
        <v>506</v>
      </c>
      <c r="X378" s="2513" t="s">
        <v>1029</v>
      </c>
      <c r="Y378" s="2948"/>
      <c r="Z378" s="2530" t="s">
        <v>2583</v>
      </c>
      <c r="AA378" s="2499" t="s">
        <v>514</v>
      </c>
      <c r="AB378" s="2593" t="s">
        <v>2409</v>
      </c>
      <c r="AC378" s="2499">
        <v>5699</v>
      </c>
      <c r="AD378" s="6" t="s">
        <v>1002</v>
      </c>
      <c r="AE378" s="2543">
        <v>45427</v>
      </c>
      <c r="AF378" s="8">
        <v>1</v>
      </c>
      <c r="AG378" s="2543">
        <v>45422</v>
      </c>
      <c r="AH378" s="8"/>
    </row>
    <row r="379" spans="1:34" s="162" customFormat="1" ht="180" x14ac:dyDescent="0.25">
      <c r="A379" s="2518">
        <v>45427</v>
      </c>
      <c r="C379" s="2804" t="s">
        <v>2587</v>
      </c>
      <c r="D379" s="2804"/>
      <c r="E379" s="2804"/>
      <c r="F379" s="161"/>
      <c r="G379" s="161"/>
      <c r="H379" s="2681">
        <v>2</v>
      </c>
      <c r="I379" s="2936" t="s">
        <v>16389</v>
      </c>
      <c r="J379" s="2798">
        <v>20</v>
      </c>
      <c r="K379" s="2806" t="s">
        <v>2584</v>
      </c>
      <c r="L379" s="2798" t="s">
        <v>504</v>
      </c>
      <c r="M379" s="2802" t="s">
        <v>511</v>
      </c>
      <c r="N379" s="2718" t="s">
        <v>2586</v>
      </c>
      <c r="O379" s="2718"/>
      <c r="P379" s="2718"/>
      <c r="Q379" s="17" t="s">
        <v>2585</v>
      </c>
      <c r="R379" s="2799">
        <v>18</v>
      </c>
      <c r="S379" s="2799">
        <v>48</v>
      </c>
      <c r="T379" s="2800" t="s">
        <v>505</v>
      </c>
      <c r="U379" s="2798">
        <v>0</v>
      </c>
      <c r="V379" s="2801">
        <f t="shared" si="6"/>
        <v>0</v>
      </c>
      <c r="W379" s="16" t="s">
        <v>506</v>
      </c>
      <c r="X379" s="2513" t="s">
        <v>2588</v>
      </c>
      <c r="Y379" s="2948"/>
      <c r="Z379" s="2530"/>
      <c r="AA379" s="2499" t="s">
        <v>514</v>
      </c>
      <c r="AB379" s="2593" t="s">
        <v>1535</v>
      </c>
      <c r="AC379" s="2499">
        <v>1674.8</v>
      </c>
      <c r="AD379" s="6" t="s">
        <v>635</v>
      </c>
      <c r="AE379" s="2543">
        <v>45428</v>
      </c>
      <c r="AF379" s="8">
        <v>2</v>
      </c>
      <c r="AG379" s="2543"/>
      <c r="AH379" s="8"/>
    </row>
    <row r="380" spans="1:34" s="2646" customFormat="1" ht="131.25" x14ac:dyDescent="0.25">
      <c r="A380" s="2518">
        <v>45426</v>
      </c>
      <c r="C380" s="62" t="s">
        <v>2067</v>
      </c>
      <c r="D380" s="62"/>
      <c r="E380" s="62"/>
      <c r="F380" s="2556">
        <v>1</v>
      </c>
      <c r="G380" s="2631"/>
      <c r="H380" s="2631"/>
      <c r="I380" s="2939" t="s">
        <v>16260</v>
      </c>
      <c r="J380" s="16">
        <v>60</v>
      </c>
      <c r="K380" s="79" t="s">
        <v>16947</v>
      </c>
      <c r="L380" s="2461" t="s">
        <v>504</v>
      </c>
      <c r="M380" s="2600" t="s">
        <v>27</v>
      </c>
      <c r="N380" s="2623" t="s">
        <v>2589</v>
      </c>
      <c r="O380" s="2623"/>
      <c r="P380" s="2623"/>
      <c r="Q380" s="62" t="s">
        <v>2065</v>
      </c>
      <c r="R380" s="2491">
        <v>6</v>
      </c>
      <c r="S380" s="2491">
        <v>16</v>
      </c>
      <c r="T380" s="2460" t="s">
        <v>505</v>
      </c>
      <c r="U380" s="16">
        <v>5</v>
      </c>
      <c r="V380" s="2533">
        <f t="shared" si="6"/>
        <v>300</v>
      </c>
      <c r="W380" s="16" t="s">
        <v>506</v>
      </c>
      <c r="X380" s="2513" t="s">
        <v>2038</v>
      </c>
      <c r="Y380" s="2948"/>
      <c r="Z380" s="2530"/>
      <c r="AA380" s="2499" t="s">
        <v>2039</v>
      </c>
      <c r="AB380" s="2593" t="s">
        <v>2068</v>
      </c>
      <c r="AC380" s="2499">
        <v>781.58</v>
      </c>
      <c r="AD380" s="6"/>
      <c r="AE380" s="2543"/>
      <c r="AF380" s="8">
        <v>2</v>
      </c>
      <c r="AG380" s="2543">
        <v>45329</v>
      </c>
      <c r="AH380" s="8">
        <v>6.5</v>
      </c>
    </row>
    <row r="381" spans="1:34" s="162" customFormat="1" ht="146.25" x14ac:dyDescent="0.25">
      <c r="A381" s="2518">
        <v>45426</v>
      </c>
      <c r="C381" s="17" t="s">
        <v>2055</v>
      </c>
      <c r="D381" s="17"/>
      <c r="E381" s="17"/>
      <c r="F381" s="2556">
        <v>1</v>
      </c>
      <c r="G381" s="2631"/>
      <c r="H381" s="2631"/>
      <c r="I381" s="2936" t="s">
        <v>16256</v>
      </c>
      <c r="J381" s="16">
        <v>60</v>
      </c>
      <c r="K381" s="79" t="s">
        <v>16947</v>
      </c>
      <c r="L381" s="2461" t="s">
        <v>504</v>
      </c>
      <c r="M381" s="2600" t="s">
        <v>27</v>
      </c>
      <c r="N381" s="140" t="s">
        <v>2590</v>
      </c>
      <c r="O381" s="140"/>
      <c r="P381" s="140"/>
      <c r="Q381" s="62" t="s">
        <v>2053</v>
      </c>
      <c r="R381" s="2491">
        <v>1</v>
      </c>
      <c r="S381" s="2491">
        <v>1</v>
      </c>
      <c r="T381" s="2460" t="s">
        <v>798</v>
      </c>
      <c r="U381" s="16">
        <v>12</v>
      </c>
      <c r="V381" s="2533">
        <f t="shared" si="6"/>
        <v>720</v>
      </c>
      <c r="W381" s="16" t="s">
        <v>506</v>
      </c>
      <c r="X381" s="2513" t="s">
        <v>2038</v>
      </c>
      <c r="Y381" s="2948"/>
      <c r="Z381" s="2530"/>
      <c r="AA381" s="2499" t="s">
        <v>2039</v>
      </c>
      <c r="AB381" s="2567">
        <v>45327</v>
      </c>
      <c r="AC381" s="2499">
        <v>897.63</v>
      </c>
      <c r="AD381" s="6"/>
      <c r="AE381" s="2543"/>
      <c r="AF381" s="8">
        <v>1</v>
      </c>
      <c r="AG381" s="2543">
        <v>45329</v>
      </c>
      <c r="AH381" s="8">
        <v>2.5</v>
      </c>
    </row>
    <row r="382" spans="1:34" s="162" customFormat="1" ht="315" x14ac:dyDescent="0.25">
      <c r="A382" s="2518">
        <v>45426</v>
      </c>
      <c r="C382" s="62" t="s">
        <v>2051</v>
      </c>
      <c r="D382" s="62"/>
      <c r="E382" s="62"/>
      <c r="F382" s="2556">
        <v>1</v>
      </c>
      <c r="G382" s="2631"/>
      <c r="H382" s="2556"/>
      <c r="I382" s="2936" t="s">
        <v>16313</v>
      </c>
      <c r="J382" s="16">
        <v>60</v>
      </c>
      <c r="K382" s="79" t="s">
        <v>16947</v>
      </c>
      <c r="L382" s="2461" t="s">
        <v>504</v>
      </c>
      <c r="M382" s="2600" t="s">
        <v>27</v>
      </c>
      <c r="N382" s="140" t="s">
        <v>2591</v>
      </c>
      <c r="O382" s="140"/>
      <c r="P382" s="140"/>
      <c r="Q382" s="62" t="s">
        <v>2049</v>
      </c>
      <c r="R382" s="2491">
        <v>68</v>
      </c>
      <c r="S382" s="2491">
        <v>264</v>
      </c>
      <c r="T382" s="2460" t="s">
        <v>730</v>
      </c>
      <c r="U382" s="16">
        <v>5</v>
      </c>
      <c r="V382" s="2533">
        <f t="shared" si="6"/>
        <v>300</v>
      </c>
      <c r="W382" s="16" t="s">
        <v>506</v>
      </c>
      <c r="X382" s="2513" t="s">
        <v>2038</v>
      </c>
      <c r="Y382" s="2948"/>
      <c r="Z382" s="2530"/>
      <c r="AA382" s="2499" t="s">
        <v>2039</v>
      </c>
      <c r="AB382" s="2567">
        <v>45330</v>
      </c>
      <c r="AC382" s="2499">
        <v>3156.95</v>
      </c>
      <c r="AD382" s="6" t="s">
        <v>2052</v>
      </c>
      <c r="AE382" s="2543">
        <v>45370</v>
      </c>
      <c r="AF382" s="8">
        <v>2</v>
      </c>
      <c r="AG382" s="2543">
        <v>45335</v>
      </c>
      <c r="AH382" s="8">
        <v>16.5</v>
      </c>
    </row>
    <row r="383" spans="1:34" s="162" customFormat="1" ht="146.25" x14ac:dyDescent="0.25">
      <c r="A383" s="2518">
        <v>45426</v>
      </c>
      <c r="C383" s="17" t="s">
        <v>2037</v>
      </c>
      <c r="D383" s="17"/>
      <c r="E383" s="17"/>
      <c r="F383" s="2631"/>
      <c r="G383" s="2556"/>
      <c r="H383" s="2556">
        <v>1</v>
      </c>
      <c r="I383" s="2936" t="s">
        <v>16319</v>
      </c>
      <c r="J383" s="16">
        <v>60</v>
      </c>
      <c r="K383" s="79" t="s">
        <v>16947</v>
      </c>
      <c r="L383" s="2461" t="s">
        <v>504</v>
      </c>
      <c r="M383" s="2600" t="s">
        <v>27</v>
      </c>
      <c r="N383" s="140" t="s">
        <v>2592</v>
      </c>
      <c r="O383" s="140"/>
      <c r="P383" s="140"/>
      <c r="Q383" s="62" t="s">
        <v>2035</v>
      </c>
      <c r="R383" s="2491">
        <v>29</v>
      </c>
      <c r="S383" s="2491">
        <v>54</v>
      </c>
      <c r="T383" s="2460" t="s">
        <v>587</v>
      </c>
      <c r="U383" s="16">
        <v>11</v>
      </c>
      <c r="V383" s="2533">
        <f t="shared" si="6"/>
        <v>660</v>
      </c>
      <c r="W383" s="16" t="s">
        <v>506</v>
      </c>
      <c r="X383" s="2513" t="s">
        <v>2038</v>
      </c>
      <c r="Y383" s="2948"/>
      <c r="Z383" s="2530"/>
      <c r="AA383" s="2499" t="s">
        <v>2039</v>
      </c>
      <c r="AB383" s="2593" t="s">
        <v>2040</v>
      </c>
      <c r="AC383" s="2499">
        <v>1316.64</v>
      </c>
      <c r="AD383" s="6" t="s">
        <v>2041</v>
      </c>
      <c r="AE383" s="2543">
        <v>45370</v>
      </c>
      <c r="AF383" s="8">
        <v>2</v>
      </c>
      <c r="AG383" s="2543">
        <v>45335</v>
      </c>
      <c r="AH383" s="8">
        <v>12</v>
      </c>
    </row>
    <row r="384" spans="1:34" s="162" customFormat="1" ht="176.25" x14ac:dyDescent="0.25">
      <c r="A384" s="2518">
        <v>45425</v>
      </c>
      <c r="C384" s="62" t="s">
        <v>2063</v>
      </c>
      <c r="D384" s="62"/>
      <c r="E384" s="62"/>
      <c r="F384" s="2556">
        <v>1</v>
      </c>
      <c r="G384" s="2631"/>
      <c r="H384" s="2631"/>
      <c r="I384" s="2936" t="s">
        <v>16259</v>
      </c>
      <c r="J384" s="16">
        <v>60</v>
      </c>
      <c r="K384" s="79" t="s">
        <v>16947</v>
      </c>
      <c r="L384" s="2461" t="s">
        <v>504</v>
      </c>
      <c r="M384" s="2600" t="s">
        <v>27</v>
      </c>
      <c r="N384" s="140" t="s">
        <v>2593</v>
      </c>
      <c r="O384" s="140"/>
      <c r="P384" s="140"/>
      <c r="Q384" s="62" t="s">
        <v>2061</v>
      </c>
      <c r="R384" s="2491">
        <v>24</v>
      </c>
      <c r="S384" s="2491">
        <v>87</v>
      </c>
      <c r="T384" s="2460" t="s">
        <v>545</v>
      </c>
      <c r="U384" s="16">
        <v>1</v>
      </c>
      <c r="V384" s="2533">
        <f t="shared" si="6"/>
        <v>60</v>
      </c>
      <c r="W384" s="16" t="s">
        <v>506</v>
      </c>
      <c r="X384" s="2513" t="s">
        <v>2038</v>
      </c>
      <c r="Y384" s="2948"/>
      <c r="Z384" s="2530"/>
      <c r="AA384" s="2499" t="s">
        <v>2039</v>
      </c>
      <c r="AB384" s="2567">
        <v>45330</v>
      </c>
      <c r="AC384" s="2499">
        <v>1104</v>
      </c>
      <c r="AD384" s="6" t="s">
        <v>2064</v>
      </c>
      <c r="AE384" s="2543">
        <v>45370</v>
      </c>
      <c r="AF384" s="8">
        <v>1</v>
      </c>
      <c r="AG384" s="2543">
        <v>45337</v>
      </c>
      <c r="AH384" s="8">
        <v>6.5</v>
      </c>
    </row>
    <row r="385" spans="1:34" s="162" customFormat="1" ht="146.25" x14ac:dyDescent="0.25">
      <c r="A385" s="2518">
        <v>45425</v>
      </c>
      <c r="C385" s="17" t="s">
        <v>2055</v>
      </c>
      <c r="D385" s="17"/>
      <c r="E385" s="17"/>
      <c r="F385" s="2556">
        <v>1</v>
      </c>
      <c r="G385" s="2631"/>
      <c r="H385" s="2631"/>
      <c r="I385" s="2936" t="s">
        <v>16258</v>
      </c>
      <c r="J385" s="16">
        <v>60</v>
      </c>
      <c r="K385" s="79" t="s">
        <v>16947</v>
      </c>
      <c r="L385" s="2461" t="s">
        <v>504</v>
      </c>
      <c r="M385" s="2600" t="s">
        <v>27</v>
      </c>
      <c r="N385" s="140" t="s">
        <v>2594</v>
      </c>
      <c r="O385" s="140"/>
      <c r="P385" s="140"/>
      <c r="Q385" s="62" t="s">
        <v>2059</v>
      </c>
      <c r="R385" s="2491">
        <v>7</v>
      </c>
      <c r="S385" s="2491">
        <v>8</v>
      </c>
      <c r="T385" s="2460" t="s">
        <v>545</v>
      </c>
      <c r="U385" s="16">
        <v>12</v>
      </c>
      <c r="V385" s="2533">
        <f t="shared" si="6"/>
        <v>720</v>
      </c>
      <c r="W385" s="16" t="s">
        <v>506</v>
      </c>
      <c r="X385" s="2513" t="s">
        <v>2038</v>
      </c>
      <c r="Y385" s="2948"/>
      <c r="Z385" s="2530"/>
      <c r="AA385" s="2499" t="s">
        <v>2039</v>
      </c>
      <c r="AB385" s="2567">
        <v>45327</v>
      </c>
      <c r="AC385" s="2499">
        <v>816</v>
      </c>
      <c r="AD385" s="6"/>
      <c r="AE385" s="2543"/>
      <c r="AF385" s="8">
        <v>1</v>
      </c>
      <c r="AG385" s="2543"/>
      <c r="AH385" s="8">
        <v>3</v>
      </c>
    </row>
    <row r="386" spans="1:34" s="162" customFormat="1" ht="135" x14ac:dyDescent="0.25">
      <c r="A386" s="2518">
        <v>45425</v>
      </c>
      <c r="C386" s="62" t="s">
        <v>2048</v>
      </c>
      <c r="D386" s="62"/>
      <c r="E386" s="62"/>
      <c r="F386" s="2631"/>
      <c r="G386" s="2556">
        <v>1</v>
      </c>
      <c r="H386" s="2556"/>
      <c r="I386" s="2936" t="s">
        <v>16254</v>
      </c>
      <c r="J386" s="16">
        <v>60</v>
      </c>
      <c r="K386" s="79" t="s">
        <v>16947</v>
      </c>
      <c r="L386" s="2461" t="s">
        <v>504</v>
      </c>
      <c r="M386" s="2600" t="s">
        <v>27</v>
      </c>
      <c r="N386" s="140" t="s">
        <v>2595</v>
      </c>
      <c r="O386" s="140"/>
      <c r="P386" s="140"/>
      <c r="Q386" s="62" t="s">
        <v>2046</v>
      </c>
      <c r="R386" s="2491">
        <v>34</v>
      </c>
      <c r="S386" s="2491">
        <v>154</v>
      </c>
      <c r="T386" s="2460" t="s">
        <v>730</v>
      </c>
      <c r="U386" s="16">
        <v>1</v>
      </c>
      <c r="V386" s="2533">
        <f t="shared" ref="V386:V449" si="7">U386*J386</f>
        <v>60</v>
      </c>
      <c r="W386" s="16" t="s">
        <v>506</v>
      </c>
      <c r="X386" s="2513" t="s">
        <v>2038</v>
      </c>
      <c r="Y386" s="2948"/>
      <c r="Z386" s="2530"/>
      <c r="AA386" s="2499" t="s">
        <v>2039</v>
      </c>
      <c r="AB386" s="2593" t="s">
        <v>2040</v>
      </c>
      <c r="AC386" s="2499">
        <v>1680.63</v>
      </c>
      <c r="AD386" s="6" t="s">
        <v>635</v>
      </c>
      <c r="AE386" s="2543">
        <v>45370</v>
      </c>
      <c r="AF386" s="8">
        <v>2</v>
      </c>
      <c r="AG386" s="2543">
        <v>45335</v>
      </c>
      <c r="AH386" s="8">
        <v>14</v>
      </c>
    </row>
    <row r="387" spans="1:34" s="162" customFormat="1" ht="225" x14ac:dyDescent="0.25">
      <c r="A387" s="2518">
        <v>45425</v>
      </c>
      <c r="C387" s="17" t="s">
        <v>2058</v>
      </c>
      <c r="D387" s="17"/>
      <c r="E387" s="17"/>
      <c r="F387" s="2556">
        <v>1</v>
      </c>
      <c r="G387" s="2631"/>
      <c r="H387" s="2631"/>
      <c r="I387" s="2936" t="s">
        <v>16257</v>
      </c>
      <c r="J387" s="16">
        <v>60</v>
      </c>
      <c r="K387" s="79" t="s">
        <v>16948</v>
      </c>
      <c r="L387" s="2461" t="s">
        <v>504</v>
      </c>
      <c r="M387" s="2600" t="s">
        <v>27</v>
      </c>
      <c r="N387" s="140" t="s">
        <v>2596</v>
      </c>
      <c r="O387" s="140"/>
      <c r="P387" s="140"/>
      <c r="Q387" s="62" t="s">
        <v>2056</v>
      </c>
      <c r="R387" s="2491">
        <v>28</v>
      </c>
      <c r="S387" s="2491">
        <v>121</v>
      </c>
      <c r="T387" s="2460" t="s">
        <v>505</v>
      </c>
      <c r="U387" s="16">
        <v>3</v>
      </c>
      <c r="V387" s="2533">
        <f t="shared" si="7"/>
        <v>180</v>
      </c>
      <c r="W387" s="16" t="s">
        <v>506</v>
      </c>
      <c r="X387" s="2513" t="s">
        <v>2038</v>
      </c>
      <c r="Y387" s="2948"/>
      <c r="Z387" s="2530"/>
      <c r="AA387" s="2499" t="s">
        <v>2039</v>
      </c>
      <c r="AB387" s="2567">
        <v>45329</v>
      </c>
      <c r="AC387" s="2499">
        <v>1641.1679999999999</v>
      </c>
      <c r="AD387" s="6" t="s">
        <v>635</v>
      </c>
      <c r="AE387" s="2543">
        <v>45370</v>
      </c>
      <c r="AF387" s="8">
        <v>2</v>
      </c>
      <c r="AG387" s="2543">
        <v>45337</v>
      </c>
      <c r="AH387" s="8">
        <v>20</v>
      </c>
    </row>
    <row r="388" spans="1:34" s="162" customFormat="1" ht="146.25" x14ac:dyDescent="0.25">
      <c r="A388" s="2518">
        <v>45425</v>
      </c>
      <c r="C388" s="62" t="s">
        <v>2044</v>
      </c>
      <c r="D388" s="62"/>
      <c r="E388" s="62"/>
      <c r="F388" s="2556"/>
      <c r="G388" s="2631"/>
      <c r="H388" s="2556">
        <v>2</v>
      </c>
      <c r="I388" s="2936" t="s">
        <v>16253</v>
      </c>
      <c r="J388" s="16">
        <v>60</v>
      </c>
      <c r="K388" s="79" t="s">
        <v>16948</v>
      </c>
      <c r="L388" s="2461" t="s">
        <v>504</v>
      </c>
      <c r="M388" s="2600" t="s">
        <v>27</v>
      </c>
      <c r="N388" s="140" t="s">
        <v>2597</v>
      </c>
      <c r="O388" s="140"/>
      <c r="P388" s="140"/>
      <c r="Q388" s="17" t="s">
        <v>2042</v>
      </c>
      <c r="R388" s="2491">
        <v>37</v>
      </c>
      <c r="S388" s="2491">
        <v>89</v>
      </c>
      <c r="T388" s="2460" t="s">
        <v>545</v>
      </c>
      <c r="U388" s="16">
        <v>2</v>
      </c>
      <c r="V388" s="2533">
        <f t="shared" si="7"/>
        <v>120</v>
      </c>
      <c r="W388" s="16" t="s">
        <v>506</v>
      </c>
      <c r="X388" s="2513" t="s">
        <v>2038</v>
      </c>
      <c r="Y388" s="2948"/>
      <c r="Z388" s="2530"/>
      <c r="AA388" s="2499" t="s">
        <v>2039</v>
      </c>
      <c r="AB388" s="2593" t="s">
        <v>2045</v>
      </c>
      <c r="AC388" s="2499">
        <v>1182.67</v>
      </c>
      <c r="AD388" s="6" t="s">
        <v>1002</v>
      </c>
      <c r="AE388" s="2543">
        <v>45401</v>
      </c>
      <c r="AF388" s="8">
        <v>1</v>
      </c>
      <c r="AG388" s="2543">
        <v>45336</v>
      </c>
      <c r="AH388" s="8"/>
    </row>
    <row r="389" spans="1:34" s="162" customFormat="1" ht="135" x14ac:dyDescent="0.25">
      <c r="A389" s="2518">
        <v>45425</v>
      </c>
      <c r="C389" s="128" t="s">
        <v>2601</v>
      </c>
      <c r="D389" s="128"/>
      <c r="E389" s="128"/>
      <c r="F389" s="2556">
        <v>1</v>
      </c>
      <c r="G389" s="2556"/>
      <c r="H389" s="2631"/>
      <c r="I389" s="2936" t="s">
        <v>16390</v>
      </c>
      <c r="J389" s="77">
        <v>2</v>
      </c>
      <c r="K389" s="2716" t="s">
        <v>2598</v>
      </c>
      <c r="L389" s="77" t="s">
        <v>504</v>
      </c>
      <c r="M389" s="2628" t="s">
        <v>511</v>
      </c>
      <c r="N389" s="143" t="s">
        <v>2600</v>
      </c>
      <c r="O389" s="143"/>
      <c r="P389" s="143"/>
      <c r="Q389" s="62" t="s">
        <v>2599</v>
      </c>
      <c r="R389" s="2663">
        <v>44</v>
      </c>
      <c r="S389" s="2663">
        <v>98</v>
      </c>
      <c r="T389" s="2626" t="s">
        <v>505</v>
      </c>
      <c r="U389" s="77">
        <v>5</v>
      </c>
      <c r="V389" s="2627">
        <f t="shared" si="7"/>
        <v>10</v>
      </c>
      <c r="W389" s="16" t="s">
        <v>506</v>
      </c>
      <c r="X389" s="2513" t="s">
        <v>588</v>
      </c>
      <c r="Y389" s="2948"/>
      <c r="Z389" s="2614" t="s">
        <v>2602</v>
      </c>
      <c r="AA389" s="2499" t="s">
        <v>1833</v>
      </c>
      <c r="AB389" s="2593" t="s">
        <v>2409</v>
      </c>
      <c r="AC389" s="2499">
        <v>3557</v>
      </c>
      <c r="AD389" s="6" t="s">
        <v>635</v>
      </c>
      <c r="AE389" s="2543">
        <v>45425</v>
      </c>
      <c r="AF389" s="8">
        <v>2</v>
      </c>
      <c r="AG389" s="2543">
        <v>45422</v>
      </c>
      <c r="AH389" s="8">
        <v>4.5</v>
      </c>
    </row>
    <row r="390" spans="1:34" s="162" customFormat="1" ht="283.5" x14ac:dyDescent="0.25">
      <c r="A390" s="2518">
        <v>45425</v>
      </c>
      <c r="C390" s="62" t="s">
        <v>2567</v>
      </c>
      <c r="D390" s="62"/>
      <c r="E390" s="62"/>
      <c r="F390" s="2698"/>
      <c r="G390" s="2556">
        <v>1</v>
      </c>
      <c r="H390" s="2698"/>
      <c r="I390" s="2936" t="s">
        <v>16391</v>
      </c>
      <c r="J390" s="16">
        <v>40</v>
      </c>
      <c r="K390" s="79" t="s">
        <v>16948</v>
      </c>
      <c r="L390" s="2461" t="s">
        <v>504</v>
      </c>
      <c r="M390" s="2600" t="s">
        <v>511</v>
      </c>
      <c r="N390" s="140" t="s">
        <v>2566</v>
      </c>
      <c r="O390" s="140"/>
      <c r="P390" s="140"/>
      <c r="Q390" s="62" t="s">
        <v>2565</v>
      </c>
      <c r="R390" s="2491">
        <v>7</v>
      </c>
      <c r="S390" s="2491">
        <v>59</v>
      </c>
      <c r="T390" s="2460" t="s">
        <v>505</v>
      </c>
      <c r="U390" s="16">
        <v>2</v>
      </c>
      <c r="V390" s="2533">
        <f t="shared" si="7"/>
        <v>80</v>
      </c>
      <c r="W390" s="16" t="s">
        <v>583</v>
      </c>
      <c r="X390" s="2513" t="s">
        <v>969</v>
      </c>
      <c r="Y390" s="2948"/>
      <c r="Z390" s="2614" t="s">
        <v>2568</v>
      </c>
      <c r="AA390" s="2499" t="s">
        <v>2569</v>
      </c>
      <c r="AB390" s="2593" t="s">
        <v>2570</v>
      </c>
      <c r="AC390" s="2499">
        <v>1596</v>
      </c>
      <c r="AD390" s="6" t="s">
        <v>752</v>
      </c>
      <c r="AE390" s="2543">
        <v>45418</v>
      </c>
      <c r="AF390" s="8">
        <v>2</v>
      </c>
      <c r="AG390" s="2543">
        <v>45413</v>
      </c>
      <c r="AH390" s="8">
        <v>9.5</v>
      </c>
    </row>
    <row r="391" spans="1:34" s="162" customFormat="1" ht="120" x14ac:dyDescent="0.25">
      <c r="A391" s="2518">
        <v>45422</v>
      </c>
      <c r="C391" s="17" t="s">
        <v>2606</v>
      </c>
      <c r="D391" s="17"/>
      <c r="E391" s="17"/>
      <c r="F391" s="2556">
        <v>2</v>
      </c>
      <c r="G391" s="2631"/>
      <c r="H391" s="2556"/>
      <c r="I391" s="2936" t="s">
        <v>16392</v>
      </c>
      <c r="J391" s="16">
        <v>50</v>
      </c>
      <c r="K391" s="79" t="s">
        <v>2603</v>
      </c>
      <c r="L391" s="2461" t="s">
        <v>504</v>
      </c>
      <c r="M391" s="2600" t="s">
        <v>511</v>
      </c>
      <c r="N391" s="56" t="s">
        <v>2605</v>
      </c>
      <c r="O391" s="56"/>
      <c r="P391" s="56"/>
      <c r="Q391" s="62" t="s">
        <v>2604</v>
      </c>
      <c r="R391" s="2491">
        <v>102</v>
      </c>
      <c r="S391" s="2491">
        <v>502</v>
      </c>
      <c r="T391" s="2460" t="s">
        <v>730</v>
      </c>
      <c r="U391" s="16">
        <v>0</v>
      </c>
      <c r="V391" s="2533">
        <f t="shared" si="7"/>
        <v>0</v>
      </c>
      <c r="W391" s="16" t="s">
        <v>506</v>
      </c>
      <c r="X391" s="2513" t="s">
        <v>1995</v>
      </c>
      <c r="Y391" s="2948"/>
      <c r="Z391" s="2530"/>
      <c r="AA391" s="2499" t="s">
        <v>2607</v>
      </c>
      <c r="AB391" s="2593" t="s">
        <v>2570</v>
      </c>
      <c r="AC391" s="2499">
        <v>5547.5</v>
      </c>
      <c r="AD391" s="6" t="s">
        <v>752</v>
      </c>
      <c r="AE391" s="2543">
        <v>45422</v>
      </c>
      <c r="AF391" s="8">
        <v>2</v>
      </c>
      <c r="AG391" s="2543"/>
      <c r="AH391" s="8"/>
    </row>
    <row r="392" spans="1:34" s="162" customFormat="1" ht="180" x14ac:dyDescent="0.25">
      <c r="A392" s="2518">
        <v>45422</v>
      </c>
      <c r="C392" s="147" t="s">
        <v>2611</v>
      </c>
      <c r="D392" s="147"/>
      <c r="E392" s="147"/>
      <c r="F392" s="2556">
        <v>1</v>
      </c>
      <c r="G392" s="2631"/>
      <c r="H392" s="2631"/>
      <c r="I392" s="2936" t="s">
        <v>16393</v>
      </c>
      <c r="J392" s="77">
        <v>3</v>
      </c>
      <c r="K392" s="2716" t="s">
        <v>2608</v>
      </c>
      <c r="L392" s="77" t="s">
        <v>504</v>
      </c>
      <c r="M392" s="2628" t="s">
        <v>511</v>
      </c>
      <c r="N392" s="143" t="s">
        <v>2610</v>
      </c>
      <c r="O392" s="143"/>
      <c r="P392" s="143"/>
      <c r="Q392" s="62" t="s">
        <v>2609</v>
      </c>
      <c r="R392" s="2663">
        <v>124</v>
      </c>
      <c r="S392" s="2663">
        <v>1137</v>
      </c>
      <c r="T392" s="2626" t="s">
        <v>629</v>
      </c>
      <c r="U392" s="77">
        <v>32</v>
      </c>
      <c r="V392" s="2627">
        <f t="shared" si="7"/>
        <v>96</v>
      </c>
      <c r="W392" s="16" t="s">
        <v>506</v>
      </c>
      <c r="X392" s="2513" t="s">
        <v>615</v>
      </c>
      <c r="Y392" s="2948"/>
      <c r="Z392" s="2530"/>
      <c r="AA392" s="2499" t="s">
        <v>2569</v>
      </c>
      <c r="AB392" s="2593" t="s">
        <v>2494</v>
      </c>
      <c r="AC392" s="2499">
        <f>9807+1500</f>
        <v>11307</v>
      </c>
      <c r="AD392" s="6" t="s">
        <v>2612</v>
      </c>
      <c r="AE392" s="2543">
        <v>45422</v>
      </c>
      <c r="AF392" s="8">
        <v>2</v>
      </c>
      <c r="AG392" s="2543"/>
      <c r="AH392" s="8">
        <v>6.5</v>
      </c>
    </row>
    <row r="393" spans="1:34" s="162" customFormat="1" ht="90" x14ac:dyDescent="0.25">
      <c r="A393" s="2518">
        <v>45422</v>
      </c>
      <c r="C393" s="62" t="s">
        <v>2615</v>
      </c>
      <c r="D393" s="62"/>
      <c r="E393" s="62"/>
      <c r="F393" s="2556">
        <v>1</v>
      </c>
      <c r="G393" s="2556"/>
      <c r="H393" s="2556"/>
      <c r="I393" s="2936" t="s">
        <v>16394</v>
      </c>
      <c r="J393" s="16">
        <v>5</v>
      </c>
      <c r="K393" s="2706" t="s">
        <v>2603</v>
      </c>
      <c r="L393" s="2461" t="s">
        <v>504</v>
      </c>
      <c r="M393" s="2758" t="s">
        <v>511</v>
      </c>
      <c r="N393" s="56" t="s">
        <v>2614</v>
      </c>
      <c r="O393" s="56"/>
      <c r="P393" s="56"/>
      <c r="Q393" s="62" t="s">
        <v>2613</v>
      </c>
      <c r="R393" s="2491">
        <v>32</v>
      </c>
      <c r="S393" s="2491">
        <v>91</v>
      </c>
      <c r="T393" s="2460" t="s">
        <v>798</v>
      </c>
      <c r="U393" s="16">
        <v>55</v>
      </c>
      <c r="V393" s="2533">
        <f t="shared" si="7"/>
        <v>275</v>
      </c>
      <c r="W393" s="16" t="s">
        <v>506</v>
      </c>
      <c r="X393" s="2513" t="s">
        <v>2616</v>
      </c>
      <c r="Y393" s="2948"/>
      <c r="Z393" s="2530"/>
      <c r="AA393" s="2499" t="s">
        <v>2607</v>
      </c>
      <c r="AB393" s="2593" t="s">
        <v>2561</v>
      </c>
      <c r="AC393" s="2499">
        <v>2791.75</v>
      </c>
      <c r="AD393" s="6" t="s">
        <v>1577</v>
      </c>
      <c r="AE393" s="2543">
        <v>45422</v>
      </c>
      <c r="AF393" s="8">
        <v>2</v>
      </c>
      <c r="AG393" s="2543"/>
      <c r="AH393" s="8"/>
    </row>
    <row r="394" spans="1:34" s="2646" customFormat="1" ht="225" x14ac:dyDescent="0.25">
      <c r="A394" s="2518">
        <v>45422</v>
      </c>
      <c r="C394" s="2804" t="s">
        <v>2620</v>
      </c>
      <c r="D394" s="2804"/>
      <c r="E394" s="2804"/>
      <c r="F394" s="2631"/>
      <c r="G394" s="2631"/>
      <c r="H394" s="2556">
        <v>1</v>
      </c>
      <c r="I394" s="2939" t="s">
        <v>16395</v>
      </c>
      <c r="J394" s="2798">
        <v>20</v>
      </c>
      <c r="K394" s="2805" t="s">
        <v>2617</v>
      </c>
      <c r="L394" s="2798" t="s">
        <v>504</v>
      </c>
      <c r="M394" s="2802" t="s">
        <v>511</v>
      </c>
      <c r="N394" s="2718" t="s">
        <v>2619</v>
      </c>
      <c r="O394" s="2718"/>
      <c r="P394" s="2718"/>
      <c r="Q394" s="62" t="s">
        <v>2618</v>
      </c>
      <c r="R394" s="2799">
        <v>178</v>
      </c>
      <c r="S394" s="2799">
        <v>617</v>
      </c>
      <c r="T394" s="2800" t="s">
        <v>1099</v>
      </c>
      <c r="U394" s="2798">
        <v>22</v>
      </c>
      <c r="V394" s="2801">
        <f t="shared" si="7"/>
        <v>440</v>
      </c>
      <c r="W394" s="16" t="s">
        <v>506</v>
      </c>
      <c r="X394" s="2513" t="s">
        <v>949</v>
      </c>
      <c r="Y394" s="2948"/>
      <c r="Z394" s="2614" t="s">
        <v>2621</v>
      </c>
      <c r="AA394" s="2499" t="s">
        <v>514</v>
      </c>
      <c r="AB394" s="2593" t="s">
        <v>2399</v>
      </c>
      <c r="AC394" s="2499">
        <v>39307.199999999997</v>
      </c>
      <c r="AD394" s="6" t="s">
        <v>635</v>
      </c>
      <c r="AE394" s="2543">
        <v>45422</v>
      </c>
      <c r="AF394" s="8">
        <v>3</v>
      </c>
      <c r="AG394" s="2543"/>
      <c r="AH394" s="8"/>
    </row>
    <row r="395" spans="1:34" s="2646" customFormat="1" ht="135" x14ac:dyDescent="0.25">
      <c r="A395" s="2518">
        <v>45422</v>
      </c>
      <c r="C395" s="62" t="s">
        <v>2624</v>
      </c>
      <c r="D395" s="62"/>
      <c r="E395" s="62"/>
      <c r="F395" s="2631"/>
      <c r="G395" s="2631"/>
      <c r="H395" s="2556">
        <v>1</v>
      </c>
      <c r="I395" s="2939" t="s">
        <v>16807</v>
      </c>
      <c r="J395" s="16">
        <v>25</v>
      </c>
      <c r="K395" s="2706" t="s">
        <v>2603</v>
      </c>
      <c r="L395" s="2461" t="s">
        <v>504</v>
      </c>
      <c r="M395" s="2758" t="s">
        <v>511</v>
      </c>
      <c r="N395" s="56" t="s">
        <v>2623</v>
      </c>
      <c r="O395" s="56"/>
      <c r="P395" s="56"/>
      <c r="Q395" s="62" t="s">
        <v>2622</v>
      </c>
      <c r="R395" s="2491">
        <v>103</v>
      </c>
      <c r="S395" s="2491">
        <v>344</v>
      </c>
      <c r="T395" s="2460" t="s">
        <v>629</v>
      </c>
      <c r="U395" s="16">
        <v>22</v>
      </c>
      <c r="V395" s="2533">
        <f t="shared" si="7"/>
        <v>550</v>
      </c>
      <c r="W395" s="16" t="s">
        <v>506</v>
      </c>
      <c r="X395" s="2513" t="s">
        <v>611</v>
      </c>
      <c r="Y395" s="2948"/>
      <c r="Z395" s="2530"/>
      <c r="AA395" s="2499" t="s">
        <v>2625</v>
      </c>
      <c r="AB395" s="2593" t="s">
        <v>2626</v>
      </c>
      <c r="AC395" s="2499">
        <v>3425</v>
      </c>
      <c r="AD395" s="6" t="s">
        <v>2535</v>
      </c>
      <c r="AE395" s="2543">
        <v>45422</v>
      </c>
      <c r="AF395" s="8">
        <v>2</v>
      </c>
      <c r="AG395" s="2543">
        <v>45411</v>
      </c>
      <c r="AH395" s="8">
        <v>6</v>
      </c>
    </row>
    <row r="396" spans="1:34" s="162" customFormat="1" ht="135" x14ac:dyDescent="0.25">
      <c r="A396" s="2518">
        <v>45421</v>
      </c>
      <c r="C396" s="62" t="s">
        <v>2629</v>
      </c>
      <c r="D396" s="62"/>
      <c r="E396" s="62"/>
      <c r="F396" s="2556">
        <v>1</v>
      </c>
      <c r="G396" s="2631"/>
      <c r="H396" s="2556"/>
      <c r="I396" s="2936" t="s">
        <v>16808</v>
      </c>
      <c r="J396" s="16">
        <v>25</v>
      </c>
      <c r="K396" s="2706" t="s">
        <v>2450</v>
      </c>
      <c r="L396" s="2461" t="s">
        <v>504</v>
      </c>
      <c r="M396" s="2600" t="s">
        <v>511</v>
      </c>
      <c r="N396" s="140" t="s">
        <v>2628</v>
      </c>
      <c r="O396" s="140"/>
      <c r="P396" s="140"/>
      <c r="Q396" s="62" t="s">
        <v>2627</v>
      </c>
      <c r="R396" s="2491">
        <v>86</v>
      </c>
      <c r="S396" s="2491">
        <v>505</v>
      </c>
      <c r="T396" s="2460" t="s">
        <v>505</v>
      </c>
      <c r="U396" s="16">
        <v>0</v>
      </c>
      <c r="V396" s="2533">
        <f t="shared" si="7"/>
        <v>0</v>
      </c>
      <c r="W396" s="16" t="s">
        <v>506</v>
      </c>
      <c r="X396" s="2513" t="s">
        <v>611</v>
      </c>
      <c r="Y396" s="2948"/>
      <c r="Z396" s="2530"/>
      <c r="AA396" s="2499" t="s">
        <v>2534</v>
      </c>
      <c r="AB396" s="2593" t="s">
        <v>2630</v>
      </c>
      <c r="AC396" s="2499">
        <v>4175</v>
      </c>
      <c r="AD396" s="6" t="s">
        <v>635</v>
      </c>
      <c r="AE396" s="2543">
        <v>45421</v>
      </c>
      <c r="AF396" s="8">
        <v>2</v>
      </c>
      <c r="AG396" s="2543">
        <v>45408</v>
      </c>
      <c r="AH396" s="8">
        <v>8</v>
      </c>
    </row>
    <row r="397" spans="1:34" s="162" customFormat="1" ht="225" x14ac:dyDescent="0.25">
      <c r="A397" s="2518">
        <v>45421</v>
      </c>
      <c r="C397" s="17" t="s">
        <v>313</v>
      </c>
      <c r="D397" s="17"/>
      <c r="E397" s="17"/>
      <c r="F397" s="2631"/>
      <c r="G397" s="2556">
        <v>1</v>
      </c>
      <c r="H397" s="2631"/>
      <c r="I397" s="2936" t="s">
        <v>16396</v>
      </c>
      <c r="J397" s="16">
        <v>200</v>
      </c>
      <c r="K397" s="2706" t="s">
        <v>2450</v>
      </c>
      <c r="L397" s="2461" t="s">
        <v>504</v>
      </c>
      <c r="M397" s="2600" t="s">
        <v>27</v>
      </c>
      <c r="N397" s="56" t="s">
        <v>2632</v>
      </c>
      <c r="O397" s="56"/>
      <c r="P397" s="56"/>
      <c r="Q397" s="62" t="s">
        <v>2631</v>
      </c>
      <c r="R397" s="2491">
        <v>15</v>
      </c>
      <c r="S397" s="2491">
        <v>33</v>
      </c>
      <c r="T397" s="2460" t="s">
        <v>505</v>
      </c>
      <c r="U397" s="16">
        <v>0</v>
      </c>
      <c r="V397" s="2533">
        <f t="shared" si="7"/>
        <v>0</v>
      </c>
      <c r="W397" s="16" t="s">
        <v>506</v>
      </c>
      <c r="X397" s="2513" t="s">
        <v>2338</v>
      </c>
      <c r="Y397" s="2948"/>
      <c r="Z397" s="2530"/>
      <c r="AA397" s="2499" t="s">
        <v>2438</v>
      </c>
      <c r="AB397" s="2593" t="s">
        <v>2580</v>
      </c>
      <c r="AC397" s="2499">
        <v>3182</v>
      </c>
      <c r="AD397" s="6" t="s">
        <v>635</v>
      </c>
      <c r="AE397" s="2543">
        <v>45421</v>
      </c>
      <c r="AF397" s="8">
        <v>2</v>
      </c>
      <c r="AG397" s="2543">
        <v>45414</v>
      </c>
      <c r="AH397" s="8">
        <v>14</v>
      </c>
    </row>
    <row r="398" spans="1:34" s="162" customFormat="1" ht="135" x14ac:dyDescent="0.25">
      <c r="A398" s="2518">
        <v>45421</v>
      </c>
      <c r="C398" s="17" t="s">
        <v>2549</v>
      </c>
      <c r="D398" s="17"/>
      <c r="E398" s="17"/>
      <c r="F398" s="2556"/>
      <c r="G398" s="2631"/>
      <c r="H398" s="2556">
        <v>1</v>
      </c>
      <c r="I398" s="2936" t="s">
        <v>16397</v>
      </c>
      <c r="J398" s="16">
        <v>18</v>
      </c>
      <c r="K398" s="2706" t="s">
        <v>2633</v>
      </c>
      <c r="L398" s="2461" t="s">
        <v>504</v>
      </c>
      <c r="M398" s="2758" t="s">
        <v>511</v>
      </c>
      <c r="N398" s="56" t="s">
        <v>1038</v>
      </c>
      <c r="O398" s="56"/>
      <c r="P398" s="56"/>
      <c r="Q398" s="62" t="s">
        <v>2634</v>
      </c>
      <c r="R398" s="2491">
        <v>76</v>
      </c>
      <c r="S398" s="2491">
        <v>2228</v>
      </c>
      <c r="T398" s="2460" t="s">
        <v>587</v>
      </c>
      <c r="U398" s="16">
        <v>7</v>
      </c>
      <c r="V398" s="2533">
        <f t="shared" si="7"/>
        <v>126</v>
      </c>
      <c r="W398" s="16" t="s">
        <v>512</v>
      </c>
      <c r="X398" s="2513" t="s">
        <v>1397</v>
      </c>
      <c r="Y398" s="2948"/>
      <c r="Z398" s="2530"/>
      <c r="AA398" s="2499" t="s">
        <v>2398</v>
      </c>
      <c r="AB398" s="2593" t="s">
        <v>2510</v>
      </c>
      <c r="AC398" s="2499">
        <v>22618.560000000001</v>
      </c>
      <c r="AD398" s="6" t="s">
        <v>635</v>
      </c>
      <c r="AE398" s="2543">
        <v>45421</v>
      </c>
      <c r="AF398" s="8">
        <v>2</v>
      </c>
      <c r="AG398" s="2543"/>
      <c r="AH398" s="8">
        <v>17</v>
      </c>
    </row>
    <row r="399" spans="1:34" s="162" customFormat="1" ht="165" x14ac:dyDescent="0.25">
      <c r="A399" s="2518">
        <v>45421</v>
      </c>
      <c r="C399" s="17" t="s">
        <v>313</v>
      </c>
      <c r="D399" s="17"/>
      <c r="E399" s="17"/>
      <c r="F399" s="2556">
        <v>1</v>
      </c>
      <c r="G399" s="2631"/>
      <c r="H399" s="2631"/>
      <c r="I399" s="2936" t="s">
        <v>16398</v>
      </c>
      <c r="J399" s="16">
        <v>10</v>
      </c>
      <c r="K399" s="2706" t="s">
        <v>2450</v>
      </c>
      <c r="L399" s="2461" t="s">
        <v>504</v>
      </c>
      <c r="M399" s="2758" t="s">
        <v>511</v>
      </c>
      <c r="N399" s="56" t="s">
        <v>2636</v>
      </c>
      <c r="O399" s="56"/>
      <c r="P399" s="56"/>
      <c r="Q399" s="62" t="s">
        <v>2635</v>
      </c>
      <c r="R399" s="2491">
        <v>126</v>
      </c>
      <c r="S399" s="2491">
        <v>996</v>
      </c>
      <c r="T399" s="2460" t="s">
        <v>629</v>
      </c>
      <c r="U399" s="16">
        <v>31</v>
      </c>
      <c r="V399" s="2533">
        <f t="shared" si="7"/>
        <v>310</v>
      </c>
      <c r="W399" s="16" t="s">
        <v>520</v>
      </c>
      <c r="X399" s="2513" t="s">
        <v>2637</v>
      </c>
      <c r="Y399" s="2948"/>
      <c r="Z399" s="2530"/>
      <c r="AA399" s="2499" t="s">
        <v>2215</v>
      </c>
      <c r="AB399" s="2593" t="s">
        <v>2580</v>
      </c>
      <c r="AC399" s="2499">
        <v>7711.5</v>
      </c>
      <c r="AD399" s="6" t="s">
        <v>2638</v>
      </c>
      <c r="AE399" s="2543">
        <v>45421</v>
      </c>
      <c r="AF399" s="8">
        <v>2</v>
      </c>
      <c r="AG399" s="2543"/>
      <c r="AH399" s="8">
        <v>8</v>
      </c>
    </row>
    <row r="400" spans="1:34" s="162" customFormat="1" ht="90" x14ac:dyDescent="0.25">
      <c r="A400" s="2518">
        <v>45421</v>
      </c>
      <c r="C400" s="62" t="s">
        <v>2453</v>
      </c>
      <c r="D400" s="62"/>
      <c r="E400" s="62"/>
      <c r="F400" s="2556">
        <v>1</v>
      </c>
      <c r="G400" s="2698"/>
      <c r="H400" s="2698"/>
      <c r="I400" s="2936" t="s">
        <v>16399</v>
      </c>
      <c r="J400" s="16">
        <v>176</v>
      </c>
      <c r="K400" s="79" t="s">
        <v>2450</v>
      </c>
      <c r="L400" s="2461" t="s">
        <v>504</v>
      </c>
      <c r="M400" s="2600" t="s">
        <v>27</v>
      </c>
      <c r="N400" s="140" t="s">
        <v>2452</v>
      </c>
      <c r="O400" s="140"/>
      <c r="P400" s="140"/>
      <c r="Q400" s="62" t="s">
        <v>2451</v>
      </c>
      <c r="R400" s="2491">
        <v>1</v>
      </c>
      <c r="S400" s="2491">
        <v>2</v>
      </c>
      <c r="T400" s="2460" t="s">
        <v>545</v>
      </c>
      <c r="U400" s="16">
        <v>51</v>
      </c>
      <c r="V400" s="2533">
        <f t="shared" si="7"/>
        <v>8976</v>
      </c>
      <c r="W400" s="16" t="s">
        <v>2454</v>
      </c>
      <c r="X400" s="2513" t="s">
        <v>2455</v>
      </c>
      <c r="Y400" s="2948"/>
      <c r="Z400" s="2530"/>
      <c r="AA400" s="2499" t="s">
        <v>2456</v>
      </c>
      <c r="AB400" s="2593" t="s">
        <v>2457</v>
      </c>
      <c r="AC400" s="2499">
        <v>6900</v>
      </c>
      <c r="AD400" s="6" t="s">
        <v>1167</v>
      </c>
      <c r="AE400" s="2543">
        <v>45421</v>
      </c>
      <c r="AF400" s="8">
        <v>1</v>
      </c>
      <c r="AG400" s="2543">
        <v>45406</v>
      </c>
      <c r="AH400" s="8">
        <v>4</v>
      </c>
    </row>
    <row r="401" spans="1:34" s="162" customFormat="1" ht="120" x14ac:dyDescent="0.25">
      <c r="A401" s="2518">
        <v>45420</v>
      </c>
      <c r="C401" s="62" t="s">
        <v>2642</v>
      </c>
      <c r="D401" s="62"/>
      <c r="E401" s="62"/>
      <c r="F401" s="2556">
        <v>1</v>
      </c>
      <c r="G401" s="2631"/>
      <c r="H401" s="2631"/>
      <c r="I401" s="2936" t="s">
        <v>16400</v>
      </c>
      <c r="J401" s="16">
        <v>399</v>
      </c>
      <c r="K401" s="2710" t="s">
        <v>2639</v>
      </c>
      <c r="L401" s="2461" t="s">
        <v>504</v>
      </c>
      <c r="M401" s="2600" t="s">
        <v>511</v>
      </c>
      <c r="N401" s="140" t="s">
        <v>2641</v>
      </c>
      <c r="O401" s="140"/>
      <c r="P401" s="140"/>
      <c r="Q401" s="62" t="s">
        <v>2640</v>
      </c>
      <c r="R401" s="2491">
        <v>3</v>
      </c>
      <c r="S401" s="2491">
        <v>4</v>
      </c>
      <c r="T401" s="2460" t="s">
        <v>545</v>
      </c>
      <c r="U401" s="16">
        <v>0</v>
      </c>
      <c r="V401" s="2533">
        <f t="shared" si="7"/>
        <v>0</v>
      </c>
      <c r="W401" s="16" t="s">
        <v>506</v>
      </c>
      <c r="X401" s="2513" t="s">
        <v>941</v>
      </c>
      <c r="Y401" s="2948"/>
      <c r="Z401" s="2614" t="s">
        <v>2643</v>
      </c>
      <c r="AA401" s="2499" t="s">
        <v>2644</v>
      </c>
      <c r="AB401" s="2593" t="s">
        <v>2580</v>
      </c>
      <c r="AC401" s="2499">
        <v>4650.6000000000004</v>
      </c>
      <c r="AD401" s="6" t="s">
        <v>1002</v>
      </c>
      <c r="AE401" s="2543">
        <v>45420</v>
      </c>
      <c r="AF401" s="8">
        <v>1</v>
      </c>
      <c r="AG401" s="2543">
        <v>45408</v>
      </c>
      <c r="AH401" s="8">
        <v>6</v>
      </c>
    </row>
    <row r="402" spans="1:34" s="162" customFormat="1" ht="60" x14ac:dyDescent="0.25">
      <c r="A402" s="2518">
        <v>45420</v>
      </c>
      <c r="C402" s="2804" t="s">
        <v>2648</v>
      </c>
      <c r="D402" s="2804"/>
      <c r="E402" s="2804"/>
      <c r="F402" s="2681">
        <v>1</v>
      </c>
      <c r="G402" s="161"/>
      <c r="H402" s="161"/>
      <c r="I402" s="2936" t="s">
        <v>16401</v>
      </c>
      <c r="J402" s="2798">
        <v>20</v>
      </c>
      <c r="K402" s="2805" t="s">
        <v>2645</v>
      </c>
      <c r="L402" s="2798" t="s">
        <v>504</v>
      </c>
      <c r="M402" s="2802" t="s">
        <v>511</v>
      </c>
      <c r="N402" s="2718" t="s">
        <v>2647</v>
      </c>
      <c r="O402" s="2718"/>
      <c r="P402" s="2718"/>
      <c r="Q402" s="17" t="s">
        <v>2646</v>
      </c>
      <c r="R402" s="2799">
        <v>52</v>
      </c>
      <c r="S402" s="2799">
        <v>136</v>
      </c>
      <c r="T402" s="2800" t="s">
        <v>545</v>
      </c>
      <c r="U402" s="2798">
        <v>4</v>
      </c>
      <c r="V402" s="2801">
        <f t="shared" si="7"/>
        <v>80</v>
      </c>
      <c r="W402" s="16" t="s">
        <v>506</v>
      </c>
      <c r="X402" s="2513" t="s">
        <v>949</v>
      </c>
      <c r="Y402" s="2948"/>
      <c r="Z402" s="2530"/>
      <c r="AA402" s="2499" t="s">
        <v>2649</v>
      </c>
      <c r="AB402" s="2593" t="s">
        <v>2399</v>
      </c>
      <c r="AC402" s="2499">
        <v>8240</v>
      </c>
      <c r="AD402" s="6" t="s">
        <v>1002</v>
      </c>
      <c r="AE402" s="2543">
        <v>45420</v>
      </c>
      <c r="AF402" s="8">
        <v>1</v>
      </c>
      <c r="AG402" s="2543"/>
      <c r="AH402" s="8"/>
    </row>
    <row r="403" spans="1:34" s="162" customFormat="1" ht="75" x14ac:dyDescent="0.25">
      <c r="A403" s="2518">
        <v>45420</v>
      </c>
      <c r="C403" s="67" t="s">
        <v>2652</v>
      </c>
      <c r="D403" s="67"/>
      <c r="E403" s="67"/>
      <c r="F403" s="2631"/>
      <c r="G403" s="2631"/>
      <c r="H403" s="2631"/>
      <c r="I403" s="2936" t="s">
        <v>16402</v>
      </c>
      <c r="J403" s="69">
        <v>20</v>
      </c>
      <c r="K403" s="2803" t="s">
        <v>2650</v>
      </c>
      <c r="L403" s="69" t="s">
        <v>511</v>
      </c>
      <c r="M403" s="2797"/>
      <c r="N403" s="140" t="s">
        <v>2651</v>
      </c>
      <c r="O403" s="140"/>
      <c r="P403" s="140"/>
      <c r="Q403" s="45" t="s">
        <v>501</v>
      </c>
      <c r="R403" s="2795">
        <v>0</v>
      </c>
      <c r="S403" s="2795">
        <v>0</v>
      </c>
      <c r="T403" s="2796"/>
      <c r="U403" s="69">
        <v>11</v>
      </c>
      <c r="V403" s="2533">
        <f t="shared" si="7"/>
        <v>220</v>
      </c>
      <c r="W403" s="69" t="s">
        <v>506</v>
      </c>
      <c r="X403" s="2513" t="s">
        <v>949</v>
      </c>
      <c r="Y403" s="2948"/>
      <c r="Z403" s="2530"/>
      <c r="AA403" s="2499" t="s">
        <v>2540</v>
      </c>
      <c r="AB403" s="2593" t="s">
        <v>2653</v>
      </c>
      <c r="AC403" s="2499">
        <v>4550</v>
      </c>
      <c r="AD403" s="6"/>
      <c r="AE403" s="2543"/>
      <c r="AF403" s="8"/>
      <c r="AG403" s="2543"/>
      <c r="AH403" s="8"/>
    </row>
    <row r="404" spans="1:34" s="162" customFormat="1" ht="135" x14ac:dyDescent="0.25">
      <c r="A404" s="2518">
        <v>45420</v>
      </c>
      <c r="C404" s="147" t="s">
        <v>2657</v>
      </c>
      <c r="D404" s="147"/>
      <c r="E404" s="147"/>
      <c r="F404" s="2681"/>
      <c r="G404" s="2681">
        <v>1</v>
      </c>
      <c r="H404" s="161"/>
      <c r="I404" s="2936" t="s">
        <v>16403</v>
      </c>
      <c r="J404" s="77">
        <v>20</v>
      </c>
      <c r="K404" s="2716" t="s">
        <v>2654</v>
      </c>
      <c r="L404" s="77" t="s">
        <v>504</v>
      </c>
      <c r="M404" s="2628" t="s">
        <v>511</v>
      </c>
      <c r="N404" s="143" t="s">
        <v>2656</v>
      </c>
      <c r="O404" s="143"/>
      <c r="P404" s="143"/>
      <c r="Q404" s="62" t="s">
        <v>2655</v>
      </c>
      <c r="R404" s="2663">
        <v>103</v>
      </c>
      <c r="S404" s="2663">
        <v>444</v>
      </c>
      <c r="T404" s="2626" t="s">
        <v>629</v>
      </c>
      <c r="U404" s="77">
        <v>27</v>
      </c>
      <c r="V404" s="2627">
        <f t="shared" si="7"/>
        <v>540</v>
      </c>
      <c r="W404" s="16" t="s">
        <v>506</v>
      </c>
      <c r="X404" s="2513" t="s">
        <v>2658</v>
      </c>
      <c r="Y404" s="2948"/>
      <c r="Z404" s="2530"/>
      <c r="AA404" s="2499" t="s">
        <v>2438</v>
      </c>
      <c r="AB404" s="2593" t="s">
        <v>2580</v>
      </c>
      <c r="AC404" s="2499">
        <v>5850.2</v>
      </c>
      <c r="AD404" s="6" t="s">
        <v>635</v>
      </c>
      <c r="AE404" s="2543">
        <v>45420</v>
      </c>
      <c r="AF404" s="8">
        <v>2</v>
      </c>
      <c r="AG404" s="2543"/>
      <c r="AH404" s="8">
        <v>4.5</v>
      </c>
    </row>
    <row r="405" spans="1:34" s="162" customFormat="1" ht="108" x14ac:dyDescent="0.25">
      <c r="A405" s="2518">
        <v>45419</v>
      </c>
      <c r="C405" s="17" t="s">
        <v>2662</v>
      </c>
      <c r="D405" s="17"/>
      <c r="E405" s="17"/>
      <c r="F405" s="2674"/>
      <c r="G405" s="2674"/>
      <c r="H405" s="2599">
        <v>1</v>
      </c>
      <c r="I405" s="2936" t="s">
        <v>16404</v>
      </c>
      <c r="J405" s="16">
        <v>8</v>
      </c>
      <c r="K405" s="2710" t="s">
        <v>2659</v>
      </c>
      <c r="L405" s="2461" t="s">
        <v>504</v>
      </c>
      <c r="M405" s="2758" t="s">
        <v>511</v>
      </c>
      <c r="N405" s="56" t="s">
        <v>2661</v>
      </c>
      <c r="O405" s="56"/>
      <c r="P405" s="56"/>
      <c r="Q405" s="62" t="s">
        <v>2660</v>
      </c>
      <c r="R405" s="2491">
        <v>88</v>
      </c>
      <c r="S405" s="2491">
        <v>350</v>
      </c>
      <c r="T405" s="2460" t="s">
        <v>640</v>
      </c>
      <c r="U405" s="16">
        <v>1</v>
      </c>
      <c r="V405" s="2533">
        <f t="shared" si="7"/>
        <v>8</v>
      </c>
      <c r="W405" s="16" t="s">
        <v>506</v>
      </c>
      <c r="X405" s="2513" t="s">
        <v>1781</v>
      </c>
      <c r="Y405" s="2948"/>
      <c r="Z405" s="2614" t="s">
        <v>2663</v>
      </c>
      <c r="AA405" s="2499" t="s">
        <v>2644</v>
      </c>
      <c r="AB405" s="2593" t="s">
        <v>2570</v>
      </c>
      <c r="AC405" s="2499">
        <f>2710+1000</f>
        <v>3710</v>
      </c>
      <c r="AD405" s="6" t="s">
        <v>1002</v>
      </c>
      <c r="AE405" s="2543">
        <v>45415</v>
      </c>
      <c r="AF405" s="8">
        <v>1</v>
      </c>
      <c r="AG405" s="2543">
        <v>45412</v>
      </c>
      <c r="AH405" s="8">
        <v>5</v>
      </c>
    </row>
    <row r="406" spans="1:34" s="162" customFormat="1" ht="51" x14ac:dyDescent="0.25">
      <c r="A406" s="2518">
        <v>45419</v>
      </c>
      <c r="C406" s="62" t="s">
        <v>2667</v>
      </c>
      <c r="D406" s="62"/>
      <c r="E406" s="62"/>
      <c r="F406" s="2556">
        <v>1</v>
      </c>
      <c r="G406" s="2631"/>
      <c r="H406" s="2556"/>
      <c r="I406" s="2936" t="s">
        <v>16809</v>
      </c>
      <c r="J406" s="16">
        <v>60</v>
      </c>
      <c r="K406" s="2706" t="s">
        <v>2664</v>
      </c>
      <c r="L406" s="2461" t="s">
        <v>504</v>
      </c>
      <c r="M406" s="2758" t="s">
        <v>511</v>
      </c>
      <c r="N406" s="2712" t="s">
        <v>2666</v>
      </c>
      <c r="O406" s="2945"/>
      <c r="P406" s="2945"/>
      <c r="Q406" s="17" t="s">
        <v>2665</v>
      </c>
      <c r="R406" s="2491">
        <v>17</v>
      </c>
      <c r="S406" s="2491">
        <v>36</v>
      </c>
      <c r="T406" s="2460" t="s">
        <v>545</v>
      </c>
      <c r="U406" s="16">
        <v>0</v>
      </c>
      <c r="V406" s="2533">
        <f t="shared" si="7"/>
        <v>0</v>
      </c>
      <c r="W406" s="16" t="s">
        <v>506</v>
      </c>
      <c r="X406" s="2513" t="s">
        <v>611</v>
      </c>
      <c r="Y406" s="2948"/>
      <c r="Z406" s="2530"/>
      <c r="AA406" s="2499" t="s">
        <v>2560</v>
      </c>
      <c r="AB406" s="2593" t="s">
        <v>2626</v>
      </c>
      <c r="AC406" s="2499">
        <v>3920</v>
      </c>
      <c r="AD406" s="6" t="s">
        <v>1167</v>
      </c>
      <c r="AE406" s="2543">
        <v>45420</v>
      </c>
      <c r="AF406" s="8">
        <v>1</v>
      </c>
      <c r="AG406" s="2543">
        <v>45407</v>
      </c>
      <c r="AH406" s="8"/>
    </row>
    <row r="407" spans="1:34" s="162" customFormat="1" ht="60" x14ac:dyDescent="0.25">
      <c r="A407" s="2518">
        <v>45419</v>
      </c>
      <c r="C407" s="17" t="s">
        <v>2669</v>
      </c>
      <c r="D407" s="17"/>
      <c r="E407" s="17"/>
      <c r="F407" s="2631"/>
      <c r="G407" s="2631"/>
      <c r="H407" s="2631"/>
      <c r="I407" s="2936" t="s">
        <v>16405</v>
      </c>
      <c r="J407" s="16">
        <v>18</v>
      </c>
      <c r="K407" s="79" t="s">
        <v>2664</v>
      </c>
      <c r="L407" s="2461" t="s">
        <v>511</v>
      </c>
      <c r="M407" s="2600"/>
      <c r="N407" s="56" t="s">
        <v>2668</v>
      </c>
      <c r="O407" s="56"/>
      <c r="P407" s="56"/>
      <c r="Q407" s="17" t="s">
        <v>501</v>
      </c>
      <c r="R407" s="2491">
        <v>0</v>
      </c>
      <c r="S407" s="2491">
        <v>0</v>
      </c>
      <c r="T407" s="2460"/>
      <c r="U407" s="16">
        <v>29</v>
      </c>
      <c r="V407" s="2533">
        <f t="shared" si="7"/>
        <v>522</v>
      </c>
      <c r="W407" s="16" t="s">
        <v>506</v>
      </c>
      <c r="X407" s="2513" t="s">
        <v>2335</v>
      </c>
      <c r="Y407" s="2948"/>
      <c r="Z407" s="2530"/>
      <c r="AA407" s="2499" t="s">
        <v>2438</v>
      </c>
      <c r="AB407" s="2593" t="s">
        <v>2670</v>
      </c>
      <c r="AC407" s="2499">
        <v>1957.5</v>
      </c>
      <c r="AD407" s="6"/>
      <c r="AE407" s="2543"/>
      <c r="AF407" s="8">
        <v>2</v>
      </c>
      <c r="AG407" s="2543"/>
      <c r="AH407" s="8"/>
    </row>
    <row r="408" spans="1:34" s="162" customFormat="1" ht="75" x14ac:dyDescent="0.25">
      <c r="A408" s="2518">
        <v>45419</v>
      </c>
      <c r="C408" s="45" t="s">
        <v>2673</v>
      </c>
      <c r="D408" s="45"/>
      <c r="E408" s="45"/>
      <c r="F408" s="2631"/>
      <c r="G408" s="2631"/>
      <c r="H408" s="2631"/>
      <c r="I408" s="2936" t="s">
        <v>16406</v>
      </c>
      <c r="J408" s="69">
        <v>30</v>
      </c>
      <c r="K408" s="2794" t="s">
        <v>2671</v>
      </c>
      <c r="L408" s="69" t="s">
        <v>511</v>
      </c>
      <c r="M408" s="2797"/>
      <c r="N408" s="56" t="s">
        <v>2672</v>
      </c>
      <c r="O408" s="56"/>
      <c r="P408" s="56"/>
      <c r="Q408" s="45" t="s">
        <v>501</v>
      </c>
      <c r="R408" s="2795">
        <v>0</v>
      </c>
      <c r="S408" s="2795">
        <v>0</v>
      </c>
      <c r="T408" s="2796"/>
      <c r="U408" s="69">
        <v>2</v>
      </c>
      <c r="V408" s="2533">
        <f t="shared" si="7"/>
        <v>60</v>
      </c>
      <c r="W408" s="69" t="s">
        <v>506</v>
      </c>
      <c r="X408" s="2513" t="s">
        <v>949</v>
      </c>
      <c r="Y408" s="2948"/>
      <c r="Z408" s="2530"/>
      <c r="AA408" s="2499" t="s">
        <v>1833</v>
      </c>
      <c r="AB408" s="2593" t="s">
        <v>2653</v>
      </c>
      <c r="AC408" s="2499">
        <v>4560</v>
      </c>
      <c r="AD408" s="6"/>
      <c r="AE408" s="2543"/>
      <c r="AF408" s="8"/>
      <c r="AG408" s="2543"/>
      <c r="AH408" s="8"/>
    </row>
    <row r="409" spans="1:34" s="162" customFormat="1" ht="135" x14ac:dyDescent="0.25">
      <c r="A409" s="2518">
        <v>45418</v>
      </c>
      <c r="C409" s="62" t="s">
        <v>2677</v>
      </c>
      <c r="D409" s="62"/>
      <c r="E409" s="62"/>
      <c r="F409" s="2556"/>
      <c r="G409" s="2556">
        <v>1</v>
      </c>
      <c r="H409" s="2556"/>
      <c r="I409" s="2936" t="s">
        <v>16810</v>
      </c>
      <c r="J409" s="16">
        <v>25</v>
      </c>
      <c r="K409" s="79" t="s">
        <v>2674</v>
      </c>
      <c r="L409" s="2461" t="s">
        <v>504</v>
      </c>
      <c r="M409" s="2758" t="s">
        <v>511</v>
      </c>
      <c r="N409" s="56" t="s">
        <v>2676</v>
      </c>
      <c r="O409" s="56"/>
      <c r="P409" s="56"/>
      <c r="Q409" s="62" t="s">
        <v>2675</v>
      </c>
      <c r="R409" s="2491">
        <v>38</v>
      </c>
      <c r="S409" s="2491">
        <v>174</v>
      </c>
      <c r="T409" s="2460" t="s">
        <v>505</v>
      </c>
      <c r="U409" s="16">
        <v>0</v>
      </c>
      <c r="V409" s="2533">
        <f t="shared" si="7"/>
        <v>0</v>
      </c>
      <c r="W409" s="16" t="s">
        <v>506</v>
      </c>
      <c r="X409" s="2513" t="s">
        <v>611</v>
      </c>
      <c r="Y409" s="2948"/>
      <c r="Z409" s="2530"/>
      <c r="AA409" s="2499" t="s">
        <v>2625</v>
      </c>
      <c r="AB409" s="2593" t="s">
        <v>2678</v>
      </c>
      <c r="AC409" s="2499">
        <v>2475</v>
      </c>
      <c r="AD409" s="6" t="s">
        <v>635</v>
      </c>
      <c r="AE409" s="2543">
        <v>45418</v>
      </c>
      <c r="AF409" s="8">
        <v>2</v>
      </c>
      <c r="AG409" s="2543">
        <v>45406</v>
      </c>
      <c r="AH409" s="8">
        <v>5</v>
      </c>
    </row>
    <row r="410" spans="1:34" s="162" customFormat="1" ht="120" x14ac:dyDescent="0.25">
      <c r="A410" s="2518">
        <v>45418</v>
      </c>
      <c r="C410" s="62" t="s">
        <v>2681</v>
      </c>
      <c r="D410" s="62"/>
      <c r="E410" s="62"/>
      <c r="F410" s="2556"/>
      <c r="G410" s="2631"/>
      <c r="H410" s="2556">
        <v>2</v>
      </c>
      <c r="I410" s="2936" t="s">
        <v>16407</v>
      </c>
      <c r="J410" s="16">
        <v>10</v>
      </c>
      <c r="K410" s="2706" t="s">
        <v>2674</v>
      </c>
      <c r="L410" s="2461" t="s">
        <v>504</v>
      </c>
      <c r="M410" s="2758" t="s">
        <v>511</v>
      </c>
      <c r="N410" s="56" t="s">
        <v>2680</v>
      </c>
      <c r="O410" s="56"/>
      <c r="P410" s="56"/>
      <c r="Q410" s="62" t="s">
        <v>2679</v>
      </c>
      <c r="R410" s="2491">
        <v>150</v>
      </c>
      <c r="S410" s="2491">
        <v>542</v>
      </c>
      <c r="T410" s="2460" t="s">
        <v>629</v>
      </c>
      <c r="U410" s="16">
        <v>0</v>
      </c>
      <c r="V410" s="2533">
        <f t="shared" si="7"/>
        <v>0</v>
      </c>
      <c r="W410" s="16" t="s">
        <v>506</v>
      </c>
      <c r="X410" s="2513" t="s">
        <v>1699</v>
      </c>
      <c r="Y410" s="2948"/>
      <c r="Z410" s="2530"/>
      <c r="AA410" s="2499" t="s">
        <v>2682</v>
      </c>
      <c r="AB410" s="2593" t="s">
        <v>2457</v>
      </c>
      <c r="AC410" s="2499">
        <v>4623</v>
      </c>
      <c r="AD410" s="6" t="s">
        <v>635</v>
      </c>
      <c r="AE410" s="2543">
        <v>45418</v>
      </c>
      <c r="AF410" s="8">
        <v>2</v>
      </c>
      <c r="AG410" s="2543">
        <v>45405</v>
      </c>
      <c r="AH410" s="8"/>
    </row>
    <row r="411" spans="1:34" s="2646" customFormat="1" ht="262.5" x14ac:dyDescent="0.25">
      <c r="A411" s="2518">
        <v>45418</v>
      </c>
      <c r="C411" s="62" t="s">
        <v>2686</v>
      </c>
      <c r="D411" s="62"/>
      <c r="E411" s="62"/>
      <c r="F411" s="2556">
        <v>1</v>
      </c>
      <c r="G411" s="2698"/>
      <c r="H411" s="2556"/>
      <c r="I411" s="2939" t="s">
        <v>16408</v>
      </c>
      <c r="J411" s="16">
        <v>20</v>
      </c>
      <c r="K411" s="2706" t="s">
        <v>2683</v>
      </c>
      <c r="L411" s="2461" t="s">
        <v>504</v>
      </c>
      <c r="M411" s="2758" t="s">
        <v>511</v>
      </c>
      <c r="N411" s="2781" t="s">
        <v>2685</v>
      </c>
      <c r="O411" s="2781"/>
      <c r="P411" s="2781"/>
      <c r="Q411" s="62" t="s">
        <v>2684</v>
      </c>
      <c r="R411" s="2491">
        <v>93</v>
      </c>
      <c r="S411" s="2491">
        <v>508</v>
      </c>
      <c r="T411" s="2460" t="s">
        <v>629</v>
      </c>
      <c r="U411" s="16">
        <v>34</v>
      </c>
      <c r="V411" s="2533">
        <f t="shared" si="7"/>
        <v>680</v>
      </c>
      <c r="W411" s="16" t="s">
        <v>2687</v>
      </c>
      <c r="X411" s="2513" t="s">
        <v>1499</v>
      </c>
      <c r="Y411" s="2948"/>
      <c r="Z411" s="2530"/>
      <c r="AA411" s="2499" t="s">
        <v>2215</v>
      </c>
      <c r="AB411" s="2593" t="s">
        <v>2626</v>
      </c>
      <c r="AC411" s="2499">
        <v>7220</v>
      </c>
      <c r="AD411" s="6" t="s">
        <v>635</v>
      </c>
      <c r="AE411" s="2543">
        <v>45418</v>
      </c>
      <c r="AF411" s="8">
        <v>2</v>
      </c>
      <c r="AG411" s="2543"/>
      <c r="AH411" s="8">
        <v>6.5</v>
      </c>
    </row>
    <row r="412" spans="1:34" s="162" customFormat="1" ht="180" x14ac:dyDescent="0.25">
      <c r="A412" s="2518">
        <v>45418</v>
      </c>
      <c r="C412" s="62" t="s">
        <v>2690</v>
      </c>
      <c r="D412" s="62"/>
      <c r="E412" s="62"/>
      <c r="F412" s="2556">
        <v>1</v>
      </c>
      <c r="G412" s="2631"/>
      <c r="H412" s="2556"/>
      <c r="I412" s="2936" t="s">
        <v>16409</v>
      </c>
      <c r="J412" s="16">
        <v>25</v>
      </c>
      <c r="K412" s="2706" t="s">
        <v>2683</v>
      </c>
      <c r="L412" s="2461" t="s">
        <v>504</v>
      </c>
      <c r="M412" s="2600" t="s">
        <v>35</v>
      </c>
      <c r="N412" s="56" t="s">
        <v>2689</v>
      </c>
      <c r="O412" s="56"/>
      <c r="P412" s="56"/>
      <c r="Q412" s="62" t="s">
        <v>2688</v>
      </c>
      <c r="R412" s="2491">
        <v>57</v>
      </c>
      <c r="S412" s="2491">
        <v>218</v>
      </c>
      <c r="T412" s="2460" t="s">
        <v>545</v>
      </c>
      <c r="U412" s="16">
        <v>30</v>
      </c>
      <c r="V412" s="2533">
        <f t="shared" si="7"/>
        <v>750</v>
      </c>
      <c r="W412" s="16" t="s">
        <v>506</v>
      </c>
      <c r="X412" s="2513" t="s">
        <v>546</v>
      </c>
      <c r="Y412" s="2948"/>
      <c r="Z412" s="2530"/>
      <c r="AA412" s="2499" t="s">
        <v>2438</v>
      </c>
      <c r="AB412" s="2593" t="s">
        <v>2580</v>
      </c>
      <c r="AC412" s="2499">
        <v>2939.5</v>
      </c>
      <c r="AD412" s="6" t="s">
        <v>1002</v>
      </c>
      <c r="AE412" s="2543">
        <v>45418</v>
      </c>
      <c r="AF412" s="8">
        <v>1</v>
      </c>
      <c r="AG412" s="2543"/>
      <c r="AH412" s="8">
        <v>2.5</v>
      </c>
    </row>
    <row r="413" spans="1:34" s="162" customFormat="1" ht="116.25" x14ac:dyDescent="0.25">
      <c r="A413" s="2518">
        <v>45418</v>
      </c>
      <c r="C413" s="62" t="s">
        <v>2693</v>
      </c>
      <c r="D413" s="62"/>
      <c r="E413" s="62"/>
      <c r="F413" s="2681">
        <v>1</v>
      </c>
      <c r="G413" s="161"/>
      <c r="H413" s="2681"/>
      <c r="I413" s="2936" t="s">
        <v>16410</v>
      </c>
      <c r="J413" s="16">
        <v>300</v>
      </c>
      <c r="K413" s="2706" t="s">
        <v>2683</v>
      </c>
      <c r="L413" s="2461" t="s">
        <v>504</v>
      </c>
      <c r="M413" s="2600" t="s">
        <v>511</v>
      </c>
      <c r="N413" s="140" t="s">
        <v>2692</v>
      </c>
      <c r="O413" s="140"/>
      <c r="P413" s="140"/>
      <c r="Q413" s="62" t="s">
        <v>2691</v>
      </c>
      <c r="R413" s="2491">
        <v>79</v>
      </c>
      <c r="S413" s="2491">
        <v>190</v>
      </c>
      <c r="T413" s="2460" t="s">
        <v>640</v>
      </c>
      <c r="U413" s="16">
        <v>3</v>
      </c>
      <c r="V413" s="2533">
        <f t="shared" si="7"/>
        <v>900</v>
      </c>
      <c r="W413" s="16" t="s">
        <v>583</v>
      </c>
      <c r="X413" s="2513" t="s">
        <v>969</v>
      </c>
      <c r="Y413" s="2948"/>
      <c r="Z413" s="2530"/>
      <c r="AA413" s="2499" t="s">
        <v>2569</v>
      </c>
      <c r="AB413" s="2593" t="s">
        <v>2570</v>
      </c>
      <c r="AC413" s="2499">
        <v>21180</v>
      </c>
      <c r="AD413" s="6" t="s">
        <v>1002</v>
      </c>
      <c r="AE413" s="2543">
        <v>45418</v>
      </c>
      <c r="AF413" s="8">
        <v>1</v>
      </c>
      <c r="AG413" s="2543">
        <v>45412</v>
      </c>
      <c r="AH413" s="8">
        <v>11.5</v>
      </c>
    </row>
    <row r="414" spans="1:34" s="162" customFormat="1" ht="135" x14ac:dyDescent="0.25">
      <c r="A414" s="2518">
        <v>45415</v>
      </c>
      <c r="C414" s="62" t="s">
        <v>2697</v>
      </c>
      <c r="D414" s="62"/>
      <c r="E414" s="62"/>
      <c r="F414" s="2556">
        <v>1</v>
      </c>
      <c r="G414" s="2631"/>
      <c r="H414" s="2631"/>
      <c r="I414" s="2936" t="s">
        <v>16811</v>
      </c>
      <c r="J414" s="16">
        <v>50</v>
      </c>
      <c r="K414" s="79" t="s">
        <v>2694</v>
      </c>
      <c r="L414" s="2461" t="s">
        <v>504</v>
      </c>
      <c r="M414" s="2758" t="s">
        <v>511</v>
      </c>
      <c r="N414" s="56" t="s">
        <v>2696</v>
      </c>
      <c r="O414" s="56"/>
      <c r="P414" s="56"/>
      <c r="Q414" s="62" t="s">
        <v>2695</v>
      </c>
      <c r="R414" s="2491">
        <v>29</v>
      </c>
      <c r="S414" s="2491">
        <v>48</v>
      </c>
      <c r="T414" s="2460" t="s">
        <v>505</v>
      </c>
      <c r="U414" s="16">
        <v>1</v>
      </c>
      <c r="V414" s="2533">
        <f t="shared" si="7"/>
        <v>50</v>
      </c>
      <c r="W414" s="16" t="s">
        <v>506</v>
      </c>
      <c r="X414" s="2513" t="s">
        <v>611</v>
      </c>
      <c r="Y414" s="2948"/>
      <c r="Z414" s="2530"/>
      <c r="AA414" s="2499" t="s">
        <v>2698</v>
      </c>
      <c r="AB414" s="2593" t="s">
        <v>2424</v>
      </c>
      <c r="AC414" s="2499">
        <v>2200</v>
      </c>
      <c r="AD414" s="6" t="s">
        <v>635</v>
      </c>
      <c r="AE414" s="2543">
        <v>45415</v>
      </c>
      <c r="AF414" s="8">
        <v>2</v>
      </c>
      <c r="AG414" s="2543">
        <v>45406</v>
      </c>
      <c r="AH414" s="8">
        <v>4</v>
      </c>
    </row>
    <row r="415" spans="1:34" s="162" customFormat="1" ht="90" x14ac:dyDescent="0.25">
      <c r="A415" s="2518">
        <v>45414</v>
      </c>
      <c r="C415" s="17" t="s">
        <v>2702</v>
      </c>
      <c r="D415" s="17"/>
      <c r="E415" s="17"/>
      <c r="F415" s="2556">
        <v>2</v>
      </c>
      <c r="G415" s="2631"/>
      <c r="H415" s="2631"/>
      <c r="I415" s="2936" t="s">
        <v>16411</v>
      </c>
      <c r="J415" s="16">
        <v>180</v>
      </c>
      <c r="K415" s="79" t="s">
        <v>2699</v>
      </c>
      <c r="L415" s="2461" t="s">
        <v>504</v>
      </c>
      <c r="M415" s="2600" t="s">
        <v>511</v>
      </c>
      <c r="N415" s="56" t="s">
        <v>2701</v>
      </c>
      <c r="O415" s="56"/>
      <c r="P415" s="56"/>
      <c r="Q415" s="62" t="s">
        <v>2700</v>
      </c>
      <c r="R415" s="2491">
        <v>17</v>
      </c>
      <c r="S415" s="2491">
        <v>32</v>
      </c>
      <c r="T415" s="2460" t="s">
        <v>545</v>
      </c>
      <c r="U415" s="16">
        <v>5</v>
      </c>
      <c r="V415" s="2533">
        <f t="shared" si="7"/>
        <v>900</v>
      </c>
      <c r="W415" s="16" t="s">
        <v>506</v>
      </c>
      <c r="X415" s="2513" t="s">
        <v>2338</v>
      </c>
      <c r="Y415" s="2948"/>
      <c r="Z415" s="2530"/>
      <c r="AA415" s="2499" t="s">
        <v>2438</v>
      </c>
      <c r="AB415" s="2593" t="s">
        <v>2670</v>
      </c>
      <c r="AC415" s="2499">
        <v>4076</v>
      </c>
      <c r="AD415" s="6" t="s">
        <v>752</v>
      </c>
      <c r="AE415" s="2543">
        <v>45419</v>
      </c>
      <c r="AF415" s="8">
        <v>1</v>
      </c>
      <c r="AG415" s="2543">
        <v>45407</v>
      </c>
      <c r="AH415" s="8">
        <v>4</v>
      </c>
    </row>
    <row r="416" spans="1:34" s="162" customFormat="1" ht="135" x14ac:dyDescent="0.25">
      <c r="A416" s="2518">
        <v>45414</v>
      </c>
      <c r="C416" s="17" t="s">
        <v>313</v>
      </c>
      <c r="D416" s="17"/>
      <c r="E416" s="17"/>
      <c r="F416" s="2631"/>
      <c r="G416" s="2556">
        <v>1</v>
      </c>
      <c r="H416" s="2631"/>
      <c r="I416" s="2936" t="s">
        <v>16412</v>
      </c>
      <c r="J416" s="16">
        <v>8</v>
      </c>
      <c r="K416" s="2706" t="s">
        <v>2450</v>
      </c>
      <c r="L416" s="2461" t="s">
        <v>504</v>
      </c>
      <c r="M416" s="2758" t="s">
        <v>511</v>
      </c>
      <c r="N416" s="2787" t="s">
        <v>16789</v>
      </c>
      <c r="O416" s="2787"/>
      <c r="P416" s="2787"/>
      <c r="Q416" s="62" t="s">
        <v>2703</v>
      </c>
      <c r="R416" s="2491">
        <v>92</v>
      </c>
      <c r="S416" s="2491">
        <v>1054</v>
      </c>
      <c r="T416" s="2460" t="s">
        <v>629</v>
      </c>
      <c r="U416" s="16">
        <v>12</v>
      </c>
      <c r="V416" s="2533">
        <f t="shared" si="7"/>
        <v>96</v>
      </c>
      <c r="W416" s="16" t="s">
        <v>2704</v>
      </c>
      <c r="X416" s="2513" t="s">
        <v>2705</v>
      </c>
      <c r="Y416" s="2948"/>
      <c r="Z416" s="2530"/>
      <c r="AA416" s="2499" t="s">
        <v>2706</v>
      </c>
      <c r="AB416" s="2593" t="s">
        <v>2580</v>
      </c>
      <c r="AC416" s="2499">
        <v>2384.3200000000002</v>
      </c>
      <c r="AD416" s="6" t="s">
        <v>635</v>
      </c>
      <c r="AE416" s="2543">
        <v>45421</v>
      </c>
      <c r="AF416" s="8">
        <v>2</v>
      </c>
      <c r="AG416" s="2543">
        <v>45408</v>
      </c>
      <c r="AH416" s="8">
        <v>5</v>
      </c>
    </row>
    <row r="417" spans="1:34" s="162" customFormat="1" ht="120" x14ac:dyDescent="0.25">
      <c r="A417" s="2518">
        <v>45414</v>
      </c>
      <c r="C417" s="62" t="s">
        <v>2709</v>
      </c>
      <c r="D417" s="62"/>
      <c r="E417" s="62"/>
      <c r="F417" s="2556"/>
      <c r="G417" s="2556"/>
      <c r="H417" s="2556">
        <v>1</v>
      </c>
      <c r="I417" s="2936" t="s">
        <v>16812</v>
      </c>
      <c r="J417" s="16">
        <v>75</v>
      </c>
      <c r="K417" s="79" t="s">
        <v>2707</v>
      </c>
      <c r="L417" s="2461" t="s">
        <v>504</v>
      </c>
      <c r="M417" s="2758" t="s">
        <v>511</v>
      </c>
      <c r="N417" s="56" t="s">
        <v>701</v>
      </c>
      <c r="O417" s="56"/>
      <c r="P417" s="56"/>
      <c r="Q417" s="62" t="s">
        <v>2708</v>
      </c>
      <c r="R417" s="2491">
        <v>5</v>
      </c>
      <c r="S417" s="2491">
        <v>21</v>
      </c>
      <c r="T417" s="2460" t="s">
        <v>505</v>
      </c>
      <c r="U417" s="16">
        <v>0</v>
      </c>
      <c r="V417" s="2533">
        <f t="shared" si="7"/>
        <v>0</v>
      </c>
      <c r="W417" s="16" t="s">
        <v>506</v>
      </c>
      <c r="X417" s="2513" t="s">
        <v>611</v>
      </c>
      <c r="Y417" s="2948"/>
      <c r="Z417" s="2530"/>
      <c r="AA417" s="2499" t="s">
        <v>2625</v>
      </c>
      <c r="AB417" s="2593" t="s">
        <v>2678</v>
      </c>
      <c r="AC417" s="2499">
        <v>2300</v>
      </c>
      <c r="AD417" s="6" t="s">
        <v>635</v>
      </c>
      <c r="AE417" s="2543">
        <v>45414</v>
      </c>
      <c r="AF417" s="8">
        <v>2</v>
      </c>
      <c r="AG417" s="2543">
        <v>45400</v>
      </c>
      <c r="AH417" s="8">
        <v>4.5</v>
      </c>
    </row>
    <row r="418" spans="1:34" s="162" customFormat="1" ht="120" x14ac:dyDescent="0.25">
      <c r="A418" s="2518">
        <v>45414</v>
      </c>
      <c r="C418" s="62" t="s">
        <v>2711</v>
      </c>
      <c r="D418" s="62"/>
      <c r="E418" s="62"/>
      <c r="F418" s="2631"/>
      <c r="G418" s="2556"/>
      <c r="H418" s="2556">
        <v>1</v>
      </c>
      <c r="I418" s="2936" t="s">
        <v>16813</v>
      </c>
      <c r="J418" s="16">
        <v>25</v>
      </c>
      <c r="K418" s="2706" t="s">
        <v>2694</v>
      </c>
      <c r="L418" s="2461" t="s">
        <v>504</v>
      </c>
      <c r="M418" s="2758" t="s">
        <v>511</v>
      </c>
      <c r="N418" s="56" t="s">
        <v>701</v>
      </c>
      <c r="O418" s="56"/>
      <c r="P418" s="56"/>
      <c r="Q418" s="62" t="s">
        <v>2710</v>
      </c>
      <c r="R418" s="2491">
        <v>8</v>
      </c>
      <c r="S418" s="2491">
        <v>29</v>
      </c>
      <c r="T418" s="2460" t="s">
        <v>505</v>
      </c>
      <c r="U418" s="16">
        <v>0</v>
      </c>
      <c r="V418" s="2533">
        <f t="shared" si="7"/>
        <v>0</v>
      </c>
      <c r="W418" s="16" t="s">
        <v>506</v>
      </c>
      <c r="X418" s="2513" t="s">
        <v>611</v>
      </c>
      <c r="Y418" s="2948"/>
      <c r="Z418" s="2530"/>
      <c r="AA418" s="2499" t="s">
        <v>2698</v>
      </c>
      <c r="AB418" s="2593" t="s">
        <v>2712</v>
      </c>
      <c r="AC418" s="2499">
        <v>2200</v>
      </c>
      <c r="AD418" s="6" t="s">
        <v>635</v>
      </c>
      <c r="AE418" s="2543">
        <v>45415</v>
      </c>
      <c r="AF418" s="8">
        <v>2</v>
      </c>
      <c r="AG418" s="2543">
        <v>45406</v>
      </c>
      <c r="AH418" s="8">
        <v>3</v>
      </c>
    </row>
    <row r="419" spans="1:34" s="162" customFormat="1" ht="225" x14ac:dyDescent="0.25">
      <c r="A419" s="2518">
        <v>45413</v>
      </c>
      <c r="C419" s="62" t="s">
        <v>2715</v>
      </c>
      <c r="D419" s="62"/>
      <c r="E419" s="62"/>
      <c r="F419" s="2631"/>
      <c r="G419" s="2631"/>
      <c r="H419" s="2556">
        <v>1</v>
      </c>
      <c r="I419" s="2936" t="s">
        <v>16413</v>
      </c>
      <c r="J419" s="16">
        <v>75</v>
      </c>
      <c r="K419" s="79" t="s">
        <v>2707</v>
      </c>
      <c r="L419" s="2461" t="s">
        <v>504</v>
      </c>
      <c r="M419" s="2600" t="s">
        <v>27</v>
      </c>
      <c r="N419" s="56" t="s">
        <v>2714</v>
      </c>
      <c r="O419" s="56"/>
      <c r="P419" s="56"/>
      <c r="Q419" s="62" t="s">
        <v>2713</v>
      </c>
      <c r="R419" s="2491">
        <v>53</v>
      </c>
      <c r="S419" s="2491">
        <v>205</v>
      </c>
      <c r="T419" s="2460" t="s">
        <v>505</v>
      </c>
      <c r="U419" s="16">
        <v>2</v>
      </c>
      <c r="V419" s="2533">
        <f t="shared" si="7"/>
        <v>150</v>
      </c>
      <c r="W419" s="16" t="s">
        <v>583</v>
      </c>
      <c r="X419" s="2513" t="s">
        <v>2195</v>
      </c>
      <c r="Y419" s="2948"/>
      <c r="Z419" s="2530" t="s">
        <v>2716</v>
      </c>
      <c r="AA419" s="2499" t="s">
        <v>2607</v>
      </c>
      <c r="AB419" s="2593" t="s">
        <v>2561</v>
      </c>
      <c r="AC419" s="2499">
        <v>4864.5</v>
      </c>
      <c r="AD419" s="6" t="s">
        <v>635</v>
      </c>
      <c r="AE419" s="2543">
        <v>45414</v>
      </c>
      <c r="AF419" s="8">
        <v>2</v>
      </c>
      <c r="AG419" s="2543">
        <v>45400</v>
      </c>
      <c r="AH419" s="8">
        <v>8</v>
      </c>
    </row>
    <row r="420" spans="1:34" s="162" customFormat="1" ht="135" x14ac:dyDescent="0.25">
      <c r="A420" s="2518">
        <v>45413</v>
      </c>
      <c r="C420" s="150" t="s">
        <v>2718</v>
      </c>
      <c r="D420" s="150"/>
      <c r="E420" s="150"/>
      <c r="F420" s="2556">
        <v>1</v>
      </c>
      <c r="G420" s="2631"/>
      <c r="H420" s="2631"/>
      <c r="I420" s="2936" t="s">
        <v>16814</v>
      </c>
      <c r="J420" s="16">
        <v>25</v>
      </c>
      <c r="K420" s="79" t="s">
        <v>2707</v>
      </c>
      <c r="L420" s="2461" t="s">
        <v>504</v>
      </c>
      <c r="M420" s="2758" t="s">
        <v>511</v>
      </c>
      <c r="N420" s="56" t="s">
        <v>701</v>
      </c>
      <c r="O420" s="56"/>
      <c r="P420" s="56"/>
      <c r="Q420" s="62" t="s">
        <v>2717</v>
      </c>
      <c r="R420" s="2491">
        <v>33</v>
      </c>
      <c r="S420" s="2491">
        <v>148</v>
      </c>
      <c r="T420" s="2460" t="s">
        <v>505</v>
      </c>
      <c r="U420" s="16">
        <v>6</v>
      </c>
      <c r="V420" s="2533">
        <f t="shared" si="7"/>
        <v>150</v>
      </c>
      <c r="W420" s="16" t="s">
        <v>506</v>
      </c>
      <c r="X420" s="2513" t="s">
        <v>611</v>
      </c>
      <c r="Y420" s="2948"/>
      <c r="Z420" s="2530"/>
      <c r="AA420" s="2499" t="s">
        <v>2625</v>
      </c>
      <c r="AB420" s="2593" t="s">
        <v>2719</v>
      </c>
      <c r="AC420" s="2499">
        <v>3000</v>
      </c>
      <c r="AD420" s="6" t="s">
        <v>956</v>
      </c>
      <c r="AE420" s="2543">
        <v>45414</v>
      </c>
      <c r="AF420" s="8">
        <v>2</v>
      </c>
      <c r="AG420" s="2543">
        <v>45400</v>
      </c>
      <c r="AH420" s="8">
        <v>9</v>
      </c>
    </row>
    <row r="421" spans="1:34" s="162" customFormat="1" ht="135" x14ac:dyDescent="0.25">
      <c r="A421" s="2518">
        <v>45413</v>
      </c>
      <c r="C421" s="147" t="s">
        <v>2723</v>
      </c>
      <c r="D421" s="147"/>
      <c r="E421" s="147"/>
      <c r="F421" s="2698"/>
      <c r="G421" s="2698"/>
      <c r="H421" s="2556">
        <v>1</v>
      </c>
      <c r="I421" s="2936" t="s">
        <v>16414</v>
      </c>
      <c r="J421" s="77">
        <v>24</v>
      </c>
      <c r="K421" s="1557" t="s">
        <v>2720</v>
      </c>
      <c r="L421" s="77" t="s">
        <v>504</v>
      </c>
      <c r="M421" s="2628" t="s">
        <v>35</v>
      </c>
      <c r="N421" s="143" t="s">
        <v>2722</v>
      </c>
      <c r="O421" s="143"/>
      <c r="P421" s="143"/>
      <c r="Q421" s="62" t="s">
        <v>2721</v>
      </c>
      <c r="R421" s="2663">
        <v>82</v>
      </c>
      <c r="S421" s="2663">
        <v>390</v>
      </c>
      <c r="T421" s="2626" t="s">
        <v>505</v>
      </c>
      <c r="U421" s="77">
        <v>23</v>
      </c>
      <c r="V421" s="2627">
        <f t="shared" si="7"/>
        <v>552</v>
      </c>
      <c r="W421" s="16" t="s">
        <v>506</v>
      </c>
      <c r="X421" s="2513" t="s">
        <v>2724</v>
      </c>
      <c r="Y421" s="2948"/>
      <c r="Z421" s="2530"/>
      <c r="AA421" s="2499" t="s">
        <v>2569</v>
      </c>
      <c r="AB421" s="2593" t="s">
        <v>2580</v>
      </c>
      <c r="AC421" s="2499">
        <v>5251</v>
      </c>
      <c r="AD421" s="6" t="s">
        <v>635</v>
      </c>
      <c r="AE421" s="2543">
        <v>45413</v>
      </c>
      <c r="AF421" s="8">
        <v>2</v>
      </c>
      <c r="AG421" s="2543">
        <v>45408</v>
      </c>
      <c r="AH421" s="8">
        <v>5</v>
      </c>
    </row>
    <row r="422" spans="1:34" s="2646" customFormat="1" ht="90" x14ac:dyDescent="0.25">
      <c r="A422" s="2518">
        <v>45412</v>
      </c>
      <c r="C422" s="62" t="s">
        <v>2728</v>
      </c>
      <c r="D422" s="62"/>
      <c r="E422" s="62"/>
      <c r="F422" s="2526">
        <v>1</v>
      </c>
      <c r="G422" s="2526"/>
      <c r="H422" s="2526"/>
      <c r="I422" s="2939" t="s">
        <v>16415</v>
      </c>
      <c r="J422" s="16">
        <v>25</v>
      </c>
      <c r="K422" s="79" t="s">
        <v>2725</v>
      </c>
      <c r="L422" s="2461" t="s">
        <v>504</v>
      </c>
      <c r="M422" s="2600" t="s">
        <v>511</v>
      </c>
      <c r="N422" s="140" t="s">
        <v>2727</v>
      </c>
      <c r="O422" s="140"/>
      <c r="P422" s="140"/>
      <c r="Q422" s="62" t="s">
        <v>2726</v>
      </c>
      <c r="R422" s="2491">
        <v>48</v>
      </c>
      <c r="S422" s="2491">
        <v>313</v>
      </c>
      <c r="T422" s="2460" t="s">
        <v>545</v>
      </c>
      <c r="U422" s="16">
        <v>28</v>
      </c>
      <c r="V422" s="2533">
        <f t="shared" si="7"/>
        <v>700</v>
      </c>
      <c r="W422" s="16" t="s">
        <v>512</v>
      </c>
      <c r="X422" s="2513" t="s">
        <v>2729</v>
      </c>
      <c r="Y422" s="2948"/>
      <c r="Z422" s="2614"/>
      <c r="AA422" s="2499" t="s">
        <v>2730</v>
      </c>
      <c r="AB422" s="2567">
        <v>45223</v>
      </c>
      <c r="AC422" s="2499">
        <v>7460</v>
      </c>
      <c r="AD422" s="6" t="s">
        <v>2731</v>
      </c>
      <c r="AE422" s="2543">
        <v>45247</v>
      </c>
      <c r="AF422" s="8">
        <v>1</v>
      </c>
      <c r="AG422" s="2543">
        <v>45232</v>
      </c>
      <c r="AH422" s="8">
        <v>7.5</v>
      </c>
    </row>
    <row r="423" spans="1:34" s="162" customFormat="1" ht="90" x14ac:dyDescent="0.25">
      <c r="A423" s="2518">
        <v>45412</v>
      </c>
      <c r="C423" s="62" t="s">
        <v>2733</v>
      </c>
      <c r="D423" s="62"/>
      <c r="E423" s="62"/>
      <c r="F423" s="2556">
        <v>1</v>
      </c>
      <c r="G423" s="2631"/>
      <c r="H423" s="2556"/>
      <c r="I423" s="2936" t="s">
        <v>16815</v>
      </c>
      <c r="J423" s="16">
        <v>10</v>
      </c>
      <c r="K423" s="79" t="s">
        <v>2674</v>
      </c>
      <c r="L423" s="2461" t="s">
        <v>504</v>
      </c>
      <c r="M423" s="2758" t="s">
        <v>511</v>
      </c>
      <c r="N423" s="56" t="s">
        <v>701</v>
      </c>
      <c r="O423" s="56"/>
      <c r="P423" s="56"/>
      <c r="Q423" s="62" t="s">
        <v>2732</v>
      </c>
      <c r="R423" s="2491">
        <v>9</v>
      </c>
      <c r="S423" s="2491">
        <v>16</v>
      </c>
      <c r="T423" s="2460" t="s">
        <v>545</v>
      </c>
      <c r="U423" s="16">
        <v>1</v>
      </c>
      <c r="V423" s="2533">
        <f t="shared" si="7"/>
        <v>10</v>
      </c>
      <c r="W423" s="16" t="s">
        <v>506</v>
      </c>
      <c r="X423" s="2513" t="s">
        <v>611</v>
      </c>
      <c r="Y423" s="2948"/>
      <c r="Z423" s="2530"/>
      <c r="AA423" s="2499" t="s">
        <v>2534</v>
      </c>
      <c r="AB423" s="2593" t="s">
        <v>2424</v>
      </c>
      <c r="AC423" s="2499">
        <v>2110</v>
      </c>
      <c r="AD423" s="6" t="s">
        <v>1002</v>
      </c>
      <c r="AE423" s="2543">
        <v>45418</v>
      </c>
      <c r="AF423" s="8">
        <v>1</v>
      </c>
      <c r="AG423" s="2543">
        <v>45406</v>
      </c>
      <c r="AH423" s="8">
        <v>2.5</v>
      </c>
    </row>
    <row r="424" spans="1:34" s="162" customFormat="1" ht="120" x14ac:dyDescent="0.25">
      <c r="A424" s="2518">
        <v>45412</v>
      </c>
      <c r="C424" s="62" t="s">
        <v>2736</v>
      </c>
      <c r="D424" s="62"/>
      <c r="E424" s="62"/>
      <c r="F424" s="2556">
        <v>1</v>
      </c>
      <c r="G424" s="2631"/>
      <c r="H424" s="2631"/>
      <c r="I424" s="2936" t="s">
        <v>16816</v>
      </c>
      <c r="J424" s="16">
        <v>25</v>
      </c>
      <c r="K424" s="79" t="s">
        <v>2707</v>
      </c>
      <c r="L424" s="2461" t="s">
        <v>504</v>
      </c>
      <c r="M424" s="2758" t="s">
        <v>511</v>
      </c>
      <c r="N424" s="56" t="s">
        <v>2735</v>
      </c>
      <c r="O424" s="56"/>
      <c r="P424" s="56"/>
      <c r="Q424" s="62" t="s">
        <v>2734</v>
      </c>
      <c r="R424" s="2491">
        <v>31</v>
      </c>
      <c r="S424" s="2491">
        <v>60</v>
      </c>
      <c r="T424" s="2460" t="s">
        <v>505</v>
      </c>
      <c r="U424" s="16">
        <v>7</v>
      </c>
      <c r="V424" s="2533">
        <f t="shared" si="7"/>
        <v>175</v>
      </c>
      <c r="W424" s="16" t="s">
        <v>506</v>
      </c>
      <c r="X424" s="2513" t="s">
        <v>611</v>
      </c>
      <c r="Y424" s="2948"/>
      <c r="Z424" s="2530"/>
      <c r="AA424" s="2499" t="s">
        <v>2737</v>
      </c>
      <c r="AB424" s="2593" t="s">
        <v>2561</v>
      </c>
      <c r="AC424" s="2499">
        <v>2175</v>
      </c>
      <c r="AD424" s="6" t="s">
        <v>2738</v>
      </c>
      <c r="AE424" s="2543">
        <v>45414</v>
      </c>
      <c r="AF424" s="8">
        <v>2</v>
      </c>
      <c r="AG424" s="2543">
        <v>45401</v>
      </c>
      <c r="AH424" s="8">
        <v>4</v>
      </c>
    </row>
    <row r="425" spans="1:34" s="162" customFormat="1" ht="210" x14ac:dyDescent="0.25">
      <c r="A425" s="2518">
        <v>45412</v>
      </c>
      <c r="C425" s="17" t="s">
        <v>2742</v>
      </c>
      <c r="D425" s="17"/>
      <c r="E425" s="17"/>
      <c r="F425" s="2556">
        <v>1</v>
      </c>
      <c r="G425" s="2556"/>
      <c r="H425" s="2556"/>
      <c r="I425" s="2936" t="s">
        <v>16416</v>
      </c>
      <c r="J425" s="16">
        <v>59</v>
      </c>
      <c r="K425" s="2706" t="s">
        <v>2739</v>
      </c>
      <c r="L425" s="2461" t="s">
        <v>504</v>
      </c>
      <c r="M425" s="2600" t="s">
        <v>35</v>
      </c>
      <c r="N425" s="56" t="s">
        <v>2741</v>
      </c>
      <c r="O425" s="56"/>
      <c r="P425" s="56"/>
      <c r="Q425" s="62" t="s">
        <v>2740</v>
      </c>
      <c r="R425" s="2491">
        <v>47</v>
      </c>
      <c r="S425" s="2491">
        <v>139</v>
      </c>
      <c r="T425" s="2460" t="s">
        <v>505</v>
      </c>
      <c r="U425" s="16">
        <v>6</v>
      </c>
      <c r="V425" s="2533">
        <f t="shared" si="7"/>
        <v>354</v>
      </c>
      <c r="W425" s="16" t="s">
        <v>506</v>
      </c>
      <c r="X425" s="2513" t="s">
        <v>690</v>
      </c>
      <c r="Y425" s="2948"/>
      <c r="Z425" s="2530" t="s">
        <v>2743</v>
      </c>
      <c r="AA425" s="2499" t="s">
        <v>2438</v>
      </c>
      <c r="AB425" s="2593" t="s">
        <v>2670</v>
      </c>
      <c r="AC425" s="2499">
        <v>2891</v>
      </c>
      <c r="AD425" s="6" t="s">
        <v>956</v>
      </c>
      <c r="AE425" s="2543">
        <v>45412</v>
      </c>
      <c r="AF425" s="8">
        <v>2</v>
      </c>
      <c r="AG425" s="2543">
        <v>45407</v>
      </c>
      <c r="AH425" s="8"/>
    </row>
    <row r="426" spans="1:34" s="162" customFormat="1" ht="45" x14ac:dyDescent="0.25">
      <c r="A426" s="2518">
        <v>45412</v>
      </c>
      <c r="C426" s="128" t="s">
        <v>313</v>
      </c>
      <c r="D426" s="128"/>
      <c r="E426" s="128"/>
      <c r="F426" s="2631"/>
      <c r="G426" s="2631"/>
      <c r="H426" s="2556">
        <v>2</v>
      </c>
      <c r="I426" s="2936" t="s">
        <v>16417</v>
      </c>
      <c r="J426" s="77">
        <v>20</v>
      </c>
      <c r="K426" s="2716" t="s">
        <v>2744</v>
      </c>
      <c r="L426" s="77" t="s">
        <v>504</v>
      </c>
      <c r="M426" s="2628" t="s">
        <v>27</v>
      </c>
      <c r="N426" s="143" t="s">
        <v>2745</v>
      </c>
      <c r="O426" s="143"/>
      <c r="P426" s="143"/>
      <c r="Q426" s="17" t="s">
        <v>2665</v>
      </c>
      <c r="R426" s="2663">
        <v>21</v>
      </c>
      <c r="S426" s="2663">
        <v>229</v>
      </c>
      <c r="T426" s="2626" t="s">
        <v>545</v>
      </c>
      <c r="U426" s="77">
        <v>37</v>
      </c>
      <c r="V426" s="2627">
        <f t="shared" si="7"/>
        <v>740</v>
      </c>
      <c r="W426" s="16" t="s">
        <v>506</v>
      </c>
      <c r="X426" s="2513" t="s">
        <v>1669</v>
      </c>
      <c r="Y426" s="2948"/>
      <c r="Z426" s="2530"/>
      <c r="AA426" s="2499" t="s">
        <v>2644</v>
      </c>
      <c r="AB426" s="2593" t="s">
        <v>2580</v>
      </c>
      <c r="AC426" s="2499">
        <v>3166.4</v>
      </c>
      <c r="AD426" s="6" t="s">
        <v>1002</v>
      </c>
      <c r="AE426" s="2543">
        <v>45412</v>
      </c>
      <c r="AF426" s="8">
        <v>1</v>
      </c>
      <c r="AG426" s="2543">
        <v>45408</v>
      </c>
      <c r="AH426" s="8"/>
    </row>
    <row r="427" spans="1:34" s="2646" customFormat="1" ht="135" x14ac:dyDescent="0.25">
      <c r="A427" s="2518">
        <v>45411</v>
      </c>
      <c r="C427" s="17" t="s">
        <v>2749</v>
      </c>
      <c r="D427" s="17"/>
      <c r="E427" s="17"/>
      <c r="F427" s="2556">
        <v>1</v>
      </c>
      <c r="G427" s="2631"/>
      <c r="H427" s="2631"/>
      <c r="I427" s="2939" t="s">
        <v>16418</v>
      </c>
      <c r="J427" s="16">
        <v>99</v>
      </c>
      <c r="K427" s="2706" t="s">
        <v>2746</v>
      </c>
      <c r="L427" s="2461" t="s">
        <v>504</v>
      </c>
      <c r="M427" s="2758" t="s">
        <v>511</v>
      </c>
      <c r="N427" s="56" t="s">
        <v>2748</v>
      </c>
      <c r="O427" s="56"/>
      <c r="P427" s="56"/>
      <c r="Q427" s="62" t="s">
        <v>2747</v>
      </c>
      <c r="R427" s="2491">
        <v>11</v>
      </c>
      <c r="S427" s="2491">
        <v>17</v>
      </c>
      <c r="T427" s="2460" t="s">
        <v>505</v>
      </c>
      <c r="U427" s="16">
        <v>0</v>
      </c>
      <c r="V427" s="2533">
        <f t="shared" si="7"/>
        <v>0</v>
      </c>
      <c r="W427" s="16" t="s">
        <v>520</v>
      </c>
      <c r="X427" s="2513" t="s">
        <v>2214</v>
      </c>
      <c r="Y427" s="2948"/>
      <c r="Z427" s="2530"/>
      <c r="AA427" s="2499" t="s">
        <v>2215</v>
      </c>
      <c r="AB427" s="2593" t="s">
        <v>2216</v>
      </c>
      <c r="AC427" s="2499">
        <v>3350</v>
      </c>
      <c r="AD427" s="6" t="s">
        <v>635</v>
      </c>
      <c r="AE427" s="2543">
        <v>45418</v>
      </c>
      <c r="AF427" s="8">
        <v>1</v>
      </c>
      <c r="AG427" s="2543">
        <v>45400</v>
      </c>
      <c r="AH427" s="8">
        <v>4.5</v>
      </c>
    </row>
    <row r="428" spans="1:34" s="162" customFormat="1" ht="135" x14ac:dyDescent="0.25">
      <c r="A428" s="2518">
        <v>45411</v>
      </c>
      <c r="C428" s="62" t="s">
        <v>2752</v>
      </c>
      <c r="D428" s="62"/>
      <c r="E428" s="62"/>
      <c r="F428" s="2631"/>
      <c r="G428" s="2556">
        <v>1</v>
      </c>
      <c r="H428" s="2631"/>
      <c r="I428" s="2936" t="s">
        <v>16817</v>
      </c>
      <c r="J428" s="16">
        <v>100</v>
      </c>
      <c r="K428" s="79" t="s">
        <v>2707</v>
      </c>
      <c r="L428" s="2461" t="s">
        <v>504</v>
      </c>
      <c r="M428" s="2758" t="s">
        <v>511</v>
      </c>
      <c r="N428" s="56" t="s">
        <v>2751</v>
      </c>
      <c r="O428" s="56"/>
      <c r="P428" s="56"/>
      <c r="Q428" s="62" t="s">
        <v>2750</v>
      </c>
      <c r="R428" s="2491">
        <v>12</v>
      </c>
      <c r="S428" s="2491">
        <v>18</v>
      </c>
      <c r="T428" s="2460" t="s">
        <v>505</v>
      </c>
      <c r="U428" s="16">
        <v>4</v>
      </c>
      <c r="V428" s="2533">
        <f t="shared" si="7"/>
        <v>400</v>
      </c>
      <c r="W428" s="16" t="s">
        <v>506</v>
      </c>
      <c r="X428" s="2513" t="s">
        <v>611</v>
      </c>
      <c r="Y428" s="2948"/>
      <c r="Z428" s="2530"/>
      <c r="AA428" s="2499" t="s">
        <v>2560</v>
      </c>
      <c r="AB428" s="2593" t="s">
        <v>2626</v>
      </c>
      <c r="AC428" s="2499">
        <v>2800</v>
      </c>
      <c r="AD428" s="6" t="s">
        <v>956</v>
      </c>
      <c r="AE428" s="2543">
        <v>45414</v>
      </c>
      <c r="AF428" s="8">
        <v>2</v>
      </c>
      <c r="AG428" s="2543">
        <v>45401</v>
      </c>
      <c r="AH428" s="8">
        <v>8</v>
      </c>
    </row>
    <row r="429" spans="1:34" s="162" customFormat="1" ht="135" x14ac:dyDescent="0.25">
      <c r="A429" s="2518">
        <v>45411</v>
      </c>
      <c r="C429" s="1634" t="s">
        <v>2756</v>
      </c>
      <c r="D429" s="1634"/>
      <c r="E429" s="1634"/>
      <c r="F429" s="161"/>
      <c r="G429" s="161"/>
      <c r="H429" s="2681">
        <v>1</v>
      </c>
      <c r="I429" s="2936" t="s">
        <v>16419</v>
      </c>
      <c r="J429" s="1635">
        <v>15</v>
      </c>
      <c r="K429" s="2788" t="s">
        <v>2753</v>
      </c>
      <c r="L429" s="1635" t="s">
        <v>504</v>
      </c>
      <c r="M429" s="2792" t="s">
        <v>511</v>
      </c>
      <c r="N429" s="2793" t="s">
        <v>2755</v>
      </c>
      <c r="O429" s="2793"/>
      <c r="P429" s="2793"/>
      <c r="Q429" s="62" t="s">
        <v>2754</v>
      </c>
      <c r="R429" s="2789">
        <v>89</v>
      </c>
      <c r="S429" s="2789">
        <v>341</v>
      </c>
      <c r="T429" s="2790" t="s">
        <v>505</v>
      </c>
      <c r="U429" s="1635">
        <v>12</v>
      </c>
      <c r="V429" s="2791">
        <f t="shared" si="7"/>
        <v>180</v>
      </c>
      <c r="W429" s="16" t="s">
        <v>506</v>
      </c>
      <c r="X429" s="2513" t="s">
        <v>2757</v>
      </c>
      <c r="Y429" s="2948"/>
      <c r="Z429" s="2530"/>
      <c r="AA429" s="2499" t="s">
        <v>2575</v>
      </c>
      <c r="AB429" s="2593" t="s">
        <v>2570</v>
      </c>
      <c r="AC429" s="2499">
        <v>11587.5</v>
      </c>
      <c r="AD429" s="6" t="s">
        <v>2758</v>
      </c>
      <c r="AE429" s="2543">
        <v>45411</v>
      </c>
      <c r="AF429" s="8">
        <v>2</v>
      </c>
      <c r="AG429" s="2543"/>
      <c r="AH429" s="8">
        <v>7</v>
      </c>
    </row>
    <row r="430" spans="1:34" s="162" customFormat="1" ht="135" x14ac:dyDescent="0.25">
      <c r="A430" s="2518">
        <v>45411</v>
      </c>
      <c r="C430" s="62" t="s">
        <v>2761</v>
      </c>
      <c r="D430" s="62"/>
      <c r="E430" s="62"/>
      <c r="F430" s="2556">
        <v>1</v>
      </c>
      <c r="G430" s="2631"/>
      <c r="H430" s="2631"/>
      <c r="I430" s="2936" t="s">
        <v>16420</v>
      </c>
      <c r="J430" s="16">
        <v>100</v>
      </c>
      <c r="K430" s="79" t="s">
        <v>2759</v>
      </c>
      <c r="L430" s="2461" t="s">
        <v>504</v>
      </c>
      <c r="M430" s="2758" t="s">
        <v>511</v>
      </c>
      <c r="N430" s="56" t="s">
        <v>701</v>
      </c>
      <c r="O430" s="56"/>
      <c r="P430" s="56"/>
      <c r="Q430" s="62" t="s">
        <v>2760</v>
      </c>
      <c r="R430" s="2491">
        <v>73</v>
      </c>
      <c r="S430" s="2491">
        <v>270</v>
      </c>
      <c r="T430" s="2460" t="s">
        <v>505</v>
      </c>
      <c r="U430" s="16">
        <v>10</v>
      </c>
      <c r="V430" s="2533">
        <f t="shared" si="7"/>
        <v>1000</v>
      </c>
      <c r="W430" s="16" t="s">
        <v>506</v>
      </c>
      <c r="X430" s="2513" t="s">
        <v>2762</v>
      </c>
      <c r="Y430" s="2948"/>
      <c r="Z430" s="2530"/>
      <c r="AA430" s="2499" t="s">
        <v>2698</v>
      </c>
      <c r="AB430" s="2593" t="s">
        <v>2712</v>
      </c>
      <c r="AC430" s="2499">
        <v>8600</v>
      </c>
      <c r="AD430" s="6" t="s">
        <v>635</v>
      </c>
      <c r="AE430" s="2543">
        <v>45405</v>
      </c>
      <c r="AF430" s="8">
        <v>2</v>
      </c>
      <c r="AG430" s="2543">
        <v>45399</v>
      </c>
      <c r="AH430" s="8">
        <v>10.5</v>
      </c>
    </row>
    <row r="431" spans="1:34" s="162" customFormat="1" ht="90" x14ac:dyDescent="0.25">
      <c r="A431" s="2518">
        <v>45411</v>
      </c>
      <c r="C431" s="62" t="s">
        <v>2764</v>
      </c>
      <c r="D431" s="62"/>
      <c r="E431" s="62"/>
      <c r="F431" s="2631"/>
      <c r="G431" s="2556"/>
      <c r="H431" s="2556">
        <v>1</v>
      </c>
      <c r="I431" s="2936" t="s">
        <v>16818</v>
      </c>
      <c r="J431" s="16">
        <v>100</v>
      </c>
      <c r="K431" s="79" t="s">
        <v>2725</v>
      </c>
      <c r="L431" s="2461" t="s">
        <v>504</v>
      </c>
      <c r="M431" s="2779" t="s">
        <v>511</v>
      </c>
      <c r="N431" s="56" t="s">
        <v>701</v>
      </c>
      <c r="O431" s="56"/>
      <c r="P431" s="56"/>
      <c r="Q431" s="62" t="s">
        <v>2763</v>
      </c>
      <c r="R431" s="2491">
        <v>1</v>
      </c>
      <c r="S431" s="2491">
        <v>1</v>
      </c>
      <c r="T431" s="2460" t="s">
        <v>798</v>
      </c>
      <c r="U431" s="16">
        <v>1</v>
      </c>
      <c r="V431" s="2533">
        <f t="shared" si="7"/>
        <v>100</v>
      </c>
      <c r="W431" s="16" t="s">
        <v>506</v>
      </c>
      <c r="X431" s="2513" t="s">
        <v>611</v>
      </c>
      <c r="Y431" s="2948"/>
      <c r="Z431" s="2530"/>
      <c r="AA431" s="2499" t="s">
        <v>2698</v>
      </c>
      <c r="AB431" s="2593" t="s">
        <v>2712</v>
      </c>
      <c r="AC431" s="2499">
        <v>2725</v>
      </c>
      <c r="AD431" s="6" t="s">
        <v>2765</v>
      </c>
      <c r="AE431" s="2543">
        <v>45412</v>
      </c>
      <c r="AF431" s="8">
        <v>1</v>
      </c>
      <c r="AG431" s="2543"/>
      <c r="AH431" s="8">
        <v>1.5</v>
      </c>
    </row>
    <row r="432" spans="1:34" s="162" customFormat="1" ht="135" x14ac:dyDescent="0.25">
      <c r="A432" s="2518">
        <v>45408</v>
      </c>
      <c r="C432" s="62" t="s">
        <v>2768</v>
      </c>
      <c r="D432" s="62"/>
      <c r="E432" s="62"/>
      <c r="F432" s="2631"/>
      <c r="G432" s="2556">
        <v>1</v>
      </c>
      <c r="H432" s="2556"/>
      <c r="I432" s="2936" t="s">
        <v>16421</v>
      </c>
      <c r="J432" s="16">
        <v>2</v>
      </c>
      <c r="K432" s="79" t="s">
        <v>2707</v>
      </c>
      <c r="L432" s="2461" t="s">
        <v>504</v>
      </c>
      <c r="M432" s="2600" t="s">
        <v>511</v>
      </c>
      <c r="N432" s="56" t="s">
        <v>2767</v>
      </c>
      <c r="O432" s="56"/>
      <c r="P432" s="56"/>
      <c r="Q432" s="62" t="s">
        <v>2766</v>
      </c>
      <c r="R432" s="2491">
        <v>37</v>
      </c>
      <c r="S432" s="2491">
        <v>952</v>
      </c>
      <c r="T432" s="2460" t="s">
        <v>505</v>
      </c>
      <c r="U432" s="16">
        <v>451</v>
      </c>
      <c r="V432" s="2533">
        <f t="shared" si="7"/>
        <v>902</v>
      </c>
      <c r="W432" s="16" t="s">
        <v>2515</v>
      </c>
      <c r="X432" s="2513" t="s">
        <v>2769</v>
      </c>
      <c r="Y432" s="2948"/>
      <c r="Z432" s="2530"/>
      <c r="AA432" s="2499" t="s">
        <v>2770</v>
      </c>
      <c r="AB432" s="2593" t="s">
        <v>2630</v>
      </c>
      <c r="AC432" s="2499">
        <v>7107</v>
      </c>
      <c r="AD432" s="6" t="s">
        <v>635</v>
      </c>
      <c r="AE432" s="2543">
        <v>45414</v>
      </c>
      <c r="AF432" s="8">
        <v>2</v>
      </c>
      <c r="AG432" s="2543">
        <v>45404</v>
      </c>
      <c r="AH432" s="8">
        <v>6</v>
      </c>
    </row>
    <row r="433" spans="1:34" s="2646" customFormat="1" ht="51" x14ac:dyDescent="0.25">
      <c r="A433" s="2518">
        <v>45407</v>
      </c>
      <c r="C433" s="62" t="s">
        <v>2773</v>
      </c>
      <c r="D433" s="62"/>
      <c r="E433" s="62"/>
      <c r="F433" s="2631"/>
      <c r="G433" s="2556">
        <v>2</v>
      </c>
      <c r="H433" s="2631"/>
      <c r="I433" s="2939" t="s">
        <v>16819</v>
      </c>
      <c r="J433" s="16">
        <v>75</v>
      </c>
      <c r="K433" s="79" t="s">
        <v>2771</v>
      </c>
      <c r="L433" s="2461" t="s">
        <v>504</v>
      </c>
      <c r="M433" s="2758" t="s">
        <v>511</v>
      </c>
      <c r="N433" s="56" t="s">
        <v>701</v>
      </c>
      <c r="O433" s="56"/>
      <c r="P433" s="56"/>
      <c r="Q433" s="17" t="s">
        <v>2772</v>
      </c>
      <c r="R433" s="2491">
        <v>8</v>
      </c>
      <c r="S433" s="2491">
        <v>8</v>
      </c>
      <c r="T433" s="2460" t="s">
        <v>545</v>
      </c>
      <c r="U433" s="16">
        <v>0</v>
      </c>
      <c r="V433" s="2533">
        <f t="shared" si="7"/>
        <v>0</v>
      </c>
      <c r="W433" s="16" t="s">
        <v>506</v>
      </c>
      <c r="X433" s="2513" t="s">
        <v>611</v>
      </c>
      <c r="Y433" s="2948"/>
      <c r="Z433" s="2530"/>
      <c r="AA433" s="2499" t="s">
        <v>2737</v>
      </c>
      <c r="AB433" s="2593" t="s">
        <v>2678</v>
      </c>
      <c r="AC433" s="2499">
        <v>2300</v>
      </c>
      <c r="AD433" s="6" t="s">
        <v>1002</v>
      </c>
      <c r="AE433" s="2543">
        <v>45413</v>
      </c>
      <c r="AF433" s="8">
        <v>1</v>
      </c>
      <c r="AG433" s="2543">
        <v>45401</v>
      </c>
      <c r="AH433" s="8"/>
    </row>
    <row r="434" spans="1:34" s="162" customFormat="1" ht="51" x14ac:dyDescent="0.25">
      <c r="A434" s="2518">
        <v>45407</v>
      </c>
      <c r="C434" s="62" t="s">
        <v>2775</v>
      </c>
      <c r="D434" s="62"/>
      <c r="E434" s="62"/>
      <c r="F434" s="2631"/>
      <c r="G434" s="2556"/>
      <c r="H434" s="2556">
        <v>3</v>
      </c>
      <c r="I434" s="2936" t="s">
        <v>16820</v>
      </c>
      <c r="J434" s="16">
        <v>25</v>
      </c>
      <c r="K434" s="2706" t="s">
        <v>2771</v>
      </c>
      <c r="L434" s="2461" t="s">
        <v>504</v>
      </c>
      <c r="M434" s="2758" t="s">
        <v>511</v>
      </c>
      <c r="N434" s="56" t="s">
        <v>2676</v>
      </c>
      <c r="O434" s="56"/>
      <c r="P434" s="56"/>
      <c r="Q434" s="17" t="s">
        <v>2774</v>
      </c>
      <c r="R434" s="2491">
        <v>14</v>
      </c>
      <c r="S434" s="2491">
        <v>27</v>
      </c>
      <c r="T434" s="2460" t="s">
        <v>505</v>
      </c>
      <c r="U434" s="16">
        <v>0</v>
      </c>
      <c r="V434" s="2533">
        <f t="shared" si="7"/>
        <v>0</v>
      </c>
      <c r="W434" s="16" t="s">
        <v>506</v>
      </c>
      <c r="X434" s="2513" t="s">
        <v>611</v>
      </c>
      <c r="Y434" s="2948"/>
      <c r="Z434" s="2785" t="s">
        <v>2776</v>
      </c>
      <c r="AA434" s="2499" t="s">
        <v>2698</v>
      </c>
      <c r="AB434" s="2593" t="s">
        <v>2712</v>
      </c>
      <c r="AC434" s="2499">
        <v>1800</v>
      </c>
      <c r="AD434" s="6" t="s">
        <v>635</v>
      </c>
      <c r="AE434" s="2543">
        <v>45413</v>
      </c>
      <c r="AF434" s="8">
        <v>2</v>
      </c>
      <c r="AG434" s="2543">
        <v>45401</v>
      </c>
      <c r="AH434" s="8"/>
    </row>
    <row r="435" spans="1:34" s="162" customFormat="1" ht="135" x14ac:dyDescent="0.25">
      <c r="A435" s="2518">
        <v>45407</v>
      </c>
      <c r="C435" s="17" t="s">
        <v>2780</v>
      </c>
      <c r="D435" s="17"/>
      <c r="E435" s="17"/>
      <c r="F435" s="2556">
        <v>1</v>
      </c>
      <c r="G435" s="2631"/>
      <c r="H435" s="2631"/>
      <c r="I435" s="2936" t="s">
        <v>16422</v>
      </c>
      <c r="J435" s="16">
        <v>20</v>
      </c>
      <c r="K435" s="2706" t="s">
        <v>2777</v>
      </c>
      <c r="L435" s="2461" t="s">
        <v>1999</v>
      </c>
      <c r="M435" s="2758" t="s">
        <v>511</v>
      </c>
      <c r="N435" s="56" t="s">
        <v>2779</v>
      </c>
      <c r="O435" s="56"/>
      <c r="P435" s="56"/>
      <c r="Q435" s="62" t="s">
        <v>2778</v>
      </c>
      <c r="R435" s="2491">
        <v>37</v>
      </c>
      <c r="S435" s="2491">
        <v>1296</v>
      </c>
      <c r="T435" s="2460" t="s">
        <v>730</v>
      </c>
      <c r="U435" s="16">
        <v>0</v>
      </c>
      <c r="V435" s="2533">
        <f t="shared" si="7"/>
        <v>0</v>
      </c>
      <c r="W435" s="16" t="s">
        <v>506</v>
      </c>
      <c r="X435" s="2513" t="s">
        <v>2781</v>
      </c>
      <c r="Y435" s="2948"/>
      <c r="Z435" s="2530"/>
      <c r="AA435" s="2499" t="s">
        <v>2456</v>
      </c>
      <c r="AB435" s="2593" t="s">
        <v>2782</v>
      </c>
      <c r="AC435" s="2499">
        <v>12464.2</v>
      </c>
      <c r="AD435" s="6" t="s">
        <v>635</v>
      </c>
      <c r="AE435" s="2543">
        <v>45407</v>
      </c>
      <c r="AF435" s="8">
        <v>2</v>
      </c>
      <c r="AG435" s="2543">
        <v>45401</v>
      </c>
      <c r="AH435" s="8">
        <v>8.5</v>
      </c>
    </row>
    <row r="436" spans="1:34" s="162" customFormat="1" ht="225" x14ac:dyDescent="0.25">
      <c r="A436" s="2518">
        <v>45407</v>
      </c>
      <c r="C436" s="147" t="s">
        <v>2786</v>
      </c>
      <c r="D436" s="147"/>
      <c r="E436" s="147"/>
      <c r="F436" s="2631"/>
      <c r="G436" s="2631"/>
      <c r="H436" s="2556">
        <v>2</v>
      </c>
      <c r="I436" s="2936" t="s">
        <v>16423</v>
      </c>
      <c r="J436" s="77">
        <v>1</v>
      </c>
      <c r="K436" s="1557" t="s">
        <v>2783</v>
      </c>
      <c r="L436" s="77" t="s">
        <v>504</v>
      </c>
      <c r="M436" s="2628" t="s">
        <v>35</v>
      </c>
      <c r="N436" s="2666" t="s">
        <v>2785</v>
      </c>
      <c r="O436" s="2666"/>
      <c r="P436" s="2666"/>
      <c r="Q436" s="62" t="s">
        <v>2784</v>
      </c>
      <c r="R436" s="2663">
        <v>41</v>
      </c>
      <c r="S436" s="2663">
        <v>3960</v>
      </c>
      <c r="T436" s="2626" t="s">
        <v>505</v>
      </c>
      <c r="U436" s="77">
        <v>12</v>
      </c>
      <c r="V436" s="2627">
        <f t="shared" si="7"/>
        <v>12</v>
      </c>
      <c r="W436" s="16" t="s">
        <v>506</v>
      </c>
      <c r="X436" s="2513" t="s">
        <v>1912</v>
      </c>
      <c r="Y436" s="2948"/>
      <c r="Z436" s="2614" t="s">
        <v>2787</v>
      </c>
      <c r="AA436" s="2499" t="s">
        <v>2607</v>
      </c>
      <c r="AB436" s="2593" t="s">
        <v>2561</v>
      </c>
      <c r="AC436" s="2499">
        <v>8324</v>
      </c>
      <c r="AD436" s="6" t="s">
        <v>16790</v>
      </c>
      <c r="AE436" s="2543">
        <v>45407</v>
      </c>
      <c r="AF436" s="8">
        <v>2</v>
      </c>
      <c r="AG436" s="2543">
        <v>45400</v>
      </c>
      <c r="AH436" s="8">
        <v>9</v>
      </c>
    </row>
    <row r="437" spans="1:34" s="162" customFormat="1" ht="135" x14ac:dyDescent="0.25">
      <c r="A437" s="2518">
        <v>45407</v>
      </c>
      <c r="C437" s="17" t="s">
        <v>2791</v>
      </c>
      <c r="D437" s="17"/>
      <c r="E437" s="17"/>
      <c r="F437" s="2556">
        <v>1</v>
      </c>
      <c r="G437" s="2631"/>
      <c r="H437" s="2631"/>
      <c r="I437" s="2936" t="s">
        <v>16424</v>
      </c>
      <c r="J437" s="16">
        <v>248</v>
      </c>
      <c r="K437" s="79" t="s">
        <v>2788</v>
      </c>
      <c r="L437" s="2461" t="s">
        <v>504</v>
      </c>
      <c r="M437" s="2600" t="s">
        <v>35</v>
      </c>
      <c r="N437" s="140" t="s">
        <v>2790</v>
      </c>
      <c r="O437" s="140"/>
      <c r="P437" s="140"/>
      <c r="Q437" s="62" t="s">
        <v>2789</v>
      </c>
      <c r="R437" s="2491">
        <v>43</v>
      </c>
      <c r="S437" s="2491">
        <v>84</v>
      </c>
      <c r="T437" s="2460" t="s">
        <v>640</v>
      </c>
      <c r="U437" s="16">
        <v>3</v>
      </c>
      <c r="V437" s="2533">
        <f t="shared" si="7"/>
        <v>744</v>
      </c>
      <c r="W437" s="16" t="s">
        <v>2515</v>
      </c>
      <c r="X437" s="2513" t="s">
        <v>2792</v>
      </c>
      <c r="Y437" s="2948"/>
      <c r="Z437" s="2530"/>
      <c r="AA437" s="2499" t="s">
        <v>2793</v>
      </c>
      <c r="AB437" s="2593" t="s">
        <v>2216</v>
      </c>
      <c r="AC437" s="2499">
        <v>4560.72</v>
      </c>
      <c r="AD437" s="6" t="s">
        <v>1002</v>
      </c>
      <c r="AE437" s="2543">
        <v>45407</v>
      </c>
      <c r="AF437" s="8">
        <v>1</v>
      </c>
      <c r="AG437" s="2543"/>
      <c r="AH437" s="8"/>
    </row>
    <row r="438" spans="1:34" s="162" customFormat="1" ht="90" x14ac:dyDescent="0.25">
      <c r="A438" s="2518">
        <v>45406</v>
      </c>
      <c r="C438" s="62" t="s">
        <v>2796</v>
      </c>
      <c r="D438" s="62"/>
      <c r="E438" s="62"/>
      <c r="F438" s="2631"/>
      <c r="G438" s="2556">
        <v>1</v>
      </c>
      <c r="H438" s="2631"/>
      <c r="I438" s="2936" t="s">
        <v>16821</v>
      </c>
      <c r="J438" s="16">
        <v>25</v>
      </c>
      <c r="K438" s="2706" t="s">
        <v>2794</v>
      </c>
      <c r="L438" s="2461" t="s">
        <v>504</v>
      </c>
      <c r="M438" s="2758" t="s">
        <v>511</v>
      </c>
      <c r="N438" s="56" t="s">
        <v>695</v>
      </c>
      <c r="O438" s="56"/>
      <c r="P438" s="56"/>
      <c r="Q438" s="62" t="s">
        <v>2795</v>
      </c>
      <c r="R438" s="2491">
        <v>57</v>
      </c>
      <c r="S438" s="2491">
        <v>142</v>
      </c>
      <c r="T438" s="2460" t="s">
        <v>545</v>
      </c>
      <c r="U438" s="16">
        <v>24</v>
      </c>
      <c r="V438" s="2533">
        <f t="shared" si="7"/>
        <v>600</v>
      </c>
      <c r="W438" s="16" t="s">
        <v>506</v>
      </c>
      <c r="X438" s="2513" t="s">
        <v>611</v>
      </c>
      <c r="Y438" s="2948"/>
      <c r="Z438" s="2530"/>
      <c r="AA438" s="2499" t="s">
        <v>2737</v>
      </c>
      <c r="AB438" s="2593" t="s">
        <v>2712</v>
      </c>
      <c r="AC438" s="2499">
        <v>4075</v>
      </c>
      <c r="AD438" s="6" t="s">
        <v>2797</v>
      </c>
      <c r="AE438" s="2543">
        <v>45408</v>
      </c>
      <c r="AF438" s="8">
        <v>2</v>
      </c>
      <c r="AG438" s="2543"/>
      <c r="AH438" s="8">
        <v>6</v>
      </c>
    </row>
    <row r="439" spans="1:34" s="162" customFormat="1" ht="105" x14ac:dyDescent="0.25">
      <c r="A439" s="2518">
        <v>45406</v>
      </c>
      <c r="C439" s="17" t="s">
        <v>2799</v>
      </c>
      <c r="D439" s="17"/>
      <c r="E439" s="17"/>
      <c r="F439" s="2556"/>
      <c r="G439" s="2631"/>
      <c r="H439" s="2556">
        <v>1</v>
      </c>
      <c r="I439" s="2936" t="s">
        <v>16822</v>
      </c>
      <c r="J439" s="16">
        <v>25</v>
      </c>
      <c r="K439" s="79" t="s">
        <v>2788</v>
      </c>
      <c r="L439" s="2461" t="s">
        <v>504</v>
      </c>
      <c r="M439" s="2758" t="s">
        <v>511</v>
      </c>
      <c r="N439" s="56" t="s">
        <v>701</v>
      </c>
      <c r="O439" s="56"/>
      <c r="P439" s="56"/>
      <c r="Q439" s="62" t="s">
        <v>2798</v>
      </c>
      <c r="R439" s="2491">
        <v>28</v>
      </c>
      <c r="S439" s="2491">
        <v>92</v>
      </c>
      <c r="T439" s="2460" t="s">
        <v>505</v>
      </c>
      <c r="U439" s="16">
        <v>8</v>
      </c>
      <c r="V439" s="2533">
        <f t="shared" si="7"/>
        <v>200</v>
      </c>
      <c r="W439" s="16" t="s">
        <v>506</v>
      </c>
      <c r="X439" s="2513" t="s">
        <v>611</v>
      </c>
      <c r="Y439" s="2948"/>
      <c r="Z439" s="2530"/>
      <c r="AA439" s="2499" t="s">
        <v>2698</v>
      </c>
      <c r="AB439" s="2593" t="s">
        <v>2712</v>
      </c>
      <c r="AC439" s="2499">
        <v>2125</v>
      </c>
      <c r="AD439" s="6" t="s">
        <v>2535</v>
      </c>
      <c r="AE439" s="2543">
        <v>45407</v>
      </c>
      <c r="AF439" s="8">
        <v>2</v>
      </c>
      <c r="AG439" s="2543"/>
      <c r="AH439" s="8"/>
    </row>
    <row r="440" spans="1:34" s="162" customFormat="1" ht="135" x14ac:dyDescent="0.25">
      <c r="A440" s="2518">
        <v>45406</v>
      </c>
      <c r="C440" s="147" t="s">
        <v>2803</v>
      </c>
      <c r="D440" s="147"/>
      <c r="E440" s="147"/>
      <c r="F440" s="2556">
        <v>1</v>
      </c>
      <c r="G440" s="2556"/>
      <c r="H440" s="2556"/>
      <c r="I440" s="2936" t="s">
        <v>16425</v>
      </c>
      <c r="J440" s="77">
        <v>5</v>
      </c>
      <c r="K440" s="1557" t="s">
        <v>2800</v>
      </c>
      <c r="L440" s="77" t="s">
        <v>504</v>
      </c>
      <c r="M440" s="2782" t="s">
        <v>2802</v>
      </c>
      <c r="N440" s="143" t="s">
        <v>1060</v>
      </c>
      <c r="O440" s="143"/>
      <c r="P440" s="143"/>
      <c r="Q440" s="62" t="s">
        <v>2801</v>
      </c>
      <c r="R440" s="2663">
        <v>82</v>
      </c>
      <c r="S440" s="2663">
        <v>1392</v>
      </c>
      <c r="T440" s="2626" t="s">
        <v>505</v>
      </c>
      <c r="U440" s="77">
        <v>3</v>
      </c>
      <c r="V440" s="2627">
        <f t="shared" si="7"/>
        <v>15</v>
      </c>
      <c r="W440" s="16" t="s">
        <v>506</v>
      </c>
      <c r="X440" s="2513" t="s">
        <v>2804</v>
      </c>
      <c r="Y440" s="2948"/>
      <c r="Z440" s="2614"/>
      <c r="AA440" s="2499" t="s">
        <v>2805</v>
      </c>
      <c r="AB440" s="2593" t="s">
        <v>2630</v>
      </c>
      <c r="AC440" s="2499">
        <v>9475.7999999999993</v>
      </c>
      <c r="AD440" s="6" t="s">
        <v>635</v>
      </c>
      <c r="AE440" s="2543">
        <v>45406</v>
      </c>
      <c r="AF440" s="8">
        <v>2</v>
      </c>
      <c r="AG440" s="2543">
        <v>45401</v>
      </c>
      <c r="AH440" s="8">
        <v>6</v>
      </c>
    </row>
    <row r="441" spans="1:34" s="2646" customFormat="1" ht="225" x14ac:dyDescent="0.25">
      <c r="A441" s="2518">
        <v>45406</v>
      </c>
      <c r="C441" s="2497" t="s">
        <v>2809</v>
      </c>
      <c r="D441" s="2497"/>
      <c r="E441" s="2497"/>
      <c r="F441" s="2631"/>
      <c r="G441" s="2556">
        <v>1</v>
      </c>
      <c r="H441" s="2556"/>
      <c r="I441" s="2939" t="s">
        <v>16823</v>
      </c>
      <c r="J441" s="16">
        <v>25</v>
      </c>
      <c r="K441" s="2706" t="s">
        <v>2806</v>
      </c>
      <c r="L441" s="2461" t="s">
        <v>504</v>
      </c>
      <c r="M441" s="2758" t="s">
        <v>511</v>
      </c>
      <c r="N441" s="56" t="s">
        <v>2808</v>
      </c>
      <c r="O441" s="56"/>
      <c r="P441" s="56"/>
      <c r="Q441" s="1599" t="s">
        <v>2807</v>
      </c>
      <c r="R441" s="2491">
        <v>35</v>
      </c>
      <c r="S441" s="2491">
        <v>74</v>
      </c>
      <c r="T441" s="2460" t="s">
        <v>505</v>
      </c>
      <c r="U441" s="16">
        <v>6</v>
      </c>
      <c r="V441" s="2533">
        <f t="shared" si="7"/>
        <v>150</v>
      </c>
      <c r="W441" s="16" t="s">
        <v>506</v>
      </c>
      <c r="X441" s="2513" t="s">
        <v>611</v>
      </c>
      <c r="Y441" s="2948"/>
      <c r="Z441" s="2530" t="s">
        <v>2810</v>
      </c>
      <c r="AA441" s="2499" t="s">
        <v>2625</v>
      </c>
      <c r="AB441" s="2593" t="s">
        <v>2678</v>
      </c>
      <c r="AC441" s="2499">
        <v>2250</v>
      </c>
      <c r="AD441" s="6" t="s">
        <v>635</v>
      </c>
      <c r="AE441" s="2543">
        <v>45406</v>
      </c>
      <c r="AF441" s="8">
        <v>2</v>
      </c>
      <c r="AG441" s="2543"/>
      <c r="AH441" s="8">
        <v>6</v>
      </c>
    </row>
    <row r="442" spans="1:34" s="162" customFormat="1" ht="135" x14ac:dyDescent="0.25">
      <c r="A442" s="2518">
        <v>45406</v>
      </c>
      <c r="C442" s="62" t="s">
        <v>2814</v>
      </c>
      <c r="D442" s="62"/>
      <c r="E442" s="62"/>
      <c r="F442" s="2631"/>
      <c r="G442" s="2631"/>
      <c r="H442" s="2556">
        <v>1</v>
      </c>
      <c r="I442" s="2936" t="s">
        <v>16426</v>
      </c>
      <c r="J442" s="16">
        <v>50</v>
      </c>
      <c r="K442" s="2706" t="s">
        <v>2811</v>
      </c>
      <c r="L442" s="2461" t="s">
        <v>504</v>
      </c>
      <c r="M442" s="2778" t="s">
        <v>511</v>
      </c>
      <c r="N442" s="56" t="s">
        <v>2813</v>
      </c>
      <c r="O442" s="56"/>
      <c r="P442" s="56"/>
      <c r="Q442" s="62" t="s">
        <v>2812</v>
      </c>
      <c r="R442" s="2491">
        <v>54</v>
      </c>
      <c r="S442" s="2491">
        <v>185</v>
      </c>
      <c r="T442" s="2460" t="s">
        <v>505</v>
      </c>
      <c r="U442" s="16">
        <v>11</v>
      </c>
      <c r="V442" s="2533">
        <f t="shared" si="7"/>
        <v>550</v>
      </c>
      <c r="W442" s="16" t="s">
        <v>506</v>
      </c>
      <c r="X442" s="2513" t="s">
        <v>588</v>
      </c>
      <c r="Y442" s="2948"/>
      <c r="Z442" s="2530"/>
      <c r="AA442" s="2499" t="s">
        <v>2793</v>
      </c>
      <c r="AB442" s="2593" t="s">
        <v>2626</v>
      </c>
      <c r="AC442" s="2499">
        <v>4722.5</v>
      </c>
      <c r="AD442" s="6" t="s">
        <v>2815</v>
      </c>
      <c r="AE442" s="2543">
        <v>45406</v>
      </c>
      <c r="AF442" s="8">
        <v>2</v>
      </c>
      <c r="AG442" s="2543"/>
      <c r="AH442" s="8">
        <v>8</v>
      </c>
    </row>
    <row r="443" spans="1:34" s="162" customFormat="1" ht="120" x14ac:dyDescent="0.25">
      <c r="A443" s="2518">
        <v>45405</v>
      </c>
      <c r="C443" s="17" t="s">
        <v>2819</v>
      </c>
      <c r="D443" s="17"/>
      <c r="E443" s="17"/>
      <c r="F443" s="2631"/>
      <c r="G443" s="2556">
        <v>1</v>
      </c>
      <c r="H443" s="2631"/>
      <c r="I443" s="2936" t="s">
        <v>16427</v>
      </c>
      <c r="J443" s="16">
        <v>20</v>
      </c>
      <c r="K443" s="79" t="s">
        <v>2816</v>
      </c>
      <c r="L443" s="2461" t="s">
        <v>504</v>
      </c>
      <c r="M443" s="2600" t="s">
        <v>27</v>
      </c>
      <c r="N443" s="56" t="s">
        <v>2818</v>
      </c>
      <c r="O443" s="56"/>
      <c r="P443" s="56"/>
      <c r="Q443" s="62" t="s">
        <v>2817</v>
      </c>
      <c r="R443" s="2491">
        <v>60</v>
      </c>
      <c r="S443" s="2491">
        <v>450</v>
      </c>
      <c r="T443" s="2460" t="s">
        <v>505</v>
      </c>
      <c r="U443" s="16">
        <v>10</v>
      </c>
      <c r="V443" s="2533">
        <f t="shared" si="7"/>
        <v>200</v>
      </c>
      <c r="W443" s="16" t="s">
        <v>520</v>
      </c>
      <c r="X443" s="2513" t="s">
        <v>2820</v>
      </c>
      <c r="Y443" s="2948"/>
      <c r="Z443" s="2530"/>
      <c r="AA443" s="2499" t="s">
        <v>2821</v>
      </c>
      <c r="AB443" s="2593" t="s">
        <v>2719</v>
      </c>
      <c r="AC443" s="2499">
        <v>3460</v>
      </c>
      <c r="AD443" s="6" t="s">
        <v>956</v>
      </c>
      <c r="AE443" s="2543">
        <v>45411</v>
      </c>
      <c r="AF443" s="8">
        <v>2</v>
      </c>
      <c r="AG443" s="2543">
        <v>45392</v>
      </c>
      <c r="AH443" s="8"/>
    </row>
    <row r="444" spans="1:34" s="162" customFormat="1" ht="120" x14ac:dyDescent="0.25">
      <c r="A444" s="2518">
        <v>45405</v>
      </c>
      <c r="C444" s="17" t="s">
        <v>2791</v>
      </c>
      <c r="D444" s="17"/>
      <c r="E444" s="17"/>
      <c r="F444" s="2556">
        <v>1</v>
      </c>
      <c r="G444" s="2631"/>
      <c r="H444" s="2556"/>
      <c r="I444" s="2936" t="s">
        <v>16824</v>
      </c>
      <c r="J444" s="16">
        <v>50</v>
      </c>
      <c r="K444" s="79" t="s">
        <v>2788</v>
      </c>
      <c r="L444" s="2461" t="s">
        <v>504</v>
      </c>
      <c r="M444" s="2758" t="s">
        <v>511</v>
      </c>
      <c r="N444" s="56" t="s">
        <v>2823</v>
      </c>
      <c r="O444" s="56"/>
      <c r="P444" s="56"/>
      <c r="Q444" s="62" t="s">
        <v>2822</v>
      </c>
      <c r="R444" s="2491">
        <v>23</v>
      </c>
      <c r="S444" s="2491">
        <v>54</v>
      </c>
      <c r="T444" s="2460" t="s">
        <v>505</v>
      </c>
      <c r="U444" s="16">
        <v>0</v>
      </c>
      <c r="V444" s="2533">
        <f t="shared" si="7"/>
        <v>0</v>
      </c>
      <c r="W444" s="16" t="s">
        <v>506</v>
      </c>
      <c r="X444" s="2513" t="s">
        <v>611</v>
      </c>
      <c r="Y444" s="2948"/>
      <c r="Z444" s="2530"/>
      <c r="AA444" s="2499" t="s">
        <v>2534</v>
      </c>
      <c r="AB444" s="2593" t="s">
        <v>2424</v>
      </c>
      <c r="AC444" s="2499">
        <v>1950</v>
      </c>
      <c r="AD444" s="6" t="s">
        <v>635</v>
      </c>
      <c r="AE444" s="2543">
        <v>45407</v>
      </c>
      <c r="AF444" s="8">
        <v>2</v>
      </c>
      <c r="AG444" s="2543">
        <v>45399</v>
      </c>
      <c r="AH444" s="8"/>
    </row>
    <row r="445" spans="1:34" s="162" customFormat="1" ht="195" x14ac:dyDescent="0.25">
      <c r="A445" s="2518">
        <v>45405</v>
      </c>
      <c r="C445" s="17" t="s">
        <v>2791</v>
      </c>
      <c r="D445" s="17"/>
      <c r="E445" s="17"/>
      <c r="F445" s="2556">
        <v>1</v>
      </c>
      <c r="G445" s="2631"/>
      <c r="H445" s="2556"/>
      <c r="I445" s="2936" t="s">
        <v>16825</v>
      </c>
      <c r="J445" s="16">
        <v>25</v>
      </c>
      <c r="K445" s="79" t="s">
        <v>2788</v>
      </c>
      <c r="L445" s="2461" t="s">
        <v>504</v>
      </c>
      <c r="M445" s="2758" t="s">
        <v>511</v>
      </c>
      <c r="N445" s="56" t="s">
        <v>701</v>
      </c>
      <c r="O445" s="56"/>
      <c r="P445" s="56"/>
      <c r="Q445" s="62" t="s">
        <v>2824</v>
      </c>
      <c r="R445" s="2491">
        <v>10</v>
      </c>
      <c r="S445" s="2491">
        <v>12</v>
      </c>
      <c r="T445" s="2460" t="s">
        <v>505</v>
      </c>
      <c r="U445" s="16">
        <v>2</v>
      </c>
      <c r="V445" s="2533">
        <f t="shared" si="7"/>
        <v>50</v>
      </c>
      <c r="W445" s="16" t="s">
        <v>506</v>
      </c>
      <c r="X445" s="2513" t="s">
        <v>611</v>
      </c>
      <c r="Y445" s="2948"/>
      <c r="Z445" s="2530" t="s">
        <v>2825</v>
      </c>
      <c r="AA445" s="2499" t="s">
        <v>2698</v>
      </c>
      <c r="AB445" s="2593" t="s">
        <v>2424</v>
      </c>
      <c r="AC445" s="2499">
        <v>1775</v>
      </c>
      <c r="AD445" s="6" t="s">
        <v>635</v>
      </c>
      <c r="AE445" s="2543">
        <v>45407</v>
      </c>
      <c r="AF445" s="8">
        <v>2</v>
      </c>
      <c r="AG445" s="2543"/>
      <c r="AH445" s="8"/>
    </row>
    <row r="446" spans="1:34" s="162" customFormat="1" ht="120" x14ac:dyDescent="0.25">
      <c r="A446" s="2518">
        <v>45405</v>
      </c>
      <c r="C446" s="62" t="s">
        <v>2827</v>
      </c>
      <c r="D446" s="62"/>
      <c r="E446" s="62"/>
      <c r="F446" s="2631"/>
      <c r="G446" s="2631"/>
      <c r="H446" s="2556">
        <v>1</v>
      </c>
      <c r="I446" s="2936" t="s">
        <v>16428</v>
      </c>
      <c r="J446" s="16">
        <v>3</v>
      </c>
      <c r="K446" s="79" t="s">
        <v>2788</v>
      </c>
      <c r="L446" s="2461" t="s">
        <v>504</v>
      </c>
      <c r="M446" s="2758" t="s">
        <v>511</v>
      </c>
      <c r="N446" s="56" t="s">
        <v>1038</v>
      </c>
      <c r="O446" s="56"/>
      <c r="P446" s="56"/>
      <c r="Q446" s="62" t="s">
        <v>2826</v>
      </c>
      <c r="R446" s="2491">
        <v>57</v>
      </c>
      <c r="S446" s="2491">
        <v>405</v>
      </c>
      <c r="T446" s="2460" t="s">
        <v>505</v>
      </c>
      <c r="U446" s="16">
        <v>55</v>
      </c>
      <c r="V446" s="2533">
        <f t="shared" si="7"/>
        <v>165</v>
      </c>
      <c r="W446" s="16" t="s">
        <v>506</v>
      </c>
      <c r="X446" s="2513" t="s">
        <v>561</v>
      </c>
      <c r="Y446" s="2948"/>
      <c r="Z446" s="2530"/>
      <c r="AA446" s="2499" t="s">
        <v>2215</v>
      </c>
      <c r="AB446" s="2593" t="s">
        <v>2678</v>
      </c>
      <c r="AC446" s="2499">
        <v>3243.4</v>
      </c>
      <c r="AD446" s="6" t="s">
        <v>635</v>
      </c>
      <c r="AE446" s="2543">
        <v>45405</v>
      </c>
      <c r="AF446" s="8">
        <v>2</v>
      </c>
      <c r="AG446" s="2543"/>
      <c r="AH446" s="8">
        <v>6</v>
      </c>
    </row>
    <row r="447" spans="1:34" s="162" customFormat="1" ht="76.5" x14ac:dyDescent="0.25">
      <c r="A447" s="2518">
        <v>45405</v>
      </c>
      <c r="C447" s="62" t="s">
        <v>2830</v>
      </c>
      <c r="D447" s="62"/>
      <c r="E447" s="62"/>
      <c r="F447" s="2773"/>
      <c r="G447" s="2773"/>
      <c r="H447" s="2773"/>
      <c r="I447" s="2936" t="s">
        <v>16429</v>
      </c>
      <c r="J447" s="16">
        <v>40</v>
      </c>
      <c r="K447" s="2706" t="s">
        <v>2828</v>
      </c>
      <c r="L447" s="2461" t="s">
        <v>511</v>
      </c>
      <c r="M447" s="2600"/>
      <c r="N447" s="56" t="s">
        <v>2829</v>
      </c>
      <c r="O447" s="56"/>
      <c r="P447" s="56"/>
      <c r="Q447" s="17" t="s">
        <v>501</v>
      </c>
      <c r="R447" s="2491">
        <v>0</v>
      </c>
      <c r="S447" s="2491">
        <v>0</v>
      </c>
      <c r="T447" s="2460"/>
      <c r="U447" s="16">
        <v>23</v>
      </c>
      <c r="V447" s="2533">
        <f t="shared" si="7"/>
        <v>920</v>
      </c>
      <c r="W447" s="16" t="s">
        <v>506</v>
      </c>
      <c r="X447" s="2513" t="s">
        <v>2831</v>
      </c>
      <c r="Y447" s="2948"/>
      <c r="Z447" s="2530"/>
      <c r="AA447" s="2499" t="s">
        <v>547</v>
      </c>
      <c r="AB447" s="2593" t="s">
        <v>2832</v>
      </c>
      <c r="AC447" s="2499">
        <v>1862</v>
      </c>
      <c r="AD447" s="6"/>
      <c r="AE447" s="2543"/>
      <c r="AF447" s="8"/>
      <c r="AG447" s="2543"/>
      <c r="AH447" s="8"/>
    </row>
    <row r="448" spans="1:34" s="162" customFormat="1" ht="135" x14ac:dyDescent="0.25">
      <c r="A448" s="2518">
        <v>45404</v>
      </c>
      <c r="C448" s="62" t="s">
        <v>2836</v>
      </c>
      <c r="D448" s="62"/>
      <c r="E448" s="62"/>
      <c r="F448" s="2556">
        <v>1</v>
      </c>
      <c r="G448" s="2631"/>
      <c r="H448" s="2556"/>
      <c r="I448" s="2936" t="s">
        <v>16430</v>
      </c>
      <c r="J448" s="16">
        <v>13</v>
      </c>
      <c r="K448" s="2706" t="s">
        <v>2833</v>
      </c>
      <c r="L448" s="2461" t="s">
        <v>504</v>
      </c>
      <c r="M448" s="2600" t="s">
        <v>35</v>
      </c>
      <c r="N448" s="56" t="s">
        <v>2835</v>
      </c>
      <c r="O448" s="56"/>
      <c r="P448" s="56"/>
      <c r="Q448" s="62" t="s">
        <v>2834</v>
      </c>
      <c r="R448" s="2491">
        <v>106</v>
      </c>
      <c r="S448" s="2491">
        <v>608</v>
      </c>
      <c r="T448" s="2460" t="s">
        <v>730</v>
      </c>
      <c r="U448" s="16">
        <v>38</v>
      </c>
      <c r="V448" s="2533">
        <f t="shared" si="7"/>
        <v>494</v>
      </c>
      <c r="W448" s="16" t="s">
        <v>506</v>
      </c>
      <c r="X448" s="2513" t="s">
        <v>588</v>
      </c>
      <c r="Y448" s="2948"/>
      <c r="Z448" s="2530"/>
      <c r="AA448" s="2499" t="s">
        <v>2698</v>
      </c>
      <c r="AB448" s="2593" t="s">
        <v>2837</v>
      </c>
      <c r="AC448" s="2499">
        <v>4732</v>
      </c>
      <c r="AD448" s="6" t="s">
        <v>635</v>
      </c>
      <c r="AE448" s="2543">
        <v>45401</v>
      </c>
      <c r="AF448" s="8">
        <v>2</v>
      </c>
      <c r="AG448" s="2543">
        <v>7.5</v>
      </c>
      <c r="AH448" s="8"/>
    </row>
    <row r="449" spans="1:34" s="162" customFormat="1" ht="60" x14ac:dyDescent="0.25">
      <c r="A449" s="2518">
        <v>45404</v>
      </c>
      <c r="C449" s="17" t="s">
        <v>2839</v>
      </c>
      <c r="D449" s="17"/>
      <c r="E449" s="17"/>
      <c r="F449" s="2631"/>
      <c r="G449" s="2631"/>
      <c r="H449" s="2631"/>
      <c r="I449" s="2936" t="s">
        <v>16431</v>
      </c>
      <c r="J449" s="16">
        <v>250</v>
      </c>
      <c r="K449" s="2706" t="s">
        <v>2788</v>
      </c>
      <c r="L449" s="2461" t="s">
        <v>516</v>
      </c>
      <c r="M449" s="2600"/>
      <c r="N449" s="140" t="s">
        <v>2838</v>
      </c>
      <c r="O449" s="140"/>
      <c r="P449" s="140"/>
      <c r="Q449" s="17" t="s">
        <v>986</v>
      </c>
      <c r="R449" s="2491"/>
      <c r="S449" s="2491"/>
      <c r="T449" s="2460"/>
      <c r="U449" s="16">
        <v>2</v>
      </c>
      <c r="V449" s="2533">
        <f t="shared" si="7"/>
        <v>500</v>
      </c>
      <c r="W449" s="16" t="s">
        <v>506</v>
      </c>
      <c r="X449" s="2513" t="s">
        <v>1044</v>
      </c>
      <c r="Y449" s="2948"/>
      <c r="Z449" s="2530"/>
      <c r="AA449" s="2499" t="s">
        <v>514</v>
      </c>
      <c r="AB449" s="2593"/>
      <c r="AC449" s="2499">
        <v>3975</v>
      </c>
      <c r="AD449" s="6"/>
      <c r="AE449" s="2543"/>
      <c r="AF449" s="8"/>
      <c r="AG449" s="2543"/>
      <c r="AH449" s="8"/>
    </row>
    <row r="450" spans="1:34" s="162" customFormat="1" ht="105" x14ac:dyDescent="0.25">
      <c r="A450" s="2518">
        <v>45404</v>
      </c>
      <c r="C450" s="62" t="s">
        <v>2842</v>
      </c>
      <c r="D450" s="62"/>
      <c r="E450" s="62"/>
      <c r="F450" s="2631"/>
      <c r="G450" s="2631"/>
      <c r="H450" s="2556">
        <v>1</v>
      </c>
      <c r="I450" s="2936" t="s">
        <v>16432</v>
      </c>
      <c r="J450" s="16">
        <v>1</v>
      </c>
      <c r="K450" s="2706" t="s">
        <v>2840</v>
      </c>
      <c r="L450" s="2461" t="s">
        <v>504</v>
      </c>
      <c r="M450" s="2758" t="s">
        <v>511</v>
      </c>
      <c r="N450" s="56">
        <v>12</v>
      </c>
      <c r="O450" s="56"/>
      <c r="P450" s="56"/>
      <c r="Q450" s="17" t="s">
        <v>2841</v>
      </c>
      <c r="R450" s="2491">
        <v>42</v>
      </c>
      <c r="S450" s="2491">
        <v>1060</v>
      </c>
      <c r="T450" s="2460" t="s">
        <v>545</v>
      </c>
      <c r="U450" s="16">
        <v>14</v>
      </c>
      <c r="V450" s="2533">
        <f t="shared" ref="V450:V513" si="8">U450*J450</f>
        <v>14</v>
      </c>
      <c r="W450" s="16" t="s">
        <v>520</v>
      </c>
      <c r="X450" s="2513" t="s">
        <v>549</v>
      </c>
      <c r="Y450" s="2948"/>
      <c r="Z450" s="2530"/>
      <c r="AA450" s="2499" t="s">
        <v>2215</v>
      </c>
      <c r="AB450" s="2593" t="s">
        <v>2678</v>
      </c>
      <c r="AC450" s="2499">
        <f>1078+1050</f>
        <v>2128</v>
      </c>
      <c r="AD450" s="6" t="s">
        <v>1002</v>
      </c>
      <c r="AE450" s="2543">
        <v>45404</v>
      </c>
      <c r="AF450" s="8">
        <v>3</v>
      </c>
      <c r="AG450" s="2543"/>
      <c r="AH450" s="8"/>
    </row>
    <row r="451" spans="1:34" s="162" customFormat="1" ht="135" x14ac:dyDescent="0.25">
      <c r="A451" s="2518">
        <v>45404</v>
      </c>
      <c r="C451" s="147" t="s">
        <v>2845</v>
      </c>
      <c r="D451" s="147"/>
      <c r="E451" s="147"/>
      <c r="F451" s="2631"/>
      <c r="G451" s="2631"/>
      <c r="H451" s="2556">
        <v>1</v>
      </c>
      <c r="I451" s="2936" t="s">
        <v>16433</v>
      </c>
      <c r="J451" s="77">
        <v>5</v>
      </c>
      <c r="K451" s="1557" t="s">
        <v>2843</v>
      </c>
      <c r="L451" s="77" t="s">
        <v>504</v>
      </c>
      <c r="M451" s="2782" t="s">
        <v>2802</v>
      </c>
      <c r="N451" s="77" t="s">
        <v>2081</v>
      </c>
      <c r="O451" s="77"/>
      <c r="P451" s="77"/>
      <c r="Q451" s="62" t="s">
        <v>2844</v>
      </c>
      <c r="R451" s="2663">
        <v>37</v>
      </c>
      <c r="S451" s="2663">
        <v>195</v>
      </c>
      <c r="T451" s="2626" t="s">
        <v>505</v>
      </c>
      <c r="U451" s="77">
        <v>8</v>
      </c>
      <c r="V451" s="2627">
        <f t="shared" si="8"/>
        <v>40</v>
      </c>
      <c r="W451" s="16" t="s">
        <v>506</v>
      </c>
      <c r="X451" s="2513" t="s">
        <v>2376</v>
      </c>
      <c r="Y451" s="2948"/>
      <c r="Z451" s="2530"/>
      <c r="AA451" s="2499" t="s">
        <v>2793</v>
      </c>
      <c r="AB451" s="2593" t="s">
        <v>2626</v>
      </c>
      <c r="AC451" s="2499">
        <v>4145</v>
      </c>
      <c r="AD451" s="6" t="s">
        <v>635</v>
      </c>
      <c r="AE451" s="2543">
        <v>45404</v>
      </c>
      <c r="AF451" s="8">
        <v>2</v>
      </c>
      <c r="AG451" s="2543">
        <v>45399</v>
      </c>
      <c r="AH451" s="8">
        <v>4</v>
      </c>
    </row>
    <row r="452" spans="1:34" s="162" customFormat="1" ht="90" x14ac:dyDescent="0.25">
      <c r="A452" s="2518">
        <v>45404</v>
      </c>
      <c r="C452" s="150" t="s">
        <v>2847</v>
      </c>
      <c r="D452" s="150"/>
      <c r="E452" s="150"/>
      <c r="F452" s="2631"/>
      <c r="G452" s="2556">
        <v>1</v>
      </c>
      <c r="H452" s="2556"/>
      <c r="I452" s="2936" t="s">
        <v>16434</v>
      </c>
      <c r="J452" s="16">
        <v>1</v>
      </c>
      <c r="K452" s="79" t="s">
        <v>2840</v>
      </c>
      <c r="L452" s="2461" t="s">
        <v>504</v>
      </c>
      <c r="M452" s="2758" t="s">
        <v>511</v>
      </c>
      <c r="N452" s="56" t="s">
        <v>1038</v>
      </c>
      <c r="O452" s="56"/>
      <c r="P452" s="56"/>
      <c r="Q452" s="62" t="s">
        <v>2846</v>
      </c>
      <c r="R452" s="2491">
        <v>45</v>
      </c>
      <c r="S452" s="2491">
        <v>3135</v>
      </c>
      <c r="T452" s="2460" t="s">
        <v>640</v>
      </c>
      <c r="U452" s="16">
        <v>26</v>
      </c>
      <c r="V452" s="2533">
        <f t="shared" si="8"/>
        <v>26</v>
      </c>
      <c r="W452" s="16" t="s">
        <v>520</v>
      </c>
      <c r="X452" s="2513" t="s">
        <v>549</v>
      </c>
      <c r="Y452" s="2948"/>
      <c r="Z452" s="2614" t="s">
        <v>2848</v>
      </c>
      <c r="AA452" s="2499" t="s">
        <v>2215</v>
      </c>
      <c r="AB452" s="2593" t="s">
        <v>2678</v>
      </c>
      <c r="AC452" s="2499">
        <f>2577+1650</f>
        <v>4227</v>
      </c>
      <c r="AD452" s="6" t="s">
        <v>1002</v>
      </c>
      <c r="AE452" s="2543">
        <v>45404</v>
      </c>
      <c r="AF452" s="8">
        <v>3</v>
      </c>
      <c r="AG452" s="2543"/>
      <c r="AH452" s="8">
        <v>5</v>
      </c>
    </row>
    <row r="453" spans="1:34" s="162" customFormat="1" ht="105" x14ac:dyDescent="0.25">
      <c r="A453" s="2518">
        <v>45404</v>
      </c>
      <c r="C453" s="62" t="s">
        <v>2851</v>
      </c>
      <c r="D453" s="62"/>
      <c r="E453" s="62"/>
      <c r="F453" s="2698"/>
      <c r="G453" s="2698"/>
      <c r="H453" s="2556">
        <v>1</v>
      </c>
      <c r="I453" s="2936" t="s">
        <v>16435</v>
      </c>
      <c r="J453" s="16">
        <f>200-142</f>
        <v>58</v>
      </c>
      <c r="K453" s="79" t="s">
        <v>2783</v>
      </c>
      <c r="L453" s="2461" t="s">
        <v>504</v>
      </c>
      <c r="M453" s="2600" t="s">
        <v>511</v>
      </c>
      <c r="N453" s="140" t="s">
        <v>2850</v>
      </c>
      <c r="O453" s="140"/>
      <c r="P453" s="140"/>
      <c r="Q453" s="17" t="s">
        <v>2849</v>
      </c>
      <c r="R453" s="2491">
        <v>68</v>
      </c>
      <c r="S453" s="2491">
        <v>142</v>
      </c>
      <c r="T453" s="2460" t="s">
        <v>629</v>
      </c>
      <c r="U453" s="16">
        <v>3</v>
      </c>
      <c r="V453" s="2533">
        <f t="shared" si="8"/>
        <v>174</v>
      </c>
      <c r="W453" s="16" t="s">
        <v>608</v>
      </c>
      <c r="X453" s="2513" t="s">
        <v>2852</v>
      </c>
      <c r="Y453" s="2948"/>
      <c r="Z453" s="2530"/>
      <c r="AA453" s="2499" t="s">
        <v>547</v>
      </c>
      <c r="AB453" s="2593" t="s">
        <v>2853</v>
      </c>
      <c r="AC453" s="2499">
        <v>2397.7199999999998</v>
      </c>
      <c r="AD453" s="6" t="s">
        <v>635</v>
      </c>
      <c r="AE453" s="2543">
        <v>45394</v>
      </c>
      <c r="AF453" s="8">
        <v>2</v>
      </c>
      <c r="AG453" s="2543">
        <v>45380</v>
      </c>
      <c r="AH453" s="8"/>
    </row>
    <row r="454" spans="1:34" s="162" customFormat="1" ht="90" x14ac:dyDescent="0.25">
      <c r="A454" s="2518">
        <v>45401</v>
      </c>
      <c r="C454" s="62" t="s">
        <v>2857</v>
      </c>
      <c r="D454" s="62"/>
      <c r="E454" s="62"/>
      <c r="F454" s="2631"/>
      <c r="G454" s="2631"/>
      <c r="H454" s="2556">
        <v>1</v>
      </c>
      <c r="I454" s="2936" t="s">
        <v>16826</v>
      </c>
      <c r="J454" s="16">
        <v>25</v>
      </c>
      <c r="K454" s="79" t="s">
        <v>2854</v>
      </c>
      <c r="L454" s="2461" t="s">
        <v>504</v>
      </c>
      <c r="M454" s="2758" t="s">
        <v>511</v>
      </c>
      <c r="N454" s="56" t="s">
        <v>2856</v>
      </c>
      <c r="O454" s="56"/>
      <c r="P454" s="56"/>
      <c r="Q454" s="62" t="s">
        <v>2855</v>
      </c>
      <c r="R454" s="2491">
        <v>14</v>
      </c>
      <c r="S454" s="2491">
        <v>30</v>
      </c>
      <c r="T454" s="2460" t="s">
        <v>545</v>
      </c>
      <c r="U454" s="16">
        <v>0</v>
      </c>
      <c r="V454" s="2533">
        <f t="shared" si="8"/>
        <v>0</v>
      </c>
      <c r="W454" s="16" t="s">
        <v>506</v>
      </c>
      <c r="X454" s="2513" t="s">
        <v>611</v>
      </c>
      <c r="Y454" s="2948"/>
      <c r="Z454" s="2530"/>
      <c r="AA454" s="2499" t="s">
        <v>2698</v>
      </c>
      <c r="AB454" s="2593" t="s">
        <v>2712</v>
      </c>
      <c r="AC454" s="2499">
        <v>2500</v>
      </c>
      <c r="AD454" s="6" t="s">
        <v>2858</v>
      </c>
      <c r="AE454" s="2543">
        <v>45412</v>
      </c>
      <c r="AF454" s="8">
        <v>1</v>
      </c>
      <c r="AG454" s="2543"/>
      <c r="AH454" s="8"/>
    </row>
    <row r="455" spans="1:34" s="162" customFormat="1" ht="60" x14ac:dyDescent="0.25">
      <c r="A455" s="2518">
        <v>45401</v>
      </c>
      <c r="C455" s="62" t="s">
        <v>2860</v>
      </c>
      <c r="D455" s="62"/>
      <c r="E455" s="62"/>
      <c r="F455" s="2556">
        <v>5</v>
      </c>
      <c r="G455" s="2556"/>
      <c r="H455" s="2631"/>
      <c r="I455" s="2936" t="s">
        <v>16827</v>
      </c>
      <c r="J455" s="16">
        <v>25</v>
      </c>
      <c r="K455" s="79" t="s">
        <v>2788</v>
      </c>
      <c r="L455" s="2461" t="s">
        <v>504</v>
      </c>
      <c r="M455" s="2758" t="s">
        <v>511</v>
      </c>
      <c r="N455" s="56" t="s">
        <v>701</v>
      </c>
      <c r="O455" s="56"/>
      <c r="P455" s="56"/>
      <c r="Q455" s="17" t="s">
        <v>2859</v>
      </c>
      <c r="R455" s="2491">
        <v>8</v>
      </c>
      <c r="S455" s="2491">
        <v>36</v>
      </c>
      <c r="T455" s="2460" t="s">
        <v>798</v>
      </c>
      <c r="U455" s="16">
        <v>0</v>
      </c>
      <c r="V455" s="2533">
        <f t="shared" si="8"/>
        <v>0</v>
      </c>
      <c r="W455" s="16" t="s">
        <v>506</v>
      </c>
      <c r="X455" s="2513" t="s">
        <v>611</v>
      </c>
      <c r="Y455" s="2948"/>
      <c r="Z455" s="2530"/>
      <c r="AA455" s="2499" t="s">
        <v>2698</v>
      </c>
      <c r="AB455" s="2593" t="s">
        <v>2712</v>
      </c>
      <c r="AC455" s="2499">
        <v>2725</v>
      </c>
      <c r="AD455" s="6" t="s">
        <v>2861</v>
      </c>
      <c r="AE455" s="2543">
        <v>45407</v>
      </c>
      <c r="AF455" s="8">
        <v>1</v>
      </c>
      <c r="AG455" s="2543"/>
      <c r="AH455" s="8"/>
    </row>
    <row r="456" spans="1:34" s="162" customFormat="1" ht="75" x14ac:dyDescent="0.25">
      <c r="A456" s="2518">
        <v>45401</v>
      </c>
      <c r="C456" s="62" t="s">
        <v>2860</v>
      </c>
      <c r="D456" s="62"/>
      <c r="E456" s="62"/>
      <c r="F456" s="2631"/>
      <c r="G456" s="2556"/>
      <c r="H456" s="2556">
        <v>1</v>
      </c>
      <c r="I456" s="2936" t="s">
        <v>16828</v>
      </c>
      <c r="J456" s="16">
        <v>25</v>
      </c>
      <c r="K456" s="79" t="s">
        <v>2788</v>
      </c>
      <c r="L456" s="2461" t="s">
        <v>504</v>
      </c>
      <c r="M456" s="2758" t="s">
        <v>511</v>
      </c>
      <c r="N456" s="56" t="s">
        <v>2676</v>
      </c>
      <c r="O456" s="56"/>
      <c r="P456" s="56"/>
      <c r="Q456" s="17" t="s">
        <v>2862</v>
      </c>
      <c r="R456" s="2491">
        <v>16</v>
      </c>
      <c r="S456" s="2491">
        <v>33</v>
      </c>
      <c r="T456" s="2460" t="s">
        <v>545</v>
      </c>
      <c r="U456" s="16">
        <v>0</v>
      </c>
      <c r="V456" s="2533">
        <f t="shared" si="8"/>
        <v>0</v>
      </c>
      <c r="W456" s="16" t="s">
        <v>506</v>
      </c>
      <c r="X456" s="2513" t="s">
        <v>611</v>
      </c>
      <c r="Y456" s="2948"/>
      <c r="Z456" s="2530"/>
      <c r="AA456" s="2499" t="s">
        <v>2698</v>
      </c>
      <c r="AB456" s="2593" t="s">
        <v>2712</v>
      </c>
      <c r="AC456" s="2499">
        <v>2000</v>
      </c>
      <c r="AD456" s="6" t="s">
        <v>2858</v>
      </c>
      <c r="AE456" s="2543">
        <v>45407</v>
      </c>
      <c r="AF456" s="8">
        <v>1</v>
      </c>
      <c r="AG456" s="2543"/>
      <c r="AH456" s="8"/>
    </row>
    <row r="457" spans="1:34" s="162" customFormat="1" ht="195" x14ac:dyDescent="0.25">
      <c r="A457" s="2518">
        <v>45401</v>
      </c>
      <c r="C457" s="147" t="s">
        <v>2866</v>
      </c>
      <c r="D457" s="147"/>
      <c r="E457" s="147"/>
      <c r="F457" s="2698"/>
      <c r="G457" s="2698"/>
      <c r="H457" s="2556">
        <v>1</v>
      </c>
      <c r="I457" s="2936" t="s">
        <v>16436</v>
      </c>
      <c r="J457" s="77">
        <v>2</v>
      </c>
      <c r="K457" s="1557" t="s">
        <v>2863</v>
      </c>
      <c r="L457" s="77" t="s">
        <v>504</v>
      </c>
      <c r="M457" s="2782" t="s">
        <v>2802</v>
      </c>
      <c r="N457" s="143" t="s">
        <v>2865</v>
      </c>
      <c r="O457" s="143"/>
      <c r="P457" s="143"/>
      <c r="Q457" s="62" t="s">
        <v>2864</v>
      </c>
      <c r="R457" s="2663">
        <v>78</v>
      </c>
      <c r="S457" s="2663">
        <v>989</v>
      </c>
      <c r="T457" s="2626" t="s">
        <v>505</v>
      </c>
      <c r="U457" s="77">
        <v>10</v>
      </c>
      <c r="V457" s="2627">
        <f t="shared" si="8"/>
        <v>20</v>
      </c>
      <c r="W457" s="51" t="s">
        <v>520</v>
      </c>
      <c r="X457" s="2513" t="s">
        <v>2867</v>
      </c>
      <c r="Y457" s="2948"/>
      <c r="Z457" s="2614" t="s">
        <v>2868</v>
      </c>
      <c r="AA457" s="2499" t="s">
        <v>2607</v>
      </c>
      <c r="AB457" s="2593" t="s">
        <v>2216</v>
      </c>
      <c r="AC457" s="2499">
        <v>4452</v>
      </c>
      <c r="AD457" s="6" t="s">
        <v>2869</v>
      </c>
      <c r="AE457" s="2543">
        <v>45401</v>
      </c>
      <c r="AF457" s="8">
        <v>2</v>
      </c>
      <c r="AG457" s="2543">
        <v>45399</v>
      </c>
      <c r="AH457" s="8">
        <v>12</v>
      </c>
    </row>
    <row r="458" spans="1:34" s="162" customFormat="1" ht="76.5" x14ac:dyDescent="0.25">
      <c r="A458" s="2518">
        <v>45401</v>
      </c>
      <c r="C458" s="62" t="s">
        <v>2871</v>
      </c>
      <c r="D458" s="62"/>
      <c r="E458" s="62"/>
      <c r="F458" s="2556"/>
      <c r="G458" s="2556">
        <v>1</v>
      </c>
      <c r="H458" s="2631"/>
      <c r="I458" s="2936" t="s">
        <v>16437</v>
      </c>
      <c r="J458" s="16">
        <v>1</v>
      </c>
      <c r="K458" s="79" t="s">
        <v>2840</v>
      </c>
      <c r="L458" s="2461" t="s">
        <v>504</v>
      </c>
      <c r="M458" s="2758" t="s">
        <v>511</v>
      </c>
      <c r="N458" s="56" t="s">
        <v>1038</v>
      </c>
      <c r="O458" s="56"/>
      <c r="P458" s="56"/>
      <c r="Q458" s="62" t="s">
        <v>2870</v>
      </c>
      <c r="R458" s="2491">
        <v>45</v>
      </c>
      <c r="S458" s="2491">
        <v>2807</v>
      </c>
      <c r="T458" s="2460" t="s">
        <v>640</v>
      </c>
      <c r="U458" s="16">
        <v>15</v>
      </c>
      <c r="V458" s="2533">
        <f t="shared" si="8"/>
        <v>15</v>
      </c>
      <c r="W458" s="16" t="s">
        <v>520</v>
      </c>
      <c r="X458" s="2513" t="s">
        <v>549</v>
      </c>
      <c r="Y458" s="2948"/>
      <c r="Z458" s="2530"/>
      <c r="AA458" s="2499" t="s">
        <v>2215</v>
      </c>
      <c r="AB458" s="2593" t="s">
        <v>2424</v>
      </c>
      <c r="AC458" s="2499">
        <f>2366+950</f>
        <v>3316</v>
      </c>
      <c r="AD458" s="6" t="s">
        <v>1002</v>
      </c>
      <c r="AE458" s="2543">
        <v>45404</v>
      </c>
      <c r="AF458" s="8">
        <v>3</v>
      </c>
      <c r="AG458" s="2543"/>
      <c r="AH458" s="8"/>
    </row>
    <row r="459" spans="1:34" s="162" customFormat="1" ht="216" x14ac:dyDescent="0.25">
      <c r="A459" s="2518">
        <v>45401</v>
      </c>
      <c r="C459" s="147" t="s">
        <v>2874</v>
      </c>
      <c r="D459" s="147"/>
      <c r="E459" s="147"/>
      <c r="F459" s="2783"/>
      <c r="G459" s="2783"/>
      <c r="H459" s="2784">
        <v>1</v>
      </c>
      <c r="I459" s="2936" t="s">
        <v>16438</v>
      </c>
      <c r="J459" s="77">
        <v>25</v>
      </c>
      <c r="K459" s="1557" t="s">
        <v>2863</v>
      </c>
      <c r="L459" s="77" t="s">
        <v>504</v>
      </c>
      <c r="M459" s="2628" t="s">
        <v>511</v>
      </c>
      <c r="N459" s="143" t="s">
        <v>2873</v>
      </c>
      <c r="O459" s="143"/>
      <c r="P459" s="143"/>
      <c r="Q459" s="62" t="s">
        <v>2872</v>
      </c>
      <c r="R459" s="2663">
        <v>2</v>
      </c>
      <c r="S459" s="2663">
        <v>2</v>
      </c>
      <c r="T459" s="2626" t="s">
        <v>545</v>
      </c>
      <c r="U459" s="77">
        <v>2</v>
      </c>
      <c r="V459" s="2627">
        <f t="shared" si="8"/>
        <v>50</v>
      </c>
      <c r="W459" s="16" t="s">
        <v>506</v>
      </c>
      <c r="X459" s="2513" t="s">
        <v>2875</v>
      </c>
      <c r="Y459" s="2948"/>
      <c r="Z459" s="2614" t="s">
        <v>2876</v>
      </c>
      <c r="AA459" s="2499" t="s">
        <v>2877</v>
      </c>
      <c r="AB459" s="2593" t="s">
        <v>2878</v>
      </c>
      <c r="AC459" s="2499">
        <v>7750</v>
      </c>
      <c r="AD459" s="6" t="s">
        <v>2879</v>
      </c>
      <c r="AE459" s="2543">
        <v>45394</v>
      </c>
      <c r="AF459" s="8">
        <v>1</v>
      </c>
      <c r="AG459" s="2543"/>
      <c r="AH459" s="8"/>
    </row>
    <row r="460" spans="1:34" s="162" customFormat="1" ht="60" x14ac:dyDescent="0.25">
      <c r="A460" s="2518">
        <v>45400</v>
      </c>
      <c r="C460" s="17" t="s">
        <v>2880</v>
      </c>
      <c r="D460" s="17"/>
      <c r="E460" s="17"/>
      <c r="F460" s="2556">
        <v>3</v>
      </c>
      <c r="G460" s="2631"/>
      <c r="H460" s="2631"/>
      <c r="I460" s="2936" t="s">
        <v>16829</v>
      </c>
      <c r="J460" s="16">
        <v>50</v>
      </c>
      <c r="K460" s="79" t="s">
        <v>2806</v>
      </c>
      <c r="L460" s="2461" t="s">
        <v>504</v>
      </c>
      <c r="M460" s="2758" t="s">
        <v>511</v>
      </c>
      <c r="N460" s="56" t="s">
        <v>2676</v>
      </c>
      <c r="O460" s="56"/>
      <c r="P460" s="56"/>
      <c r="Q460" s="17" t="s">
        <v>2862</v>
      </c>
      <c r="R460" s="2491">
        <v>15</v>
      </c>
      <c r="S460" s="2491">
        <v>31</v>
      </c>
      <c r="T460" s="2460" t="s">
        <v>798</v>
      </c>
      <c r="U460" s="16">
        <v>0</v>
      </c>
      <c r="V460" s="2533">
        <f t="shared" si="8"/>
        <v>0</v>
      </c>
      <c r="W460" s="16" t="s">
        <v>506</v>
      </c>
      <c r="X460" s="2513" t="s">
        <v>611</v>
      </c>
      <c r="Y460" s="2948"/>
      <c r="Z460" s="2530"/>
      <c r="AA460" s="2499" t="s">
        <v>2698</v>
      </c>
      <c r="AB460" s="2593" t="s">
        <v>2712</v>
      </c>
      <c r="AC460" s="2499">
        <v>1700</v>
      </c>
      <c r="AD460" s="6" t="s">
        <v>2881</v>
      </c>
      <c r="AE460" s="2543">
        <v>45406</v>
      </c>
      <c r="AF460" s="8">
        <v>1</v>
      </c>
      <c r="AG460" s="2543"/>
      <c r="AH460" s="8"/>
    </row>
    <row r="461" spans="1:34" s="162" customFormat="1" ht="120" x14ac:dyDescent="0.25">
      <c r="A461" s="2518">
        <v>45400</v>
      </c>
      <c r="C461" s="17" t="s">
        <v>2880</v>
      </c>
      <c r="D461" s="17"/>
      <c r="E461" s="17"/>
      <c r="F461" s="2556"/>
      <c r="G461" s="2556">
        <v>1</v>
      </c>
      <c r="H461" s="2556"/>
      <c r="I461" s="2936" t="s">
        <v>16830</v>
      </c>
      <c r="J461" s="16">
        <v>25</v>
      </c>
      <c r="K461" s="79" t="s">
        <v>2806</v>
      </c>
      <c r="L461" s="2461" t="s">
        <v>504</v>
      </c>
      <c r="M461" s="2758" t="s">
        <v>511</v>
      </c>
      <c r="N461" s="56" t="s">
        <v>2856</v>
      </c>
      <c r="O461" s="56"/>
      <c r="P461" s="56"/>
      <c r="Q461" s="62" t="s">
        <v>2882</v>
      </c>
      <c r="R461" s="2491">
        <v>16</v>
      </c>
      <c r="S461" s="2491">
        <v>37</v>
      </c>
      <c r="T461" s="2460" t="s">
        <v>505</v>
      </c>
      <c r="U461" s="16">
        <v>0</v>
      </c>
      <c r="V461" s="2533">
        <f t="shared" si="8"/>
        <v>0</v>
      </c>
      <c r="W461" s="16" t="s">
        <v>506</v>
      </c>
      <c r="X461" s="2513" t="s">
        <v>611</v>
      </c>
      <c r="Y461" s="2948"/>
      <c r="Z461" s="2530"/>
      <c r="AA461" s="2499" t="s">
        <v>2698</v>
      </c>
      <c r="AB461" s="2593" t="s">
        <v>2712</v>
      </c>
      <c r="AC461" s="2499">
        <v>2175</v>
      </c>
      <c r="AD461" s="6" t="s">
        <v>2883</v>
      </c>
      <c r="AE461" s="2543">
        <v>45406</v>
      </c>
      <c r="AF461" s="8">
        <v>2</v>
      </c>
      <c r="AG461" s="2543"/>
      <c r="AH461" s="8"/>
    </row>
    <row r="462" spans="1:34" s="162" customFormat="1" ht="105" x14ac:dyDescent="0.25">
      <c r="A462" s="2518">
        <v>45400</v>
      </c>
      <c r="C462" s="62" t="s">
        <v>2885</v>
      </c>
      <c r="D462" s="62"/>
      <c r="E462" s="62"/>
      <c r="F462" s="2631"/>
      <c r="G462" s="2556">
        <v>1</v>
      </c>
      <c r="H462" s="2631"/>
      <c r="I462" s="2936" t="s">
        <v>16831</v>
      </c>
      <c r="J462" s="16">
        <v>25</v>
      </c>
      <c r="K462" s="79" t="s">
        <v>2806</v>
      </c>
      <c r="L462" s="2461" t="s">
        <v>504</v>
      </c>
      <c r="M462" s="2758" t="s">
        <v>511</v>
      </c>
      <c r="N462" s="56" t="s">
        <v>701</v>
      </c>
      <c r="O462" s="56"/>
      <c r="P462" s="56"/>
      <c r="Q462" s="62" t="s">
        <v>2884</v>
      </c>
      <c r="R462" s="2491">
        <v>12</v>
      </c>
      <c r="S462" s="2491">
        <v>13</v>
      </c>
      <c r="T462" s="2460" t="s">
        <v>505</v>
      </c>
      <c r="U462" s="16">
        <v>0</v>
      </c>
      <c r="V462" s="2533">
        <f t="shared" si="8"/>
        <v>0</v>
      </c>
      <c r="W462" s="16" t="s">
        <v>506</v>
      </c>
      <c r="X462" s="2513" t="s">
        <v>611</v>
      </c>
      <c r="Y462" s="2948"/>
      <c r="Z462" s="2530"/>
      <c r="AA462" s="2499" t="s">
        <v>2698</v>
      </c>
      <c r="AB462" s="2593" t="s">
        <v>2719</v>
      </c>
      <c r="AC462" s="2499">
        <v>1750</v>
      </c>
      <c r="AD462" s="6" t="s">
        <v>2886</v>
      </c>
      <c r="AE462" s="2543">
        <v>45406</v>
      </c>
      <c r="AF462" s="8">
        <v>2</v>
      </c>
      <c r="AG462" s="2543"/>
      <c r="AH462" s="8"/>
    </row>
    <row r="463" spans="1:34" s="162" customFormat="1" ht="60" x14ac:dyDescent="0.25">
      <c r="A463" s="2518">
        <v>45400</v>
      </c>
      <c r="C463" s="17" t="s">
        <v>2880</v>
      </c>
      <c r="D463" s="17"/>
      <c r="E463" s="17"/>
      <c r="F463" s="2556">
        <v>2</v>
      </c>
      <c r="G463" s="2631"/>
      <c r="H463" s="2631"/>
      <c r="I463" s="2936" t="s">
        <v>16832</v>
      </c>
      <c r="J463" s="16">
        <v>30</v>
      </c>
      <c r="K463" s="79" t="s">
        <v>2806</v>
      </c>
      <c r="L463" s="2461" t="s">
        <v>504</v>
      </c>
      <c r="M463" s="2758" t="s">
        <v>511</v>
      </c>
      <c r="N463" s="56" t="s">
        <v>701</v>
      </c>
      <c r="O463" s="56"/>
      <c r="P463" s="56"/>
      <c r="Q463" s="17" t="s">
        <v>2887</v>
      </c>
      <c r="R463" s="2491">
        <v>8</v>
      </c>
      <c r="S463" s="2491">
        <v>11</v>
      </c>
      <c r="T463" s="2460" t="s">
        <v>798</v>
      </c>
      <c r="U463" s="16">
        <v>1</v>
      </c>
      <c r="V463" s="2533">
        <f t="shared" si="8"/>
        <v>30</v>
      </c>
      <c r="W463" s="16" t="s">
        <v>506</v>
      </c>
      <c r="X463" s="2513" t="s">
        <v>611</v>
      </c>
      <c r="Y463" s="2948"/>
      <c r="Z463" s="2530"/>
      <c r="AA463" s="2499" t="s">
        <v>2698</v>
      </c>
      <c r="AB463" s="2593" t="s">
        <v>2712</v>
      </c>
      <c r="AC463" s="2499">
        <v>2810</v>
      </c>
      <c r="AD463" s="6" t="s">
        <v>2881</v>
      </c>
      <c r="AE463" s="2543">
        <v>45406</v>
      </c>
      <c r="AF463" s="8">
        <v>1</v>
      </c>
      <c r="AG463" s="2543"/>
      <c r="AH463" s="8"/>
    </row>
    <row r="464" spans="1:34" s="162" customFormat="1" ht="75" x14ac:dyDescent="0.25">
      <c r="A464" s="2518">
        <v>45400</v>
      </c>
      <c r="C464" s="62" t="s">
        <v>2885</v>
      </c>
      <c r="D464" s="62"/>
      <c r="E464" s="62"/>
      <c r="F464" s="2556">
        <v>4</v>
      </c>
      <c r="G464" s="2556"/>
      <c r="H464" s="2631"/>
      <c r="I464" s="2936" t="s">
        <v>16833</v>
      </c>
      <c r="J464" s="16">
        <v>100</v>
      </c>
      <c r="K464" s="79" t="s">
        <v>2806</v>
      </c>
      <c r="L464" s="2461" t="s">
        <v>504</v>
      </c>
      <c r="M464" s="2758" t="s">
        <v>511</v>
      </c>
      <c r="N464" s="56" t="s">
        <v>701</v>
      </c>
      <c r="O464" s="56"/>
      <c r="P464" s="56"/>
      <c r="Q464" s="17" t="s">
        <v>2862</v>
      </c>
      <c r="R464" s="2491">
        <v>1</v>
      </c>
      <c r="S464" s="2491">
        <v>1</v>
      </c>
      <c r="T464" s="2460" t="s">
        <v>798</v>
      </c>
      <c r="U464" s="16">
        <v>1</v>
      </c>
      <c r="V464" s="2533">
        <f t="shared" si="8"/>
        <v>100</v>
      </c>
      <c r="W464" s="16" t="s">
        <v>506</v>
      </c>
      <c r="X464" s="2513" t="s">
        <v>611</v>
      </c>
      <c r="Y464" s="2948"/>
      <c r="Z464" s="2530"/>
      <c r="AA464" s="2499" t="s">
        <v>2698</v>
      </c>
      <c r="AB464" s="2593" t="s">
        <v>2678</v>
      </c>
      <c r="AC464" s="2499">
        <v>2100</v>
      </c>
      <c r="AD464" s="6" t="s">
        <v>2888</v>
      </c>
      <c r="AE464" s="2543">
        <v>45406</v>
      </c>
      <c r="AF464" s="8">
        <v>1</v>
      </c>
      <c r="AG464" s="2543"/>
      <c r="AH464" s="8"/>
    </row>
    <row r="465" spans="1:34" s="2646" customFormat="1" ht="120" x14ac:dyDescent="0.25">
      <c r="A465" s="2518">
        <v>45400</v>
      </c>
      <c r="C465" s="17" t="s">
        <v>2791</v>
      </c>
      <c r="D465" s="17"/>
      <c r="E465" s="17"/>
      <c r="F465" s="2631"/>
      <c r="G465" s="2631"/>
      <c r="H465" s="2556">
        <v>1</v>
      </c>
      <c r="I465" s="2939" t="s">
        <v>16834</v>
      </c>
      <c r="J465" s="16">
        <v>30</v>
      </c>
      <c r="K465" s="2449" t="s">
        <v>2889</v>
      </c>
      <c r="L465" s="2461" t="s">
        <v>504</v>
      </c>
      <c r="M465" s="2758" t="s">
        <v>511</v>
      </c>
      <c r="N465" s="140" t="s">
        <v>2891</v>
      </c>
      <c r="O465" s="140"/>
      <c r="P465" s="140"/>
      <c r="Q465" s="62" t="s">
        <v>2890</v>
      </c>
      <c r="R465" s="2491">
        <v>46</v>
      </c>
      <c r="S465" s="2491">
        <v>105</v>
      </c>
      <c r="T465" s="2460" t="s">
        <v>505</v>
      </c>
      <c r="U465" s="16">
        <v>28</v>
      </c>
      <c r="V465" s="2533">
        <f t="shared" si="8"/>
        <v>840</v>
      </c>
      <c r="W465" s="16" t="s">
        <v>506</v>
      </c>
      <c r="X465" s="2513" t="s">
        <v>611</v>
      </c>
      <c r="Y465" s="2948"/>
      <c r="Z465" s="2530"/>
      <c r="AA465" s="2499" t="s">
        <v>2534</v>
      </c>
      <c r="AB465" s="2593" t="s">
        <v>2424</v>
      </c>
      <c r="AC465" s="2499">
        <v>6710</v>
      </c>
      <c r="AD465" s="6" t="s">
        <v>2535</v>
      </c>
      <c r="AE465" s="2543">
        <v>45412</v>
      </c>
      <c r="AF465" s="8">
        <v>2</v>
      </c>
      <c r="AG465" s="2543"/>
      <c r="AH465" s="8"/>
    </row>
    <row r="466" spans="1:34" s="162" customFormat="1" ht="135" x14ac:dyDescent="0.25">
      <c r="A466" s="2518">
        <v>45399</v>
      </c>
      <c r="C466" s="62" t="s">
        <v>2895</v>
      </c>
      <c r="D466" s="62"/>
      <c r="E466" s="62"/>
      <c r="F466" s="2556">
        <v>1</v>
      </c>
      <c r="G466" s="2631"/>
      <c r="H466" s="2631"/>
      <c r="I466" s="2936" t="s">
        <v>16439</v>
      </c>
      <c r="J466" s="16">
        <v>6</v>
      </c>
      <c r="K466" s="2706" t="s">
        <v>2892</v>
      </c>
      <c r="L466" s="2461" t="s">
        <v>504</v>
      </c>
      <c r="M466" s="2758" t="s">
        <v>511</v>
      </c>
      <c r="N466" s="56" t="s">
        <v>2894</v>
      </c>
      <c r="O466" s="56"/>
      <c r="P466" s="56"/>
      <c r="Q466" s="17" t="s">
        <v>2893</v>
      </c>
      <c r="R466" s="2491">
        <v>93</v>
      </c>
      <c r="S466" s="2491">
        <v>608</v>
      </c>
      <c r="T466" s="2460" t="s">
        <v>629</v>
      </c>
      <c r="U466" s="16">
        <v>7</v>
      </c>
      <c r="V466" s="2533">
        <f t="shared" si="8"/>
        <v>42</v>
      </c>
      <c r="W466" s="16" t="s">
        <v>506</v>
      </c>
      <c r="X466" s="2513" t="s">
        <v>2563</v>
      </c>
      <c r="Y466" s="2948"/>
      <c r="Z466" s="2530"/>
      <c r="AA466" s="2499" t="s">
        <v>2896</v>
      </c>
      <c r="AB466" s="2593" t="s">
        <v>2678</v>
      </c>
      <c r="AC466" s="2499">
        <f>1947+1100</f>
        <v>3047</v>
      </c>
      <c r="AD466" s="6" t="s">
        <v>635</v>
      </c>
      <c r="AE466" s="2543">
        <v>45399</v>
      </c>
      <c r="AF466" s="8">
        <v>2</v>
      </c>
      <c r="AG466" s="2543"/>
      <c r="AH466" s="8">
        <v>4</v>
      </c>
    </row>
    <row r="467" spans="1:34" s="162" customFormat="1" ht="120" x14ac:dyDescent="0.25">
      <c r="A467" s="2518">
        <v>45399</v>
      </c>
      <c r="C467" s="62" t="s">
        <v>2900</v>
      </c>
      <c r="D467" s="62"/>
      <c r="E467" s="62"/>
      <c r="F467" s="2556">
        <v>2</v>
      </c>
      <c r="G467" s="2631"/>
      <c r="H467" s="2631"/>
      <c r="I467" s="2936" t="s">
        <v>16440</v>
      </c>
      <c r="J467" s="16">
        <v>3</v>
      </c>
      <c r="K467" s="79" t="s">
        <v>2897</v>
      </c>
      <c r="L467" s="2461" t="s">
        <v>504</v>
      </c>
      <c r="M467" s="2600" t="s">
        <v>511</v>
      </c>
      <c r="N467" s="56" t="s">
        <v>2899</v>
      </c>
      <c r="O467" s="56"/>
      <c r="P467" s="56"/>
      <c r="Q467" s="62" t="s">
        <v>2898</v>
      </c>
      <c r="R467" s="2491">
        <v>136</v>
      </c>
      <c r="S467" s="2491">
        <v>1226</v>
      </c>
      <c r="T467" s="2460" t="s">
        <v>629</v>
      </c>
      <c r="U467" s="16">
        <v>19</v>
      </c>
      <c r="V467" s="2533">
        <f t="shared" si="8"/>
        <v>57</v>
      </c>
      <c r="W467" s="16" t="s">
        <v>506</v>
      </c>
      <c r="X467" s="2513" t="s">
        <v>2901</v>
      </c>
      <c r="Y467" s="2948"/>
      <c r="Z467" s="2530"/>
      <c r="AA467" s="2499" t="s">
        <v>2902</v>
      </c>
      <c r="AB467" s="2593" t="s">
        <v>2903</v>
      </c>
      <c r="AC467" s="2499">
        <v>5731.64</v>
      </c>
      <c r="AD467" s="6" t="s">
        <v>635</v>
      </c>
      <c r="AE467" s="2543">
        <v>45399</v>
      </c>
      <c r="AF467" s="8">
        <v>2</v>
      </c>
      <c r="AG467" s="2543"/>
      <c r="AH467" s="8"/>
    </row>
    <row r="468" spans="1:34" s="162" customFormat="1" ht="90" x14ac:dyDescent="0.25">
      <c r="A468" s="2518">
        <v>45399</v>
      </c>
      <c r="C468" s="1609" t="s">
        <v>2906</v>
      </c>
      <c r="D468" s="1609"/>
      <c r="E468" s="1609"/>
      <c r="F468" s="2556">
        <v>1</v>
      </c>
      <c r="G468" s="2631"/>
      <c r="H468" s="2631"/>
      <c r="I468" s="2936" t="s">
        <v>16441</v>
      </c>
      <c r="J468" s="16">
        <v>1</v>
      </c>
      <c r="K468" s="79" t="s">
        <v>2897</v>
      </c>
      <c r="L468" s="2461" t="s">
        <v>504</v>
      </c>
      <c r="M468" s="2758" t="s">
        <v>511</v>
      </c>
      <c r="N468" s="56" t="s">
        <v>2905</v>
      </c>
      <c r="O468" s="56"/>
      <c r="P468" s="56"/>
      <c r="Q468" s="17" t="s">
        <v>2904</v>
      </c>
      <c r="R468" s="2491">
        <v>106</v>
      </c>
      <c r="S468" s="2491">
        <v>540</v>
      </c>
      <c r="T468" s="2460" t="s">
        <v>640</v>
      </c>
      <c r="U468" s="16">
        <v>83</v>
      </c>
      <c r="V468" s="2533">
        <f t="shared" si="8"/>
        <v>83</v>
      </c>
      <c r="W468" s="16" t="s">
        <v>506</v>
      </c>
      <c r="X468" s="2513" t="s">
        <v>2381</v>
      </c>
      <c r="Y468" s="2948"/>
      <c r="Z468" s="2530"/>
      <c r="AA468" s="2499" t="s">
        <v>2907</v>
      </c>
      <c r="AB468" s="2593" t="s">
        <v>2908</v>
      </c>
      <c r="AC468" s="2499">
        <v>2912</v>
      </c>
      <c r="AD468" s="6" t="s">
        <v>1002</v>
      </c>
      <c r="AE468" s="2543">
        <v>45399</v>
      </c>
      <c r="AF468" s="8">
        <v>2</v>
      </c>
      <c r="AG468" s="2543">
        <v>45393</v>
      </c>
      <c r="AH468" s="8"/>
    </row>
    <row r="469" spans="1:34" s="162" customFormat="1" ht="90" x14ac:dyDescent="0.25">
      <c r="A469" s="2518">
        <v>45399</v>
      </c>
      <c r="C469" s="62" t="s">
        <v>2911</v>
      </c>
      <c r="D469" s="62"/>
      <c r="E469" s="62"/>
      <c r="F469" s="2631"/>
      <c r="G469" s="2556">
        <v>1</v>
      </c>
      <c r="H469" s="2631"/>
      <c r="I469" s="2936" t="s">
        <v>16442</v>
      </c>
      <c r="J469" s="16">
        <v>40</v>
      </c>
      <c r="K469" s="2706" t="s">
        <v>2892</v>
      </c>
      <c r="L469" s="2461" t="s">
        <v>504</v>
      </c>
      <c r="M469" s="2600" t="s">
        <v>27</v>
      </c>
      <c r="N469" s="56" t="s">
        <v>2910</v>
      </c>
      <c r="O469" s="56"/>
      <c r="P469" s="56"/>
      <c r="Q469" s="62" t="s">
        <v>2909</v>
      </c>
      <c r="R469" s="2491">
        <v>38</v>
      </c>
      <c r="S469" s="2491">
        <v>217</v>
      </c>
      <c r="T469" s="2460" t="s">
        <v>798</v>
      </c>
      <c r="U469" s="16">
        <v>5</v>
      </c>
      <c r="V469" s="2533">
        <f t="shared" si="8"/>
        <v>200</v>
      </c>
      <c r="W469" s="16" t="s">
        <v>520</v>
      </c>
      <c r="X469" s="2513" t="s">
        <v>2820</v>
      </c>
      <c r="Y469" s="2948"/>
      <c r="Z469" s="2530"/>
      <c r="AA469" s="2499" t="s">
        <v>2912</v>
      </c>
      <c r="AB469" s="2593" t="s">
        <v>2908</v>
      </c>
      <c r="AC469" s="2499">
        <v>2293.6</v>
      </c>
      <c r="AD469" s="6" t="s">
        <v>1162</v>
      </c>
      <c r="AE469" s="2543">
        <v>45399</v>
      </c>
      <c r="AF469" s="8">
        <v>2</v>
      </c>
      <c r="AG469" s="2543">
        <v>45391</v>
      </c>
      <c r="AH469" s="8">
        <v>6.5</v>
      </c>
    </row>
    <row r="470" spans="1:34" s="162" customFormat="1" ht="216" x14ac:dyDescent="0.25">
      <c r="A470" s="2518">
        <v>45399</v>
      </c>
      <c r="C470" s="147" t="s">
        <v>2914</v>
      </c>
      <c r="D470" s="147"/>
      <c r="E470" s="147"/>
      <c r="F470" s="2631"/>
      <c r="G470" s="2631"/>
      <c r="H470" s="2556">
        <v>1</v>
      </c>
      <c r="I470" s="2936" t="s">
        <v>16443</v>
      </c>
      <c r="J470" s="77">
        <v>575</v>
      </c>
      <c r="K470" s="1557" t="s">
        <v>2913</v>
      </c>
      <c r="L470" s="77" t="s">
        <v>504</v>
      </c>
      <c r="M470" s="2628" t="s">
        <v>511</v>
      </c>
      <c r="N470" s="143" t="s">
        <v>2873</v>
      </c>
      <c r="O470" s="143"/>
      <c r="P470" s="143"/>
      <c r="Q470" s="62" t="s">
        <v>2872</v>
      </c>
      <c r="R470" s="2663">
        <v>2</v>
      </c>
      <c r="S470" s="2663">
        <v>2</v>
      </c>
      <c r="T470" s="2626" t="s">
        <v>545</v>
      </c>
      <c r="U470" s="77">
        <v>2</v>
      </c>
      <c r="V470" s="2627">
        <f t="shared" si="8"/>
        <v>1150</v>
      </c>
      <c r="W470" s="16" t="s">
        <v>506</v>
      </c>
      <c r="X470" s="2513" t="s">
        <v>2875</v>
      </c>
      <c r="Y470" s="2948"/>
      <c r="Z470" s="2614" t="s">
        <v>2876</v>
      </c>
      <c r="AA470" s="2499" t="s">
        <v>2877</v>
      </c>
      <c r="AB470" s="2593" t="s">
        <v>2878</v>
      </c>
      <c r="AC470" s="2499">
        <v>7750</v>
      </c>
      <c r="AD470" s="6" t="s">
        <v>2879</v>
      </c>
      <c r="AE470" s="2543">
        <v>45394</v>
      </c>
      <c r="AF470" s="8">
        <v>1</v>
      </c>
      <c r="AG470" s="2543"/>
      <c r="AH470" s="8"/>
    </row>
    <row r="471" spans="1:34" s="162" customFormat="1" ht="225" x14ac:dyDescent="0.25">
      <c r="A471" s="2518">
        <v>45399</v>
      </c>
      <c r="C471" s="62" t="s">
        <v>2916</v>
      </c>
      <c r="D471" s="62"/>
      <c r="E471" s="62"/>
      <c r="F471" s="2556">
        <v>1</v>
      </c>
      <c r="G471" s="2631"/>
      <c r="H471" s="2631"/>
      <c r="I471" s="2936" t="s">
        <v>16444</v>
      </c>
      <c r="J471" s="16">
        <v>2</v>
      </c>
      <c r="K471" s="2706" t="s">
        <v>2897</v>
      </c>
      <c r="L471" s="2461" t="s">
        <v>504</v>
      </c>
      <c r="M471" s="2758" t="s">
        <v>511</v>
      </c>
      <c r="N471" s="2774" t="s">
        <v>16791</v>
      </c>
      <c r="O471" s="2774"/>
      <c r="P471" s="2774"/>
      <c r="Q471" s="62" t="s">
        <v>2915</v>
      </c>
      <c r="R471" s="2491">
        <v>92</v>
      </c>
      <c r="S471" s="2491">
        <v>1054</v>
      </c>
      <c r="T471" s="2460" t="s">
        <v>629</v>
      </c>
      <c r="U471" s="16">
        <v>12</v>
      </c>
      <c r="V471" s="2533">
        <f t="shared" si="8"/>
        <v>24</v>
      </c>
      <c r="W471" s="16" t="s">
        <v>2704</v>
      </c>
      <c r="X471" s="2513" t="s">
        <v>2705</v>
      </c>
      <c r="Y471" s="2948"/>
      <c r="Z471" s="2614" t="s">
        <v>2917</v>
      </c>
      <c r="AA471" s="2499" t="s">
        <v>2706</v>
      </c>
      <c r="AB471" s="2593" t="s">
        <v>2832</v>
      </c>
      <c r="AC471" s="2499">
        <v>2776.04</v>
      </c>
      <c r="AD471" s="6" t="s">
        <v>956</v>
      </c>
      <c r="AE471" s="2543">
        <v>45399</v>
      </c>
      <c r="AF471" s="8">
        <v>2</v>
      </c>
      <c r="AG471" s="2543">
        <v>45390</v>
      </c>
      <c r="AH471" s="8">
        <v>8.5</v>
      </c>
    </row>
    <row r="472" spans="1:34" s="162" customFormat="1" ht="90" x14ac:dyDescent="0.25">
      <c r="A472" s="2518">
        <v>45398</v>
      </c>
      <c r="C472" s="17" t="s">
        <v>2919</v>
      </c>
      <c r="D472" s="17"/>
      <c r="E472" s="17"/>
      <c r="F472" s="2631"/>
      <c r="G472" s="2631"/>
      <c r="H472" s="2556">
        <v>1</v>
      </c>
      <c r="I472" s="2936" t="s">
        <v>16835</v>
      </c>
      <c r="J472" s="16">
        <v>25</v>
      </c>
      <c r="K472" s="2706" t="s">
        <v>2828</v>
      </c>
      <c r="L472" s="2461" t="s">
        <v>2277</v>
      </c>
      <c r="M472" s="2758" t="s">
        <v>511</v>
      </c>
      <c r="N472" s="56" t="s">
        <v>701</v>
      </c>
      <c r="O472" s="56"/>
      <c r="P472" s="56"/>
      <c r="Q472" s="62" t="s">
        <v>2918</v>
      </c>
      <c r="R472" s="2491">
        <v>7</v>
      </c>
      <c r="S472" s="2491">
        <v>27</v>
      </c>
      <c r="T472" s="2460"/>
      <c r="U472" s="16">
        <v>0</v>
      </c>
      <c r="V472" s="2533">
        <f t="shared" si="8"/>
        <v>0</v>
      </c>
      <c r="W472" s="16" t="s">
        <v>506</v>
      </c>
      <c r="X472" s="2513" t="s">
        <v>611</v>
      </c>
      <c r="Y472" s="2948"/>
      <c r="Z472" s="2530"/>
      <c r="AA472" s="2499" t="s">
        <v>2698</v>
      </c>
      <c r="AB472" s="2593" t="s">
        <v>2678</v>
      </c>
      <c r="AC472" s="2499">
        <v>2075</v>
      </c>
      <c r="AD472" s="6" t="s">
        <v>1577</v>
      </c>
      <c r="AE472" s="2543">
        <v>45405</v>
      </c>
      <c r="AF472" s="8">
        <v>1</v>
      </c>
      <c r="AG472" s="2543">
        <v>45392</v>
      </c>
      <c r="AH472" s="8"/>
    </row>
    <row r="473" spans="1:34" s="162" customFormat="1" ht="90" x14ac:dyDescent="0.25">
      <c r="A473" s="2518">
        <v>45398</v>
      </c>
      <c r="C473" s="17" t="s">
        <v>2919</v>
      </c>
      <c r="D473" s="17"/>
      <c r="E473" s="17"/>
      <c r="F473" s="2556">
        <v>1</v>
      </c>
      <c r="G473" s="2631"/>
      <c r="H473" s="2631"/>
      <c r="I473" s="2936" t="s">
        <v>16836</v>
      </c>
      <c r="J473" s="16">
        <v>25</v>
      </c>
      <c r="K473" s="2706" t="s">
        <v>2828</v>
      </c>
      <c r="L473" s="2461" t="s">
        <v>504</v>
      </c>
      <c r="M473" s="2758" t="s">
        <v>511</v>
      </c>
      <c r="N473" s="56" t="s">
        <v>2921</v>
      </c>
      <c r="O473" s="56"/>
      <c r="P473" s="56"/>
      <c r="Q473" s="17" t="s">
        <v>2920</v>
      </c>
      <c r="R473" s="2491">
        <v>1</v>
      </c>
      <c r="S473" s="2491">
        <v>1</v>
      </c>
      <c r="T473" s="2460" t="s">
        <v>545</v>
      </c>
      <c r="U473" s="16">
        <v>1</v>
      </c>
      <c r="V473" s="2533">
        <f t="shared" si="8"/>
        <v>25</v>
      </c>
      <c r="W473" s="16" t="s">
        <v>506</v>
      </c>
      <c r="X473" s="2513" t="s">
        <v>611</v>
      </c>
      <c r="Y473" s="2948"/>
      <c r="Z473" s="2530"/>
      <c r="AA473" s="2499" t="s">
        <v>2737</v>
      </c>
      <c r="AB473" s="2593" t="s">
        <v>2678</v>
      </c>
      <c r="AC473" s="2499">
        <v>1900</v>
      </c>
      <c r="AD473" s="6" t="s">
        <v>1002</v>
      </c>
      <c r="AE473" s="2543">
        <v>45405</v>
      </c>
      <c r="AF473" s="8">
        <v>1</v>
      </c>
      <c r="AG473" s="2543"/>
      <c r="AH473" s="8"/>
    </row>
    <row r="474" spans="1:34" s="2736" customFormat="1" ht="90" x14ac:dyDescent="0.25">
      <c r="A474" s="2518">
        <v>45398</v>
      </c>
      <c r="C474" s="62" t="s">
        <v>2924</v>
      </c>
      <c r="D474" s="62"/>
      <c r="E474" s="62"/>
      <c r="F474" s="2556">
        <v>2</v>
      </c>
      <c r="G474" s="2556"/>
      <c r="H474" s="2631"/>
      <c r="I474" s="2936" t="s">
        <v>16445</v>
      </c>
      <c r="J474" s="16">
        <v>5</v>
      </c>
      <c r="K474" s="79" t="s">
        <v>2897</v>
      </c>
      <c r="L474" s="2461" t="s">
        <v>504</v>
      </c>
      <c r="M474" s="2758" t="s">
        <v>511</v>
      </c>
      <c r="N474" s="2712" t="s">
        <v>2923</v>
      </c>
      <c r="O474" s="2945"/>
      <c r="P474" s="2945"/>
      <c r="Q474" s="62" t="s">
        <v>2922</v>
      </c>
      <c r="R474" s="2491">
        <v>17</v>
      </c>
      <c r="S474" s="2491">
        <v>163</v>
      </c>
      <c r="T474" s="2460" t="s">
        <v>545</v>
      </c>
      <c r="U474" s="16">
        <v>55</v>
      </c>
      <c r="V474" s="2533">
        <f t="shared" si="8"/>
        <v>275</v>
      </c>
      <c r="W474" s="16" t="s">
        <v>512</v>
      </c>
      <c r="X474" s="2513" t="s">
        <v>741</v>
      </c>
      <c r="Y474" s="2948"/>
      <c r="Z474" s="2530"/>
      <c r="AA474" s="2499" t="s">
        <v>547</v>
      </c>
      <c r="AB474" s="2593" t="s">
        <v>2878</v>
      </c>
      <c r="AC474" s="2499">
        <v>2633.75</v>
      </c>
      <c r="AD474" s="6" t="s">
        <v>1002</v>
      </c>
      <c r="AE474" s="2543">
        <v>45399</v>
      </c>
      <c r="AF474" s="8">
        <v>1</v>
      </c>
      <c r="AG474" s="2543">
        <v>45391</v>
      </c>
      <c r="AH474" s="8"/>
    </row>
    <row r="475" spans="1:34" s="162" customFormat="1" ht="120" x14ac:dyDescent="0.25">
      <c r="A475" s="2518">
        <v>45398</v>
      </c>
      <c r="C475" s="17" t="s">
        <v>2906</v>
      </c>
      <c r="D475" s="17"/>
      <c r="E475" s="17"/>
      <c r="F475" s="2556">
        <v>1</v>
      </c>
      <c r="G475" s="2631"/>
      <c r="H475" s="2631"/>
      <c r="I475" s="2936" t="s">
        <v>16446</v>
      </c>
      <c r="J475" s="16">
        <v>20</v>
      </c>
      <c r="K475" s="2706" t="s">
        <v>2897</v>
      </c>
      <c r="L475" s="2461" t="s">
        <v>504</v>
      </c>
      <c r="M475" s="2600" t="s">
        <v>27</v>
      </c>
      <c r="N475" s="56" t="s">
        <v>2926</v>
      </c>
      <c r="O475" s="56"/>
      <c r="P475" s="56"/>
      <c r="Q475" s="62" t="s">
        <v>2925</v>
      </c>
      <c r="R475" s="2491">
        <v>84</v>
      </c>
      <c r="S475" s="2491">
        <v>631</v>
      </c>
      <c r="T475" s="2460" t="s">
        <v>629</v>
      </c>
      <c r="U475" s="16">
        <v>32</v>
      </c>
      <c r="V475" s="2533">
        <f t="shared" si="8"/>
        <v>640</v>
      </c>
      <c r="W475" s="16" t="s">
        <v>520</v>
      </c>
      <c r="X475" s="2513" t="s">
        <v>2820</v>
      </c>
      <c r="Y475" s="2948"/>
      <c r="Z475" s="2530"/>
      <c r="AA475" s="2499" t="s">
        <v>2927</v>
      </c>
      <c r="AB475" s="2593" t="s">
        <v>2908</v>
      </c>
      <c r="AC475" s="2499">
        <v>3752</v>
      </c>
      <c r="AD475" s="6" t="s">
        <v>956</v>
      </c>
      <c r="AE475" s="2543">
        <v>45399</v>
      </c>
      <c r="AF475" s="8">
        <v>2</v>
      </c>
      <c r="AG475" s="2543"/>
      <c r="AH475" s="8"/>
    </row>
    <row r="476" spans="1:34" s="162" customFormat="1" ht="165" x14ac:dyDescent="0.25">
      <c r="A476" s="2518">
        <v>45398</v>
      </c>
      <c r="C476" s="17" t="s">
        <v>2930</v>
      </c>
      <c r="D476" s="17"/>
      <c r="E476" s="17"/>
      <c r="F476" s="2556">
        <v>1</v>
      </c>
      <c r="G476" s="2631"/>
      <c r="H476" s="2631"/>
      <c r="I476" s="2936" t="s">
        <v>16447</v>
      </c>
      <c r="J476" s="16">
        <v>225</v>
      </c>
      <c r="K476" s="79" t="s">
        <v>2928</v>
      </c>
      <c r="L476" s="2461" t="s">
        <v>504</v>
      </c>
      <c r="M476" s="2600" t="s">
        <v>27</v>
      </c>
      <c r="N476" s="56" t="s">
        <v>586</v>
      </c>
      <c r="O476" s="56"/>
      <c r="P476" s="56"/>
      <c r="Q476" s="62" t="s">
        <v>2929</v>
      </c>
      <c r="R476" s="2491">
        <v>60</v>
      </c>
      <c r="S476" s="2491">
        <v>188</v>
      </c>
      <c r="T476" s="2460" t="s">
        <v>730</v>
      </c>
      <c r="U476" s="16">
        <v>0</v>
      </c>
      <c r="V476" s="2533">
        <f t="shared" si="8"/>
        <v>0</v>
      </c>
      <c r="W476" s="16" t="s">
        <v>2291</v>
      </c>
      <c r="X476" s="2513" t="s">
        <v>541</v>
      </c>
      <c r="Y476" s="2948"/>
      <c r="Z476" s="2530"/>
      <c r="AA476" s="2499" t="s">
        <v>2931</v>
      </c>
      <c r="AB476" s="2593" t="s">
        <v>2932</v>
      </c>
      <c r="AC476" s="2499">
        <v>13324.5</v>
      </c>
      <c r="AD476" s="6" t="s">
        <v>2933</v>
      </c>
      <c r="AE476" s="2543">
        <v>45398</v>
      </c>
      <c r="AF476" s="8">
        <v>2</v>
      </c>
      <c r="AG476" s="2543">
        <v>45378</v>
      </c>
      <c r="AH476" s="8"/>
    </row>
    <row r="477" spans="1:34" s="162" customFormat="1" ht="105" x14ac:dyDescent="0.25">
      <c r="A477" s="2518">
        <v>45398</v>
      </c>
      <c r="C477" s="62" t="s">
        <v>2936</v>
      </c>
      <c r="D477" s="62"/>
      <c r="E477" s="62"/>
      <c r="F477" s="2556">
        <v>1</v>
      </c>
      <c r="G477" s="2631"/>
      <c r="H477" s="2631"/>
      <c r="I477" s="2936" t="s">
        <v>16448</v>
      </c>
      <c r="J477" s="16">
        <v>160</v>
      </c>
      <c r="K477" s="79" t="s">
        <v>2897</v>
      </c>
      <c r="L477" s="2461" t="s">
        <v>504</v>
      </c>
      <c r="M477" s="2600" t="s">
        <v>35</v>
      </c>
      <c r="N477" s="56" t="s">
        <v>2935</v>
      </c>
      <c r="O477" s="56"/>
      <c r="P477" s="56"/>
      <c r="Q477" s="17" t="s">
        <v>2934</v>
      </c>
      <c r="R477" s="2491">
        <v>60</v>
      </c>
      <c r="S477" s="2491">
        <v>207</v>
      </c>
      <c r="T477" s="2460" t="s">
        <v>640</v>
      </c>
      <c r="U477" s="16">
        <v>18</v>
      </c>
      <c r="V477" s="2533">
        <f t="shared" si="8"/>
        <v>2880</v>
      </c>
      <c r="W477" s="16" t="s">
        <v>608</v>
      </c>
      <c r="X477" s="2513" t="s">
        <v>2937</v>
      </c>
      <c r="Y477" s="2948"/>
      <c r="Z477" s="2530"/>
      <c r="AA477" s="2499" t="s">
        <v>2931</v>
      </c>
      <c r="AB477" s="2593" t="s">
        <v>2938</v>
      </c>
      <c r="AC477" s="2499">
        <v>9595.2000000000007</v>
      </c>
      <c r="AD477" s="6" t="s">
        <v>1167</v>
      </c>
      <c r="AE477" s="2543">
        <v>45412</v>
      </c>
      <c r="AF477" s="8">
        <v>1</v>
      </c>
      <c r="AG477" s="2543">
        <v>45380</v>
      </c>
      <c r="AH477" s="8">
        <v>8</v>
      </c>
    </row>
    <row r="478" spans="1:34" s="162" customFormat="1" ht="75" x14ac:dyDescent="0.25">
      <c r="A478" s="2518">
        <v>45397</v>
      </c>
      <c r="C478" s="17" t="s">
        <v>2942</v>
      </c>
      <c r="D478" s="17"/>
      <c r="E478" s="17"/>
      <c r="F478" s="2556"/>
      <c r="G478" s="2631"/>
      <c r="H478" s="2556">
        <v>1</v>
      </c>
      <c r="I478" s="2936" t="s">
        <v>16449</v>
      </c>
      <c r="J478" s="16">
        <v>5</v>
      </c>
      <c r="K478" s="79" t="s">
        <v>2939</v>
      </c>
      <c r="L478" s="2461" t="s">
        <v>504</v>
      </c>
      <c r="M478" s="2758" t="s">
        <v>511</v>
      </c>
      <c r="N478" s="2712" t="s">
        <v>2941</v>
      </c>
      <c r="O478" s="2945"/>
      <c r="P478" s="2945"/>
      <c r="Q478" s="62" t="s">
        <v>2940</v>
      </c>
      <c r="R478" s="2491">
        <v>92</v>
      </c>
      <c r="S478" s="2491">
        <v>833</v>
      </c>
      <c r="T478" s="2460" t="s">
        <v>629</v>
      </c>
      <c r="U478" s="16">
        <v>33</v>
      </c>
      <c r="V478" s="2533">
        <f t="shared" si="8"/>
        <v>165</v>
      </c>
      <c r="W478" s="16" t="s">
        <v>506</v>
      </c>
      <c r="X478" s="2513" t="s">
        <v>615</v>
      </c>
      <c r="Y478" s="2948"/>
      <c r="Z478" s="2530"/>
      <c r="AA478" s="2499" t="s">
        <v>2943</v>
      </c>
      <c r="AB478" s="2593" t="s">
        <v>2853</v>
      </c>
      <c r="AC478" s="2499">
        <v>4871.5</v>
      </c>
      <c r="AD478" s="6" t="s">
        <v>956</v>
      </c>
      <c r="AE478" s="2543">
        <v>45397</v>
      </c>
      <c r="AF478" s="8">
        <v>2</v>
      </c>
      <c r="AG478" s="2543">
        <v>45392</v>
      </c>
      <c r="AH478" s="8"/>
    </row>
    <row r="479" spans="1:34" s="162" customFormat="1" ht="135" x14ac:dyDescent="0.25">
      <c r="A479" s="2518">
        <v>45397</v>
      </c>
      <c r="C479" s="62" t="s">
        <v>2945</v>
      </c>
      <c r="D479" s="62"/>
      <c r="E479" s="62"/>
      <c r="F479" s="2556">
        <v>1</v>
      </c>
      <c r="G479" s="2631"/>
      <c r="H479" s="2631"/>
      <c r="I479" s="2936" t="s">
        <v>16450</v>
      </c>
      <c r="J479" s="16">
        <v>14</v>
      </c>
      <c r="K479" s="2706" t="s">
        <v>2939</v>
      </c>
      <c r="L479" s="2461" t="s">
        <v>504</v>
      </c>
      <c r="M479" s="2600" t="s">
        <v>511</v>
      </c>
      <c r="N479" s="56" t="s">
        <v>1038</v>
      </c>
      <c r="O479" s="56"/>
      <c r="P479" s="56"/>
      <c r="Q479" s="62" t="s">
        <v>2944</v>
      </c>
      <c r="R479" s="2491">
        <v>129</v>
      </c>
      <c r="S479" s="2491">
        <v>1119</v>
      </c>
      <c r="T479" s="2460" t="s">
        <v>629</v>
      </c>
      <c r="U479" s="16">
        <v>73</v>
      </c>
      <c r="V479" s="2533">
        <f t="shared" si="8"/>
        <v>1022</v>
      </c>
      <c r="W479" s="16" t="s">
        <v>520</v>
      </c>
      <c r="X479" s="2513" t="s">
        <v>1275</v>
      </c>
      <c r="Y479" s="2948"/>
      <c r="Z479" s="2530"/>
      <c r="AA479" s="2499" t="s">
        <v>2946</v>
      </c>
      <c r="AB479" s="2593" t="s">
        <v>2947</v>
      </c>
      <c r="AC479" s="2499">
        <v>10866</v>
      </c>
      <c r="AD479" s="6" t="s">
        <v>635</v>
      </c>
      <c r="AE479" s="2543">
        <v>45397</v>
      </c>
      <c r="AF479" s="8">
        <v>2</v>
      </c>
      <c r="AG479" s="2543">
        <v>45391</v>
      </c>
      <c r="AH479" s="8">
        <v>8.5</v>
      </c>
    </row>
    <row r="480" spans="1:34" s="162" customFormat="1" ht="75" x14ac:dyDescent="0.25">
      <c r="A480" s="2518">
        <v>45394</v>
      </c>
      <c r="C480" s="17" t="s">
        <v>2950</v>
      </c>
      <c r="D480" s="17"/>
      <c r="E480" s="17"/>
      <c r="F480" s="2556">
        <v>2</v>
      </c>
      <c r="G480" s="2631"/>
      <c r="H480" s="2631"/>
      <c r="I480" s="2936" t="s">
        <v>16451</v>
      </c>
      <c r="J480" s="16">
        <v>120</v>
      </c>
      <c r="K480" s="79" t="s">
        <v>2939</v>
      </c>
      <c r="L480" s="2461" t="s">
        <v>504</v>
      </c>
      <c r="M480" s="2600" t="s">
        <v>511</v>
      </c>
      <c r="N480" s="56" t="s">
        <v>2949</v>
      </c>
      <c r="O480" s="56"/>
      <c r="P480" s="56"/>
      <c r="Q480" s="62" t="s">
        <v>2948</v>
      </c>
      <c r="R480" s="2491">
        <v>1</v>
      </c>
      <c r="S480" s="2491">
        <v>1</v>
      </c>
      <c r="T480" s="2460" t="s">
        <v>798</v>
      </c>
      <c r="U480" s="16">
        <v>1</v>
      </c>
      <c r="V480" s="2533">
        <f t="shared" si="8"/>
        <v>120</v>
      </c>
      <c r="W480" s="16" t="s">
        <v>506</v>
      </c>
      <c r="X480" s="2513" t="s">
        <v>1346</v>
      </c>
      <c r="Y480" s="2948"/>
      <c r="Z480" s="2614"/>
      <c r="AA480" s="2499" t="s">
        <v>2625</v>
      </c>
      <c r="AB480" s="2593" t="s">
        <v>2719</v>
      </c>
      <c r="AC480" s="2499">
        <v>1572.8</v>
      </c>
      <c r="AD480" s="6" t="s">
        <v>1002</v>
      </c>
      <c r="AE480" s="2543">
        <v>45397</v>
      </c>
      <c r="AF480" s="8">
        <v>1</v>
      </c>
      <c r="AG480" s="2543">
        <v>45391</v>
      </c>
      <c r="AH480" s="8"/>
    </row>
    <row r="481" spans="1:34" s="162" customFormat="1" ht="90" x14ac:dyDescent="0.25">
      <c r="A481" s="2518">
        <v>45394</v>
      </c>
      <c r="C481" s="62" t="s">
        <v>2954</v>
      </c>
      <c r="D481" s="62"/>
      <c r="E481" s="62"/>
      <c r="F481" s="2631"/>
      <c r="G481" s="2556">
        <v>1</v>
      </c>
      <c r="H481" s="2631"/>
      <c r="I481" s="2936" t="s">
        <v>16452</v>
      </c>
      <c r="J481" s="16">
        <v>30</v>
      </c>
      <c r="K481" s="79" t="s">
        <v>2951</v>
      </c>
      <c r="L481" s="2461" t="s">
        <v>504</v>
      </c>
      <c r="M481" s="2600" t="s">
        <v>35</v>
      </c>
      <c r="N481" s="56" t="s">
        <v>2953</v>
      </c>
      <c r="O481" s="56"/>
      <c r="P481" s="56"/>
      <c r="Q481" s="62" t="s">
        <v>2952</v>
      </c>
      <c r="R481" s="2491">
        <v>3</v>
      </c>
      <c r="S481" s="2491">
        <v>12</v>
      </c>
      <c r="T481" s="2460" t="s">
        <v>545</v>
      </c>
      <c r="U481" s="16">
        <v>23</v>
      </c>
      <c r="V481" s="2533">
        <f t="shared" si="8"/>
        <v>690</v>
      </c>
      <c r="W481" s="16" t="s">
        <v>512</v>
      </c>
      <c r="X481" s="2513" t="s">
        <v>538</v>
      </c>
      <c r="Y481" s="2948"/>
      <c r="Z481" s="2530"/>
      <c r="AA481" s="2499" t="s">
        <v>2955</v>
      </c>
      <c r="AB481" s="2593" t="s">
        <v>2956</v>
      </c>
      <c r="AC481" s="2499">
        <v>2270</v>
      </c>
      <c r="AD481" s="6" t="s">
        <v>1002</v>
      </c>
      <c r="AE481" s="2543">
        <v>45412</v>
      </c>
      <c r="AF481" s="8">
        <v>1</v>
      </c>
      <c r="AG481" s="2543"/>
      <c r="AH481" s="8">
        <v>3</v>
      </c>
    </row>
    <row r="482" spans="1:34" s="162" customFormat="1" ht="315" x14ac:dyDescent="0.25">
      <c r="A482" s="2518">
        <v>45394</v>
      </c>
      <c r="C482" s="62" t="s">
        <v>2051</v>
      </c>
      <c r="D482" s="62"/>
      <c r="E482" s="62"/>
      <c r="F482" s="2556">
        <v>1</v>
      </c>
      <c r="G482" s="2631"/>
      <c r="H482" s="2556"/>
      <c r="I482" s="2936" t="s">
        <v>16255</v>
      </c>
      <c r="J482" s="16">
        <v>60</v>
      </c>
      <c r="K482" s="79" t="s">
        <v>16949</v>
      </c>
      <c r="L482" s="2461" t="s">
        <v>504</v>
      </c>
      <c r="M482" s="2600" t="s">
        <v>27</v>
      </c>
      <c r="N482" s="140" t="s">
        <v>2957</v>
      </c>
      <c r="O482" s="140"/>
      <c r="P482" s="140"/>
      <c r="Q482" s="62" t="s">
        <v>2049</v>
      </c>
      <c r="R482" s="2491">
        <v>68</v>
      </c>
      <c r="S482" s="2491">
        <v>264</v>
      </c>
      <c r="T482" s="2460" t="s">
        <v>730</v>
      </c>
      <c r="U482" s="16">
        <v>5</v>
      </c>
      <c r="V482" s="2533">
        <f t="shared" si="8"/>
        <v>300</v>
      </c>
      <c r="W482" s="16" t="s">
        <v>506</v>
      </c>
      <c r="X482" s="2513" t="s">
        <v>2038</v>
      </c>
      <c r="Y482" s="2948"/>
      <c r="Z482" s="2530"/>
      <c r="AA482" s="2499" t="s">
        <v>2039</v>
      </c>
      <c r="AB482" s="2567">
        <v>45330</v>
      </c>
      <c r="AC482" s="2499">
        <v>18941.689999999999</v>
      </c>
      <c r="AD482" s="6" t="s">
        <v>2052</v>
      </c>
      <c r="AE482" s="2543">
        <v>45370</v>
      </c>
      <c r="AF482" s="8">
        <v>2</v>
      </c>
      <c r="AG482" s="2543">
        <v>45335</v>
      </c>
      <c r="AH482" s="8">
        <v>16.5</v>
      </c>
    </row>
    <row r="483" spans="1:34" s="2646" customFormat="1" ht="131.25" x14ac:dyDescent="0.25">
      <c r="A483" s="2518">
        <v>45394</v>
      </c>
      <c r="C483" s="62" t="s">
        <v>2067</v>
      </c>
      <c r="D483" s="62"/>
      <c r="E483" s="62"/>
      <c r="F483" s="2556">
        <v>1</v>
      </c>
      <c r="G483" s="2631"/>
      <c r="H483" s="2631"/>
      <c r="I483" s="2939" t="s">
        <v>16321</v>
      </c>
      <c r="J483" s="16">
        <v>60</v>
      </c>
      <c r="K483" s="79" t="s">
        <v>16949</v>
      </c>
      <c r="L483" s="2461" t="s">
        <v>504</v>
      </c>
      <c r="M483" s="2600" t="s">
        <v>27</v>
      </c>
      <c r="N483" s="2623" t="s">
        <v>2958</v>
      </c>
      <c r="O483" s="2623"/>
      <c r="P483" s="2623"/>
      <c r="Q483" s="62" t="s">
        <v>2065</v>
      </c>
      <c r="R483" s="2491">
        <v>6</v>
      </c>
      <c r="S483" s="2491">
        <v>16</v>
      </c>
      <c r="T483" s="2460" t="s">
        <v>505</v>
      </c>
      <c r="U483" s="16">
        <v>5</v>
      </c>
      <c r="V483" s="2533">
        <f t="shared" si="8"/>
        <v>300</v>
      </c>
      <c r="W483" s="16" t="s">
        <v>506</v>
      </c>
      <c r="X483" s="2513" t="s">
        <v>2038</v>
      </c>
      <c r="Y483" s="2948"/>
      <c r="Z483" s="2530"/>
      <c r="AA483" s="2499" t="s">
        <v>2039</v>
      </c>
      <c r="AB483" s="2593" t="s">
        <v>2068</v>
      </c>
      <c r="AC483" s="2499">
        <v>4689.47</v>
      </c>
      <c r="AD483" s="6"/>
      <c r="AE483" s="2543"/>
      <c r="AF483" s="8">
        <v>2</v>
      </c>
      <c r="AG483" s="2543">
        <v>45329</v>
      </c>
      <c r="AH483" s="8">
        <v>6.5</v>
      </c>
    </row>
    <row r="484" spans="1:34" s="162" customFormat="1" ht="120" x14ac:dyDescent="0.25">
      <c r="A484" s="2518">
        <v>45394</v>
      </c>
      <c r="C484" s="62" t="s">
        <v>2962</v>
      </c>
      <c r="D484" s="62"/>
      <c r="E484" s="62"/>
      <c r="F484" s="2631"/>
      <c r="G484" s="2556"/>
      <c r="H484" s="2556">
        <v>1</v>
      </c>
      <c r="I484" s="2936" t="s">
        <v>16453</v>
      </c>
      <c r="J484" s="16">
        <v>6</v>
      </c>
      <c r="K484" s="79" t="s">
        <v>2959</v>
      </c>
      <c r="L484" s="2461" t="s">
        <v>504</v>
      </c>
      <c r="M484" s="2758" t="s">
        <v>511</v>
      </c>
      <c r="N484" s="140" t="s">
        <v>2961</v>
      </c>
      <c r="O484" s="140"/>
      <c r="P484" s="140"/>
      <c r="Q484" s="62" t="s">
        <v>2960</v>
      </c>
      <c r="R484" s="2491">
        <v>82</v>
      </c>
      <c r="S484" s="2491">
        <v>390</v>
      </c>
      <c r="T484" s="2460" t="s">
        <v>505</v>
      </c>
      <c r="U484" s="16">
        <v>23</v>
      </c>
      <c r="V484" s="2533">
        <f t="shared" si="8"/>
        <v>138</v>
      </c>
      <c r="W484" s="16" t="s">
        <v>506</v>
      </c>
      <c r="X484" s="2513" t="s">
        <v>2724</v>
      </c>
      <c r="Y484" s="2948"/>
      <c r="Z484" s="2530"/>
      <c r="AA484" s="2499" t="s">
        <v>2912</v>
      </c>
      <c r="AB484" s="2593" t="s">
        <v>2878</v>
      </c>
      <c r="AC484" s="2499">
        <f>1492+1000</f>
        <v>2492</v>
      </c>
      <c r="AD484" s="6" t="s">
        <v>635</v>
      </c>
      <c r="AE484" s="2543">
        <v>45393</v>
      </c>
      <c r="AF484" s="8">
        <v>2</v>
      </c>
      <c r="AG484" s="2543"/>
      <c r="AH484" s="8">
        <v>3</v>
      </c>
    </row>
    <row r="485" spans="1:34" s="162" customFormat="1" ht="146.25" x14ac:dyDescent="0.25">
      <c r="A485" s="2518">
        <v>45393</v>
      </c>
      <c r="C485" s="148" t="s">
        <v>2055</v>
      </c>
      <c r="D485" s="148"/>
      <c r="E485" s="148"/>
      <c r="F485" s="2556">
        <v>1</v>
      </c>
      <c r="G485" s="2631"/>
      <c r="H485" s="2631"/>
      <c r="I485" s="2936" t="s">
        <v>16320</v>
      </c>
      <c r="J485" s="16">
        <v>60</v>
      </c>
      <c r="K485" s="79" t="s">
        <v>16949</v>
      </c>
      <c r="L485" s="2461" t="s">
        <v>504</v>
      </c>
      <c r="M485" s="2600" t="s">
        <v>27</v>
      </c>
      <c r="N485" s="140" t="s">
        <v>2963</v>
      </c>
      <c r="O485" s="140"/>
      <c r="P485" s="140"/>
      <c r="Q485" s="62" t="s">
        <v>2059</v>
      </c>
      <c r="R485" s="2491">
        <v>7</v>
      </c>
      <c r="S485" s="2491">
        <v>8</v>
      </c>
      <c r="T485" s="2460" t="s">
        <v>545</v>
      </c>
      <c r="U485" s="16">
        <v>12</v>
      </c>
      <c r="V485" s="2533">
        <f t="shared" si="8"/>
        <v>720</v>
      </c>
      <c r="W485" s="16" t="s">
        <v>506</v>
      </c>
      <c r="X485" s="2513" t="s">
        <v>2038</v>
      </c>
      <c r="Y485" s="2948"/>
      <c r="Z485" s="2530"/>
      <c r="AA485" s="2499" t="s">
        <v>2039</v>
      </c>
      <c r="AB485" s="2567">
        <v>45327</v>
      </c>
      <c r="AC485" s="2499">
        <v>4896</v>
      </c>
      <c r="AD485" s="6"/>
      <c r="AE485" s="2543"/>
      <c r="AF485" s="8">
        <v>1</v>
      </c>
      <c r="AG485" s="2543"/>
      <c r="AH485" s="8">
        <v>3</v>
      </c>
    </row>
    <row r="486" spans="1:34" s="162" customFormat="1" ht="176.25" x14ac:dyDescent="0.25">
      <c r="A486" s="2518">
        <v>45393</v>
      </c>
      <c r="C486" s="62" t="s">
        <v>2063</v>
      </c>
      <c r="D486" s="62"/>
      <c r="E486" s="62"/>
      <c r="F486" s="2556">
        <v>1</v>
      </c>
      <c r="G486" s="2631"/>
      <c r="H486" s="2631"/>
      <c r="I486" s="2936" t="s">
        <v>16311</v>
      </c>
      <c r="J486" s="16">
        <v>60</v>
      </c>
      <c r="K486" s="79" t="s">
        <v>16949</v>
      </c>
      <c r="L486" s="2461" t="s">
        <v>504</v>
      </c>
      <c r="M486" s="2600" t="s">
        <v>27</v>
      </c>
      <c r="N486" s="140" t="s">
        <v>2964</v>
      </c>
      <c r="O486" s="140"/>
      <c r="P486" s="140"/>
      <c r="Q486" s="62" t="s">
        <v>2061</v>
      </c>
      <c r="R486" s="2491">
        <v>24</v>
      </c>
      <c r="S486" s="2491">
        <v>87</v>
      </c>
      <c r="T486" s="2460" t="s">
        <v>545</v>
      </c>
      <c r="U486" s="16">
        <v>1</v>
      </c>
      <c r="V486" s="2533">
        <f t="shared" si="8"/>
        <v>60</v>
      </c>
      <c r="W486" s="16" t="s">
        <v>506</v>
      </c>
      <c r="X486" s="2513" t="s">
        <v>2038</v>
      </c>
      <c r="Y486" s="2948"/>
      <c r="Z486" s="2530"/>
      <c r="AA486" s="2499" t="s">
        <v>2039</v>
      </c>
      <c r="AB486" s="2567">
        <v>45330</v>
      </c>
      <c r="AC486" s="2499">
        <f>6624+1700</f>
        <v>8324</v>
      </c>
      <c r="AD486" s="6" t="s">
        <v>2064</v>
      </c>
      <c r="AE486" s="2543">
        <v>45370</v>
      </c>
      <c r="AF486" s="8">
        <v>1</v>
      </c>
      <c r="AG486" s="2543">
        <v>45337</v>
      </c>
      <c r="AH486" s="8">
        <v>6.5</v>
      </c>
    </row>
    <row r="487" spans="1:34" s="162" customFormat="1" ht="146.25" x14ac:dyDescent="0.25">
      <c r="A487" s="2518">
        <v>45393</v>
      </c>
      <c r="C487" s="62" t="s">
        <v>2044</v>
      </c>
      <c r="D487" s="62"/>
      <c r="E487" s="62"/>
      <c r="F487" s="2556"/>
      <c r="G487" s="2631"/>
      <c r="H487" s="2556">
        <v>2</v>
      </c>
      <c r="I487" s="2936" t="s">
        <v>16314</v>
      </c>
      <c r="J487" s="16">
        <v>60</v>
      </c>
      <c r="K487" s="79" t="s">
        <v>6781</v>
      </c>
      <c r="L487" s="2461" t="s">
        <v>504</v>
      </c>
      <c r="M487" s="2600" t="s">
        <v>27</v>
      </c>
      <c r="N487" s="140" t="s">
        <v>2965</v>
      </c>
      <c r="O487" s="140"/>
      <c r="P487" s="140"/>
      <c r="Q487" s="17" t="s">
        <v>2042</v>
      </c>
      <c r="R487" s="2491">
        <v>37</v>
      </c>
      <c r="S487" s="2491">
        <v>89</v>
      </c>
      <c r="T487" s="2460" t="s">
        <v>545</v>
      </c>
      <c r="U487" s="16">
        <v>2</v>
      </c>
      <c r="V487" s="2533">
        <f t="shared" si="8"/>
        <v>120</v>
      </c>
      <c r="W487" s="16" t="s">
        <v>506</v>
      </c>
      <c r="X487" s="2513" t="s">
        <v>2038</v>
      </c>
      <c r="Y487" s="2948"/>
      <c r="Z487" s="2530"/>
      <c r="AA487" s="2499" t="s">
        <v>2039</v>
      </c>
      <c r="AB487" s="2593" t="s">
        <v>2045</v>
      </c>
      <c r="AC487" s="2499">
        <f>7096+1700</f>
        <v>8796</v>
      </c>
      <c r="AD487" s="6" t="s">
        <v>1002</v>
      </c>
      <c r="AE487" s="2543">
        <v>45401</v>
      </c>
      <c r="AF487" s="8">
        <v>1</v>
      </c>
      <c r="AG487" s="2543">
        <v>45336</v>
      </c>
      <c r="AH487" s="8"/>
    </row>
    <row r="488" spans="1:34" s="162" customFormat="1" ht="146.25" x14ac:dyDescent="0.25">
      <c r="A488" s="2639">
        <v>45393</v>
      </c>
      <c r="C488" s="148" t="s">
        <v>2037</v>
      </c>
      <c r="D488" s="148"/>
      <c r="E488" s="148"/>
      <c r="F488" s="2631"/>
      <c r="G488" s="2556"/>
      <c r="H488" s="2556">
        <v>1</v>
      </c>
      <c r="I488" s="2936" t="s">
        <v>16319</v>
      </c>
      <c r="J488" s="16">
        <v>60</v>
      </c>
      <c r="K488" s="79" t="s">
        <v>6781</v>
      </c>
      <c r="L488" s="2461" t="s">
        <v>504</v>
      </c>
      <c r="M488" s="2600" t="s">
        <v>27</v>
      </c>
      <c r="N488" s="140" t="s">
        <v>2966</v>
      </c>
      <c r="O488" s="140"/>
      <c r="P488" s="140"/>
      <c r="Q488" s="62" t="s">
        <v>2035</v>
      </c>
      <c r="R488" s="2491">
        <v>29</v>
      </c>
      <c r="S488" s="2491">
        <v>54</v>
      </c>
      <c r="T488" s="2460" t="s">
        <v>587</v>
      </c>
      <c r="U488" s="16">
        <v>11</v>
      </c>
      <c r="V488" s="2533">
        <f t="shared" si="8"/>
        <v>660</v>
      </c>
      <c r="W488" s="16" t="s">
        <v>506</v>
      </c>
      <c r="X488" s="2513" t="s">
        <v>2038</v>
      </c>
      <c r="Y488" s="2948"/>
      <c r="Z488" s="2530"/>
      <c r="AA488" s="2499" t="s">
        <v>2039</v>
      </c>
      <c r="AB488" s="2593" t="s">
        <v>2040</v>
      </c>
      <c r="AC488" s="2499">
        <f>7900+1700</f>
        <v>9600</v>
      </c>
      <c r="AD488" s="6" t="s">
        <v>2041</v>
      </c>
      <c r="AE488" s="2543">
        <v>45370</v>
      </c>
      <c r="AF488" s="8">
        <v>2</v>
      </c>
      <c r="AG488" s="2543">
        <v>45335</v>
      </c>
      <c r="AH488" s="8">
        <v>12</v>
      </c>
    </row>
    <row r="489" spans="1:34" s="162" customFormat="1" ht="146.25" x14ac:dyDescent="0.25">
      <c r="A489" s="2639">
        <v>45393</v>
      </c>
      <c r="C489" s="148" t="s">
        <v>2055</v>
      </c>
      <c r="D489" s="148"/>
      <c r="E489" s="148"/>
      <c r="F489" s="2556">
        <v>1</v>
      </c>
      <c r="G489" s="2631"/>
      <c r="H489" s="2631"/>
      <c r="I489" s="2936" t="s">
        <v>16312</v>
      </c>
      <c r="J489" s="16">
        <v>60</v>
      </c>
      <c r="K489" s="79" t="s">
        <v>16949</v>
      </c>
      <c r="L489" s="2461" t="s">
        <v>504</v>
      </c>
      <c r="M489" s="2600" t="s">
        <v>27</v>
      </c>
      <c r="N489" s="140" t="s">
        <v>2967</v>
      </c>
      <c r="O489" s="140"/>
      <c r="P489" s="140"/>
      <c r="Q489" s="62" t="s">
        <v>2053</v>
      </c>
      <c r="R489" s="2491">
        <v>1</v>
      </c>
      <c r="S489" s="2491">
        <v>1</v>
      </c>
      <c r="T489" s="2460" t="s">
        <v>798</v>
      </c>
      <c r="U489" s="16">
        <v>12</v>
      </c>
      <c r="V489" s="2533">
        <f t="shared" si="8"/>
        <v>720</v>
      </c>
      <c r="W489" s="16" t="s">
        <v>506</v>
      </c>
      <c r="X489" s="2513" t="s">
        <v>2038</v>
      </c>
      <c r="Y489" s="2948"/>
      <c r="Z489" s="2530"/>
      <c r="AA489" s="2499" t="s">
        <v>2039</v>
      </c>
      <c r="AB489" s="2567">
        <v>45327</v>
      </c>
      <c r="AC489" s="2499">
        <v>5385.78</v>
      </c>
      <c r="AD489" s="6"/>
      <c r="AE489" s="2543"/>
      <c r="AF489" s="8">
        <v>1</v>
      </c>
      <c r="AG489" s="2543">
        <v>45329</v>
      </c>
      <c r="AH489" s="8">
        <v>2.5</v>
      </c>
    </row>
    <row r="490" spans="1:34" s="162" customFormat="1" ht="105" x14ac:dyDescent="0.25">
      <c r="A490" s="2639">
        <v>45393</v>
      </c>
      <c r="C490" s="62" t="s">
        <v>2971</v>
      </c>
      <c r="D490" s="62"/>
      <c r="E490" s="62"/>
      <c r="F490" s="2631"/>
      <c r="G490" s="2556"/>
      <c r="H490" s="2556">
        <v>1</v>
      </c>
      <c r="I490" s="2936" t="s">
        <v>16454</v>
      </c>
      <c r="J490" s="16">
        <v>20</v>
      </c>
      <c r="K490" s="79" t="s">
        <v>2968</v>
      </c>
      <c r="L490" s="2461" t="s">
        <v>504</v>
      </c>
      <c r="M490" s="2600" t="s">
        <v>511</v>
      </c>
      <c r="N490" s="2623" t="s">
        <v>2970</v>
      </c>
      <c r="O490" s="2623"/>
      <c r="P490" s="2623"/>
      <c r="Q490" s="62" t="s">
        <v>2969</v>
      </c>
      <c r="R490" s="2491">
        <v>37</v>
      </c>
      <c r="S490" s="2491">
        <v>396</v>
      </c>
      <c r="T490" s="2460" t="s">
        <v>505</v>
      </c>
      <c r="U490" s="16">
        <v>37</v>
      </c>
      <c r="V490" s="2533">
        <f t="shared" si="8"/>
        <v>740</v>
      </c>
      <c r="W490" s="16" t="s">
        <v>520</v>
      </c>
      <c r="X490" s="2513" t="s">
        <v>2972</v>
      </c>
      <c r="Y490" s="2948"/>
      <c r="Z490" s="2530" t="s">
        <v>2973</v>
      </c>
      <c r="AA490" s="2499" t="s">
        <v>2974</v>
      </c>
      <c r="AB490" s="2593" t="s">
        <v>2938</v>
      </c>
      <c r="AC490" s="2499">
        <v>5020.3999999999996</v>
      </c>
      <c r="AD490" s="6" t="s">
        <v>635</v>
      </c>
      <c r="AE490" s="2543">
        <v>45393</v>
      </c>
      <c r="AF490" s="8">
        <v>2</v>
      </c>
      <c r="AG490" s="2543"/>
      <c r="AH490" s="8"/>
    </row>
    <row r="491" spans="1:34" s="2646" customFormat="1" ht="135" x14ac:dyDescent="0.25">
      <c r="A491" s="2639">
        <v>45392</v>
      </c>
      <c r="C491" s="62" t="s">
        <v>2048</v>
      </c>
      <c r="D491" s="62"/>
      <c r="E491" s="62"/>
      <c r="F491" s="2631"/>
      <c r="G491" s="2556">
        <v>1</v>
      </c>
      <c r="H491" s="2556"/>
      <c r="I491" s="2939" t="s">
        <v>16318</v>
      </c>
      <c r="J491" s="16">
        <v>60</v>
      </c>
      <c r="K491" s="79" t="s">
        <v>16950</v>
      </c>
      <c r="L491" s="2461" t="s">
        <v>504</v>
      </c>
      <c r="M491" s="2600" t="s">
        <v>27</v>
      </c>
      <c r="N491" s="140" t="s">
        <v>2975</v>
      </c>
      <c r="O491" s="140"/>
      <c r="P491" s="140"/>
      <c r="Q491" s="62" t="s">
        <v>2046</v>
      </c>
      <c r="R491" s="2491">
        <v>34</v>
      </c>
      <c r="S491" s="2491">
        <v>154</v>
      </c>
      <c r="T491" s="2460" t="s">
        <v>730</v>
      </c>
      <c r="U491" s="16">
        <v>1</v>
      </c>
      <c r="V491" s="2533">
        <f t="shared" si="8"/>
        <v>60</v>
      </c>
      <c r="W491" s="16" t="s">
        <v>506</v>
      </c>
      <c r="X491" s="2513" t="s">
        <v>2038</v>
      </c>
      <c r="Y491" s="2948"/>
      <c r="Z491" s="2530"/>
      <c r="AA491" s="2499" t="s">
        <v>2039</v>
      </c>
      <c r="AB491" s="2593" t="s">
        <v>2040</v>
      </c>
      <c r="AC491" s="2499">
        <v>10083.780000000001</v>
      </c>
      <c r="AD491" s="6" t="s">
        <v>635</v>
      </c>
      <c r="AE491" s="2543">
        <v>45370</v>
      </c>
      <c r="AF491" s="8">
        <v>2</v>
      </c>
      <c r="AG491" s="2543">
        <v>45335</v>
      </c>
      <c r="AH491" s="8">
        <v>14</v>
      </c>
    </row>
    <row r="492" spans="1:34" s="162" customFormat="1" ht="225" x14ac:dyDescent="0.25">
      <c r="A492" s="2639">
        <v>45392</v>
      </c>
      <c r="C492" s="17" t="s">
        <v>2058</v>
      </c>
      <c r="D492" s="17"/>
      <c r="E492" s="17"/>
      <c r="F492" s="2556">
        <v>1</v>
      </c>
      <c r="G492" s="2631"/>
      <c r="H492" s="2631"/>
      <c r="I492" s="2936" t="s">
        <v>16317</v>
      </c>
      <c r="J492" s="16">
        <v>60</v>
      </c>
      <c r="K492" s="79" t="s">
        <v>16950</v>
      </c>
      <c r="L492" s="2461" t="s">
        <v>504</v>
      </c>
      <c r="M492" s="2600" t="s">
        <v>27</v>
      </c>
      <c r="N492" s="140" t="s">
        <v>2976</v>
      </c>
      <c r="O492" s="140"/>
      <c r="P492" s="140"/>
      <c r="Q492" s="62" t="s">
        <v>2056</v>
      </c>
      <c r="R492" s="2491">
        <v>28</v>
      </c>
      <c r="S492" s="2491">
        <v>121</v>
      </c>
      <c r="T492" s="2460" t="s">
        <v>505</v>
      </c>
      <c r="U492" s="16">
        <v>3</v>
      </c>
      <c r="V492" s="2533">
        <f t="shared" si="8"/>
        <v>180</v>
      </c>
      <c r="W492" s="16" t="s">
        <v>506</v>
      </c>
      <c r="X492" s="2513" t="s">
        <v>2038</v>
      </c>
      <c r="Y492" s="2948"/>
      <c r="Z492" s="2530"/>
      <c r="AA492" s="2499" t="s">
        <v>2039</v>
      </c>
      <c r="AB492" s="2567">
        <v>45329</v>
      </c>
      <c r="AC492" s="2499">
        <f>9847+1300</f>
        <v>11147</v>
      </c>
      <c r="AD492" s="6" t="s">
        <v>635</v>
      </c>
      <c r="AE492" s="2543">
        <v>45370</v>
      </c>
      <c r="AF492" s="8">
        <v>2</v>
      </c>
      <c r="AG492" s="2543">
        <v>45337</v>
      </c>
      <c r="AH492" s="8">
        <v>20</v>
      </c>
    </row>
    <row r="493" spans="1:34" s="162" customFormat="1" ht="120" x14ac:dyDescent="0.25">
      <c r="A493" s="2639">
        <v>45392</v>
      </c>
      <c r="C493" s="62" t="s">
        <v>2980</v>
      </c>
      <c r="D493" s="62"/>
      <c r="E493" s="62"/>
      <c r="F493" s="2681"/>
      <c r="G493" s="161"/>
      <c r="H493" s="2681">
        <v>1</v>
      </c>
      <c r="I493" s="2936" t="s">
        <v>16455</v>
      </c>
      <c r="J493" s="16">
        <v>10</v>
      </c>
      <c r="K493" s="2706" t="s">
        <v>2977</v>
      </c>
      <c r="L493" s="2461" t="s">
        <v>504</v>
      </c>
      <c r="M493" s="2600" t="s">
        <v>511</v>
      </c>
      <c r="N493" s="56" t="s">
        <v>2979</v>
      </c>
      <c r="O493" s="56"/>
      <c r="P493" s="56"/>
      <c r="Q493" s="62" t="s">
        <v>2978</v>
      </c>
      <c r="R493" s="2491">
        <v>194</v>
      </c>
      <c r="S493" s="2491">
        <v>719</v>
      </c>
      <c r="T493" s="2460" t="s">
        <v>1067</v>
      </c>
      <c r="U493" s="16">
        <v>2</v>
      </c>
      <c r="V493" s="2533">
        <f t="shared" si="8"/>
        <v>20</v>
      </c>
      <c r="W493" s="16" t="s">
        <v>608</v>
      </c>
      <c r="X493" s="2513" t="s">
        <v>2981</v>
      </c>
      <c r="Y493" s="2948"/>
      <c r="Z493" s="2530"/>
      <c r="AA493" s="2499" t="s">
        <v>2943</v>
      </c>
      <c r="AB493" s="2593" t="s">
        <v>2982</v>
      </c>
      <c r="AC493" s="2499">
        <v>9677</v>
      </c>
      <c r="AD493" s="6" t="s">
        <v>2983</v>
      </c>
      <c r="AE493" s="2543">
        <v>45392</v>
      </c>
      <c r="AF493" s="8">
        <v>2</v>
      </c>
      <c r="AG493" s="2543">
        <v>45390</v>
      </c>
      <c r="AH493" s="8"/>
    </row>
    <row r="494" spans="1:34" s="162" customFormat="1" ht="90" x14ac:dyDescent="0.25">
      <c r="A494" s="2639">
        <v>45392</v>
      </c>
      <c r="C494" s="128" t="s">
        <v>2819</v>
      </c>
      <c r="D494" s="128"/>
      <c r="E494" s="128"/>
      <c r="F494" s="161"/>
      <c r="G494" s="2681">
        <v>1</v>
      </c>
      <c r="H494" s="161"/>
      <c r="I494" s="2936" t="s">
        <v>16456</v>
      </c>
      <c r="J494" s="77">
        <v>2</v>
      </c>
      <c r="K494" s="1557" t="s">
        <v>2984</v>
      </c>
      <c r="L494" s="77" t="s">
        <v>504</v>
      </c>
      <c r="M494" s="2628" t="s">
        <v>511</v>
      </c>
      <c r="N494" s="143" t="s">
        <v>1060</v>
      </c>
      <c r="O494" s="143"/>
      <c r="P494" s="143"/>
      <c r="Q494" s="62" t="s">
        <v>2985</v>
      </c>
      <c r="R494" s="2663">
        <v>49</v>
      </c>
      <c r="S494" s="2663">
        <v>639</v>
      </c>
      <c r="T494" s="2626" t="s">
        <v>545</v>
      </c>
      <c r="U494" s="77">
        <v>53</v>
      </c>
      <c r="V494" s="2627">
        <f t="shared" si="8"/>
        <v>106</v>
      </c>
      <c r="W494" s="16" t="s">
        <v>506</v>
      </c>
      <c r="X494" s="2513" t="s">
        <v>2986</v>
      </c>
      <c r="Y494" s="2948"/>
      <c r="Z494" s="2530"/>
      <c r="AA494" s="2499" t="s">
        <v>2698</v>
      </c>
      <c r="AB494" s="2593" t="s">
        <v>2987</v>
      </c>
      <c r="AC494" s="2499">
        <v>5944</v>
      </c>
      <c r="AD494" s="6" t="s">
        <v>1002</v>
      </c>
      <c r="AE494" s="2543">
        <v>45392</v>
      </c>
      <c r="AF494" s="8">
        <v>1</v>
      </c>
      <c r="AG494" s="2543">
        <v>45391</v>
      </c>
      <c r="AH494" s="8">
        <v>3.5</v>
      </c>
    </row>
    <row r="495" spans="1:34" s="162" customFormat="1" ht="105" x14ac:dyDescent="0.25">
      <c r="A495" s="2639">
        <v>45392</v>
      </c>
      <c r="C495" s="62" t="s">
        <v>2990</v>
      </c>
      <c r="D495" s="62"/>
      <c r="E495" s="62"/>
      <c r="F495" s="2698"/>
      <c r="G495" s="2698"/>
      <c r="H495" s="2556">
        <v>1</v>
      </c>
      <c r="I495" s="2936" t="s">
        <v>16457</v>
      </c>
      <c r="J495" s="16">
        <v>142</v>
      </c>
      <c r="K495" s="79" t="s">
        <v>2988</v>
      </c>
      <c r="L495" s="2461" t="s">
        <v>504</v>
      </c>
      <c r="M495" s="2758" t="s">
        <v>511</v>
      </c>
      <c r="N495" s="140" t="s">
        <v>2989</v>
      </c>
      <c r="O495" s="140"/>
      <c r="P495" s="140"/>
      <c r="Q495" s="62" t="s">
        <v>2849</v>
      </c>
      <c r="R495" s="2491">
        <v>68</v>
      </c>
      <c r="S495" s="2491">
        <v>142</v>
      </c>
      <c r="T495" s="2460" t="s">
        <v>629</v>
      </c>
      <c r="U495" s="16">
        <v>3</v>
      </c>
      <c r="V495" s="2533">
        <f t="shared" si="8"/>
        <v>426</v>
      </c>
      <c r="W495" s="16" t="s">
        <v>608</v>
      </c>
      <c r="X495" s="2513" t="s">
        <v>2852</v>
      </c>
      <c r="Y495" s="2948"/>
      <c r="Z495" s="2530"/>
      <c r="AA495" s="2499" t="s">
        <v>547</v>
      </c>
      <c r="AB495" s="2593" t="s">
        <v>2853</v>
      </c>
      <c r="AC495" s="2499">
        <v>7720.28</v>
      </c>
      <c r="AD495" s="6" t="s">
        <v>635</v>
      </c>
      <c r="AE495" s="2543">
        <v>45394</v>
      </c>
      <c r="AF495" s="8">
        <v>2</v>
      </c>
      <c r="AG495" s="2543">
        <v>45380</v>
      </c>
      <c r="AH495" s="8"/>
    </row>
    <row r="496" spans="1:34" s="162" customFormat="1" ht="180" x14ac:dyDescent="0.25">
      <c r="A496" s="2639">
        <v>45392</v>
      </c>
      <c r="C496" s="62" t="s">
        <v>2993</v>
      </c>
      <c r="D496" s="62"/>
      <c r="E496" s="62"/>
      <c r="F496" s="2556"/>
      <c r="G496" s="2556">
        <v>1</v>
      </c>
      <c r="H496" s="2631"/>
      <c r="I496" s="2936" t="s">
        <v>16458</v>
      </c>
      <c r="J496" s="16">
        <v>10</v>
      </c>
      <c r="K496" s="79" t="s">
        <v>2977</v>
      </c>
      <c r="L496" s="2461" t="s">
        <v>504</v>
      </c>
      <c r="M496" s="2758" t="s">
        <v>511</v>
      </c>
      <c r="N496" s="56" t="s">
        <v>2992</v>
      </c>
      <c r="O496" s="56"/>
      <c r="P496" s="56"/>
      <c r="Q496" s="1597" t="s">
        <v>2991</v>
      </c>
      <c r="R496" s="2491">
        <v>43</v>
      </c>
      <c r="S496" s="2491">
        <v>203</v>
      </c>
      <c r="T496" s="2460" t="s">
        <v>545</v>
      </c>
      <c r="U496" s="16">
        <v>47</v>
      </c>
      <c r="V496" s="2533">
        <f t="shared" si="8"/>
        <v>470</v>
      </c>
      <c r="W496" s="16" t="s">
        <v>506</v>
      </c>
      <c r="X496" s="2513" t="s">
        <v>2994</v>
      </c>
      <c r="Y496" s="2948"/>
      <c r="Z496" s="2530" t="s">
        <v>2995</v>
      </c>
      <c r="AA496" s="2499" t="s">
        <v>547</v>
      </c>
      <c r="AB496" s="2593" t="s">
        <v>2853</v>
      </c>
      <c r="AC496" s="2499">
        <v>3350</v>
      </c>
      <c r="AD496" s="6" t="s">
        <v>1002</v>
      </c>
      <c r="AE496" s="2543">
        <v>45392</v>
      </c>
      <c r="AF496" s="8">
        <v>1</v>
      </c>
      <c r="AG496" s="2543"/>
      <c r="AH496" s="8">
        <v>4</v>
      </c>
    </row>
    <row r="497" spans="1:34" s="162" customFormat="1" ht="135" x14ac:dyDescent="0.25">
      <c r="A497" s="2639">
        <v>45392</v>
      </c>
      <c r="C497" s="1597" t="s">
        <v>2998</v>
      </c>
      <c r="D497" s="1597"/>
      <c r="E497" s="1597"/>
      <c r="F497" s="2631"/>
      <c r="G497" s="2556">
        <v>2</v>
      </c>
      <c r="H497" s="2631"/>
      <c r="I497" s="2936" t="s">
        <v>16459</v>
      </c>
      <c r="J497" s="16">
        <v>25</v>
      </c>
      <c r="K497" s="79" t="s">
        <v>2977</v>
      </c>
      <c r="L497" s="2461" t="s">
        <v>504</v>
      </c>
      <c r="M497" s="2758" t="s">
        <v>511</v>
      </c>
      <c r="N497" s="56" t="s">
        <v>2997</v>
      </c>
      <c r="O497" s="56"/>
      <c r="P497" s="56"/>
      <c r="Q497" s="17" t="s">
        <v>2996</v>
      </c>
      <c r="R497" s="2491">
        <v>57</v>
      </c>
      <c r="S497" s="2491">
        <v>218</v>
      </c>
      <c r="T497" s="2460" t="s">
        <v>545</v>
      </c>
      <c r="U497" s="16">
        <v>29</v>
      </c>
      <c r="V497" s="2533">
        <f t="shared" si="8"/>
        <v>725</v>
      </c>
      <c r="W497" s="16" t="s">
        <v>506</v>
      </c>
      <c r="X497" s="2513" t="s">
        <v>546</v>
      </c>
      <c r="Y497" s="2948"/>
      <c r="Z497" s="2530"/>
      <c r="AA497" s="2499" t="s">
        <v>547</v>
      </c>
      <c r="AB497" s="2593" t="s">
        <v>2878</v>
      </c>
      <c r="AC497" s="2499">
        <v>2970.5</v>
      </c>
      <c r="AD497" s="6" t="s">
        <v>1002</v>
      </c>
      <c r="AE497" s="2543">
        <v>45391</v>
      </c>
      <c r="AF497" s="8">
        <v>1</v>
      </c>
      <c r="AG497" s="2543"/>
      <c r="AH497" s="8">
        <v>5</v>
      </c>
    </row>
    <row r="498" spans="1:34" s="162" customFormat="1" ht="120" x14ac:dyDescent="0.25">
      <c r="A498" s="2639">
        <v>45391</v>
      </c>
      <c r="C498" s="62" t="s">
        <v>3001</v>
      </c>
      <c r="D498" s="62"/>
      <c r="E498" s="62"/>
      <c r="F498" s="2556">
        <v>1</v>
      </c>
      <c r="G498" s="2631"/>
      <c r="H498" s="2631"/>
      <c r="I498" s="2936" t="s">
        <v>16460</v>
      </c>
      <c r="J498" s="16">
        <v>2</v>
      </c>
      <c r="K498" s="79" t="s">
        <v>2977</v>
      </c>
      <c r="L498" s="2461" t="s">
        <v>504</v>
      </c>
      <c r="M498" s="2700" t="s">
        <v>511</v>
      </c>
      <c r="N498" s="56" t="s">
        <v>3000</v>
      </c>
      <c r="O498" s="56"/>
      <c r="P498" s="56"/>
      <c r="Q498" s="62" t="s">
        <v>2999</v>
      </c>
      <c r="R498" s="2491">
        <v>43</v>
      </c>
      <c r="S498" s="2491">
        <v>84</v>
      </c>
      <c r="T498" s="2460" t="s">
        <v>640</v>
      </c>
      <c r="U498" s="16">
        <v>3</v>
      </c>
      <c r="V498" s="2533">
        <f t="shared" si="8"/>
        <v>6</v>
      </c>
      <c r="W498" s="16" t="s">
        <v>2515</v>
      </c>
      <c r="X498" s="2513" t="s">
        <v>2792</v>
      </c>
      <c r="Y498" s="2948"/>
      <c r="Z498" s="2530" t="s">
        <v>3002</v>
      </c>
      <c r="AA498" s="2499" t="s">
        <v>2821</v>
      </c>
      <c r="AB498" s="2593" t="s">
        <v>2908</v>
      </c>
      <c r="AC498" s="2499">
        <f>1146+800</f>
        <v>1946</v>
      </c>
      <c r="AD498" s="6" t="s">
        <v>1002</v>
      </c>
      <c r="AE498" s="2543">
        <v>45392</v>
      </c>
      <c r="AF498" s="8">
        <v>1</v>
      </c>
      <c r="AG498" s="2543"/>
      <c r="AH498" s="8"/>
    </row>
    <row r="499" spans="1:34" s="162" customFormat="1" ht="90" x14ac:dyDescent="0.25">
      <c r="A499" s="2639">
        <v>45391</v>
      </c>
      <c r="C499" s="62" t="s">
        <v>3006</v>
      </c>
      <c r="D499" s="62"/>
      <c r="E499" s="62"/>
      <c r="F499" s="2556">
        <v>1</v>
      </c>
      <c r="G499" s="2631"/>
      <c r="H499" s="2631"/>
      <c r="I499" s="2936" t="s">
        <v>16461</v>
      </c>
      <c r="J499" s="16">
        <v>100</v>
      </c>
      <c r="K499" s="2706" t="s">
        <v>3003</v>
      </c>
      <c r="L499" s="2461" t="s">
        <v>504</v>
      </c>
      <c r="M499" s="2600" t="s">
        <v>27</v>
      </c>
      <c r="N499" s="2712" t="s">
        <v>3005</v>
      </c>
      <c r="O499" s="2945"/>
      <c r="P499" s="2945"/>
      <c r="Q499" s="62" t="s">
        <v>3004</v>
      </c>
      <c r="R499" s="2491">
        <v>24</v>
      </c>
      <c r="S499" s="2491">
        <v>42</v>
      </c>
      <c r="T499" s="2460" t="s">
        <v>545</v>
      </c>
      <c r="U499" s="16">
        <v>6</v>
      </c>
      <c r="V499" s="2533">
        <f t="shared" si="8"/>
        <v>600</v>
      </c>
      <c r="W499" s="16" t="s">
        <v>608</v>
      </c>
      <c r="X499" s="2513" t="s">
        <v>3007</v>
      </c>
      <c r="Y499" s="2948"/>
      <c r="Z499" s="2530"/>
      <c r="AA499" s="2499" t="s">
        <v>2943</v>
      </c>
      <c r="AB499" s="2593" t="s">
        <v>3008</v>
      </c>
      <c r="AC499" s="2499">
        <v>2000</v>
      </c>
      <c r="AD499" s="6" t="s">
        <v>1002</v>
      </c>
      <c r="AE499" s="2543">
        <v>45391</v>
      </c>
      <c r="AF499" s="8">
        <v>1</v>
      </c>
      <c r="AG499" s="2543"/>
      <c r="AH499" s="8"/>
    </row>
    <row r="500" spans="1:34" s="162" customFormat="1" ht="75" x14ac:dyDescent="0.25">
      <c r="A500" s="2639">
        <v>45390</v>
      </c>
      <c r="C500" s="62" t="s">
        <v>3011</v>
      </c>
      <c r="D500" s="62"/>
      <c r="E500" s="62"/>
      <c r="F500" s="2631"/>
      <c r="G500" s="2556">
        <v>1</v>
      </c>
      <c r="H500" s="2631"/>
      <c r="I500" s="2936" t="s">
        <v>16462</v>
      </c>
      <c r="J500" s="16">
        <v>100</v>
      </c>
      <c r="K500" s="2706" t="s">
        <v>3009</v>
      </c>
      <c r="L500" s="2461" t="s">
        <v>504</v>
      </c>
      <c r="M500" s="2600" t="s">
        <v>27</v>
      </c>
      <c r="N500" s="56" t="s">
        <v>1038</v>
      </c>
      <c r="O500" s="56"/>
      <c r="P500" s="56"/>
      <c r="Q500" s="62" t="s">
        <v>3010</v>
      </c>
      <c r="R500" s="2491">
        <v>3</v>
      </c>
      <c r="S500" s="2491">
        <v>6</v>
      </c>
      <c r="T500" s="2460" t="s">
        <v>545</v>
      </c>
      <c r="U500" s="16">
        <v>0</v>
      </c>
      <c r="V500" s="2533">
        <f t="shared" si="8"/>
        <v>0</v>
      </c>
      <c r="W500" s="16" t="s">
        <v>506</v>
      </c>
      <c r="X500" s="2513" t="s">
        <v>1280</v>
      </c>
      <c r="Y500" s="2948"/>
      <c r="Z500" s="2614" t="s">
        <v>3012</v>
      </c>
      <c r="AA500" s="2499" t="s">
        <v>2946</v>
      </c>
      <c r="AB500" s="2593" t="s">
        <v>2947</v>
      </c>
      <c r="AC500" s="2499">
        <v>1290</v>
      </c>
      <c r="AD500" s="6" t="s">
        <v>3013</v>
      </c>
      <c r="AE500" s="2543">
        <v>45391</v>
      </c>
      <c r="AF500" s="8">
        <v>1</v>
      </c>
      <c r="AG500" s="2543">
        <v>45379</v>
      </c>
      <c r="AH500" s="8"/>
    </row>
    <row r="501" spans="1:34" s="162" customFormat="1" ht="135" x14ac:dyDescent="0.25">
      <c r="A501" s="2639">
        <v>45390</v>
      </c>
      <c r="C501" s="17" t="s">
        <v>3017</v>
      </c>
      <c r="D501" s="17"/>
      <c r="E501" s="17"/>
      <c r="F501" s="2556">
        <v>1</v>
      </c>
      <c r="G501" s="2556"/>
      <c r="H501" s="2556"/>
      <c r="I501" s="2936" t="s">
        <v>16463</v>
      </c>
      <c r="J501" s="16">
        <v>40</v>
      </c>
      <c r="K501" s="79" t="s">
        <v>3014</v>
      </c>
      <c r="L501" s="2461" t="s">
        <v>504</v>
      </c>
      <c r="M501" s="2600" t="s">
        <v>27</v>
      </c>
      <c r="N501" s="2729" t="s">
        <v>3016</v>
      </c>
      <c r="O501" s="2729"/>
      <c r="P501" s="2729"/>
      <c r="Q501" s="17" t="s">
        <v>3015</v>
      </c>
      <c r="R501" s="2491">
        <v>106</v>
      </c>
      <c r="S501" s="2491">
        <v>341</v>
      </c>
      <c r="T501" s="2460" t="s">
        <v>629</v>
      </c>
      <c r="U501" s="16">
        <v>11</v>
      </c>
      <c r="V501" s="2533">
        <f t="shared" si="8"/>
        <v>440</v>
      </c>
      <c r="W501" s="16" t="s">
        <v>2291</v>
      </c>
      <c r="X501" s="2513" t="s">
        <v>541</v>
      </c>
      <c r="Y501" s="2948"/>
      <c r="Z501" s="2530"/>
      <c r="AA501" s="2499" t="s">
        <v>2931</v>
      </c>
      <c r="AB501" s="2593" t="s">
        <v>3018</v>
      </c>
      <c r="AC501" s="2499">
        <v>4281.6000000000004</v>
      </c>
      <c r="AD501" s="6" t="s">
        <v>635</v>
      </c>
      <c r="AE501" s="2543">
        <v>45391</v>
      </c>
      <c r="AF501" s="8">
        <v>2</v>
      </c>
      <c r="AG501" s="2543">
        <v>45369</v>
      </c>
      <c r="AH501" s="8">
        <v>6.5</v>
      </c>
    </row>
    <row r="502" spans="1:34" s="162" customFormat="1" ht="90" x14ac:dyDescent="0.25">
      <c r="A502" s="2639">
        <v>45390</v>
      </c>
      <c r="C502" s="62" t="s">
        <v>3022</v>
      </c>
      <c r="D502" s="62"/>
      <c r="E502" s="62"/>
      <c r="F502" s="2556">
        <v>2</v>
      </c>
      <c r="G502" s="2770"/>
      <c r="H502" s="2770"/>
      <c r="I502" s="2936" t="s">
        <v>16464</v>
      </c>
      <c r="J502" s="1593">
        <v>6</v>
      </c>
      <c r="K502" s="79" t="s">
        <v>3019</v>
      </c>
      <c r="L502" s="2466" t="s">
        <v>504</v>
      </c>
      <c r="M502" s="2758" t="s">
        <v>511</v>
      </c>
      <c r="N502" s="2772" t="s">
        <v>3021</v>
      </c>
      <c r="O502" s="2772"/>
      <c r="P502" s="2772"/>
      <c r="Q502" s="62" t="s">
        <v>3020</v>
      </c>
      <c r="R502" s="2755">
        <v>136</v>
      </c>
      <c r="S502" s="2755">
        <v>628</v>
      </c>
      <c r="T502" s="2756" t="s">
        <v>629</v>
      </c>
      <c r="U502" s="1593">
        <v>28</v>
      </c>
      <c r="V502" s="2757">
        <f t="shared" si="8"/>
        <v>168</v>
      </c>
      <c r="W502" s="1593" t="s">
        <v>520</v>
      </c>
      <c r="X502" s="2732" t="s">
        <v>3023</v>
      </c>
      <c r="Y502" s="2951"/>
      <c r="Z502" s="2733"/>
      <c r="AA502" s="2734" t="s">
        <v>3024</v>
      </c>
      <c r="AB502" s="2735" t="s">
        <v>2947</v>
      </c>
      <c r="AC502" s="2734">
        <v>5291.3</v>
      </c>
      <c r="AD502" s="2619" t="s">
        <v>956</v>
      </c>
      <c r="AE502" s="2737">
        <v>45390</v>
      </c>
      <c r="AF502" s="2738">
        <v>2</v>
      </c>
      <c r="AG502" s="2737">
        <v>45380</v>
      </c>
      <c r="AH502" s="2738"/>
    </row>
    <row r="503" spans="1:34" s="32" customFormat="1" ht="90" x14ac:dyDescent="0.25">
      <c r="A503" s="2639">
        <v>45390</v>
      </c>
      <c r="C503" s="62" t="s">
        <v>3028</v>
      </c>
      <c r="D503" s="62"/>
      <c r="E503" s="62"/>
      <c r="F503" s="2556">
        <v>3</v>
      </c>
      <c r="G503" s="2556"/>
      <c r="H503" s="2631"/>
      <c r="I503" s="2943" t="s">
        <v>16465</v>
      </c>
      <c r="J503" s="16">
        <v>50</v>
      </c>
      <c r="K503" s="2706" t="s">
        <v>3025</v>
      </c>
      <c r="L503" s="2461" t="s">
        <v>504</v>
      </c>
      <c r="M503" s="2600" t="s">
        <v>35</v>
      </c>
      <c r="N503" s="56" t="s">
        <v>3027</v>
      </c>
      <c r="O503" s="56"/>
      <c r="P503" s="56"/>
      <c r="Q503" s="62" t="s">
        <v>3026</v>
      </c>
      <c r="R503" s="2491">
        <v>49</v>
      </c>
      <c r="S503" s="2491">
        <v>176</v>
      </c>
      <c r="T503" s="2460" t="s">
        <v>545</v>
      </c>
      <c r="U503" s="16">
        <v>53</v>
      </c>
      <c r="V503" s="2533">
        <f t="shared" si="8"/>
        <v>2650</v>
      </c>
      <c r="W503" s="16" t="s">
        <v>506</v>
      </c>
      <c r="X503" s="2513" t="s">
        <v>1275</v>
      </c>
      <c r="Y503" s="2948"/>
      <c r="Z503" s="2530"/>
      <c r="AA503" s="2499" t="s">
        <v>2931</v>
      </c>
      <c r="AB503" s="2593" t="s">
        <v>3029</v>
      </c>
      <c r="AC503" s="2499">
        <v>3037.5</v>
      </c>
      <c r="AD503" s="6" t="s">
        <v>1002</v>
      </c>
      <c r="AE503" s="2543">
        <v>45390</v>
      </c>
      <c r="AF503" s="8">
        <v>1</v>
      </c>
      <c r="AG503" s="2543">
        <v>45372</v>
      </c>
      <c r="AH503" s="8"/>
    </row>
    <row r="504" spans="1:34" s="162" customFormat="1" ht="228" x14ac:dyDescent="0.25">
      <c r="A504" s="2639">
        <v>45387</v>
      </c>
      <c r="C504" s="147" t="s">
        <v>3033</v>
      </c>
      <c r="D504" s="147"/>
      <c r="E504" s="147"/>
      <c r="F504" s="2642"/>
      <c r="G504" s="2642"/>
      <c r="H504" s="2681">
        <v>1</v>
      </c>
      <c r="I504" s="2936" t="s">
        <v>16466</v>
      </c>
      <c r="J504" s="77">
        <v>40</v>
      </c>
      <c r="K504" s="2716" t="s">
        <v>3030</v>
      </c>
      <c r="L504" s="77" t="s">
        <v>504</v>
      </c>
      <c r="M504" s="2628" t="s">
        <v>511</v>
      </c>
      <c r="N504" s="2771" t="s">
        <v>16792</v>
      </c>
      <c r="O504" s="2946"/>
      <c r="P504" s="2946"/>
      <c r="Q504" s="62" t="s">
        <v>3031</v>
      </c>
      <c r="R504" s="2663">
        <v>227</v>
      </c>
      <c r="S504" s="2663">
        <v>987</v>
      </c>
      <c r="T504" s="77" t="s">
        <v>3032</v>
      </c>
      <c r="U504" s="77">
        <v>0</v>
      </c>
      <c r="V504" s="2627">
        <f t="shared" si="8"/>
        <v>0</v>
      </c>
      <c r="W504" s="16" t="s">
        <v>520</v>
      </c>
      <c r="X504" s="2513" t="s">
        <v>1310</v>
      </c>
      <c r="Y504" s="2948"/>
      <c r="Z504" s="2614" t="s">
        <v>3034</v>
      </c>
      <c r="AA504" s="2499" t="s">
        <v>3035</v>
      </c>
      <c r="AB504" s="2593" t="s">
        <v>3036</v>
      </c>
      <c r="AC504" s="2499">
        <v>30920</v>
      </c>
      <c r="AD504" s="6" t="s">
        <v>1312</v>
      </c>
      <c r="AE504" s="2543">
        <v>45387</v>
      </c>
      <c r="AF504" s="8">
        <v>2</v>
      </c>
      <c r="AG504" s="2543"/>
      <c r="AH504" s="8">
        <v>12</v>
      </c>
    </row>
    <row r="505" spans="1:34" s="162" customFormat="1" ht="165" x14ac:dyDescent="0.25">
      <c r="A505" s="2639">
        <v>45387</v>
      </c>
      <c r="C505" s="128" t="s">
        <v>3039</v>
      </c>
      <c r="D505" s="128"/>
      <c r="E505" s="128"/>
      <c r="F505" s="2556"/>
      <c r="G505" s="2631"/>
      <c r="H505" s="2556">
        <v>2</v>
      </c>
      <c r="I505" s="2936" t="s">
        <v>16467</v>
      </c>
      <c r="J505" s="77">
        <v>10</v>
      </c>
      <c r="K505" s="2716" t="s">
        <v>3030</v>
      </c>
      <c r="L505" s="77" t="s">
        <v>504</v>
      </c>
      <c r="M505" s="2628" t="s">
        <v>511</v>
      </c>
      <c r="N505" s="2666" t="s">
        <v>3038</v>
      </c>
      <c r="O505" s="2666"/>
      <c r="P505" s="2666"/>
      <c r="Q505" s="17" t="s">
        <v>3037</v>
      </c>
      <c r="R505" s="2663">
        <v>6</v>
      </c>
      <c r="S505" s="2663">
        <v>31</v>
      </c>
      <c r="T505" s="2626" t="s">
        <v>545</v>
      </c>
      <c r="U505" s="77">
        <v>56</v>
      </c>
      <c r="V505" s="2627">
        <f t="shared" si="8"/>
        <v>560</v>
      </c>
      <c r="W505" s="16" t="s">
        <v>506</v>
      </c>
      <c r="X505" s="2513" t="s">
        <v>3040</v>
      </c>
      <c r="Y505" s="2948"/>
      <c r="Z505" s="2614" t="s">
        <v>3041</v>
      </c>
      <c r="AA505" s="2499" t="s">
        <v>3042</v>
      </c>
      <c r="AB505" s="2593" t="s">
        <v>2832</v>
      </c>
      <c r="AC505" s="2499">
        <v>4335</v>
      </c>
      <c r="AD505" s="6" t="s">
        <v>956</v>
      </c>
      <c r="AE505" s="2543">
        <v>45387</v>
      </c>
      <c r="AF505" s="8">
        <v>1</v>
      </c>
      <c r="AG505" s="2543"/>
      <c r="AH505" s="8"/>
    </row>
    <row r="506" spans="1:34" s="162" customFormat="1" ht="90" x14ac:dyDescent="0.25">
      <c r="A506" s="2639">
        <v>45387</v>
      </c>
      <c r="C506" s="128" t="s">
        <v>3045</v>
      </c>
      <c r="D506" s="128"/>
      <c r="E506" s="128"/>
      <c r="F506" s="2681"/>
      <c r="G506" s="161"/>
      <c r="H506" s="2681">
        <v>1</v>
      </c>
      <c r="I506" s="2936" t="s">
        <v>16468</v>
      </c>
      <c r="J506" s="77">
        <v>60</v>
      </c>
      <c r="K506" s="1557" t="s">
        <v>3030</v>
      </c>
      <c r="L506" s="77" t="s">
        <v>504</v>
      </c>
      <c r="M506" s="2628" t="s">
        <v>511</v>
      </c>
      <c r="N506" s="143" t="s">
        <v>3044</v>
      </c>
      <c r="O506" s="143"/>
      <c r="P506" s="143"/>
      <c r="Q506" s="62" t="s">
        <v>3043</v>
      </c>
      <c r="R506" s="2663">
        <v>36</v>
      </c>
      <c r="S506" s="2663">
        <v>315</v>
      </c>
      <c r="T506" s="2626" t="s">
        <v>545</v>
      </c>
      <c r="U506" s="77">
        <v>16</v>
      </c>
      <c r="V506" s="2627">
        <f t="shared" si="8"/>
        <v>960</v>
      </c>
      <c r="W506" s="16" t="s">
        <v>506</v>
      </c>
      <c r="X506" s="2513" t="s">
        <v>833</v>
      </c>
      <c r="Y506" s="2948"/>
      <c r="Z506" s="2530"/>
      <c r="AA506" s="2499" t="s">
        <v>3046</v>
      </c>
      <c r="AB506" s="2593" t="s">
        <v>3008</v>
      </c>
      <c r="AC506" s="2499">
        <v>10657.8</v>
      </c>
      <c r="AD506" s="6" t="s">
        <v>1002</v>
      </c>
      <c r="AE506" s="2543">
        <v>45387</v>
      </c>
      <c r="AF506" s="8">
        <v>1</v>
      </c>
      <c r="AG506" s="2543"/>
      <c r="AH506" s="8">
        <v>11</v>
      </c>
    </row>
    <row r="507" spans="1:34" s="162" customFormat="1" ht="168" x14ac:dyDescent="0.25">
      <c r="A507" s="2639">
        <v>45387</v>
      </c>
      <c r="C507" s="62" t="s">
        <v>3050</v>
      </c>
      <c r="D507" s="62"/>
      <c r="E507" s="62"/>
      <c r="F507" s="2556">
        <v>1</v>
      </c>
      <c r="G507" s="2556"/>
      <c r="H507" s="2631"/>
      <c r="I507" s="2936" t="s">
        <v>16469</v>
      </c>
      <c r="J507" s="16">
        <v>15</v>
      </c>
      <c r="K507" s="79" t="s">
        <v>3047</v>
      </c>
      <c r="L507" s="2461" t="s">
        <v>504</v>
      </c>
      <c r="M507" s="2600" t="s">
        <v>511</v>
      </c>
      <c r="N507" s="140" t="s">
        <v>3049</v>
      </c>
      <c r="O507" s="140"/>
      <c r="P507" s="140"/>
      <c r="Q507" s="62" t="s">
        <v>3048</v>
      </c>
      <c r="R507" s="2491">
        <v>13</v>
      </c>
      <c r="S507" s="2491">
        <v>59</v>
      </c>
      <c r="T507" s="2460" t="s">
        <v>505</v>
      </c>
      <c r="U507" s="16">
        <v>70</v>
      </c>
      <c r="V507" s="2533">
        <f t="shared" si="8"/>
        <v>1050</v>
      </c>
      <c r="W507" s="16" t="s">
        <v>506</v>
      </c>
      <c r="X507" s="2513" t="s">
        <v>3051</v>
      </c>
      <c r="Y507" s="2948"/>
      <c r="Z507" s="2614" t="s">
        <v>3052</v>
      </c>
      <c r="AA507" s="2499" t="s">
        <v>3053</v>
      </c>
      <c r="AB507" s="2593" t="s">
        <v>3054</v>
      </c>
      <c r="AC507" s="2499">
        <v>4515.5</v>
      </c>
      <c r="AD507" s="6" t="s">
        <v>635</v>
      </c>
      <c r="AE507" s="2543">
        <v>45364</v>
      </c>
      <c r="AF507" s="8">
        <v>2</v>
      </c>
      <c r="AG507" s="2543">
        <v>45357</v>
      </c>
      <c r="AH507" s="8">
        <v>4.5</v>
      </c>
    </row>
    <row r="508" spans="1:34" s="162" customFormat="1" ht="96" x14ac:dyDescent="0.25">
      <c r="A508" s="2639">
        <v>45386</v>
      </c>
      <c r="C508" s="128" t="s">
        <v>3057</v>
      </c>
      <c r="D508" s="128"/>
      <c r="E508" s="128"/>
      <c r="F508" s="161"/>
      <c r="G508" s="2681">
        <v>1</v>
      </c>
      <c r="H508" s="161"/>
      <c r="I508" s="2936" t="s">
        <v>16470</v>
      </c>
      <c r="J508" s="77">
        <v>2</v>
      </c>
      <c r="K508" s="1557" t="s">
        <v>3055</v>
      </c>
      <c r="L508" s="77" t="s">
        <v>504</v>
      </c>
      <c r="M508" s="2628" t="s">
        <v>511</v>
      </c>
      <c r="N508" s="143" t="s">
        <v>1060</v>
      </c>
      <c r="O508" s="143"/>
      <c r="P508" s="143"/>
      <c r="Q508" s="62" t="s">
        <v>3056</v>
      </c>
      <c r="R508" s="2663">
        <v>49</v>
      </c>
      <c r="S508" s="2663">
        <v>849</v>
      </c>
      <c r="T508" s="2626" t="s">
        <v>545</v>
      </c>
      <c r="U508" s="77">
        <v>55</v>
      </c>
      <c r="V508" s="2627">
        <f t="shared" si="8"/>
        <v>110</v>
      </c>
      <c r="W508" s="16" t="s">
        <v>506</v>
      </c>
      <c r="X508" s="2513" t="s">
        <v>2986</v>
      </c>
      <c r="Y508" s="2948"/>
      <c r="Z508" s="2614" t="s">
        <v>3058</v>
      </c>
      <c r="AA508" s="2499" t="s">
        <v>3046</v>
      </c>
      <c r="AB508" s="2593" t="s">
        <v>2832</v>
      </c>
      <c r="AC508" s="2499">
        <v>6673</v>
      </c>
      <c r="AD508" s="6" t="s">
        <v>1002</v>
      </c>
      <c r="AE508" s="2543">
        <v>45386</v>
      </c>
      <c r="AF508" s="8">
        <v>1</v>
      </c>
      <c r="AG508" s="2543"/>
      <c r="AH508" s="8">
        <v>7.5</v>
      </c>
    </row>
    <row r="509" spans="1:34" s="162" customFormat="1" ht="120" x14ac:dyDescent="0.25">
      <c r="A509" s="2639">
        <v>45385</v>
      </c>
      <c r="C509" s="17" t="s">
        <v>3062</v>
      </c>
      <c r="D509" s="17"/>
      <c r="E509" s="17"/>
      <c r="F509" s="2631"/>
      <c r="G509" s="2556">
        <v>1</v>
      </c>
      <c r="H509" s="2631"/>
      <c r="I509" s="2936" t="s">
        <v>16471</v>
      </c>
      <c r="J509" s="16">
        <v>25</v>
      </c>
      <c r="K509" s="2706" t="s">
        <v>3059</v>
      </c>
      <c r="L509" s="2461" t="s">
        <v>504</v>
      </c>
      <c r="M509" s="2700" t="s">
        <v>511</v>
      </c>
      <c r="N509" s="1567" t="s">
        <v>3061</v>
      </c>
      <c r="O509" s="1567"/>
      <c r="P509" s="1567"/>
      <c r="Q509" s="62" t="s">
        <v>3060</v>
      </c>
      <c r="R509" s="2491">
        <v>37</v>
      </c>
      <c r="S509" s="2491">
        <v>80</v>
      </c>
      <c r="T509" s="2460" t="s">
        <v>545</v>
      </c>
      <c r="U509" s="16">
        <v>29</v>
      </c>
      <c r="V509" s="2533">
        <f t="shared" si="8"/>
        <v>725</v>
      </c>
      <c r="W509" s="16" t="s">
        <v>506</v>
      </c>
      <c r="X509" s="2513" t="s">
        <v>3063</v>
      </c>
      <c r="Y509" s="2948"/>
      <c r="Z509" s="2530"/>
      <c r="AA509" s="2499" t="s">
        <v>2896</v>
      </c>
      <c r="AB509" s="2593" t="s">
        <v>3064</v>
      </c>
      <c r="AC509" s="2499">
        <v>1550</v>
      </c>
      <c r="AD509" s="6" t="s">
        <v>1002</v>
      </c>
      <c r="AE509" s="2543">
        <v>45387</v>
      </c>
      <c r="AF509" s="8">
        <v>1</v>
      </c>
      <c r="AG509" s="2543">
        <v>45377</v>
      </c>
      <c r="AH509" s="8">
        <v>4</v>
      </c>
    </row>
    <row r="510" spans="1:34" s="162" customFormat="1" ht="135" x14ac:dyDescent="0.25">
      <c r="A510" s="2639">
        <v>45385</v>
      </c>
      <c r="C510" s="2743" t="s">
        <v>3067</v>
      </c>
      <c r="D510" s="2743"/>
      <c r="E510" s="2743"/>
      <c r="F510" s="2708"/>
      <c r="G510" s="2556">
        <v>1</v>
      </c>
      <c r="H510" s="2708"/>
      <c r="I510" s="2936" t="s">
        <v>16472</v>
      </c>
      <c r="J510" s="50">
        <v>5</v>
      </c>
      <c r="K510" s="1531" t="s">
        <v>3065</v>
      </c>
      <c r="L510" s="2550" t="s">
        <v>504</v>
      </c>
      <c r="M510" s="2700" t="s">
        <v>27</v>
      </c>
      <c r="N510" s="57" t="s">
        <v>1038</v>
      </c>
      <c r="O510" s="57"/>
      <c r="P510" s="57"/>
      <c r="Q510" s="62" t="s">
        <v>3066</v>
      </c>
      <c r="R510" s="2699">
        <v>51</v>
      </c>
      <c r="S510" s="2699">
        <v>556</v>
      </c>
      <c r="T510" s="2551" t="s">
        <v>505</v>
      </c>
      <c r="U510" s="50">
        <v>8</v>
      </c>
      <c r="V510" s="2552">
        <f t="shared" si="8"/>
        <v>40</v>
      </c>
      <c r="W510" s="50" t="s">
        <v>506</v>
      </c>
      <c r="X510" s="2554" t="s">
        <v>3068</v>
      </c>
      <c r="Y510" s="2950"/>
      <c r="Z510" s="2701"/>
      <c r="AA510" s="2565" t="s">
        <v>3069</v>
      </c>
      <c r="AB510" s="2702" t="s">
        <v>3070</v>
      </c>
      <c r="AC510" s="2565">
        <v>2069.4</v>
      </c>
      <c r="AD510" s="38" t="s">
        <v>956</v>
      </c>
      <c r="AE510" s="2477">
        <v>45385</v>
      </c>
      <c r="AF510" s="68">
        <v>2</v>
      </c>
      <c r="AG510" s="2477">
        <v>45380</v>
      </c>
      <c r="AH510" s="68">
        <v>5.5</v>
      </c>
    </row>
    <row r="511" spans="1:34" s="162" customFormat="1" ht="384" x14ac:dyDescent="0.25">
      <c r="A511" s="2639">
        <v>45385</v>
      </c>
      <c r="C511" s="2743" t="s">
        <v>3074</v>
      </c>
      <c r="D511" s="2743"/>
      <c r="E511" s="2743"/>
      <c r="F511" s="2698"/>
      <c r="G511" s="2556" t="s">
        <v>798</v>
      </c>
      <c r="H511" s="2556" t="s">
        <v>3071</v>
      </c>
      <c r="I511" s="2936" t="s">
        <v>16837</v>
      </c>
      <c r="J511" s="50">
        <v>4</v>
      </c>
      <c r="K511" s="2731" t="s">
        <v>3065</v>
      </c>
      <c r="L511" s="2550" t="s">
        <v>504</v>
      </c>
      <c r="M511" s="2700" t="s">
        <v>511</v>
      </c>
      <c r="N511" s="140" t="s">
        <v>3073</v>
      </c>
      <c r="O511" s="140"/>
      <c r="P511" s="140"/>
      <c r="Q511" s="62" t="s">
        <v>3072</v>
      </c>
      <c r="R511" s="2699">
        <v>238</v>
      </c>
      <c r="S511" s="2699">
        <v>3856</v>
      </c>
      <c r="T511" s="2551" t="s">
        <v>1067</v>
      </c>
      <c r="U511" s="50">
        <v>22</v>
      </c>
      <c r="V511" s="2552">
        <f t="shared" si="8"/>
        <v>88</v>
      </c>
      <c r="W511" s="16" t="s">
        <v>506</v>
      </c>
      <c r="X511" s="2513" t="s">
        <v>2492</v>
      </c>
      <c r="Y511" s="2948"/>
      <c r="Z511" s="2614" t="s">
        <v>3075</v>
      </c>
      <c r="AA511" s="2499" t="s">
        <v>3076</v>
      </c>
      <c r="AB511" s="2593" t="s">
        <v>3077</v>
      </c>
      <c r="AC511" s="2499">
        <v>18322.2</v>
      </c>
      <c r="AD511" s="6" t="s">
        <v>3078</v>
      </c>
      <c r="AE511" s="2543">
        <v>45385</v>
      </c>
      <c r="AF511" s="8">
        <v>2</v>
      </c>
      <c r="AG511" s="2543">
        <v>45373</v>
      </c>
      <c r="AH511" s="8">
        <v>24</v>
      </c>
    </row>
    <row r="512" spans="1:34" s="162" customFormat="1" ht="120" x14ac:dyDescent="0.25">
      <c r="A512" s="2639">
        <v>45385</v>
      </c>
      <c r="C512" s="2767" t="s">
        <v>3082</v>
      </c>
      <c r="D512" s="2767"/>
      <c r="E512" s="2767"/>
      <c r="F512" s="161"/>
      <c r="G512" s="161"/>
      <c r="H512" s="2681">
        <v>1</v>
      </c>
      <c r="I512" s="2936" t="s">
        <v>16473</v>
      </c>
      <c r="J512" s="2763">
        <v>15</v>
      </c>
      <c r="K512" s="2768" t="s">
        <v>3079</v>
      </c>
      <c r="L512" s="2763" t="s">
        <v>504</v>
      </c>
      <c r="M512" s="2762" t="s">
        <v>511</v>
      </c>
      <c r="N512" s="2761" t="s">
        <v>3081</v>
      </c>
      <c r="O512" s="2761"/>
      <c r="P512" s="2761"/>
      <c r="Q512" s="62" t="s">
        <v>3080</v>
      </c>
      <c r="R512" s="2764">
        <v>87</v>
      </c>
      <c r="S512" s="2764">
        <v>333</v>
      </c>
      <c r="T512" s="2765" t="s">
        <v>505</v>
      </c>
      <c r="U512" s="2763">
        <v>14</v>
      </c>
      <c r="V512" s="2766">
        <f t="shared" si="8"/>
        <v>210</v>
      </c>
      <c r="W512" s="16" t="s">
        <v>506</v>
      </c>
      <c r="X512" s="2513" t="s">
        <v>949</v>
      </c>
      <c r="Y512" s="2948"/>
      <c r="Z512" s="2530"/>
      <c r="AA512" s="2499" t="s">
        <v>547</v>
      </c>
      <c r="AB512" s="2593" t="s">
        <v>2853</v>
      </c>
      <c r="AC512" s="2499">
        <v>7902.5</v>
      </c>
      <c r="AD512" s="6" t="s">
        <v>752</v>
      </c>
      <c r="AE512" s="2543">
        <v>45385</v>
      </c>
      <c r="AF512" s="8">
        <v>2</v>
      </c>
      <c r="AG512" s="2543"/>
      <c r="AH512" s="8">
        <v>7</v>
      </c>
    </row>
    <row r="513" spans="1:34" s="32" customFormat="1" ht="51" x14ac:dyDescent="0.25">
      <c r="A513" s="2639">
        <v>45384</v>
      </c>
      <c r="C513" s="66" t="s">
        <v>3085</v>
      </c>
      <c r="D513" s="66"/>
      <c r="E513" s="66"/>
      <c r="F513" s="2708"/>
      <c r="G513" s="2708"/>
      <c r="H513" s="2708"/>
      <c r="I513" s="2943" t="s">
        <v>16474</v>
      </c>
      <c r="J513" s="50">
        <v>38</v>
      </c>
      <c r="K513" s="2731" t="s">
        <v>3083</v>
      </c>
      <c r="L513" s="2550" t="s">
        <v>516</v>
      </c>
      <c r="M513" s="2700"/>
      <c r="N513" s="57" t="s">
        <v>3084</v>
      </c>
      <c r="O513" s="57"/>
      <c r="P513" s="57"/>
      <c r="Q513" s="66" t="s">
        <v>986</v>
      </c>
      <c r="R513" s="2699"/>
      <c r="S513" s="2699"/>
      <c r="T513" s="2551"/>
      <c r="U513" s="50"/>
      <c r="V513" s="2552">
        <f t="shared" si="8"/>
        <v>0</v>
      </c>
      <c r="W513" s="50" t="s">
        <v>506</v>
      </c>
      <c r="X513" s="2554" t="s">
        <v>595</v>
      </c>
      <c r="Y513" s="2950"/>
      <c r="Z513" s="2701"/>
      <c r="AA513" s="2565" t="s">
        <v>514</v>
      </c>
      <c r="AB513" s="2702" t="s">
        <v>2932</v>
      </c>
      <c r="AC513" s="2565">
        <v>11000</v>
      </c>
      <c r="AD513" s="38"/>
      <c r="AE513" s="2477"/>
      <c r="AF513" s="68"/>
      <c r="AG513" s="2477"/>
      <c r="AH513" s="68"/>
    </row>
    <row r="514" spans="1:34" s="162" customFormat="1" ht="135" x14ac:dyDescent="0.25">
      <c r="A514" s="2639">
        <v>45384</v>
      </c>
      <c r="C514" s="62" t="s">
        <v>3088</v>
      </c>
      <c r="D514" s="62"/>
      <c r="E514" s="62"/>
      <c r="F514" s="2556">
        <v>1</v>
      </c>
      <c r="G514" s="2631"/>
      <c r="H514" s="2631"/>
      <c r="I514" s="2936" t="s">
        <v>16475</v>
      </c>
      <c r="J514" s="16">
        <v>75</v>
      </c>
      <c r="K514" s="79" t="s">
        <v>3083</v>
      </c>
      <c r="L514" s="2461" t="s">
        <v>504</v>
      </c>
      <c r="M514" s="2600" t="s">
        <v>511</v>
      </c>
      <c r="N514" s="56" t="s">
        <v>3087</v>
      </c>
      <c r="O514" s="56"/>
      <c r="P514" s="56"/>
      <c r="Q514" s="62" t="s">
        <v>3086</v>
      </c>
      <c r="R514" s="2491">
        <v>91</v>
      </c>
      <c r="S514" s="2491">
        <v>252</v>
      </c>
      <c r="T514" s="2460" t="s">
        <v>629</v>
      </c>
      <c r="U514" s="16">
        <v>6</v>
      </c>
      <c r="V514" s="2533">
        <f t="shared" ref="V514:V577" si="9">U514*J514</f>
        <v>450</v>
      </c>
      <c r="W514" s="16" t="s">
        <v>512</v>
      </c>
      <c r="X514" s="2513" t="s">
        <v>538</v>
      </c>
      <c r="Y514" s="2948"/>
      <c r="Z514" s="2530"/>
      <c r="AA514" s="2499" t="s">
        <v>2931</v>
      </c>
      <c r="AB514" s="2593" t="s">
        <v>3089</v>
      </c>
      <c r="AC514" s="2499">
        <v>5544.75</v>
      </c>
      <c r="AD514" s="2619" t="s">
        <v>3090</v>
      </c>
      <c r="AE514" s="2543">
        <v>45384</v>
      </c>
      <c r="AF514" s="8">
        <v>1</v>
      </c>
      <c r="AG514" s="2543">
        <v>45377</v>
      </c>
      <c r="AH514" s="8">
        <v>9</v>
      </c>
    </row>
    <row r="515" spans="1:34" s="32" customFormat="1" ht="120" x14ac:dyDescent="0.25">
      <c r="A515" s="2639">
        <v>45384</v>
      </c>
      <c r="C515" s="62" t="s">
        <v>3094</v>
      </c>
      <c r="D515" s="62"/>
      <c r="E515" s="62"/>
      <c r="F515" s="161"/>
      <c r="G515" s="161"/>
      <c r="H515" s="2681">
        <v>1</v>
      </c>
      <c r="I515" s="2943" t="s">
        <v>16476</v>
      </c>
      <c r="J515" s="16">
        <v>60</v>
      </c>
      <c r="K515" s="2706" t="s">
        <v>3091</v>
      </c>
      <c r="L515" s="2461" t="s">
        <v>504</v>
      </c>
      <c r="M515" s="2600" t="s">
        <v>511</v>
      </c>
      <c r="N515" s="56" t="s">
        <v>3093</v>
      </c>
      <c r="O515" s="56"/>
      <c r="P515" s="56"/>
      <c r="Q515" s="62" t="s">
        <v>3092</v>
      </c>
      <c r="R515" s="2491">
        <v>82</v>
      </c>
      <c r="S515" s="2491">
        <v>247</v>
      </c>
      <c r="T515" s="2460" t="s">
        <v>629</v>
      </c>
      <c r="U515" s="16">
        <v>8</v>
      </c>
      <c r="V515" s="2533">
        <f t="shared" si="9"/>
        <v>480</v>
      </c>
      <c r="W515" s="16" t="s">
        <v>506</v>
      </c>
      <c r="X515" s="2513" t="s">
        <v>2338</v>
      </c>
      <c r="Y515" s="2948"/>
      <c r="Z515" s="2530"/>
      <c r="AA515" s="2499" t="s">
        <v>2896</v>
      </c>
      <c r="AB515" s="2593" t="s">
        <v>2938</v>
      </c>
      <c r="AC515" s="2499">
        <v>4830</v>
      </c>
      <c r="AD515" s="6" t="s">
        <v>3095</v>
      </c>
      <c r="AE515" s="2543">
        <v>45384</v>
      </c>
      <c r="AF515" s="8">
        <v>2</v>
      </c>
      <c r="AG515" s="2543">
        <v>45379</v>
      </c>
      <c r="AH515" s="8"/>
    </row>
    <row r="516" spans="1:34" s="162" customFormat="1" ht="167.25" x14ac:dyDescent="0.25">
      <c r="A516" s="2639">
        <v>45383</v>
      </c>
      <c r="C516" s="62" t="s">
        <v>3099</v>
      </c>
      <c r="D516" s="62"/>
      <c r="E516" s="62"/>
      <c r="F516" s="2556">
        <v>1</v>
      </c>
      <c r="G516" s="2698"/>
      <c r="H516" s="2698"/>
      <c r="I516" s="2936" t="s">
        <v>16477</v>
      </c>
      <c r="J516" s="16">
        <v>56</v>
      </c>
      <c r="K516" s="79" t="s">
        <v>3096</v>
      </c>
      <c r="L516" s="2461" t="s">
        <v>504</v>
      </c>
      <c r="M516" s="2600" t="s">
        <v>35</v>
      </c>
      <c r="N516" s="140" t="s">
        <v>3098</v>
      </c>
      <c r="O516" s="140"/>
      <c r="P516" s="140"/>
      <c r="Q516" s="62" t="s">
        <v>3097</v>
      </c>
      <c r="R516" s="2491">
        <v>48</v>
      </c>
      <c r="S516" s="2491">
        <v>936</v>
      </c>
      <c r="T516" s="2460" t="s">
        <v>505</v>
      </c>
      <c r="U516" s="16">
        <v>8</v>
      </c>
      <c r="V516" s="2533">
        <f t="shared" si="9"/>
        <v>448</v>
      </c>
      <c r="W516" s="16" t="s">
        <v>3100</v>
      </c>
      <c r="X516" s="2513" t="s">
        <v>1166</v>
      </c>
      <c r="Y516" s="2948"/>
      <c r="Z516" s="2530" t="s">
        <v>3101</v>
      </c>
      <c r="AA516" s="2499" t="s">
        <v>3102</v>
      </c>
      <c r="AB516" s="2593" t="s">
        <v>3018</v>
      </c>
      <c r="AC516" s="2499">
        <v>12671.36</v>
      </c>
      <c r="AD516" s="6" t="s">
        <v>2180</v>
      </c>
      <c r="AE516" s="2543">
        <v>45385</v>
      </c>
      <c r="AF516" s="8">
        <v>2</v>
      </c>
      <c r="AG516" s="2543">
        <v>45364</v>
      </c>
      <c r="AH516" s="8">
        <v>15.5</v>
      </c>
    </row>
    <row r="517" spans="1:34" s="162" customFormat="1" ht="135" x14ac:dyDescent="0.25">
      <c r="A517" s="2639">
        <v>45383</v>
      </c>
      <c r="C517" s="62" t="s">
        <v>3106</v>
      </c>
      <c r="D517" s="62"/>
      <c r="E517" s="62"/>
      <c r="F517" s="2631"/>
      <c r="G517" s="2556"/>
      <c r="H517" s="2556">
        <v>1</v>
      </c>
      <c r="I517" s="2936" t="s">
        <v>16838</v>
      </c>
      <c r="J517" s="16">
        <v>12</v>
      </c>
      <c r="K517" s="79" t="s">
        <v>3103</v>
      </c>
      <c r="L517" s="2461" t="s">
        <v>504</v>
      </c>
      <c r="M517" s="2600" t="s">
        <v>511</v>
      </c>
      <c r="N517" s="56" t="s">
        <v>3105</v>
      </c>
      <c r="O517" s="56"/>
      <c r="P517" s="56"/>
      <c r="Q517" s="62" t="s">
        <v>3104</v>
      </c>
      <c r="R517" s="2491">
        <v>80</v>
      </c>
      <c r="S517" s="2491">
        <v>312</v>
      </c>
      <c r="T517" s="2460" t="s">
        <v>505</v>
      </c>
      <c r="U517" s="16">
        <v>3</v>
      </c>
      <c r="V517" s="2533">
        <f t="shared" si="9"/>
        <v>36</v>
      </c>
      <c r="W517" s="16" t="s">
        <v>506</v>
      </c>
      <c r="X517" s="2513" t="s">
        <v>2492</v>
      </c>
      <c r="Y517" s="2948"/>
      <c r="Z517" s="2530"/>
      <c r="AA517" s="2499" t="s">
        <v>3053</v>
      </c>
      <c r="AB517" s="2593" t="s">
        <v>3029</v>
      </c>
      <c r="AC517" s="2499">
        <v>3606.8</v>
      </c>
      <c r="AD517" s="6" t="s">
        <v>3107</v>
      </c>
      <c r="AE517" s="2543">
        <v>45383</v>
      </c>
      <c r="AF517" s="8">
        <v>2</v>
      </c>
      <c r="AG517" s="2543">
        <v>45372</v>
      </c>
      <c r="AH517" s="8">
        <v>7</v>
      </c>
    </row>
    <row r="518" spans="1:34" s="2646" customFormat="1" ht="135" x14ac:dyDescent="0.25">
      <c r="A518" s="2639">
        <v>45380</v>
      </c>
      <c r="C518" s="147" t="s">
        <v>3111</v>
      </c>
      <c r="D518" s="147"/>
      <c r="E518" s="147"/>
      <c r="F518" s="2642"/>
      <c r="G518" s="2681">
        <v>1</v>
      </c>
      <c r="H518" s="2642"/>
      <c r="I518" s="2939" t="s">
        <v>16478</v>
      </c>
      <c r="J518" s="77">
        <v>30</v>
      </c>
      <c r="K518" s="2716" t="s">
        <v>3108</v>
      </c>
      <c r="L518" s="77" t="s">
        <v>504</v>
      </c>
      <c r="M518" s="2628" t="s">
        <v>511</v>
      </c>
      <c r="N518" s="1568" t="s">
        <v>3110</v>
      </c>
      <c r="O518" s="1568"/>
      <c r="P518" s="1568"/>
      <c r="Q518" s="62" t="s">
        <v>3109</v>
      </c>
      <c r="R518" s="2663">
        <v>6</v>
      </c>
      <c r="S518" s="2663">
        <v>7</v>
      </c>
      <c r="T518" s="2626" t="s">
        <v>505</v>
      </c>
      <c r="U518" s="77">
        <v>27</v>
      </c>
      <c r="V518" s="2627">
        <f t="shared" si="9"/>
        <v>810</v>
      </c>
      <c r="W518" s="16" t="s">
        <v>506</v>
      </c>
      <c r="X518" s="2513" t="s">
        <v>1139</v>
      </c>
      <c r="Y518" s="2948"/>
      <c r="Z518" s="2530"/>
      <c r="AA518" s="2499" t="s">
        <v>2974</v>
      </c>
      <c r="AB518" s="2593" t="s">
        <v>2938</v>
      </c>
      <c r="AC518" s="2499">
        <v>3852.5</v>
      </c>
      <c r="AD518" s="6" t="s">
        <v>3112</v>
      </c>
      <c r="AE518" s="2543">
        <v>45380</v>
      </c>
      <c r="AF518" s="8">
        <v>2</v>
      </c>
      <c r="AG518" s="2543">
        <v>45378</v>
      </c>
      <c r="AH518" s="8">
        <v>5</v>
      </c>
    </row>
    <row r="519" spans="1:34" s="162" customFormat="1" ht="120" x14ac:dyDescent="0.25">
      <c r="A519" s="2639">
        <v>45380</v>
      </c>
      <c r="C519" s="1597" t="s">
        <v>3116</v>
      </c>
      <c r="D519" s="1597"/>
      <c r="E519" s="1597"/>
      <c r="F519" s="2556">
        <v>1</v>
      </c>
      <c r="G519" s="2556"/>
      <c r="H519" s="2631"/>
      <c r="I519" s="2936" t="s">
        <v>16479</v>
      </c>
      <c r="J519" s="16">
        <v>75</v>
      </c>
      <c r="K519" s="2706" t="s">
        <v>3113</v>
      </c>
      <c r="L519" s="2461" t="s">
        <v>504</v>
      </c>
      <c r="M519" s="2600" t="s">
        <v>35</v>
      </c>
      <c r="N519" s="56" t="s">
        <v>1038</v>
      </c>
      <c r="O519" s="56"/>
      <c r="P519" s="56"/>
      <c r="Q519" s="62" t="s">
        <v>3114</v>
      </c>
      <c r="R519" s="2491">
        <v>42</v>
      </c>
      <c r="S519" s="2491">
        <v>245</v>
      </c>
      <c r="T519" s="2460" t="s">
        <v>505</v>
      </c>
      <c r="U519" s="16">
        <v>34</v>
      </c>
      <c r="V519" s="2533">
        <f t="shared" si="9"/>
        <v>2550</v>
      </c>
      <c r="W519" s="16" t="s">
        <v>512</v>
      </c>
      <c r="X519" s="2513" t="s">
        <v>538</v>
      </c>
      <c r="Y519" s="2948"/>
      <c r="Z519" s="2530"/>
      <c r="AA519" s="2499" t="s">
        <v>2931</v>
      </c>
      <c r="AB519" s="2593" t="s">
        <v>3089</v>
      </c>
      <c r="AC519" s="2499">
        <v>5315.5</v>
      </c>
      <c r="AD519" s="6" t="s">
        <v>635</v>
      </c>
      <c r="AE519" s="2543">
        <v>45380</v>
      </c>
      <c r="AF519" s="8">
        <v>2</v>
      </c>
      <c r="AG519" s="2543">
        <v>45370</v>
      </c>
      <c r="AH519" s="8">
        <v>7.5</v>
      </c>
    </row>
    <row r="520" spans="1:34" s="32" customFormat="1" ht="120" x14ac:dyDescent="0.25">
      <c r="A520" s="2639">
        <v>45380</v>
      </c>
      <c r="C520" s="62" t="s">
        <v>3120</v>
      </c>
      <c r="D520" s="62"/>
      <c r="E520" s="62"/>
      <c r="F520" s="2556"/>
      <c r="G520" s="2631"/>
      <c r="H520" s="2556">
        <v>1</v>
      </c>
      <c r="I520" s="2943" t="s">
        <v>16480</v>
      </c>
      <c r="J520" s="16">
        <v>12</v>
      </c>
      <c r="K520" s="2706" t="s">
        <v>3117</v>
      </c>
      <c r="L520" s="2461" t="s">
        <v>504</v>
      </c>
      <c r="M520" s="2600" t="s">
        <v>511</v>
      </c>
      <c r="N520" s="56" t="s">
        <v>3119</v>
      </c>
      <c r="O520" s="56"/>
      <c r="P520" s="56"/>
      <c r="Q520" s="62" t="s">
        <v>3118</v>
      </c>
      <c r="R520" s="2491">
        <v>73</v>
      </c>
      <c r="S520" s="2491">
        <v>292</v>
      </c>
      <c r="T520" s="2460" t="s">
        <v>629</v>
      </c>
      <c r="U520" s="16">
        <v>7</v>
      </c>
      <c r="V520" s="2533">
        <f t="shared" si="9"/>
        <v>84</v>
      </c>
      <c r="W520" s="16" t="s">
        <v>506</v>
      </c>
      <c r="X520" s="2513" t="s">
        <v>1970</v>
      </c>
      <c r="Y520" s="2948"/>
      <c r="Z520" s="2530"/>
      <c r="AA520" s="2499" t="s">
        <v>3024</v>
      </c>
      <c r="AB520" s="2593" t="s">
        <v>2932</v>
      </c>
      <c r="AC520" s="2499">
        <v>2772</v>
      </c>
      <c r="AD520" s="6" t="s">
        <v>752</v>
      </c>
      <c r="AE520" s="2543">
        <v>45380</v>
      </c>
      <c r="AF520" s="8">
        <v>2</v>
      </c>
      <c r="AG520" s="2543">
        <v>45377</v>
      </c>
      <c r="AH520" s="8">
        <v>3.5</v>
      </c>
    </row>
    <row r="521" spans="1:34" s="162" customFormat="1" ht="135" x14ac:dyDescent="0.25">
      <c r="A521" s="2639">
        <v>45379</v>
      </c>
      <c r="C521" s="62" t="s">
        <v>3124</v>
      </c>
      <c r="D521" s="62"/>
      <c r="E521" s="62"/>
      <c r="F521" s="2631"/>
      <c r="G521" s="2631"/>
      <c r="H521" s="2556">
        <v>1</v>
      </c>
      <c r="I521" s="2936" t="s">
        <v>16481</v>
      </c>
      <c r="J521" s="16">
        <v>10</v>
      </c>
      <c r="K521" s="79" t="s">
        <v>3121</v>
      </c>
      <c r="L521" s="2461" t="s">
        <v>504</v>
      </c>
      <c r="M521" s="2600" t="s">
        <v>511</v>
      </c>
      <c r="N521" s="2754" t="s">
        <v>3123</v>
      </c>
      <c r="O521" s="2754"/>
      <c r="P521" s="2754"/>
      <c r="Q521" s="62" t="s">
        <v>3122</v>
      </c>
      <c r="R521" s="2491">
        <v>153</v>
      </c>
      <c r="S521" s="2491">
        <v>770</v>
      </c>
      <c r="T521" s="2460" t="s">
        <v>1099</v>
      </c>
      <c r="U521" s="16">
        <v>19</v>
      </c>
      <c r="V521" s="2533">
        <f t="shared" si="9"/>
        <v>190</v>
      </c>
      <c r="W521" s="16" t="s">
        <v>583</v>
      </c>
      <c r="X521" s="2513" t="s">
        <v>581</v>
      </c>
      <c r="Y521" s="2948"/>
      <c r="Z521" s="2614" t="s">
        <v>3125</v>
      </c>
      <c r="AA521" s="2499" t="s">
        <v>3069</v>
      </c>
      <c r="AB521" s="2593" t="s">
        <v>3126</v>
      </c>
      <c r="AC521" s="2499">
        <v>4017.5</v>
      </c>
      <c r="AD521" s="6" t="s">
        <v>635</v>
      </c>
      <c r="AE521" s="2543">
        <v>45381</v>
      </c>
      <c r="AF521" s="8">
        <v>2</v>
      </c>
      <c r="AG521" s="2543">
        <v>45366</v>
      </c>
      <c r="AH521" s="8">
        <v>6</v>
      </c>
    </row>
    <row r="522" spans="1:34" s="162" customFormat="1" ht="135" x14ac:dyDescent="0.25">
      <c r="A522" s="2639">
        <v>45379</v>
      </c>
      <c r="C522" s="17" t="s">
        <v>3129</v>
      </c>
      <c r="D522" s="17"/>
      <c r="E522" s="17"/>
      <c r="F522" s="2556"/>
      <c r="G522" s="2556">
        <v>1</v>
      </c>
      <c r="H522" s="2556"/>
      <c r="I522" s="2936" t="s">
        <v>16482</v>
      </c>
      <c r="J522" s="16">
        <v>15</v>
      </c>
      <c r="K522" s="2710" t="s">
        <v>3127</v>
      </c>
      <c r="L522" s="2461" t="s">
        <v>504</v>
      </c>
      <c r="M522" s="2600" t="s">
        <v>35</v>
      </c>
      <c r="N522" s="56" t="s">
        <v>16793</v>
      </c>
      <c r="O522" s="56"/>
      <c r="P522" s="56"/>
      <c r="Q522" s="62" t="s">
        <v>3128</v>
      </c>
      <c r="R522" s="2491">
        <v>130</v>
      </c>
      <c r="S522" s="2491">
        <v>637</v>
      </c>
      <c r="T522" s="2460" t="s">
        <v>730</v>
      </c>
      <c r="U522" s="16">
        <v>19</v>
      </c>
      <c r="V522" s="2533">
        <f t="shared" si="9"/>
        <v>285</v>
      </c>
      <c r="W522" s="16" t="s">
        <v>583</v>
      </c>
      <c r="X522" s="2513" t="s">
        <v>1888</v>
      </c>
      <c r="Y522" s="2948"/>
      <c r="Z522" s="2530"/>
      <c r="AA522" s="2499" t="s">
        <v>2927</v>
      </c>
      <c r="AB522" s="2593" t="s">
        <v>3130</v>
      </c>
      <c r="AC522" s="2499">
        <v>11750</v>
      </c>
      <c r="AD522" s="6" t="s">
        <v>956</v>
      </c>
      <c r="AE522" s="2543">
        <v>45378</v>
      </c>
      <c r="AF522" s="8">
        <v>2</v>
      </c>
      <c r="AG522" s="2543">
        <v>45371</v>
      </c>
      <c r="AH522" s="8">
        <v>8.5</v>
      </c>
    </row>
    <row r="523" spans="1:34" s="162" customFormat="1" ht="120" x14ac:dyDescent="0.25">
      <c r="A523" s="2639">
        <v>45379</v>
      </c>
      <c r="C523" s="17" t="s">
        <v>3134</v>
      </c>
      <c r="D523" s="17"/>
      <c r="E523" s="17"/>
      <c r="F523" s="2556">
        <v>1</v>
      </c>
      <c r="G523" s="2556"/>
      <c r="H523" s="2631"/>
      <c r="I523" s="2936" t="s">
        <v>16483</v>
      </c>
      <c r="J523" s="16">
        <v>50</v>
      </c>
      <c r="K523" s="79" t="s">
        <v>3131</v>
      </c>
      <c r="L523" s="2461" t="s">
        <v>504</v>
      </c>
      <c r="M523" s="2600" t="s">
        <v>511</v>
      </c>
      <c r="N523" s="56" t="s">
        <v>3133</v>
      </c>
      <c r="O523" s="56"/>
      <c r="P523" s="56"/>
      <c r="Q523" s="62" t="s">
        <v>3132</v>
      </c>
      <c r="R523" s="2491">
        <v>75</v>
      </c>
      <c r="S523" s="2491">
        <v>288</v>
      </c>
      <c r="T523" s="2460" t="s">
        <v>587</v>
      </c>
      <c r="U523" s="16">
        <v>11</v>
      </c>
      <c r="V523" s="2533">
        <f t="shared" si="9"/>
        <v>550</v>
      </c>
      <c r="W523" s="16" t="s">
        <v>3135</v>
      </c>
      <c r="X523" s="2513" t="s">
        <v>648</v>
      </c>
      <c r="Y523" s="2948"/>
      <c r="Z523" s="2530"/>
      <c r="AA523" s="2499" t="s">
        <v>2946</v>
      </c>
      <c r="AB523" s="2593" t="s">
        <v>2947</v>
      </c>
      <c r="AC523" s="2499">
        <v>6325</v>
      </c>
      <c r="AD523" s="6" t="s">
        <v>752</v>
      </c>
      <c r="AE523" s="2543">
        <v>45379</v>
      </c>
      <c r="AF523" s="8">
        <v>2</v>
      </c>
      <c r="AG523" s="2543">
        <v>45376</v>
      </c>
      <c r="AH523" s="8">
        <v>8.5</v>
      </c>
    </row>
    <row r="524" spans="1:34" s="162" customFormat="1" ht="51" x14ac:dyDescent="0.25">
      <c r="A524" s="2639">
        <v>45378</v>
      </c>
      <c r="C524" s="17" t="s">
        <v>3062</v>
      </c>
      <c r="D524" s="17"/>
      <c r="E524" s="17"/>
      <c r="F524" s="2631"/>
      <c r="G524" s="2631"/>
      <c r="H524" s="2631"/>
      <c r="I524" s="2936" t="s">
        <v>16484</v>
      </c>
      <c r="J524" s="16">
        <v>349</v>
      </c>
      <c r="K524" s="2706" t="s">
        <v>3117</v>
      </c>
      <c r="L524" s="2461" t="s">
        <v>516</v>
      </c>
      <c r="M524" s="2600"/>
      <c r="N524" s="56" t="s">
        <v>3136</v>
      </c>
      <c r="O524" s="56"/>
      <c r="P524" s="56"/>
      <c r="Q524" s="17" t="s">
        <v>986</v>
      </c>
      <c r="R524" s="2491"/>
      <c r="S524" s="2491"/>
      <c r="T524" s="2460"/>
      <c r="U524" s="16"/>
      <c r="V524" s="2533">
        <f t="shared" si="9"/>
        <v>0</v>
      </c>
      <c r="W524" s="16" t="s">
        <v>520</v>
      </c>
      <c r="X524" s="2513" t="s">
        <v>606</v>
      </c>
      <c r="Y524" s="2948"/>
      <c r="Z524" s="2530"/>
      <c r="AA524" s="2499" t="s">
        <v>514</v>
      </c>
      <c r="AB524" s="2593"/>
      <c r="AC524" s="2499">
        <v>1662.5</v>
      </c>
      <c r="AD524" s="6"/>
      <c r="AE524" s="2543"/>
      <c r="AF524" s="8"/>
      <c r="AG524" s="2543"/>
      <c r="AH524" s="8"/>
    </row>
    <row r="525" spans="1:34" s="162" customFormat="1" ht="135" x14ac:dyDescent="0.25">
      <c r="A525" s="2639">
        <v>45378</v>
      </c>
      <c r="C525" s="2743" t="s">
        <v>3140</v>
      </c>
      <c r="D525" s="2743"/>
      <c r="E525" s="2743"/>
      <c r="F525" s="2556">
        <v>1</v>
      </c>
      <c r="G525" s="2708"/>
      <c r="H525" s="2708"/>
      <c r="I525" s="2936" t="s">
        <v>16485</v>
      </c>
      <c r="J525" s="50">
        <v>30</v>
      </c>
      <c r="K525" s="1531" t="s">
        <v>3137</v>
      </c>
      <c r="L525" s="2550" t="s">
        <v>504</v>
      </c>
      <c r="M525" s="2700" t="s">
        <v>511</v>
      </c>
      <c r="N525" s="57" t="s">
        <v>3139</v>
      </c>
      <c r="O525" s="57"/>
      <c r="P525" s="57"/>
      <c r="Q525" s="62" t="s">
        <v>3138</v>
      </c>
      <c r="R525" s="2699">
        <v>60</v>
      </c>
      <c r="S525" s="2699">
        <v>450</v>
      </c>
      <c r="T525" s="2551" t="s">
        <v>505</v>
      </c>
      <c r="U525" s="50">
        <v>10</v>
      </c>
      <c r="V525" s="2552">
        <f t="shared" si="9"/>
        <v>300</v>
      </c>
      <c r="W525" s="50" t="s">
        <v>520</v>
      </c>
      <c r="X525" s="2554" t="s">
        <v>3141</v>
      </c>
      <c r="Y525" s="2950"/>
      <c r="Z525" s="2701" t="s">
        <v>3142</v>
      </c>
      <c r="AA525" s="2565" t="s">
        <v>3143</v>
      </c>
      <c r="AB525" s="2702" t="s">
        <v>2932</v>
      </c>
      <c r="AC525" s="2565">
        <v>8635.1</v>
      </c>
      <c r="AD525" s="38" t="s">
        <v>635</v>
      </c>
      <c r="AE525" s="2477">
        <v>45378</v>
      </c>
      <c r="AF525" s="68">
        <v>2</v>
      </c>
      <c r="AG525" s="2477">
        <v>45373</v>
      </c>
      <c r="AH525" s="68">
        <v>8</v>
      </c>
    </row>
    <row r="526" spans="1:34" s="162" customFormat="1" ht="195" x14ac:dyDescent="0.25">
      <c r="A526" s="2639">
        <v>45378</v>
      </c>
      <c r="C526" s="147" t="s">
        <v>3147</v>
      </c>
      <c r="D526" s="147"/>
      <c r="E526" s="147"/>
      <c r="F526" s="2631"/>
      <c r="G526" s="2631"/>
      <c r="H526" s="2556">
        <v>1</v>
      </c>
      <c r="I526" s="2936" t="s">
        <v>16486</v>
      </c>
      <c r="J526" s="77">
        <v>40</v>
      </c>
      <c r="K526" s="2716" t="s">
        <v>3144</v>
      </c>
      <c r="L526" s="77" t="s">
        <v>504</v>
      </c>
      <c r="M526" s="2628" t="s">
        <v>511</v>
      </c>
      <c r="N526" s="2666" t="s">
        <v>3146</v>
      </c>
      <c r="O526" s="2666"/>
      <c r="P526" s="2666"/>
      <c r="Q526" s="62" t="s">
        <v>3145</v>
      </c>
      <c r="R526" s="2663">
        <v>84</v>
      </c>
      <c r="S526" s="2663">
        <v>631</v>
      </c>
      <c r="T526" s="2626" t="s">
        <v>629</v>
      </c>
      <c r="U526" s="77">
        <v>32</v>
      </c>
      <c r="V526" s="2627">
        <f t="shared" si="9"/>
        <v>1280</v>
      </c>
      <c r="W526" s="16" t="s">
        <v>520</v>
      </c>
      <c r="X526" s="2513" t="s">
        <v>3141</v>
      </c>
      <c r="Y526" s="2948"/>
      <c r="Z526" s="2530" t="s">
        <v>3148</v>
      </c>
      <c r="AA526" s="2499" t="s">
        <v>3149</v>
      </c>
      <c r="AB526" s="2593" t="s">
        <v>2947</v>
      </c>
      <c r="AC526" s="2499">
        <v>19145.5</v>
      </c>
      <c r="AD526" s="6" t="s">
        <v>3150</v>
      </c>
      <c r="AE526" s="2543">
        <v>45377</v>
      </c>
      <c r="AF526" s="8">
        <v>2</v>
      </c>
      <c r="AG526" s="2543"/>
      <c r="AH526" s="8"/>
    </row>
    <row r="527" spans="1:34" s="32" customFormat="1" ht="135" x14ac:dyDescent="0.25">
      <c r="A527" s="2639">
        <v>45377</v>
      </c>
      <c r="C527" s="62" t="s">
        <v>3153</v>
      </c>
      <c r="D527" s="62"/>
      <c r="E527" s="62"/>
      <c r="F527" s="2556">
        <v>1</v>
      </c>
      <c r="G527" s="2556"/>
      <c r="H527" s="2631"/>
      <c r="I527" s="2943" t="s">
        <v>16487</v>
      </c>
      <c r="J527" s="16">
        <v>65</v>
      </c>
      <c r="K527" s="79" t="s">
        <v>3151</v>
      </c>
      <c r="L527" s="2461" t="s">
        <v>504</v>
      </c>
      <c r="M527" s="2600" t="s">
        <v>511</v>
      </c>
      <c r="N527" s="56" t="s">
        <v>1038</v>
      </c>
      <c r="O527" s="56"/>
      <c r="P527" s="56"/>
      <c r="Q527" s="62" t="s">
        <v>3152</v>
      </c>
      <c r="R527" s="2491">
        <v>36</v>
      </c>
      <c r="S527" s="2491">
        <v>101</v>
      </c>
      <c r="T527" s="2460" t="s">
        <v>505</v>
      </c>
      <c r="U527" s="16">
        <v>8</v>
      </c>
      <c r="V527" s="2533">
        <f t="shared" si="9"/>
        <v>520</v>
      </c>
      <c r="W527" s="16" t="s">
        <v>3154</v>
      </c>
      <c r="X527" s="2513" t="s">
        <v>1225</v>
      </c>
      <c r="Y527" s="2948"/>
      <c r="Z527" s="2530"/>
      <c r="AA527" s="2499" t="s">
        <v>3155</v>
      </c>
      <c r="AB527" s="2593" t="s">
        <v>3089</v>
      </c>
      <c r="AC527" s="2499">
        <v>3012.6</v>
      </c>
      <c r="AD527" s="6" t="s">
        <v>956</v>
      </c>
      <c r="AE527" s="2543">
        <v>45377</v>
      </c>
      <c r="AF527" s="8">
        <v>2</v>
      </c>
      <c r="AG527" s="2543">
        <v>45370</v>
      </c>
      <c r="AH527" s="8"/>
    </row>
    <row r="528" spans="1:34" s="2646" customFormat="1" ht="150" x14ac:dyDescent="0.25">
      <c r="A528" s="2639">
        <v>45376</v>
      </c>
      <c r="C528" s="147" t="s">
        <v>3159</v>
      </c>
      <c r="D528" s="147"/>
      <c r="E528" s="147"/>
      <c r="F528" s="2631"/>
      <c r="G528" s="2631"/>
      <c r="H528" s="2556">
        <v>1</v>
      </c>
      <c r="I528" s="2939" t="s">
        <v>16840</v>
      </c>
      <c r="J528" s="55">
        <v>4</v>
      </c>
      <c r="K528" s="1545" t="s">
        <v>3156</v>
      </c>
      <c r="L528" s="55" t="s">
        <v>504</v>
      </c>
      <c r="M528" s="2742" t="s">
        <v>511</v>
      </c>
      <c r="N528" s="143" t="s">
        <v>3158</v>
      </c>
      <c r="O528" s="143"/>
      <c r="P528" s="143"/>
      <c r="Q528" s="62" t="s">
        <v>3157</v>
      </c>
      <c r="R528" s="2739">
        <v>113</v>
      </c>
      <c r="S528" s="2739">
        <v>408</v>
      </c>
      <c r="T528" s="2740" t="s">
        <v>629</v>
      </c>
      <c r="U528" s="55">
        <v>19</v>
      </c>
      <c r="V528" s="2741">
        <f t="shared" si="9"/>
        <v>76</v>
      </c>
      <c r="W528" s="16" t="s">
        <v>506</v>
      </c>
      <c r="X528" s="2513" t="s">
        <v>2492</v>
      </c>
      <c r="Y528" s="2948"/>
      <c r="Z528" s="2530"/>
      <c r="AA528" s="2499" t="s">
        <v>2493</v>
      </c>
      <c r="AB528" s="2593" t="s">
        <v>2956</v>
      </c>
      <c r="AC528" s="2499">
        <v>5947.4</v>
      </c>
      <c r="AD528" s="6" t="s">
        <v>3160</v>
      </c>
      <c r="AE528" s="2543">
        <v>45376</v>
      </c>
      <c r="AF528" s="8">
        <v>2</v>
      </c>
      <c r="AG528" s="2543">
        <v>45372</v>
      </c>
      <c r="AH528" s="8">
        <v>6.5</v>
      </c>
    </row>
    <row r="529" spans="1:34" s="162" customFormat="1" ht="90" x14ac:dyDescent="0.25">
      <c r="A529" s="2639">
        <v>45376</v>
      </c>
      <c r="C529" s="62" t="s">
        <v>3163</v>
      </c>
      <c r="D529" s="62"/>
      <c r="E529" s="62"/>
      <c r="F529" s="2556">
        <v>1</v>
      </c>
      <c r="G529" s="2556"/>
      <c r="H529" s="2631"/>
      <c r="I529" s="2936" t="s">
        <v>16488</v>
      </c>
      <c r="J529" s="16">
        <v>40</v>
      </c>
      <c r="K529" s="79" t="s">
        <v>3161</v>
      </c>
      <c r="L529" s="2461" t="s">
        <v>504</v>
      </c>
      <c r="M529" s="2600" t="s">
        <v>35</v>
      </c>
      <c r="N529" s="56" t="s">
        <v>1392</v>
      </c>
      <c r="O529" s="56"/>
      <c r="P529" s="56"/>
      <c r="Q529" s="62" t="s">
        <v>3162</v>
      </c>
      <c r="R529" s="2491">
        <v>59</v>
      </c>
      <c r="S529" s="2491">
        <v>194</v>
      </c>
      <c r="T529" s="2460" t="s">
        <v>545</v>
      </c>
      <c r="U529" s="16">
        <v>4</v>
      </c>
      <c r="V529" s="2533">
        <f t="shared" si="9"/>
        <v>160</v>
      </c>
      <c r="W529" s="16" t="s">
        <v>520</v>
      </c>
      <c r="X529" s="2513" t="s">
        <v>3023</v>
      </c>
      <c r="Y529" s="2948"/>
      <c r="Z529" s="2530"/>
      <c r="AA529" s="2499" t="s">
        <v>2955</v>
      </c>
      <c r="AB529" s="2593" t="s">
        <v>3029</v>
      </c>
      <c r="AC529" s="2499">
        <v>2787.2</v>
      </c>
      <c r="AD529" s="6" t="s">
        <v>1002</v>
      </c>
      <c r="AE529" s="2543">
        <v>45376</v>
      </c>
      <c r="AF529" s="8">
        <v>1</v>
      </c>
      <c r="AG529" s="2543">
        <v>45370</v>
      </c>
      <c r="AH529" s="8">
        <v>4</v>
      </c>
    </row>
    <row r="530" spans="1:34" s="162" customFormat="1" ht="315" x14ac:dyDescent="0.25">
      <c r="A530" s="2639">
        <v>45376</v>
      </c>
      <c r="C530" s="17" t="s">
        <v>3165</v>
      </c>
      <c r="D530" s="17"/>
      <c r="E530" s="17"/>
      <c r="F530" s="2556">
        <v>1</v>
      </c>
      <c r="G530" s="2631"/>
      <c r="H530" s="2556"/>
      <c r="I530" s="2936" t="s">
        <v>16489</v>
      </c>
      <c r="J530" s="16">
        <v>22</v>
      </c>
      <c r="K530" s="79" t="s">
        <v>2938</v>
      </c>
      <c r="L530" s="2461" t="s">
        <v>504</v>
      </c>
      <c r="M530" s="2600"/>
      <c r="N530" s="140" t="s">
        <v>3164</v>
      </c>
      <c r="O530" s="140"/>
      <c r="P530" s="140"/>
      <c r="Q530" s="1599" t="s">
        <v>986</v>
      </c>
      <c r="R530" s="2491">
        <v>68</v>
      </c>
      <c r="S530" s="2491">
        <v>264</v>
      </c>
      <c r="T530" s="2460" t="s">
        <v>730</v>
      </c>
      <c r="U530" s="16">
        <v>5</v>
      </c>
      <c r="V530" s="2533">
        <f t="shared" si="9"/>
        <v>110</v>
      </c>
      <c r="W530" s="16" t="s">
        <v>506</v>
      </c>
      <c r="X530" s="2513" t="s">
        <v>2038</v>
      </c>
      <c r="Y530" s="2948"/>
      <c r="Z530" s="2530"/>
      <c r="AA530" s="2499" t="s">
        <v>2039</v>
      </c>
      <c r="AB530" s="2567">
        <v>45330</v>
      </c>
      <c r="AC530" s="2499">
        <v>18941.689999999999</v>
      </c>
      <c r="AD530" s="6" t="s">
        <v>2052</v>
      </c>
      <c r="AE530" s="2543">
        <v>45370</v>
      </c>
      <c r="AF530" s="8">
        <v>2</v>
      </c>
      <c r="AG530" s="2543">
        <v>45335</v>
      </c>
      <c r="AH530" s="8">
        <v>16.5</v>
      </c>
    </row>
    <row r="531" spans="1:34" s="162" customFormat="1" ht="120" x14ac:dyDescent="0.25">
      <c r="A531" s="2639">
        <v>45376</v>
      </c>
      <c r="C531" s="17" t="s">
        <v>3169</v>
      </c>
      <c r="D531" s="17"/>
      <c r="E531" s="17"/>
      <c r="F531" s="2556"/>
      <c r="G531" s="2631"/>
      <c r="H531" s="2556">
        <v>1</v>
      </c>
      <c r="I531" s="2936" t="s">
        <v>16841</v>
      </c>
      <c r="J531" s="16">
        <v>12</v>
      </c>
      <c r="K531" s="2449" t="s">
        <v>3166</v>
      </c>
      <c r="L531" s="2461" t="s">
        <v>504</v>
      </c>
      <c r="M531" s="2600" t="s">
        <v>511</v>
      </c>
      <c r="N531" s="140" t="s">
        <v>3168</v>
      </c>
      <c r="O531" s="140"/>
      <c r="P531" s="140"/>
      <c r="Q531" s="17" t="s">
        <v>3167</v>
      </c>
      <c r="R531" s="2491">
        <v>61</v>
      </c>
      <c r="S531" s="2491">
        <v>210</v>
      </c>
      <c r="T531" s="2460" t="s">
        <v>505</v>
      </c>
      <c r="U531" s="16">
        <v>8</v>
      </c>
      <c r="V531" s="2533">
        <f t="shared" si="9"/>
        <v>96</v>
      </c>
      <c r="W531" s="16" t="s">
        <v>506</v>
      </c>
      <c r="X531" s="2513" t="s">
        <v>2492</v>
      </c>
      <c r="Y531" s="2948"/>
      <c r="Z531" s="2530"/>
      <c r="AA531" s="2499" t="s">
        <v>2493</v>
      </c>
      <c r="AB531" s="2593" t="s">
        <v>3029</v>
      </c>
      <c r="AC531" s="2499">
        <v>3028</v>
      </c>
      <c r="AD531" s="6" t="s">
        <v>2495</v>
      </c>
      <c r="AE531" s="2543">
        <v>45372</v>
      </c>
      <c r="AF531" s="8">
        <v>2</v>
      </c>
      <c r="AG531" s="2543">
        <v>45370</v>
      </c>
      <c r="AH531" s="8">
        <v>6.5</v>
      </c>
    </row>
    <row r="532" spans="1:34" s="2646" customFormat="1" ht="135" x14ac:dyDescent="0.25">
      <c r="A532" s="2639">
        <v>45373</v>
      </c>
      <c r="C532" s="17" t="s">
        <v>3173</v>
      </c>
      <c r="D532" s="17"/>
      <c r="E532" s="17"/>
      <c r="F532" s="2556"/>
      <c r="G532" s="2631"/>
      <c r="H532" s="2556">
        <v>1</v>
      </c>
      <c r="I532" s="2939" t="s">
        <v>16842</v>
      </c>
      <c r="J532" s="16">
        <v>24</v>
      </c>
      <c r="K532" s="79" t="s">
        <v>3170</v>
      </c>
      <c r="L532" s="2461" t="s">
        <v>504</v>
      </c>
      <c r="M532" s="2600" t="s">
        <v>511</v>
      </c>
      <c r="N532" s="56" t="s">
        <v>3172</v>
      </c>
      <c r="O532" s="56"/>
      <c r="P532" s="56"/>
      <c r="Q532" s="62" t="s">
        <v>3171</v>
      </c>
      <c r="R532" s="2491">
        <v>69</v>
      </c>
      <c r="S532" s="2491">
        <v>438</v>
      </c>
      <c r="T532" s="2460" t="s">
        <v>505</v>
      </c>
      <c r="U532" s="16">
        <v>4</v>
      </c>
      <c r="V532" s="2533">
        <f t="shared" si="9"/>
        <v>96</v>
      </c>
      <c r="W532" s="16" t="s">
        <v>506</v>
      </c>
      <c r="X532" s="2513" t="s">
        <v>2492</v>
      </c>
      <c r="Y532" s="2948"/>
      <c r="Z532" s="2530"/>
      <c r="AA532" s="2499" t="s">
        <v>3174</v>
      </c>
      <c r="AB532" s="2593" t="s">
        <v>3175</v>
      </c>
      <c r="AC532" s="2499">
        <v>4315.2</v>
      </c>
      <c r="AD532" s="6" t="s">
        <v>3176</v>
      </c>
      <c r="AE532" s="2543">
        <v>45378</v>
      </c>
      <c r="AF532" s="8">
        <v>2</v>
      </c>
      <c r="AG532" s="2543">
        <v>45366</v>
      </c>
      <c r="AH532" s="8">
        <v>8.5</v>
      </c>
    </row>
    <row r="533" spans="1:34" s="2646" customFormat="1" ht="180" x14ac:dyDescent="0.25">
      <c r="A533" s="2639">
        <v>45373</v>
      </c>
      <c r="C533" s="62" t="s">
        <v>3179</v>
      </c>
      <c r="D533" s="62"/>
      <c r="E533" s="62"/>
      <c r="F533" s="2556"/>
      <c r="G533" s="2556">
        <v>1</v>
      </c>
      <c r="H533" s="2631"/>
      <c r="I533" s="2939" t="s">
        <v>16843</v>
      </c>
      <c r="J533" s="16">
        <v>4</v>
      </c>
      <c r="K533" s="2449" t="s">
        <v>3166</v>
      </c>
      <c r="L533" s="2461" t="s">
        <v>504</v>
      </c>
      <c r="M533" s="2600" t="s">
        <v>511</v>
      </c>
      <c r="N533" s="140" t="s">
        <v>3178</v>
      </c>
      <c r="O533" s="140"/>
      <c r="P533" s="140"/>
      <c r="Q533" s="62" t="s">
        <v>3177</v>
      </c>
      <c r="R533" s="2491">
        <v>50</v>
      </c>
      <c r="S533" s="2491">
        <v>113</v>
      </c>
      <c r="T533" s="2460" t="s">
        <v>505</v>
      </c>
      <c r="U533" s="16">
        <v>14</v>
      </c>
      <c r="V533" s="2533">
        <f t="shared" si="9"/>
        <v>56</v>
      </c>
      <c r="W533" s="16" t="s">
        <v>506</v>
      </c>
      <c r="X533" s="2513" t="s">
        <v>2492</v>
      </c>
      <c r="Y533" s="2948"/>
      <c r="Z533" s="2530" t="s">
        <v>3180</v>
      </c>
      <c r="AA533" s="2499" t="s">
        <v>3053</v>
      </c>
      <c r="AB533" s="2593" t="s">
        <v>3018</v>
      </c>
      <c r="AC533" s="2499">
        <v>3024</v>
      </c>
      <c r="AD533" s="6" t="s">
        <v>3176</v>
      </c>
      <c r="AE533" s="2543">
        <v>45372</v>
      </c>
      <c r="AF533" s="8">
        <v>2</v>
      </c>
      <c r="AG533" s="2543">
        <v>45369</v>
      </c>
      <c r="AH533" s="8">
        <v>7</v>
      </c>
    </row>
    <row r="534" spans="1:34" s="162" customFormat="1" ht="135" x14ac:dyDescent="0.25">
      <c r="A534" s="2639">
        <v>45373</v>
      </c>
      <c r="C534" s="62" t="s">
        <v>3184</v>
      </c>
      <c r="D534" s="62"/>
      <c r="E534" s="62"/>
      <c r="F534" s="2556">
        <v>1</v>
      </c>
      <c r="G534" s="2631"/>
      <c r="H534" s="2631"/>
      <c r="I534" s="2936" t="s">
        <v>16490</v>
      </c>
      <c r="J534" s="16">
        <v>10</v>
      </c>
      <c r="K534" s="2706" t="s">
        <v>3181</v>
      </c>
      <c r="L534" s="2461" t="s">
        <v>504</v>
      </c>
      <c r="M534" s="2600" t="s">
        <v>511</v>
      </c>
      <c r="N534" s="2717" t="s">
        <v>3183</v>
      </c>
      <c r="O534" s="2717"/>
      <c r="P534" s="2717"/>
      <c r="Q534" s="62" t="s">
        <v>3182</v>
      </c>
      <c r="R534" s="2491">
        <v>164</v>
      </c>
      <c r="S534" s="2491">
        <v>947</v>
      </c>
      <c r="T534" s="2460" t="s">
        <v>730</v>
      </c>
      <c r="U534" s="16">
        <v>26</v>
      </c>
      <c r="V534" s="2533">
        <f t="shared" si="9"/>
        <v>260</v>
      </c>
      <c r="W534" s="16" t="s">
        <v>506</v>
      </c>
      <c r="X534" s="2513" t="s">
        <v>3185</v>
      </c>
      <c r="Y534" s="2948"/>
      <c r="Z534" s="2530"/>
      <c r="AA534" s="2499" t="s">
        <v>3155</v>
      </c>
      <c r="AB534" s="2593" t="s">
        <v>3186</v>
      </c>
      <c r="AC534" s="2499">
        <v>11101</v>
      </c>
      <c r="AD534" s="6" t="s">
        <v>801</v>
      </c>
      <c r="AE534" s="2543">
        <v>45373</v>
      </c>
      <c r="AF534" s="8">
        <v>2</v>
      </c>
      <c r="AG534" s="2543">
        <v>45358</v>
      </c>
      <c r="AH534" s="8">
        <v>11</v>
      </c>
    </row>
    <row r="535" spans="1:34" s="162" customFormat="1" ht="240" x14ac:dyDescent="0.25">
      <c r="A535" s="2639">
        <v>45373</v>
      </c>
      <c r="C535" s="1599" t="s">
        <v>3190</v>
      </c>
      <c r="D535" s="1599"/>
      <c r="E535" s="1599"/>
      <c r="F535" s="2631"/>
      <c r="G535" s="2556"/>
      <c r="H535" s="2556">
        <v>1</v>
      </c>
      <c r="I535" s="2936" t="s">
        <v>16491</v>
      </c>
      <c r="J535" s="16">
        <v>3</v>
      </c>
      <c r="K535" s="2710" t="s">
        <v>3187</v>
      </c>
      <c r="L535" s="2461" t="s">
        <v>504</v>
      </c>
      <c r="M535" s="2600" t="s">
        <v>511</v>
      </c>
      <c r="N535" s="140" t="s">
        <v>3189</v>
      </c>
      <c r="O535" s="140"/>
      <c r="P535" s="140"/>
      <c r="Q535" s="62" t="s">
        <v>3188</v>
      </c>
      <c r="R535" s="2491">
        <v>60</v>
      </c>
      <c r="S535" s="2491">
        <v>321</v>
      </c>
      <c r="T535" s="2460" t="s">
        <v>505</v>
      </c>
      <c r="U535" s="16">
        <v>90</v>
      </c>
      <c r="V535" s="2533">
        <f t="shared" si="9"/>
        <v>270</v>
      </c>
      <c r="W535" s="16" t="s">
        <v>506</v>
      </c>
      <c r="X535" s="2513" t="s">
        <v>713</v>
      </c>
      <c r="Y535" s="2948"/>
      <c r="Z535" s="2614" t="s">
        <v>3191</v>
      </c>
      <c r="AA535" s="2499" t="s">
        <v>3192</v>
      </c>
      <c r="AB535" s="2593" t="s">
        <v>3193</v>
      </c>
      <c r="AC535" s="2499">
        <v>6100</v>
      </c>
      <c r="AD535" s="2619" t="s">
        <v>3194</v>
      </c>
      <c r="AE535" s="2543">
        <v>45370</v>
      </c>
      <c r="AF535" s="8">
        <v>2</v>
      </c>
      <c r="AG535" s="2543">
        <v>45366</v>
      </c>
      <c r="AH535" s="8">
        <v>5</v>
      </c>
    </row>
    <row r="536" spans="1:34" s="162" customFormat="1" ht="120" x14ac:dyDescent="0.25">
      <c r="A536" s="2639">
        <v>45373</v>
      </c>
      <c r="C536" s="17" t="s">
        <v>3197</v>
      </c>
      <c r="D536" s="17"/>
      <c r="E536" s="17"/>
      <c r="F536" s="2556"/>
      <c r="G536" s="2698"/>
      <c r="H536" s="2556">
        <v>1</v>
      </c>
      <c r="I536" s="2936" t="s">
        <v>16492</v>
      </c>
      <c r="J536" s="16">
        <v>5</v>
      </c>
      <c r="K536" s="2706" t="s">
        <v>3195</v>
      </c>
      <c r="L536" s="2461" t="s">
        <v>504</v>
      </c>
      <c r="M536" s="2600" t="s">
        <v>35</v>
      </c>
      <c r="N536" s="56" t="s">
        <v>3196</v>
      </c>
      <c r="O536" s="56"/>
      <c r="P536" s="56"/>
      <c r="Q536" s="62" t="s">
        <v>3114</v>
      </c>
      <c r="R536" s="2491">
        <v>56</v>
      </c>
      <c r="S536" s="2491">
        <v>299</v>
      </c>
      <c r="T536" s="2460" t="s">
        <v>505</v>
      </c>
      <c r="U536" s="16">
        <v>86</v>
      </c>
      <c r="V536" s="2533">
        <f t="shared" si="9"/>
        <v>430</v>
      </c>
      <c r="W536" s="16" t="s">
        <v>506</v>
      </c>
      <c r="X536" s="2513" t="s">
        <v>713</v>
      </c>
      <c r="Y536" s="2948"/>
      <c r="Z536" s="2530" t="s">
        <v>3198</v>
      </c>
      <c r="AA536" s="2499" t="s">
        <v>2927</v>
      </c>
      <c r="AB536" s="2593" t="s">
        <v>3029</v>
      </c>
      <c r="AC536" s="2499">
        <v>3295</v>
      </c>
      <c r="AD536" s="6" t="s">
        <v>801</v>
      </c>
      <c r="AE536" s="2543">
        <v>45373</v>
      </c>
      <c r="AF536" s="8">
        <v>2</v>
      </c>
      <c r="AG536" s="2543">
        <v>45370</v>
      </c>
      <c r="AH536" s="8">
        <v>7.5</v>
      </c>
    </row>
    <row r="537" spans="1:34" s="162" customFormat="1" ht="108" x14ac:dyDescent="0.25">
      <c r="A537" s="2639">
        <v>45373</v>
      </c>
      <c r="C537" s="128" t="s">
        <v>3202</v>
      </c>
      <c r="D537" s="128"/>
      <c r="E537" s="128"/>
      <c r="F537" s="2631"/>
      <c r="G537" s="2556">
        <v>1</v>
      </c>
      <c r="H537" s="2556"/>
      <c r="I537" s="2936" t="s">
        <v>16493</v>
      </c>
      <c r="J537" s="77">
        <v>100</v>
      </c>
      <c r="K537" s="2638" t="s">
        <v>3199</v>
      </c>
      <c r="L537" s="77" t="s">
        <v>504</v>
      </c>
      <c r="M537" s="2628" t="s">
        <v>511</v>
      </c>
      <c r="N537" s="143" t="s">
        <v>3201</v>
      </c>
      <c r="O537" s="143"/>
      <c r="P537" s="143"/>
      <c r="Q537" s="62" t="s">
        <v>3200</v>
      </c>
      <c r="R537" s="2663">
        <v>7</v>
      </c>
      <c r="S537" s="2663">
        <v>7</v>
      </c>
      <c r="T537" s="2626" t="s">
        <v>545</v>
      </c>
      <c r="U537" s="77">
        <v>0</v>
      </c>
      <c r="V537" s="2627">
        <f t="shared" si="9"/>
        <v>0</v>
      </c>
      <c r="W537" s="16" t="s">
        <v>583</v>
      </c>
      <c r="X537" s="2513" t="s">
        <v>3203</v>
      </c>
      <c r="Y537" s="2948"/>
      <c r="Z537" s="2614" t="s">
        <v>3204</v>
      </c>
      <c r="AA537" s="2499" t="s">
        <v>2902</v>
      </c>
      <c r="AB537" s="2593" t="s">
        <v>3070</v>
      </c>
      <c r="AC537" s="2499">
        <v>2023</v>
      </c>
      <c r="AD537" s="6" t="s">
        <v>1002</v>
      </c>
      <c r="AE537" s="2543">
        <v>45362</v>
      </c>
      <c r="AF537" s="8">
        <v>1</v>
      </c>
      <c r="AG537" s="2543">
        <v>45358</v>
      </c>
      <c r="AH537" s="8">
        <v>1.5</v>
      </c>
    </row>
    <row r="538" spans="1:34" s="162" customFormat="1" ht="135" x14ac:dyDescent="0.25">
      <c r="A538" s="2639">
        <v>45373</v>
      </c>
      <c r="C538" s="2752" t="s">
        <v>3165</v>
      </c>
      <c r="D538" s="2752"/>
      <c r="E538" s="2752"/>
      <c r="F538" s="2744">
        <v>1</v>
      </c>
      <c r="G538" s="2730"/>
      <c r="H538" s="2730"/>
      <c r="I538" s="2936" t="s">
        <v>16494</v>
      </c>
      <c r="J538" s="2745">
        <v>12</v>
      </c>
      <c r="K538" s="2746" t="s">
        <v>3205</v>
      </c>
      <c r="L538" s="2745" t="s">
        <v>504</v>
      </c>
      <c r="M538" s="2751" t="s">
        <v>27</v>
      </c>
      <c r="N538" s="2747" t="s">
        <v>3207</v>
      </c>
      <c r="O538" s="2747"/>
      <c r="P538" s="2747"/>
      <c r="Q538" s="62" t="s">
        <v>3206</v>
      </c>
      <c r="R538" s="2748">
        <v>3</v>
      </c>
      <c r="S538" s="2748">
        <v>11</v>
      </c>
      <c r="T538" s="2749" t="s">
        <v>505</v>
      </c>
      <c r="U538" s="2745">
        <v>0</v>
      </c>
      <c r="V538" s="2750">
        <f t="shared" si="9"/>
        <v>0</v>
      </c>
      <c r="W538" s="50" t="s">
        <v>520</v>
      </c>
      <c r="X538" s="2554" t="s">
        <v>3208</v>
      </c>
      <c r="Y538" s="2950"/>
      <c r="Z538" s="2701"/>
      <c r="AA538" s="2565" t="s">
        <v>2877</v>
      </c>
      <c r="AB538" s="2702" t="s">
        <v>2947</v>
      </c>
      <c r="AC538" s="2565">
        <v>6195</v>
      </c>
      <c r="AD538" s="38" t="s">
        <v>635</v>
      </c>
      <c r="AE538" s="2477">
        <v>45373</v>
      </c>
      <c r="AF538" s="68">
        <v>2</v>
      </c>
      <c r="AG538" s="2477">
        <v>45372</v>
      </c>
      <c r="AH538" s="68">
        <v>4</v>
      </c>
    </row>
    <row r="539" spans="1:34" s="162" customFormat="1" ht="135" x14ac:dyDescent="0.25">
      <c r="A539" s="2639">
        <v>45373</v>
      </c>
      <c r="C539" s="2752" t="s">
        <v>3165</v>
      </c>
      <c r="D539" s="2752"/>
      <c r="E539" s="2752"/>
      <c r="F539" s="2744">
        <v>2</v>
      </c>
      <c r="G539" s="2730"/>
      <c r="H539" s="2730"/>
      <c r="I539" s="2936" t="s">
        <v>16495</v>
      </c>
      <c r="J539" s="2745">
        <v>12</v>
      </c>
      <c r="K539" s="2753" t="s">
        <v>3205</v>
      </c>
      <c r="L539" s="2745" t="s">
        <v>504</v>
      </c>
      <c r="M539" s="2751" t="s">
        <v>27</v>
      </c>
      <c r="N539" s="2747" t="s">
        <v>3207</v>
      </c>
      <c r="O539" s="2747"/>
      <c r="P539" s="2747"/>
      <c r="Q539" s="62" t="s">
        <v>3209</v>
      </c>
      <c r="R539" s="2748">
        <v>5</v>
      </c>
      <c r="S539" s="2748">
        <v>24</v>
      </c>
      <c r="T539" s="2749" t="s">
        <v>505</v>
      </c>
      <c r="U539" s="2745">
        <v>0</v>
      </c>
      <c r="V539" s="2750">
        <f t="shared" si="9"/>
        <v>0</v>
      </c>
      <c r="W539" s="50" t="s">
        <v>520</v>
      </c>
      <c r="X539" s="2554" t="s">
        <v>3208</v>
      </c>
      <c r="Y539" s="2950"/>
      <c r="Z539" s="2701"/>
      <c r="AA539" s="2565" t="s">
        <v>2877</v>
      </c>
      <c r="AB539" s="2702" t="s">
        <v>2947</v>
      </c>
      <c r="AC539" s="2565">
        <v>7815</v>
      </c>
      <c r="AD539" s="38" t="s">
        <v>635</v>
      </c>
      <c r="AE539" s="2477">
        <v>45373</v>
      </c>
      <c r="AF539" s="68">
        <v>2</v>
      </c>
      <c r="AG539" s="2477">
        <v>45372</v>
      </c>
      <c r="AH539" s="68">
        <v>4</v>
      </c>
    </row>
    <row r="540" spans="1:34" s="162" customFormat="1" ht="135" x14ac:dyDescent="0.25">
      <c r="A540" s="2639">
        <v>45372</v>
      </c>
      <c r="C540" s="62" t="s">
        <v>3213</v>
      </c>
      <c r="D540" s="62"/>
      <c r="E540" s="62"/>
      <c r="F540" s="2556"/>
      <c r="G540" s="2556">
        <v>1</v>
      </c>
      <c r="H540" s="2631"/>
      <c r="I540" s="2936" t="s">
        <v>16496</v>
      </c>
      <c r="J540" s="16">
        <f>140-43-58</f>
        <v>39</v>
      </c>
      <c r="K540" s="79" t="s">
        <v>3210</v>
      </c>
      <c r="L540" s="2461" t="s">
        <v>504</v>
      </c>
      <c r="M540" s="2600" t="s">
        <v>511</v>
      </c>
      <c r="N540" s="140" t="s">
        <v>3212</v>
      </c>
      <c r="O540" s="140"/>
      <c r="P540" s="140"/>
      <c r="Q540" s="62" t="s">
        <v>3211</v>
      </c>
      <c r="R540" s="2491">
        <v>38</v>
      </c>
      <c r="S540" s="2491">
        <v>217</v>
      </c>
      <c r="T540" s="2460" t="s">
        <v>798</v>
      </c>
      <c r="U540" s="16">
        <v>5</v>
      </c>
      <c r="V540" s="2533">
        <f t="shared" si="9"/>
        <v>195</v>
      </c>
      <c r="W540" s="16" t="s">
        <v>520</v>
      </c>
      <c r="X540" s="2513" t="s">
        <v>3141</v>
      </c>
      <c r="Y540" s="2948"/>
      <c r="Z540" s="2530"/>
      <c r="AA540" s="2499" t="s">
        <v>3155</v>
      </c>
      <c r="AB540" s="2593" t="s">
        <v>3214</v>
      </c>
      <c r="AC540" s="2499">
        <v>7797.4</v>
      </c>
      <c r="AD540" s="6" t="s">
        <v>1162</v>
      </c>
      <c r="AE540" s="2543">
        <v>45356</v>
      </c>
      <c r="AF540" s="8">
        <v>1</v>
      </c>
      <c r="AG540" s="2543">
        <v>45350</v>
      </c>
      <c r="AH540" s="8">
        <v>5</v>
      </c>
    </row>
    <row r="541" spans="1:34" s="162" customFormat="1" ht="90" x14ac:dyDescent="0.25">
      <c r="A541" s="2639">
        <v>45372</v>
      </c>
      <c r="C541" s="1597" t="s">
        <v>3218</v>
      </c>
      <c r="D541" s="1597"/>
      <c r="E541" s="1597"/>
      <c r="F541" s="2556">
        <v>1</v>
      </c>
      <c r="G541" s="2631"/>
      <c r="H541" s="2631"/>
      <c r="I541" s="2936" t="s">
        <v>16497</v>
      </c>
      <c r="J541" s="16">
        <v>210</v>
      </c>
      <c r="K541" s="2706" t="s">
        <v>3215</v>
      </c>
      <c r="L541" s="2461" t="s">
        <v>504</v>
      </c>
      <c r="M541" s="2600" t="s">
        <v>27</v>
      </c>
      <c r="N541" s="56" t="s">
        <v>3217</v>
      </c>
      <c r="O541" s="56"/>
      <c r="P541" s="56"/>
      <c r="Q541" s="62" t="s">
        <v>3216</v>
      </c>
      <c r="R541" s="2491">
        <v>20</v>
      </c>
      <c r="S541" s="2491">
        <v>47</v>
      </c>
      <c r="T541" s="2460" t="s">
        <v>545</v>
      </c>
      <c r="U541" s="16">
        <v>3</v>
      </c>
      <c r="V541" s="2533">
        <f t="shared" si="9"/>
        <v>630</v>
      </c>
      <c r="W541" s="16" t="s">
        <v>506</v>
      </c>
      <c r="X541" s="2513" t="s">
        <v>3219</v>
      </c>
      <c r="Y541" s="2948"/>
      <c r="Z541" s="2530"/>
      <c r="AA541" s="2499" t="s">
        <v>3143</v>
      </c>
      <c r="AB541" s="2593" t="s">
        <v>3070</v>
      </c>
      <c r="AC541" s="2499">
        <v>2555.6999999999998</v>
      </c>
      <c r="AD541" s="6" t="s">
        <v>1167</v>
      </c>
      <c r="AE541" s="2543">
        <v>45383</v>
      </c>
      <c r="AF541" s="8">
        <v>1</v>
      </c>
      <c r="AG541" s="2543">
        <v>45364</v>
      </c>
      <c r="AH541" s="8">
        <v>3</v>
      </c>
    </row>
    <row r="542" spans="1:34" s="162" customFormat="1" ht="315" x14ac:dyDescent="0.25">
      <c r="A542" s="2639">
        <v>45372</v>
      </c>
      <c r="C542" s="17" t="s">
        <v>3165</v>
      </c>
      <c r="D542" s="17"/>
      <c r="E542" s="17"/>
      <c r="F542" s="2556">
        <v>1</v>
      </c>
      <c r="G542" s="2631"/>
      <c r="H542" s="2556"/>
      <c r="I542" s="2936" t="s">
        <v>16489</v>
      </c>
      <c r="J542" s="16">
        <v>5</v>
      </c>
      <c r="K542" s="79" t="s">
        <v>16951</v>
      </c>
      <c r="L542" s="2461" t="s">
        <v>504</v>
      </c>
      <c r="M542" s="2600"/>
      <c r="N542" s="140" t="s">
        <v>3220</v>
      </c>
      <c r="O542" s="140"/>
      <c r="P542" s="140"/>
      <c r="Q542" s="1599" t="s">
        <v>986</v>
      </c>
      <c r="R542" s="2491">
        <v>68</v>
      </c>
      <c r="S542" s="2491">
        <v>264</v>
      </c>
      <c r="T542" s="2460" t="s">
        <v>730</v>
      </c>
      <c r="U542" s="16">
        <v>5</v>
      </c>
      <c r="V542" s="2533">
        <f t="shared" si="9"/>
        <v>25</v>
      </c>
      <c r="W542" s="16" t="s">
        <v>506</v>
      </c>
      <c r="X542" s="2513" t="s">
        <v>2038</v>
      </c>
      <c r="Y542" s="2948"/>
      <c r="Z542" s="2530"/>
      <c r="AA542" s="2499" t="s">
        <v>2039</v>
      </c>
      <c r="AB542" s="2567">
        <v>45330</v>
      </c>
      <c r="AC542" s="2499">
        <v>18941.689999999999</v>
      </c>
      <c r="AD542" s="6" t="s">
        <v>2052</v>
      </c>
      <c r="AE542" s="2543">
        <v>45370</v>
      </c>
      <c r="AF542" s="8">
        <v>2</v>
      </c>
      <c r="AG542" s="2543">
        <v>45335</v>
      </c>
      <c r="AH542" s="8">
        <v>16.5</v>
      </c>
    </row>
    <row r="543" spans="1:34" s="162" customFormat="1" ht="135" x14ac:dyDescent="0.25">
      <c r="A543" s="2639">
        <v>45370</v>
      </c>
      <c r="C543" s="2726" t="s">
        <v>3224</v>
      </c>
      <c r="D543" s="2726"/>
      <c r="E543" s="2726"/>
      <c r="F543" s="2631"/>
      <c r="G543" s="2556">
        <v>1</v>
      </c>
      <c r="H543" s="2556"/>
      <c r="I543" s="2936" t="s">
        <v>16498</v>
      </c>
      <c r="J543" s="77">
        <v>1</v>
      </c>
      <c r="K543" s="2728" t="s">
        <v>3221</v>
      </c>
      <c r="L543" s="77" t="s">
        <v>504</v>
      </c>
      <c r="M543" s="2628" t="s">
        <v>511</v>
      </c>
      <c r="N543" s="2666" t="s">
        <v>3223</v>
      </c>
      <c r="O543" s="2666"/>
      <c r="P543" s="2666"/>
      <c r="Q543" s="62" t="s">
        <v>3222</v>
      </c>
      <c r="R543" s="2663">
        <v>41</v>
      </c>
      <c r="S543" s="2663">
        <v>3960</v>
      </c>
      <c r="T543" s="2626" t="s">
        <v>505</v>
      </c>
      <c r="U543" s="77">
        <v>12</v>
      </c>
      <c r="V543" s="2627">
        <f t="shared" si="9"/>
        <v>12</v>
      </c>
      <c r="W543" s="16" t="s">
        <v>512</v>
      </c>
      <c r="X543" s="2513" t="s">
        <v>1912</v>
      </c>
      <c r="Y543" s="2948"/>
      <c r="Z543" s="2614" t="s">
        <v>3225</v>
      </c>
      <c r="AA543" s="2499" t="s">
        <v>3226</v>
      </c>
      <c r="AB543" s="2593" t="s">
        <v>3227</v>
      </c>
      <c r="AC543" s="2499">
        <v>5574</v>
      </c>
      <c r="AD543" s="6" t="s">
        <v>956</v>
      </c>
      <c r="AE543" s="2543">
        <v>45365</v>
      </c>
      <c r="AF543" s="8">
        <v>2</v>
      </c>
      <c r="AG543" s="2543">
        <v>45356</v>
      </c>
      <c r="AH543" s="8">
        <v>9</v>
      </c>
    </row>
    <row r="544" spans="1:34" s="162" customFormat="1" ht="120" x14ac:dyDescent="0.25">
      <c r="A544" s="2639">
        <v>45371</v>
      </c>
      <c r="C544" s="1597" t="s">
        <v>3231</v>
      </c>
      <c r="D544" s="1597"/>
      <c r="E544" s="1597"/>
      <c r="F544" s="2556"/>
      <c r="G544" s="2556">
        <v>1</v>
      </c>
      <c r="H544" s="2556"/>
      <c r="I544" s="2936" t="s">
        <v>16499</v>
      </c>
      <c r="J544" s="16">
        <v>2</v>
      </c>
      <c r="K544" s="2706" t="s">
        <v>3228</v>
      </c>
      <c r="L544" s="2461" t="s">
        <v>504</v>
      </c>
      <c r="M544" s="2600" t="s">
        <v>511</v>
      </c>
      <c r="N544" s="56" t="s">
        <v>3230</v>
      </c>
      <c r="O544" s="56"/>
      <c r="P544" s="56"/>
      <c r="Q544" s="62" t="s">
        <v>3229</v>
      </c>
      <c r="R544" s="2491">
        <v>44</v>
      </c>
      <c r="S544" s="2491">
        <v>98</v>
      </c>
      <c r="T544" s="2460" t="s">
        <v>505</v>
      </c>
      <c r="U544" s="16">
        <v>5</v>
      </c>
      <c r="V544" s="2533">
        <f t="shared" si="9"/>
        <v>10</v>
      </c>
      <c r="W544" s="16" t="s">
        <v>506</v>
      </c>
      <c r="X544" s="2513" t="s">
        <v>588</v>
      </c>
      <c r="Y544" s="2948"/>
      <c r="Z544" s="2530"/>
      <c r="AA544" s="2499" t="s">
        <v>3232</v>
      </c>
      <c r="AB544" s="2593" t="s">
        <v>3089</v>
      </c>
      <c r="AC544" s="2499">
        <v>1247</v>
      </c>
      <c r="AD544" s="6" t="s">
        <v>635</v>
      </c>
      <c r="AE544" s="2543">
        <v>45371</v>
      </c>
      <c r="AF544" s="8">
        <v>2</v>
      </c>
      <c r="AG544" s="2543">
        <v>45366</v>
      </c>
      <c r="AH544" s="8">
        <v>4</v>
      </c>
    </row>
    <row r="545" spans="1:34" s="162" customFormat="1" ht="135" x14ac:dyDescent="0.25">
      <c r="A545" s="2639">
        <v>45370</v>
      </c>
      <c r="C545" s="62" t="s">
        <v>3235</v>
      </c>
      <c r="D545" s="62"/>
      <c r="E545" s="62"/>
      <c r="F545" s="2631"/>
      <c r="G545" s="2556"/>
      <c r="H545" s="2556">
        <v>1</v>
      </c>
      <c r="I545" s="2936" t="s">
        <v>16500</v>
      </c>
      <c r="J545" s="16">
        <v>10</v>
      </c>
      <c r="K545" s="2706" t="s">
        <v>3228</v>
      </c>
      <c r="L545" s="2461" t="s">
        <v>504</v>
      </c>
      <c r="M545" s="2600" t="s">
        <v>511</v>
      </c>
      <c r="N545" s="56" t="s">
        <v>3234</v>
      </c>
      <c r="O545" s="56"/>
      <c r="P545" s="56"/>
      <c r="Q545" s="62" t="s">
        <v>3233</v>
      </c>
      <c r="R545" s="2491">
        <v>138</v>
      </c>
      <c r="S545" s="2491">
        <v>1468</v>
      </c>
      <c r="T545" s="2460" t="s">
        <v>629</v>
      </c>
      <c r="U545" s="16">
        <v>116</v>
      </c>
      <c r="V545" s="2533">
        <f t="shared" si="9"/>
        <v>1160</v>
      </c>
      <c r="W545" s="16" t="s">
        <v>506</v>
      </c>
      <c r="X545" s="2513" t="s">
        <v>1106</v>
      </c>
      <c r="Y545" s="2948"/>
      <c r="Z545" s="2530"/>
      <c r="AA545" s="2499" t="s">
        <v>2902</v>
      </c>
      <c r="AB545" s="2593" t="s">
        <v>2903</v>
      </c>
      <c r="AC545" s="2499">
        <v>10672.7</v>
      </c>
      <c r="AD545" s="6" t="s">
        <v>635</v>
      </c>
      <c r="AE545" s="2543">
        <v>45371</v>
      </c>
      <c r="AF545" s="8">
        <v>2</v>
      </c>
      <c r="AG545" s="2543">
        <v>45364</v>
      </c>
      <c r="AH545" s="8">
        <v>12.5</v>
      </c>
    </row>
    <row r="546" spans="1:34" s="162" customFormat="1" ht="90" x14ac:dyDescent="0.25">
      <c r="A546" s="2639">
        <v>45370</v>
      </c>
      <c r="C546" s="62" t="s">
        <v>3239</v>
      </c>
      <c r="D546" s="62"/>
      <c r="E546" s="62"/>
      <c r="F546" s="2556">
        <v>1</v>
      </c>
      <c r="G546" s="2556"/>
      <c r="H546" s="2556"/>
      <c r="I546" s="2936" t="s">
        <v>16501</v>
      </c>
      <c r="J546" s="16">
        <v>10</v>
      </c>
      <c r="K546" s="2706" t="s">
        <v>3236</v>
      </c>
      <c r="L546" s="2461" t="s">
        <v>504</v>
      </c>
      <c r="M546" s="2600" t="s">
        <v>511</v>
      </c>
      <c r="N546" s="56" t="s">
        <v>3238</v>
      </c>
      <c r="O546" s="56"/>
      <c r="P546" s="56"/>
      <c r="Q546" s="62" t="s">
        <v>3237</v>
      </c>
      <c r="R546" s="2491">
        <v>80</v>
      </c>
      <c r="S546" s="2491">
        <v>235</v>
      </c>
      <c r="T546" s="2460" t="s">
        <v>640</v>
      </c>
      <c r="U546" s="16">
        <v>25</v>
      </c>
      <c r="V546" s="2533">
        <f t="shared" si="9"/>
        <v>250</v>
      </c>
      <c r="W546" s="51" t="s">
        <v>3154</v>
      </c>
      <c r="X546" s="2513" t="s">
        <v>1271</v>
      </c>
      <c r="Y546" s="2948"/>
      <c r="Z546" s="2530"/>
      <c r="AA546" s="2499" t="s">
        <v>2706</v>
      </c>
      <c r="AB546" s="2593" t="s">
        <v>3240</v>
      </c>
      <c r="AC546" s="2499">
        <v>3378.4</v>
      </c>
      <c r="AD546" s="6" t="s">
        <v>1002</v>
      </c>
      <c r="AE546" s="2543">
        <v>45370</v>
      </c>
      <c r="AF546" s="8">
        <v>1</v>
      </c>
      <c r="AG546" s="2543">
        <v>45365</v>
      </c>
      <c r="AH546" s="8">
        <v>5</v>
      </c>
    </row>
    <row r="547" spans="1:34" s="162" customFormat="1" ht="150" x14ac:dyDescent="0.25">
      <c r="A547" s="2639">
        <v>45370</v>
      </c>
      <c r="C547" s="147" t="s">
        <v>3244</v>
      </c>
      <c r="D547" s="147"/>
      <c r="E547" s="147"/>
      <c r="F547" s="2631"/>
      <c r="G547" s="2556">
        <v>1</v>
      </c>
      <c r="H547" s="2556"/>
      <c r="I547" s="2936" t="s">
        <v>16502</v>
      </c>
      <c r="J547" s="77">
        <v>100</v>
      </c>
      <c r="K547" s="2638" t="s">
        <v>3241</v>
      </c>
      <c r="L547" s="77" t="s">
        <v>504</v>
      </c>
      <c r="M547" s="2628" t="s">
        <v>511</v>
      </c>
      <c r="N547" s="2727" t="s">
        <v>3243</v>
      </c>
      <c r="O547" s="2971"/>
      <c r="P547" s="2971"/>
      <c r="Q547" s="62" t="s">
        <v>3242</v>
      </c>
      <c r="R547" s="2663">
        <v>71</v>
      </c>
      <c r="S547" s="2663">
        <v>149</v>
      </c>
      <c r="T547" s="2626" t="s">
        <v>505</v>
      </c>
      <c r="U547" s="77">
        <v>16</v>
      </c>
      <c r="V547" s="2627">
        <f t="shared" si="9"/>
        <v>1600</v>
      </c>
      <c r="W547" s="16" t="s">
        <v>506</v>
      </c>
      <c r="X547" s="2513" t="s">
        <v>588</v>
      </c>
      <c r="Y547" s="2948"/>
      <c r="Z547" s="2530"/>
      <c r="AA547" s="2499" t="s">
        <v>3245</v>
      </c>
      <c r="AB547" s="2593" t="s">
        <v>3036</v>
      </c>
      <c r="AC547" s="2499">
        <v>7780</v>
      </c>
      <c r="AD547" s="6" t="s">
        <v>635</v>
      </c>
      <c r="AE547" s="2543">
        <v>45366</v>
      </c>
      <c r="AF547" s="8">
        <v>2</v>
      </c>
      <c r="AG547" s="2543">
        <v>45364</v>
      </c>
      <c r="AH547" s="8">
        <v>12.5</v>
      </c>
    </row>
    <row r="548" spans="1:34" s="162" customFormat="1" ht="120" x14ac:dyDescent="0.25">
      <c r="A548" s="2639">
        <v>45366</v>
      </c>
      <c r="C548" s="2610" t="s">
        <v>3247</v>
      </c>
      <c r="D548" s="2610"/>
      <c r="E548" s="2610"/>
      <c r="F548" s="2556"/>
      <c r="G548" s="2556">
        <v>1</v>
      </c>
      <c r="H548" s="2631"/>
      <c r="I548" s="2936" t="s">
        <v>16503</v>
      </c>
      <c r="J548" s="51">
        <v>58</v>
      </c>
      <c r="K548" s="2458" t="s">
        <v>699</v>
      </c>
      <c r="L548" s="2467" t="s">
        <v>504</v>
      </c>
      <c r="M548" s="2563" t="s">
        <v>511</v>
      </c>
      <c r="N548" s="59" t="s">
        <v>3246</v>
      </c>
      <c r="O548" s="59"/>
      <c r="P548" s="59"/>
      <c r="Q548" s="62" t="s">
        <v>3211</v>
      </c>
      <c r="R548" s="2603">
        <v>38</v>
      </c>
      <c r="S548" s="2603">
        <v>217</v>
      </c>
      <c r="T548" s="2496" t="s">
        <v>798</v>
      </c>
      <c r="U548" s="51">
        <v>5</v>
      </c>
      <c r="V548" s="80">
        <f t="shared" si="9"/>
        <v>290</v>
      </c>
      <c r="W548" s="16" t="s">
        <v>520</v>
      </c>
      <c r="X548" s="2513" t="s">
        <v>3141</v>
      </c>
      <c r="Y548" s="2948"/>
      <c r="Z548" s="2530"/>
      <c r="AA548" s="2499" t="s">
        <v>3155</v>
      </c>
      <c r="AB548" s="2593" t="s">
        <v>3214</v>
      </c>
      <c r="AC548" s="2499">
        <v>7797.4</v>
      </c>
      <c r="AD548" s="6" t="s">
        <v>1162</v>
      </c>
      <c r="AE548" s="2543">
        <v>45356</v>
      </c>
      <c r="AF548" s="8">
        <v>1</v>
      </c>
      <c r="AG548" s="2543">
        <v>45350</v>
      </c>
      <c r="AH548" s="8">
        <v>5</v>
      </c>
    </row>
    <row r="549" spans="1:34" s="2646" customFormat="1" ht="90" x14ac:dyDescent="0.25">
      <c r="A549" s="2639">
        <v>45366</v>
      </c>
      <c r="C549" s="62" t="s">
        <v>3250</v>
      </c>
      <c r="D549" s="62"/>
      <c r="E549" s="62"/>
      <c r="F549" s="2631"/>
      <c r="G549" s="2556"/>
      <c r="H549" s="2556">
        <v>1</v>
      </c>
      <c r="I549" s="2939" t="s">
        <v>16504</v>
      </c>
      <c r="J549" s="16">
        <v>330</v>
      </c>
      <c r="K549" s="2706" t="s">
        <v>3248</v>
      </c>
      <c r="L549" s="2461" t="s">
        <v>504</v>
      </c>
      <c r="M549" s="2600" t="s">
        <v>511</v>
      </c>
      <c r="N549" s="56" t="s">
        <v>1038</v>
      </c>
      <c r="O549" s="56"/>
      <c r="P549" s="56"/>
      <c r="Q549" s="62" t="s">
        <v>3249</v>
      </c>
      <c r="R549" s="2491">
        <v>29</v>
      </c>
      <c r="S549" s="2491">
        <v>59</v>
      </c>
      <c r="T549" s="2460" t="s">
        <v>640</v>
      </c>
      <c r="U549" s="16">
        <v>0</v>
      </c>
      <c r="V549" s="2533">
        <f t="shared" si="9"/>
        <v>0</v>
      </c>
      <c r="W549" s="16" t="s">
        <v>506</v>
      </c>
      <c r="X549" s="2513" t="s">
        <v>3251</v>
      </c>
      <c r="Y549" s="2948"/>
      <c r="Z549" s="2530"/>
      <c r="AA549" s="2499" t="s">
        <v>3226</v>
      </c>
      <c r="AB549" s="2593" t="s">
        <v>3252</v>
      </c>
      <c r="AC549" s="2499">
        <v>8324</v>
      </c>
      <c r="AD549" s="6" t="s">
        <v>1167</v>
      </c>
      <c r="AE549" s="2543">
        <v>45366</v>
      </c>
      <c r="AF549" s="8">
        <v>1</v>
      </c>
      <c r="AG549" s="2543">
        <v>45362</v>
      </c>
      <c r="AH549" s="8"/>
    </row>
    <row r="550" spans="1:34" s="162" customFormat="1" ht="120" x14ac:dyDescent="0.25">
      <c r="A550" s="2639">
        <v>45366</v>
      </c>
      <c r="C550" s="128" t="s">
        <v>3017</v>
      </c>
      <c r="D550" s="128"/>
      <c r="E550" s="128"/>
      <c r="F550" s="2631"/>
      <c r="G550" s="2631"/>
      <c r="H550" s="2556">
        <v>1</v>
      </c>
      <c r="I550" s="2936" t="s">
        <v>16505</v>
      </c>
      <c r="J550" s="77">
        <v>2</v>
      </c>
      <c r="K550" s="2716" t="s">
        <v>3253</v>
      </c>
      <c r="L550" s="77" t="s">
        <v>504</v>
      </c>
      <c r="M550" s="2628" t="s">
        <v>27</v>
      </c>
      <c r="N550" s="143" t="s">
        <v>3255</v>
      </c>
      <c r="O550" s="143"/>
      <c r="P550" s="143"/>
      <c r="Q550" s="62" t="s">
        <v>3254</v>
      </c>
      <c r="R550" s="2663">
        <v>4</v>
      </c>
      <c r="S550" s="2663">
        <v>5</v>
      </c>
      <c r="T550" s="2626" t="s">
        <v>505</v>
      </c>
      <c r="U550" s="77">
        <v>85</v>
      </c>
      <c r="V550" s="2627">
        <f t="shared" si="9"/>
        <v>170</v>
      </c>
      <c r="W550" s="16" t="s">
        <v>583</v>
      </c>
      <c r="X550" s="2513" t="s">
        <v>1888</v>
      </c>
      <c r="Y550" s="2948"/>
      <c r="Z550" s="2530"/>
      <c r="AA550" s="2499" t="s">
        <v>2955</v>
      </c>
      <c r="AB550" s="2593" t="s">
        <v>3029</v>
      </c>
      <c r="AC550" s="2499">
        <f>6080</f>
        <v>6080</v>
      </c>
      <c r="AD550" s="6" t="s">
        <v>3256</v>
      </c>
      <c r="AE550" s="2543">
        <v>45366</v>
      </c>
      <c r="AF550" s="8">
        <v>2</v>
      </c>
      <c r="AG550" s="2543">
        <v>45365</v>
      </c>
      <c r="AH550" s="8">
        <v>2.75</v>
      </c>
    </row>
    <row r="551" spans="1:34" s="162" customFormat="1" ht="135" x14ac:dyDescent="0.25">
      <c r="A551" s="2639">
        <v>45366</v>
      </c>
      <c r="C551" s="62" t="s">
        <v>3260</v>
      </c>
      <c r="D551" s="62"/>
      <c r="E551" s="62"/>
      <c r="F551" s="2556">
        <v>1</v>
      </c>
      <c r="G551" s="2556"/>
      <c r="H551" s="2631"/>
      <c r="I551" s="2936" t="s">
        <v>16506</v>
      </c>
      <c r="J551" s="16">
        <v>50</v>
      </c>
      <c r="K551" s="2710" t="s">
        <v>3257</v>
      </c>
      <c r="L551" s="2461" t="s">
        <v>504</v>
      </c>
      <c r="M551" s="2600" t="s">
        <v>511</v>
      </c>
      <c r="N551" s="56" t="s">
        <v>3259</v>
      </c>
      <c r="O551" s="56"/>
      <c r="P551" s="56"/>
      <c r="Q551" s="62" t="s">
        <v>3258</v>
      </c>
      <c r="R551" s="2491">
        <v>100</v>
      </c>
      <c r="S551" s="2491">
        <v>467</v>
      </c>
      <c r="T551" s="2460" t="s">
        <v>587</v>
      </c>
      <c r="U551" s="16">
        <v>60</v>
      </c>
      <c r="V551" s="2533">
        <f t="shared" si="9"/>
        <v>3000</v>
      </c>
      <c r="W551" s="16" t="s">
        <v>520</v>
      </c>
      <c r="X551" s="2513" t="s">
        <v>2516</v>
      </c>
      <c r="Y551" s="2948"/>
      <c r="Z551" s="2530" t="s">
        <v>3261</v>
      </c>
      <c r="AA551" s="2499" t="s">
        <v>3143</v>
      </c>
      <c r="AB551" s="2593" t="s">
        <v>3054</v>
      </c>
      <c r="AC551" s="2499">
        <v>8715.5</v>
      </c>
      <c r="AD551" s="6" t="s">
        <v>752</v>
      </c>
      <c r="AE551" s="2543">
        <v>45371</v>
      </c>
      <c r="AF551" s="8">
        <v>2</v>
      </c>
      <c r="AG551" s="2543">
        <v>45359</v>
      </c>
      <c r="AH551" s="8">
        <v>14.5</v>
      </c>
    </row>
    <row r="552" spans="1:34" s="2646" customFormat="1" ht="120" x14ac:dyDescent="0.25">
      <c r="A552" s="2639">
        <v>45365</v>
      </c>
      <c r="C552" s="62" t="s">
        <v>3265</v>
      </c>
      <c r="D552" s="62"/>
      <c r="E552" s="62"/>
      <c r="F552" s="2631"/>
      <c r="G552" s="2556">
        <v>1</v>
      </c>
      <c r="H552" s="2556"/>
      <c r="I552" s="2939" t="s">
        <v>16507</v>
      </c>
      <c r="J552" s="16">
        <v>50</v>
      </c>
      <c r="K552" s="79" t="s">
        <v>3262</v>
      </c>
      <c r="L552" s="2461" t="s">
        <v>504</v>
      </c>
      <c r="M552" s="2600" t="s">
        <v>511</v>
      </c>
      <c r="N552" s="56" t="s">
        <v>3264</v>
      </c>
      <c r="O552" s="56"/>
      <c r="P552" s="56"/>
      <c r="Q552" s="62" t="s">
        <v>3263</v>
      </c>
      <c r="R552" s="2491">
        <v>32</v>
      </c>
      <c r="S552" s="2491">
        <v>147</v>
      </c>
      <c r="T552" s="2460" t="s">
        <v>505</v>
      </c>
      <c r="U552" s="16">
        <v>3</v>
      </c>
      <c r="V552" s="2533">
        <f t="shared" si="9"/>
        <v>150</v>
      </c>
      <c r="W552" s="16" t="s">
        <v>583</v>
      </c>
      <c r="X552" s="2513" t="s">
        <v>2018</v>
      </c>
      <c r="Y552" s="2948"/>
      <c r="Z552" s="2530"/>
      <c r="AA552" s="2499" t="s">
        <v>3266</v>
      </c>
      <c r="AB552" s="2593" t="s">
        <v>3252</v>
      </c>
      <c r="AC552" s="2499">
        <v>2940.5</v>
      </c>
      <c r="AD552" s="6" t="s">
        <v>3267</v>
      </c>
      <c r="AE552" s="2543">
        <v>45370</v>
      </c>
      <c r="AF552" s="8">
        <v>2</v>
      </c>
      <c r="AG552" s="2543">
        <v>45357</v>
      </c>
      <c r="AH552" s="8">
        <v>7</v>
      </c>
    </row>
    <row r="553" spans="1:34" s="162" customFormat="1" ht="90" x14ac:dyDescent="0.25">
      <c r="A553" s="2639">
        <v>45364</v>
      </c>
      <c r="C553" s="128" t="s">
        <v>3270</v>
      </c>
      <c r="D553" s="128"/>
      <c r="E553" s="128"/>
      <c r="F553" s="2698"/>
      <c r="G553" s="2698"/>
      <c r="H553" s="2556">
        <v>1</v>
      </c>
      <c r="I553" s="2936" t="s">
        <v>16508</v>
      </c>
      <c r="J553" s="77">
        <v>2</v>
      </c>
      <c r="K553" s="1557" t="s">
        <v>3268</v>
      </c>
      <c r="L553" s="77" t="s">
        <v>504</v>
      </c>
      <c r="M553" s="2628" t="s">
        <v>511</v>
      </c>
      <c r="N553" s="2666" t="s">
        <v>1060</v>
      </c>
      <c r="O553" s="2666"/>
      <c r="P553" s="2666"/>
      <c r="Q553" s="62" t="s">
        <v>3269</v>
      </c>
      <c r="R553" s="2663">
        <v>24</v>
      </c>
      <c r="S553" s="2663">
        <v>172</v>
      </c>
      <c r="T553" s="2626" t="s">
        <v>798</v>
      </c>
      <c r="U553" s="77">
        <v>59</v>
      </c>
      <c r="V553" s="2627">
        <f t="shared" si="9"/>
        <v>118</v>
      </c>
      <c r="W553" s="16" t="s">
        <v>506</v>
      </c>
      <c r="X553" s="2513" t="s">
        <v>543</v>
      </c>
      <c r="Y553" s="2948"/>
      <c r="Z553" s="2530"/>
      <c r="AA553" s="2499" t="s">
        <v>3155</v>
      </c>
      <c r="AB553" s="2593" t="s">
        <v>3240</v>
      </c>
      <c r="AC553" s="2499">
        <f>23276</f>
        <v>23276</v>
      </c>
      <c r="AD553" s="6" t="s">
        <v>1162</v>
      </c>
      <c r="AE553" s="2543">
        <v>45364</v>
      </c>
      <c r="AF553" s="8">
        <v>1</v>
      </c>
      <c r="AG553" s="2543">
        <v>45362</v>
      </c>
      <c r="AH553" s="8">
        <v>6.5</v>
      </c>
    </row>
    <row r="554" spans="1:34" s="162" customFormat="1" ht="105" x14ac:dyDescent="0.25">
      <c r="A554" s="2639">
        <v>45364</v>
      </c>
      <c r="C554" s="1599" t="s">
        <v>3274</v>
      </c>
      <c r="D554" s="1599"/>
      <c r="E554" s="1599"/>
      <c r="F554" s="2556">
        <v>1</v>
      </c>
      <c r="G554" s="2556"/>
      <c r="H554" s="2631"/>
      <c r="I554" s="2936" t="s">
        <v>16509</v>
      </c>
      <c r="J554" s="16">
        <v>1100</v>
      </c>
      <c r="K554" s="79" t="s">
        <v>3271</v>
      </c>
      <c r="L554" s="2461" t="s">
        <v>504</v>
      </c>
      <c r="M554" s="2600" t="s">
        <v>27</v>
      </c>
      <c r="N554" s="140" t="s">
        <v>3273</v>
      </c>
      <c r="O554" s="140"/>
      <c r="P554" s="140"/>
      <c r="Q554" s="62" t="s">
        <v>3272</v>
      </c>
      <c r="R554" s="2491">
        <v>7</v>
      </c>
      <c r="S554" s="2491">
        <v>59</v>
      </c>
      <c r="T554" s="2460" t="s">
        <v>505</v>
      </c>
      <c r="U554" s="16">
        <v>0</v>
      </c>
      <c r="V554" s="2533">
        <f t="shared" si="9"/>
        <v>0</v>
      </c>
      <c r="W554" s="16" t="s">
        <v>520</v>
      </c>
      <c r="X554" s="2513" t="s">
        <v>3275</v>
      </c>
      <c r="Y554" s="2948"/>
      <c r="Z554" s="2530"/>
      <c r="AA554" s="2499" t="s">
        <v>3102</v>
      </c>
      <c r="AB554" s="2593" t="s">
        <v>3276</v>
      </c>
      <c r="AC554" s="2499">
        <v>11682</v>
      </c>
      <c r="AD554" s="6" t="s">
        <v>635</v>
      </c>
      <c r="AE554" s="2543">
        <v>45364</v>
      </c>
      <c r="AF554" s="8">
        <v>2</v>
      </c>
      <c r="AG554" s="2543">
        <v>45345</v>
      </c>
      <c r="AH554" s="8">
        <v>16.5</v>
      </c>
    </row>
    <row r="555" spans="1:34" s="2646" customFormat="1" ht="135" x14ac:dyDescent="0.25">
      <c r="A555" s="2639">
        <v>45364</v>
      </c>
      <c r="C555" s="2725" t="s">
        <v>3279</v>
      </c>
      <c r="D555" s="2725"/>
      <c r="E555" s="2725"/>
      <c r="F555" s="2681">
        <v>1</v>
      </c>
      <c r="G555" s="161"/>
      <c r="H555" s="161"/>
      <c r="I555" s="2939" t="s">
        <v>16510</v>
      </c>
      <c r="J555" s="2719">
        <v>12</v>
      </c>
      <c r="K555" s="2720" t="s">
        <v>3277</v>
      </c>
      <c r="L555" s="2719" t="s">
        <v>504</v>
      </c>
      <c r="M555" s="2724" t="s">
        <v>2802</v>
      </c>
      <c r="N555" s="2718" t="s">
        <v>1378</v>
      </c>
      <c r="O555" s="2718"/>
      <c r="P555" s="2718"/>
      <c r="Q555" s="62" t="s">
        <v>3278</v>
      </c>
      <c r="R555" s="2721">
        <v>3</v>
      </c>
      <c r="S555" s="2721">
        <v>11</v>
      </c>
      <c r="T555" s="2722" t="s">
        <v>505</v>
      </c>
      <c r="U555" s="2719">
        <v>0</v>
      </c>
      <c r="V555" s="2723">
        <f t="shared" si="9"/>
        <v>0</v>
      </c>
      <c r="W555" s="16" t="s">
        <v>520</v>
      </c>
      <c r="X555" s="2513" t="s">
        <v>3208</v>
      </c>
      <c r="Y555" s="2948"/>
      <c r="Z555" s="2530" t="s">
        <v>3280</v>
      </c>
      <c r="AA555" s="2499" t="s">
        <v>2706</v>
      </c>
      <c r="AB555" s="2593" t="s">
        <v>3089</v>
      </c>
      <c r="AC555" s="2499">
        <v>6995</v>
      </c>
      <c r="AD555" s="6" t="s">
        <v>635</v>
      </c>
      <c r="AE555" s="2543">
        <v>45364</v>
      </c>
      <c r="AF555" s="8">
        <v>2</v>
      </c>
      <c r="AG555" s="2543">
        <v>45363</v>
      </c>
      <c r="AH555" s="8">
        <v>3</v>
      </c>
    </row>
    <row r="556" spans="1:34" s="2646" customFormat="1" ht="120" x14ac:dyDescent="0.25">
      <c r="A556" s="2639">
        <v>45364</v>
      </c>
      <c r="C556" s="2725" t="s">
        <v>3282</v>
      </c>
      <c r="D556" s="2725"/>
      <c r="E556" s="2725"/>
      <c r="F556" s="2681">
        <v>2</v>
      </c>
      <c r="G556" s="2642"/>
      <c r="H556" s="2642"/>
      <c r="I556" s="2939" t="s">
        <v>16511</v>
      </c>
      <c r="J556" s="2719">
        <v>12</v>
      </c>
      <c r="K556" s="2720" t="s">
        <v>3277</v>
      </c>
      <c r="L556" s="2719" t="s">
        <v>504</v>
      </c>
      <c r="M556" s="2724" t="s">
        <v>2802</v>
      </c>
      <c r="N556" s="2718" t="s">
        <v>1378</v>
      </c>
      <c r="O556" s="2718"/>
      <c r="P556" s="2718"/>
      <c r="Q556" s="62" t="s">
        <v>3281</v>
      </c>
      <c r="R556" s="2721">
        <v>5</v>
      </c>
      <c r="S556" s="2721">
        <v>24</v>
      </c>
      <c r="T556" s="2722" t="s">
        <v>505</v>
      </c>
      <c r="U556" s="2719">
        <v>0</v>
      </c>
      <c r="V556" s="2723">
        <f t="shared" si="9"/>
        <v>0</v>
      </c>
      <c r="W556" s="51" t="s">
        <v>520</v>
      </c>
      <c r="X556" s="2513" t="s">
        <v>3208</v>
      </c>
      <c r="Y556" s="2948"/>
      <c r="Z556" s="2530" t="s">
        <v>3280</v>
      </c>
      <c r="AA556" s="2499" t="s">
        <v>2706</v>
      </c>
      <c r="AB556" s="2593" t="s">
        <v>3089</v>
      </c>
      <c r="AC556" s="2499">
        <v>8615</v>
      </c>
      <c r="AD556" s="6" t="s">
        <v>635</v>
      </c>
      <c r="AE556" s="2543">
        <v>45364</v>
      </c>
      <c r="AF556" s="8">
        <v>2</v>
      </c>
      <c r="AG556" s="2543">
        <v>45363</v>
      </c>
      <c r="AH556" s="8">
        <v>1.5</v>
      </c>
    </row>
    <row r="557" spans="1:34" s="162" customFormat="1" ht="135" x14ac:dyDescent="0.25">
      <c r="A557" s="2639">
        <v>45364</v>
      </c>
      <c r="C557" s="62" t="s">
        <v>3286</v>
      </c>
      <c r="D557" s="62"/>
      <c r="E557" s="62"/>
      <c r="F557" s="2698"/>
      <c r="G557" s="2698"/>
      <c r="H557" s="2556">
        <v>1</v>
      </c>
      <c r="I557" s="2936" t="s">
        <v>16512</v>
      </c>
      <c r="J557" s="16">
        <v>10</v>
      </c>
      <c r="K557" s="79" t="s">
        <v>3283</v>
      </c>
      <c r="L557" s="2461" t="s">
        <v>504</v>
      </c>
      <c r="M557" s="2600" t="s">
        <v>511</v>
      </c>
      <c r="N557" s="56" t="s">
        <v>3285</v>
      </c>
      <c r="O557" s="56"/>
      <c r="P557" s="56"/>
      <c r="Q557" s="62" t="s">
        <v>3284</v>
      </c>
      <c r="R557" s="2491">
        <v>130</v>
      </c>
      <c r="S557" s="2491">
        <v>416</v>
      </c>
      <c r="T557" s="2460" t="s">
        <v>629</v>
      </c>
      <c r="U557" s="16">
        <v>17</v>
      </c>
      <c r="V557" s="2533">
        <f t="shared" si="9"/>
        <v>170</v>
      </c>
      <c r="W557" s="51" t="s">
        <v>520</v>
      </c>
      <c r="X557" s="2513" t="s">
        <v>2397</v>
      </c>
      <c r="Y557" s="2948"/>
      <c r="Z557" s="2614" t="s">
        <v>3287</v>
      </c>
      <c r="AA557" s="2499" t="s">
        <v>3143</v>
      </c>
      <c r="AB557" s="2593" t="s">
        <v>3214</v>
      </c>
      <c r="AC557" s="2499">
        <v>352.5</v>
      </c>
      <c r="AD557" s="6" t="s">
        <v>956</v>
      </c>
      <c r="AE557" s="2543">
        <v>45364</v>
      </c>
      <c r="AF557" s="8">
        <v>2</v>
      </c>
      <c r="AG557" s="2543">
        <v>45357</v>
      </c>
      <c r="AH557" s="8">
        <v>5</v>
      </c>
    </row>
    <row r="558" spans="1:34" s="162" customFormat="1" ht="90" x14ac:dyDescent="0.25">
      <c r="A558" s="2639">
        <v>45363</v>
      </c>
      <c r="C558" s="62" t="s">
        <v>3289</v>
      </c>
      <c r="D558" s="62"/>
      <c r="E558" s="62"/>
      <c r="F558" s="2556">
        <v>1</v>
      </c>
      <c r="G558" s="2556"/>
      <c r="H558" s="2556"/>
      <c r="I558" s="2936" t="s">
        <v>16513</v>
      </c>
      <c r="J558" s="16">
        <v>100</v>
      </c>
      <c r="K558" s="79" t="s">
        <v>3181</v>
      </c>
      <c r="L558" s="2461" t="s">
        <v>504</v>
      </c>
      <c r="M558" s="2600" t="s">
        <v>511</v>
      </c>
      <c r="N558" s="56" t="s">
        <v>1038</v>
      </c>
      <c r="O558" s="56"/>
      <c r="P558" s="56"/>
      <c r="Q558" s="62" t="s">
        <v>3288</v>
      </c>
      <c r="R558" s="2491">
        <v>14</v>
      </c>
      <c r="S558" s="2491">
        <v>32</v>
      </c>
      <c r="T558" s="2460" t="s">
        <v>545</v>
      </c>
      <c r="U558" s="16">
        <v>7</v>
      </c>
      <c r="V558" s="2533">
        <f t="shared" si="9"/>
        <v>700</v>
      </c>
      <c r="W558" s="16" t="s">
        <v>512</v>
      </c>
      <c r="X558" s="2513" t="s">
        <v>3290</v>
      </c>
      <c r="Y558" s="2948"/>
      <c r="Z558" s="2530"/>
      <c r="AA558" s="2499" t="s">
        <v>3226</v>
      </c>
      <c r="AB558" s="2593" t="s">
        <v>3252</v>
      </c>
      <c r="AC558" s="2499">
        <v>3860</v>
      </c>
      <c r="AD558" s="6" t="s">
        <v>3291</v>
      </c>
      <c r="AE558" s="2543">
        <v>45373</v>
      </c>
      <c r="AF558" s="8">
        <v>2</v>
      </c>
      <c r="AG558" s="2543">
        <v>45358</v>
      </c>
      <c r="AH558" s="8">
        <v>3</v>
      </c>
    </row>
    <row r="559" spans="1:34" s="162" customFormat="1" ht="60" x14ac:dyDescent="0.25">
      <c r="A559" s="2639">
        <v>45363</v>
      </c>
      <c r="C559" s="128" t="s">
        <v>3270</v>
      </c>
      <c r="D559" s="128"/>
      <c r="E559" s="128"/>
      <c r="F559" s="2631"/>
      <c r="G559" s="2631"/>
      <c r="H559" s="2631"/>
      <c r="I559" s="2936" t="s">
        <v>16514</v>
      </c>
      <c r="J559" s="77">
        <v>3</v>
      </c>
      <c r="K559" s="2716" t="s">
        <v>3268</v>
      </c>
      <c r="L559" s="77" t="s">
        <v>511</v>
      </c>
      <c r="M559" s="2628"/>
      <c r="N559" s="143" t="s">
        <v>3292</v>
      </c>
      <c r="O559" s="143"/>
      <c r="P559" s="143"/>
      <c r="Q559" s="17" t="s">
        <v>501</v>
      </c>
      <c r="R559" s="2663">
        <v>0</v>
      </c>
      <c r="S559" s="2663">
        <v>0</v>
      </c>
      <c r="T559" s="2626"/>
      <c r="U559" s="77">
        <v>83</v>
      </c>
      <c r="V559" s="2627">
        <f t="shared" si="9"/>
        <v>249</v>
      </c>
      <c r="W559" s="16" t="s">
        <v>520</v>
      </c>
      <c r="X559" s="2513" t="s">
        <v>3040</v>
      </c>
      <c r="Y559" s="2948"/>
      <c r="Z559" s="2530"/>
      <c r="AA559" s="2499" t="s">
        <v>2706</v>
      </c>
      <c r="AB559" s="2593" t="s">
        <v>3240</v>
      </c>
      <c r="AC559" s="2499">
        <v>2966.5</v>
      </c>
      <c r="AD559" s="6" t="s">
        <v>3293</v>
      </c>
      <c r="AE559" s="2543"/>
      <c r="AF559" s="8">
        <v>2</v>
      </c>
      <c r="AG559" s="2543"/>
      <c r="AH559" s="8"/>
    </row>
    <row r="560" spans="1:34" s="162" customFormat="1" ht="255" x14ac:dyDescent="0.25">
      <c r="A560" s="2639">
        <v>45362</v>
      </c>
      <c r="C560" s="147" t="s">
        <v>3297</v>
      </c>
      <c r="D560" s="147"/>
      <c r="E560" s="147"/>
      <c r="F560" s="2631"/>
      <c r="G560" s="2631"/>
      <c r="H560" s="2556">
        <v>1</v>
      </c>
      <c r="I560" s="2936" t="s">
        <v>16515</v>
      </c>
      <c r="J560" s="77">
        <v>29</v>
      </c>
      <c r="K560" s="2638" t="s">
        <v>3294</v>
      </c>
      <c r="L560" s="77" t="s">
        <v>504</v>
      </c>
      <c r="M560" s="2628" t="s">
        <v>511</v>
      </c>
      <c r="N560" s="2666" t="s">
        <v>3296</v>
      </c>
      <c r="O560" s="2666"/>
      <c r="P560" s="2666"/>
      <c r="Q560" s="62" t="s">
        <v>3295</v>
      </c>
      <c r="R560" s="2663">
        <v>84</v>
      </c>
      <c r="S560" s="2663">
        <v>631</v>
      </c>
      <c r="T560" s="2626" t="s">
        <v>629</v>
      </c>
      <c r="U560" s="77">
        <v>32</v>
      </c>
      <c r="V560" s="2627">
        <f t="shared" si="9"/>
        <v>928</v>
      </c>
      <c r="W560" s="16" t="s">
        <v>520</v>
      </c>
      <c r="X560" s="2513" t="s">
        <v>3141</v>
      </c>
      <c r="Y560" s="2948"/>
      <c r="Z560" s="2530"/>
      <c r="AA560" s="2499" t="s">
        <v>3149</v>
      </c>
      <c r="AB560" s="2593" t="s">
        <v>2903</v>
      </c>
      <c r="AC560" s="2499">
        <v>19145.5</v>
      </c>
      <c r="AD560" s="6" t="s">
        <v>3298</v>
      </c>
      <c r="AE560" s="2543">
        <v>45359</v>
      </c>
      <c r="AF560" s="8">
        <v>2</v>
      </c>
      <c r="AG560" s="2543">
        <v>45356</v>
      </c>
      <c r="AH560" s="8">
        <v>9</v>
      </c>
    </row>
    <row r="561" spans="1:34" s="162" customFormat="1" ht="240" x14ac:dyDescent="0.25">
      <c r="A561" s="2639">
        <v>45362</v>
      </c>
      <c r="C561" s="62" t="s">
        <v>3302</v>
      </c>
      <c r="D561" s="62"/>
      <c r="E561" s="62"/>
      <c r="F561" s="2556"/>
      <c r="G561" s="2556">
        <v>1</v>
      </c>
      <c r="H561" s="2556">
        <v>2</v>
      </c>
      <c r="I561" s="2936" t="s">
        <v>16516</v>
      </c>
      <c r="J561" s="16">
        <v>150</v>
      </c>
      <c r="K561" s="79" t="s">
        <v>3299</v>
      </c>
      <c r="L561" s="2461" t="s">
        <v>504</v>
      </c>
      <c r="M561" s="2600" t="s">
        <v>27</v>
      </c>
      <c r="N561" s="60" t="s">
        <v>3301</v>
      </c>
      <c r="O561" s="60"/>
      <c r="P561" s="60"/>
      <c r="Q561" s="62" t="s">
        <v>3300</v>
      </c>
      <c r="R561" s="2491">
        <v>40</v>
      </c>
      <c r="S561" s="2491">
        <v>54</v>
      </c>
      <c r="T561" s="2460" t="s">
        <v>505</v>
      </c>
      <c r="U561" s="16">
        <v>0</v>
      </c>
      <c r="V561" s="2533">
        <f t="shared" si="9"/>
        <v>0</v>
      </c>
      <c r="W561" s="16" t="s">
        <v>506</v>
      </c>
      <c r="X561" s="2513" t="s">
        <v>1261</v>
      </c>
      <c r="Y561" s="2948"/>
      <c r="Z561" s="2530" t="s">
        <v>3303</v>
      </c>
      <c r="AA561" s="2499" t="s">
        <v>3149</v>
      </c>
      <c r="AB561" s="2593" t="s">
        <v>3227</v>
      </c>
      <c r="AC561" s="2499">
        <v>2268</v>
      </c>
      <c r="AD561" s="6" t="s">
        <v>635</v>
      </c>
      <c r="AE561" s="2543">
        <v>45363</v>
      </c>
      <c r="AF561" s="8">
        <v>2</v>
      </c>
      <c r="AG561" s="2543">
        <v>45348</v>
      </c>
      <c r="AH561" s="8">
        <v>9</v>
      </c>
    </row>
    <row r="562" spans="1:34" s="162" customFormat="1" ht="146.25" x14ac:dyDescent="0.25">
      <c r="A562" s="2639">
        <v>45362</v>
      </c>
      <c r="C562" s="64" t="s">
        <v>2037</v>
      </c>
      <c r="D562" s="64"/>
      <c r="E562" s="64"/>
      <c r="F562" s="2631"/>
      <c r="G562" s="2556"/>
      <c r="H562" s="2556">
        <v>1</v>
      </c>
      <c r="I562" s="2936" t="s">
        <v>16319</v>
      </c>
      <c r="J562" s="51">
        <v>60</v>
      </c>
      <c r="K562" s="2675" t="s">
        <v>3304</v>
      </c>
      <c r="L562" s="2467" t="s">
        <v>504</v>
      </c>
      <c r="M562" s="2563" t="s">
        <v>27</v>
      </c>
      <c r="N562" s="140" t="s">
        <v>3305</v>
      </c>
      <c r="O562" s="140"/>
      <c r="P562" s="140"/>
      <c r="Q562" s="62" t="s">
        <v>2035</v>
      </c>
      <c r="R562" s="2603">
        <v>29</v>
      </c>
      <c r="S562" s="2603">
        <v>54</v>
      </c>
      <c r="T562" s="2496" t="s">
        <v>587</v>
      </c>
      <c r="U562" s="51">
        <v>11</v>
      </c>
      <c r="V562" s="80">
        <f t="shared" si="9"/>
        <v>660</v>
      </c>
      <c r="W562" s="16" t="s">
        <v>506</v>
      </c>
      <c r="X562" s="2513" t="s">
        <v>2038</v>
      </c>
      <c r="Y562" s="2948"/>
      <c r="Z562" s="2530"/>
      <c r="AA562" s="2499" t="s">
        <v>2039</v>
      </c>
      <c r="AB562" s="2593" t="s">
        <v>2040</v>
      </c>
      <c r="AC562" s="2499">
        <f>7900+1700</f>
        <v>9600</v>
      </c>
      <c r="AD562" s="6" t="s">
        <v>2041</v>
      </c>
      <c r="AE562" s="2543">
        <v>45370</v>
      </c>
      <c r="AF562" s="8">
        <v>2</v>
      </c>
      <c r="AG562" s="2543">
        <v>45335</v>
      </c>
      <c r="AH562" s="8">
        <v>12</v>
      </c>
    </row>
    <row r="563" spans="1:34" s="162" customFormat="1" ht="255" x14ac:dyDescent="0.25">
      <c r="A563" s="2639">
        <v>45359</v>
      </c>
      <c r="C563" s="147" t="s">
        <v>3297</v>
      </c>
      <c r="D563" s="147"/>
      <c r="E563" s="147"/>
      <c r="F563" s="161"/>
      <c r="G563" s="161"/>
      <c r="H563" s="2681">
        <v>1</v>
      </c>
      <c r="I563" s="2936" t="s">
        <v>16517</v>
      </c>
      <c r="J563" s="77">
        <v>1</v>
      </c>
      <c r="K563" s="1557" t="s">
        <v>3306</v>
      </c>
      <c r="L563" s="77" t="s">
        <v>504</v>
      </c>
      <c r="M563" s="2628" t="s">
        <v>511</v>
      </c>
      <c r="N563" s="2666" t="s">
        <v>3296</v>
      </c>
      <c r="O563" s="2666"/>
      <c r="P563" s="2666"/>
      <c r="Q563" s="62" t="s">
        <v>3295</v>
      </c>
      <c r="R563" s="2663">
        <v>84</v>
      </c>
      <c r="S563" s="2663">
        <v>631</v>
      </c>
      <c r="T563" s="2626" t="s">
        <v>629</v>
      </c>
      <c r="U563" s="77">
        <v>32</v>
      </c>
      <c r="V563" s="2627">
        <f t="shared" si="9"/>
        <v>32</v>
      </c>
      <c r="W563" s="16" t="s">
        <v>520</v>
      </c>
      <c r="X563" s="2513" t="s">
        <v>3141</v>
      </c>
      <c r="Y563" s="2948"/>
      <c r="Z563" s="2530"/>
      <c r="AA563" s="2499" t="s">
        <v>3149</v>
      </c>
      <c r="AB563" s="2593" t="s">
        <v>2903</v>
      </c>
      <c r="AC563" s="2499">
        <v>19145.5</v>
      </c>
      <c r="AD563" s="6" t="s">
        <v>3298</v>
      </c>
      <c r="AE563" s="2543">
        <v>45359</v>
      </c>
      <c r="AF563" s="8">
        <v>2</v>
      </c>
      <c r="AG563" s="2543">
        <v>45356</v>
      </c>
      <c r="AH563" s="8">
        <v>9</v>
      </c>
    </row>
    <row r="564" spans="1:34" s="2646" customFormat="1" ht="135" x14ac:dyDescent="0.25">
      <c r="A564" s="2639">
        <v>45359</v>
      </c>
      <c r="C564" s="147" t="s">
        <v>3309</v>
      </c>
      <c r="D564" s="147"/>
      <c r="E564" s="147"/>
      <c r="F564" s="2681">
        <v>1</v>
      </c>
      <c r="G564" s="161"/>
      <c r="H564" s="161"/>
      <c r="I564" s="2939" t="s">
        <v>16518</v>
      </c>
      <c r="J564" s="77">
        <v>20</v>
      </c>
      <c r="K564" s="2716" t="s">
        <v>3306</v>
      </c>
      <c r="L564" s="77" t="s">
        <v>504</v>
      </c>
      <c r="M564" s="2628" t="s">
        <v>511</v>
      </c>
      <c r="N564" s="1568" t="s">
        <v>3308</v>
      </c>
      <c r="O564" s="1568"/>
      <c r="P564" s="1568"/>
      <c r="Q564" s="62" t="s">
        <v>3307</v>
      </c>
      <c r="R564" s="2663">
        <v>180</v>
      </c>
      <c r="S564" s="2663">
        <v>1453</v>
      </c>
      <c r="T564" s="2626" t="s">
        <v>730</v>
      </c>
      <c r="U564" s="77">
        <v>6</v>
      </c>
      <c r="V564" s="2627">
        <f t="shared" si="9"/>
        <v>120</v>
      </c>
      <c r="W564" s="16" t="s">
        <v>520</v>
      </c>
      <c r="X564" s="2513" t="s">
        <v>3310</v>
      </c>
      <c r="Y564" s="2948"/>
      <c r="Z564" s="2530"/>
      <c r="AA564" s="2499" t="s">
        <v>3232</v>
      </c>
      <c r="AB564" s="2593" t="s">
        <v>2903</v>
      </c>
      <c r="AC564" s="2499">
        <v>18000</v>
      </c>
      <c r="AD564" s="6" t="s">
        <v>635</v>
      </c>
      <c r="AE564" s="2543">
        <v>45359</v>
      </c>
      <c r="AF564" s="8">
        <v>3</v>
      </c>
      <c r="AG564" s="2543">
        <v>45356</v>
      </c>
      <c r="AH564" s="8">
        <v>12</v>
      </c>
    </row>
    <row r="565" spans="1:34" s="162" customFormat="1" ht="120" x14ac:dyDescent="0.25">
      <c r="A565" s="2639">
        <v>45359</v>
      </c>
      <c r="C565" s="62" t="s">
        <v>3314</v>
      </c>
      <c r="D565" s="62"/>
      <c r="E565" s="62"/>
      <c r="F565" s="2556">
        <v>1</v>
      </c>
      <c r="G565" s="2556"/>
      <c r="H565" s="2556"/>
      <c r="I565" s="2936" t="s">
        <v>16519</v>
      </c>
      <c r="J565" s="16">
        <v>3</v>
      </c>
      <c r="K565" s="2706" t="s">
        <v>3311</v>
      </c>
      <c r="L565" s="2461" t="s">
        <v>1999</v>
      </c>
      <c r="M565" s="2600" t="s">
        <v>511</v>
      </c>
      <c r="N565" s="56" t="s">
        <v>3313</v>
      </c>
      <c r="O565" s="56"/>
      <c r="P565" s="56"/>
      <c r="Q565" s="62" t="s">
        <v>3312</v>
      </c>
      <c r="R565" s="2491">
        <v>66</v>
      </c>
      <c r="S565" s="2491">
        <v>841</v>
      </c>
      <c r="T565" s="2460"/>
      <c r="U565" s="16">
        <v>4</v>
      </c>
      <c r="V565" s="2533">
        <f t="shared" si="9"/>
        <v>12</v>
      </c>
      <c r="W565" s="16" t="s">
        <v>506</v>
      </c>
      <c r="X565" s="2513" t="s">
        <v>3315</v>
      </c>
      <c r="Y565" s="2948"/>
      <c r="Z565" s="2530"/>
      <c r="AA565" s="2499" t="s">
        <v>2902</v>
      </c>
      <c r="AB565" s="2593" t="s">
        <v>3316</v>
      </c>
      <c r="AC565" s="2499">
        <v>3136.1</v>
      </c>
      <c r="AD565" s="6" t="s">
        <v>635</v>
      </c>
      <c r="AE565" s="2543">
        <v>45359</v>
      </c>
      <c r="AF565" s="8">
        <v>2</v>
      </c>
      <c r="AG565" s="2543">
        <v>45356</v>
      </c>
      <c r="AH565" s="8">
        <v>5</v>
      </c>
    </row>
    <row r="566" spans="1:34" s="162" customFormat="1" ht="255" x14ac:dyDescent="0.25">
      <c r="A566" s="2639">
        <v>45359</v>
      </c>
      <c r="C566" s="62" t="s">
        <v>3319</v>
      </c>
      <c r="D566" s="62"/>
      <c r="E566" s="62"/>
      <c r="F566" s="2631"/>
      <c r="G566" s="2556">
        <v>1</v>
      </c>
      <c r="H566" s="2556"/>
      <c r="I566" s="2936" t="s">
        <v>16520</v>
      </c>
      <c r="J566" s="16">
        <v>1</v>
      </c>
      <c r="K566" s="2706" t="s">
        <v>3311</v>
      </c>
      <c r="L566" s="2461" t="s">
        <v>504</v>
      </c>
      <c r="M566" s="2600" t="s">
        <v>511</v>
      </c>
      <c r="N566" s="140" t="s">
        <v>3318</v>
      </c>
      <c r="O566" s="140"/>
      <c r="P566" s="140"/>
      <c r="Q566" s="62" t="s">
        <v>3317</v>
      </c>
      <c r="R566" s="2491">
        <v>137</v>
      </c>
      <c r="S566" s="2491">
        <v>2826</v>
      </c>
      <c r="T566" s="2460" t="s">
        <v>730</v>
      </c>
      <c r="U566" s="16">
        <v>55</v>
      </c>
      <c r="V566" s="2533">
        <f t="shared" si="9"/>
        <v>55</v>
      </c>
      <c r="W566" s="16" t="s">
        <v>506</v>
      </c>
      <c r="X566" s="2513" t="s">
        <v>3320</v>
      </c>
      <c r="Y566" s="2948"/>
      <c r="Z566" s="2530"/>
      <c r="AA566" s="2499" t="s">
        <v>3226</v>
      </c>
      <c r="AB566" s="2593" t="s">
        <v>3186</v>
      </c>
      <c r="AC566" s="2499">
        <v>9469.7000000000007</v>
      </c>
      <c r="AD566" s="6" t="s">
        <v>3321</v>
      </c>
      <c r="AE566" s="2543">
        <v>45359</v>
      </c>
      <c r="AF566" s="8">
        <v>2</v>
      </c>
      <c r="AG566" s="2543">
        <v>45356</v>
      </c>
      <c r="AH566" s="8">
        <v>8.5</v>
      </c>
    </row>
    <row r="567" spans="1:34" s="162" customFormat="1" ht="135" x14ac:dyDescent="0.25">
      <c r="A567" s="2639">
        <v>45359</v>
      </c>
      <c r="C567" s="62" t="s">
        <v>3323</v>
      </c>
      <c r="D567" s="62"/>
      <c r="E567" s="62"/>
      <c r="F567" s="2556">
        <v>1</v>
      </c>
      <c r="G567" s="2631"/>
      <c r="H567" s="2631"/>
      <c r="I567" s="2936" t="s">
        <v>16521</v>
      </c>
      <c r="J567" s="16">
        <v>400</v>
      </c>
      <c r="K567" s="79" t="s">
        <v>3311</v>
      </c>
      <c r="L567" s="2461" t="s">
        <v>504</v>
      </c>
      <c r="M567" s="2600" t="s">
        <v>511</v>
      </c>
      <c r="N567" s="56" t="s">
        <v>1157</v>
      </c>
      <c r="O567" s="56"/>
      <c r="P567" s="56"/>
      <c r="Q567" s="17" t="s">
        <v>3322</v>
      </c>
      <c r="R567" s="2491">
        <v>23</v>
      </c>
      <c r="S567" s="2491">
        <v>81</v>
      </c>
      <c r="T567" s="2460" t="s">
        <v>629</v>
      </c>
      <c r="U567" s="16">
        <v>4</v>
      </c>
      <c r="V567" s="2533">
        <f t="shared" si="9"/>
        <v>1600</v>
      </c>
      <c r="W567" s="16" t="s">
        <v>520</v>
      </c>
      <c r="X567" s="2513" t="s">
        <v>3324</v>
      </c>
      <c r="Y567" s="2948"/>
      <c r="Z567" s="2530"/>
      <c r="AA567" s="2499" t="s">
        <v>3325</v>
      </c>
      <c r="AB567" s="2593" t="s">
        <v>3252</v>
      </c>
      <c r="AC567" s="2499">
        <v>9062</v>
      </c>
      <c r="AD567" s="6" t="s">
        <v>956</v>
      </c>
      <c r="AE567" s="2543">
        <v>45359</v>
      </c>
      <c r="AF567" s="8">
        <v>2</v>
      </c>
      <c r="AG567" s="2543"/>
      <c r="AH567" s="8">
        <v>9</v>
      </c>
    </row>
    <row r="568" spans="1:34" s="2646" customFormat="1" ht="135" x14ac:dyDescent="0.25">
      <c r="A568" s="2639">
        <v>45359</v>
      </c>
      <c r="C568" s="62" t="s">
        <v>2048</v>
      </c>
      <c r="D568" s="62"/>
      <c r="E568" s="62"/>
      <c r="F568" s="2631"/>
      <c r="G568" s="2556">
        <v>1</v>
      </c>
      <c r="H568" s="2556"/>
      <c r="I568" s="2939" t="s">
        <v>16318</v>
      </c>
      <c r="J568" s="16">
        <v>60</v>
      </c>
      <c r="K568" s="2449" t="s">
        <v>3326</v>
      </c>
      <c r="L568" s="2461" t="s">
        <v>504</v>
      </c>
      <c r="M568" s="2600" t="s">
        <v>27</v>
      </c>
      <c r="N568" s="140" t="s">
        <v>3327</v>
      </c>
      <c r="O568" s="140"/>
      <c r="P568" s="140"/>
      <c r="Q568" s="62" t="s">
        <v>2046</v>
      </c>
      <c r="R568" s="2491">
        <v>34</v>
      </c>
      <c r="S568" s="2491">
        <v>154</v>
      </c>
      <c r="T568" s="2460" t="s">
        <v>730</v>
      </c>
      <c r="U568" s="16">
        <v>1</v>
      </c>
      <c r="V568" s="2533">
        <f t="shared" si="9"/>
        <v>60</v>
      </c>
      <c r="W568" s="16" t="s">
        <v>506</v>
      </c>
      <c r="X568" s="2513" t="s">
        <v>2038</v>
      </c>
      <c r="Y568" s="2948"/>
      <c r="Z568" s="2530"/>
      <c r="AA568" s="2499" t="s">
        <v>2039</v>
      </c>
      <c r="AB568" s="2593" t="s">
        <v>2040</v>
      </c>
      <c r="AC568" s="2499">
        <v>10083.780000000001</v>
      </c>
      <c r="AD568" s="6" t="s">
        <v>635</v>
      </c>
      <c r="AE568" s="2543">
        <v>45370</v>
      </c>
      <c r="AF568" s="8">
        <v>2</v>
      </c>
      <c r="AG568" s="2543">
        <v>45335</v>
      </c>
      <c r="AH568" s="8">
        <v>14</v>
      </c>
    </row>
    <row r="569" spans="1:34" s="162" customFormat="1" ht="131.25" x14ac:dyDescent="0.25">
      <c r="A569" s="2639">
        <v>45359</v>
      </c>
      <c r="C569" s="64" t="s">
        <v>3330</v>
      </c>
      <c r="D569" s="64"/>
      <c r="E569" s="64"/>
      <c r="F569" s="2556"/>
      <c r="G569" s="2631"/>
      <c r="H569" s="2556">
        <v>999</v>
      </c>
      <c r="I569" s="2936" t="s">
        <v>16314</v>
      </c>
      <c r="J569" s="51">
        <v>60</v>
      </c>
      <c r="K569" s="2675" t="s">
        <v>3328</v>
      </c>
      <c r="L569" s="2467" t="s">
        <v>504</v>
      </c>
      <c r="M569" s="2563" t="s">
        <v>27</v>
      </c>
      <c r="N569" s="140" t="s">
        <v>3329</v>
      </c>
      <c r="O569" s="140"/>
      <c r="P569" s="140"/>
      <c r="Q569" s="17" t="s">
        <v>627</v>
      </c>
      <c r="R569" s="2603">
        <v>37</v>
      </c>
      <c r="S569" s="2603">
        <v>89</v>
      </c>
      <c r="T569" s="2496" t="s">
        <v>545</v>
      </c>
      <c r="U569" s="51">
        <v>2</v>
      </c>
      <c r="V569" s="80">
        <f t="shared" si="9"/>
        <v>120</v>
      </c>
      <c r="W569" s="16" t="s">
        <v>506</v>
      </c>
      <c r="X569" s="2659" t="s">
        <v>2038</v>
      </c>
      <c r="Y569" s="2659"/>
      <c r="Z569" s="2530"/>
      <c r="AA569" s="2499" t="s">
        <v>2039</v>
      </c>
      <c r="AB569" s="2593" t="s">
        <v>2045</v>
      </c>
      <c r="AC569" s="2499">
        <f>7096+1700</f>
        <v>8796</v>
      </c>
      <c r="AD569" s="6" t="s">
        <v>1002</v>
      </c>
      <c r="AE569" s="2543">
        <v>45370</v>
      </c>
      <c r="AF569" s="8">
        <v>1</v>
      </c>
      <c r="AG569" s="2543">
        <v>45336</v>
      </c>
      <c r="AH569" s="8"/>
    </row>
    <row r="570" spans="1:34" s="2646" customFormat="1" ht="150" x14ac:dyDescent="0.25">
      <c r="A570" s="2639">
        <v>45358</v>
      </c>
      <c r="C570" s="2474" t="s">
        <v>3332</v>
      </c>
      <c r="D570" s="2474"/>
      <c r="E570" s="2474"/>
      <c r="F570" s="2556"/>
      <c r="G570" s="2631"/>
      <c r="H570" s="2631"/>
      <c r="I570" s="2939" t="s">
        <v>16522</v>
      </c>
      <c r="J570" s="51">
        <v>1</v>
      </c>
      <c r="K570" s="2458" t="s">
        <v>724</v>
      </c>
      <c r="L570" s="2467"/>
      <c r="M570" s="2563"/>
      <c r="N570" s="2715" t="s">
        <v>3331</v>
      </c>
      <c r="O570" s="2715"/>
      <c r="P570" s="2715"/>
      <c r="Q570" s="62"/>
      <c r="R570" s="2603"/>
      <c r="S570" s="2603"/>
      <c r="T570" s="2496"/>
      <c r="U570" s="51"/>
      <c r="V570" s="80"/>
      <c r="W570" s="16" t="s">
        <v>3333</v>
      </c>
      <c r="X570" s="2513"/>
      <c r="Y570" s="2948"/>
      <c r="Z570" s="2530"/>
      <c r="AA570" s="2499" t="s">
        <v>3232</v>
      </c>
      <c r="AB570" s="2593" t="s">
        <v>2903</v>
      </c>
      <c r="AC570" s="2499"/>
      <c r="AD570" s="6"/>
      <c r="AE570" s="2543"/>
      <c r="AF570" s="8"/>
      <c r="AG570" s="2543"/>
      <c r="AH570" s="8"/>
    </row>
    <row r="571" spans="1:34" s="162" customFormat="1" ht="315" x14ac:dyDescent="0.25">
      <c r="A571" s="2639">
        <v>45358</v>
      </c>
      <c r="C571" s="62" t="s">
        <v>2051</v>
      </c>
      <c r="D571" s="62"/>
      <c r="E571" s="62"/>
      <c r="F571" s="2556">
        <v>1</v>
      </c>
      <c r="G571" s="2631"/>
      <c r="H571" s="2556"/>
      <c r="I571" s="2936" t="s">
        <v>16313</v>
      </c>
      <c r="J571" s="16">
        <v>60</v>
      </c>
      <c r="K571" s="2449" t="s">
        <v>3334</v>
      </c>
      <c r="L571" s="2461" t="s">
        <v>504</v>
      </c>
      <c r="M571" s="2600" t="s">
        <v>27</v>
      </c>
      <c r="N571" s="140" t="s">
        <v>3335</v>
      </c>
      <c r="O571" s="140"/>
      <c r="P571" s="140"/>
      <c r="Q571" s="62" t="s">
        <v>2049</v>
      </c>
      <c r="R571" s="2491">
        <v>68</v>
      </c>
      <c r="S571" s="2491">
        <v>264</v>
      </c>
      <c r="T571" s="2460" t="s">
        <v>730</v>
      </c>
      <c r="U571" s="16">
        <v>5</v>
      </c>
      <c r="V571" s="2533">
        <f>U571*J571</f>
        <v>300</v>
      </c>
      <c r="W571" s="16" t="s">
        <v>506</v>
      </c>
      <c r="X571" s="2513" t="s">
        <v>2038</v>
      </c>
      <c r="Y571" s="2948"/>
      <c r="Z571" s="2530"/>
      <c r="AA571" s="2499" t="s">
        <v>2039</v>
      </c>
      <c r="AB571" s="2567">
        <v>45330</v>
      </c>
      <c r="AC571" s="2499">
        <v>18941.689999999999</v>
      </c>
      <c r="AD571" s="6" t="s">
        <v>2052</v>
      </c>
      <c r="AE571" s="2543">
        <v>45370</v>
      </c>
      <c r="AF571" s="8">
        <v>2</v>
      </c>
      <c r="AG571" s="2543">
        <v>45335</v>
      </c>
      <c r="AH571" s="8">
        <v>16.5</v>
      </c>
    </row>
    <row r="572" spans="1:34" s="162" customFormat="1" ht="225" x14ac:dyDescent="0.25">
      <c r="A572" s="2639">
        <v>45358</v>
      </c>
      <c r="C572" s="17" t="s">
        <v>2058</v>
      </c>
      <c r="D572" s="17"/>
      <c r="E572" s="17"/>
      <c r="F572" s="2556">
        <v>1</v>
      </c>
      <c r="G572" s="2631"/>
      <c r="H572" s="2631"/>
      <c r="I572" s="2936" t="s">
        <v>16317</v>
      </c>
      <c r="J572" s="1549">
        <v>60</v>
      </c>
      <c r="K572" s="2449" t="s">
        <v>3336</v>
      </c>
      <c r="L572" s="2461" t="s">
        <v>504</v>
      </c>
      <c r="M572" s="2600" t="s">
        <v>27</v>
      </c>
      <c r="N572" s="140" t="s">
        <v>3337</v>
      </c>
      <c r="O572" s="140"/>
      <c r="P572" s="140"/>
      <c r="Q572" s="62" t="s">
        <v>2056</v>
      </c>
      <c r="R572" s="2491">
        <v>28</v>
      </c>
      <c r="S572" s="2491">
        <v>121</v>
      </c>
      <c r="T572" s="2460" t="s">
        <v>505</v>
      </c>
      <c r="U572" s="16">
        <v>3</v>
      </c>
      <c r="V572" s="2533">
        <f>U572*J572</f>
        <v>180</v>
      </c>
      <c r="W572" s="16" t="s">
        <v>506</v>
      </c>
      <c r="X572" s="2513" t="s">
        <v>2038</v>
      </c>
      <c r="Y572" s="2948"/>
      <c r="Z572" s="2530"/>
      <c r="AA572" s="2499" t="s">
        <v>2039</v>
      </c>
      <c r="AB572" s="2567">
        <v>45329</v>
      </c>
      <c r="AC572" s="2499">
        <f>9847+1300</f>
        <v>11147</v>
      </c>
      <c r="AD572" s="6" t="s">
        <v>635</v>
      </c>
      <c r="AE572" s="2543">
        <v>45370</v>
      </c>
      <c r="AF572" s="8">
        <v>2</v>
      </c>
      <c r="AG572" s="2543">
        <v>45337</v>
      </c>
      <c r="AH572" s="8">
        <v>20</v>
      </c>
    </row>
    <row r="573" spans="1:34" s="162" customFormat="1" ht="176.25" x14ac:dyDescent="0.25">
      <c r="A573" s="2639">
        <v>45358</v>
      </c>
      <c r="C573" s="62" t="s">
        <v>2063</v>
      </c>
      <c r="D573" s="62"/>
      <c r="E573" s="62"/>
      <c r="F573" s="2556">
        <v>1</v>
      </c>
      <c r="G573" s="2631"/>
      <c r="H573" s="2631"/>
      <c r="I573" s="2936" t="s">
        <v>16311</v>
      </c>
      <c r="J573" s="1549">
        <v>60</v>
      </c>
      <c r="K573" s="2449" t="s">
        <v>3338</v>
      </c>
      <c r="L573" s="2461" t="s">
        <v>504</v>
      </c>
      <c r="M573" s="2600" t="s">
        <v>27</v>
      </c>
      <c r="N573" s="140" t="s">
        <v>3339</v>
      </c>
      <c r="O573" s="140"/>
      <c r="P573" s="140"/>
      <c r="Q573" s="62" t="s">
        <v>2061</v>
      </c>
      <c r="R573" s="2491">
        <v>24</v>
      </c>
      <c r="S573" s="2491">
        <v>87</v>
      </c>
      <c r="T573" s="2460" t="s">
        <v>545</v>
      </c>
      <c r="U573" s="16">
        <v>1</v>
      </c>
      <c r="V573" s="2533">
        <f>U573*J573</f>
        <v>60</v>
      </c>
      <c r="W573" s="16" t="s">
        <v>506</v>
      </c>
      <c r="X573" s="2513" t="s">
        <v>2038</v>
      </c>
      <c r="Y573" s="2948"/>
      <c r="Z573" s="2530"/>
      <c r="AA573" s="2499" t="s">
        <v>2039</v>
      </c>
      <c r="AB573" s="2567">
        <v>45330</v>
      </c>
      <c r="AC573" s="2499">
        <f>6624+1700</f>
        <v>8324</v>
      </c>
      <c r="AD573" s="6" t="s">
        <v>2064</v>
      </c>
      <c r="AE573" s="2543">
        <v>45370</v>
      </c>
      <c r="AF573" s="8">
        <v>1</v>
      </c>
      <c r="AG573" s="2543">
        <v>45337</v>
      </c>
      <c r="AH573" s="8">
        <v>6.5</v>
      </c>
    </row>
    <row r="574" spans="1:34" s="162" customFormat="1" ht="135" x14ac:dyDescent="0.25">
      <c r="A574" s="2639">
        <v>45358</v>
      </c>
      <c r="C574" s="147" t="s">
        <v>3343</v>
      </c>
      <c r="D574" s="147"/>
      <c r="E574" s="147"/>
      <c r="F574" s="161"/>
      <c r="G574" s="161"/>
      <c r="H574" s="2681">
        <v>1</v>
      </c>
      <c r="I574" s="2936" t="s">
        <v>16523</v>
      </c>
      <c r="J574" s="77">
        <v>5</v>
      </c>
      <c r="K574" s="2716" t="s">
        <v>3340</v>
      </c>
      <c r="L574" s="77" t="s">
        <v>504</v>
      </c>
      <c r="M574" s="2628" t="s">
        <v>511</v>
      </c>
      <c r="N574" s="2666" t="s">
        <v>3342</v>
      </c>
      <c r="O574" s="2666"/>
      <c r="P574" s="2666"/>
      <c r="Q574" s="1599" t="s">
        <v>3341</v>
      </c>
      <c r="R574" s="2663">
        <v>94</v>
      </c>
      <c r="S574" s="2663">
        <v>808</v>
      </c>
      <c r="T574" s="2626" t="s">
        <v>505</v>
      </c>
      <c r="U574" s="77">
        <v>6</v>
      </c>
      <c r="V574" s="2627">
        <f>U574*J574</f>
        <v>30</v>
      </c>
      <c r="W574" s="16" t="s">
        <v>506</v>
      </c>
      <c r="X574" s="2513" t="s">
        <v>1415</v>
      </c>
      <c r="Y574" s="2948"/>
      <c r="Z574" s="2530"/>
      <c r="AA574" s="2499" t="s">
        <v>3174</v>
      </c>
      <c r="AB574" s="2593" t="s">
        <v>3276</v>
      </c>
      <c r="AC574" s="2499">
        <v>6046</v>
      </c>
      <c r="AD574" s="6" t="s">
        <v>635</v>
      </c>
      <c r="AE574" s="2543">
        <v>45358</v>
      </c>
      <c r="AF574" s="8">
        <v>2</v>
      </c>
      <c r="AG574" s="2543">
        <v>45356</v>
      </c>
      <c r="AH574" s="8">
        <v>9</v>
      </c>
    </row>
    <row r="575" spans="1:34" s="162" customFormat="1" ht="165" x14ac:dyDescent="0.25">
      <c r="A575" s="2639">
        <v>45357</v>
      </c>
      <c r="C575" s="62" t="s">
        <v>3347</v>
      </c>
      <c r="D575" s="62"/>
      <c r="E575" s="62"/>
      <c r="F575" s="2556">
        <v>1</v>
      </c>
      <c r="G575" s="2631"/>
      <c r="H575" s="2631"/>
      <c r="I575" s="2936" t="s">
        <v>16524</v>
      </c>
      <c r="J575" s="16">
        <v>18</v>
      </c>
      <c r="K575" s="79" t="s">
        <v>16897</v>
      </c>
      <c r="L575" s="2461" t="s">
        <v>3346</v>
      </c>
      <c r="M575" s="2600" t="s">
        <v>35</v>
      </c>
      <c r="N575" s="140" t="s">
        <v>3345</v>
      </c>
      <c r="O575" s="140"/>
      <c r="P575" s="140"/>
      <c r="Q575" s="62" t="s">
        <v>3344</v>
      </c>
      <c r="R575" s="2491">
        <v>127</v>
      </c>
      <c r="S575" s="2491">
        <v>800</v>
      </c>
      <c r="T575" s="2460" t="s">
        <v>629</v>
      </c>
      <c r="U575" s="16">
        <v>4</v>
      </c>
      <c r="V575" s="2533">
        <f>U575*J575</f>
        <v>72</v>
      </c>
      <c r="W575" s="16" t="s">
        <v>520</v>
      </c>
      <c r="X575" s="2694" t="s">
        <v>3348</v>
      </c>
      <c r="Y575" s="2952"/>
      <c r="Z575" s="2530"/>
      <c r="AA575" s="2499" t="s">
        <v>3349</v>
      </c>
      <c r="AB575" s="2593" t="s">
        <v>3350</v>
      </c>
      <c r="AC575" s="2499">
        <f>850+19914.28</f>
        <v>20764.28</v>
      </c>
      <c r="AD575" s="2619" t="s">
        <v>3351</v>
      </c>
      <c r="AE575" s="2543">
        <v>45314</v>
      </c>
      <c r="AF575" s="8">
        <v>2</v>
      </c>
      <c r="AG575" s="2543">
        <v>45286</v>
      </c>
      <c r="AH575" s="8">
        <v>10.5</v>
      </c>
    </row>
    <row r="576" spans="1:34" s="2646" customFormat="1" ht="180" x14ac:dyDescent="0.25">
      <c r="A576" s="2639">
        <v>45357</v>
      </c>
      <c r="C576" s="62" t="s">
        <v>3353</v>
      </c>
      <c r="D576" s="62"/>
      <c r="E576" s="62"/>
      <c r="F576" s="2556"/>
      <c r="G576" s="2631"/>
      <c r="H576" s="2631"/>
      <c r="I576" s="2939" t="s">
        <v>16525</v>
      </c>
      <c r="J576" s="16">
        <v>2</v>
      </c>
      <c r="K576" s="79" t="s">
        <v>16952</v>
      </c>
      <c r="L576" s="2461"/>
      <c r="M576" s="2600"/>
      <c r="N576" s="2623" t="s">
        <v>3352</v>
      </c>
      <c r="O576" s="2623"/>
      <c r="P576" s="2623"/>
      <c r="Q576" s="62"/>
      <c r="R576" s="2491"/>
      <c r="S576" s="2491"/>
      <c r="T576" s="2460"/>
      <c r="U576" s="16"/>
      <c r="V576" s="2533"/>
      <c r="W576" s="16" t="s">
        <v>3333</v>
      </c>
      <c r="X576" s="2513"/>
      <c r="Y576" s="2948"/>
      <c r="Z576" s="2530"/>
      <c r="AA576" s="2499" t="s">
        <v>3232</v>
      </c>
      <c r="AB576" s="2593" t="s">
        <v>2903</v>
      </c>
      <c r="AC576" s="2499">
        <v>550</v>
      </c>
      <c r="AD576" s="6"/>
      <c r="AE576" s="2543"/>
      <c r="AF576" s="8"/>
      <c r="AG576" s="2543"/>
      <c r="AH576" s="8"/>
    </row>
    <row r="577" spans="1:34" s="2646" customFormat="1" ht="90" x14ac:dyDescent="0.25">
      <c r="A577" s="2639">
        <v>45357</v>
      </c>
      <c r="C577" s="62" t="s">
        <v>3357</v>
      </c>
      <c r="D577" s="62"/>
      <c r="E577" s="62"/>
      <c r="F577" s="2556">
        <v>1</v>
      </c>
      <c r="G577" s="2631"/>
      <c r="H577" s="2556"/>
      <c r="I577" s="2939" t="s">
        <v>16526</v>
      </c>
      <c r="J577" s="16">
        <v>100</v>
      </c>
      <c r="K577" s="79" t="s">
        <v>3354</v>
      </c>
      <c r="L577" s="2461" t="s">
        <v>504</v>
      </c>
      <c r="M577" s="2600" t="s">
        <v>511</v>
      </c>
      <c r="N577" s="56" t="s">
        <v>3356</v>
      </c>
      <c r="O577" s="56"/>
      <c r="P577" s="56"/>
      <c r="Q577" s="62" t="s">
        <v>3355</v>
      </c>
      <c r="R577" s="2491">
        <v>4</v>
      </c>
      <c r="S577" s="2491">
        <v>4</v>
      </c>
      <c r="T577" s="2460" t="s">
        <v>545</v>
      </c>
      <c r="U577" s="16">
        <v>9</v>
      </c>
      <c r="V577" s="2533">
        <f t="shared" ref="V577:V608" si="10">U577*J577</f>
        <v>900</v>
      </c>
      <c r="W577" s="16" t="s">
        <v>506</v>
      </c>
      <c r="X577" s="2513" t="s">
        <v>3358</v>
      </c>
      <c r="Y577" s="2948"/>
      <c r="Z577" s="2530"/>
      <c r="AA577" s="2499" t="s">
        <v>3155</v>
      </c>
      <c r="AB577" s="2593" t="s">
        <v>3214</v>
      </c>
      <c r="AC577" s="2499">
        <v>1583</v>
      </c>
      <c r="AD577" s="6" t="s">
        <v>1002</v>
      </c>
      <c r="AE577" s="2543">
        <v>45357</v>
      </c>
      <c r="AF577" s="8">
        <v>1</v>
      </c>
      <c r="AG577" s="2543">
        <v>45351</v>
      </c>
      <c r="AH577" s="8">
        <v>1</v>
      </c>
    </row>
    <row r="578" spans="1:34" s="162" customFormat="1" ht="120" x14ac:dyDescent="0.25">
      <c r="A578" s="2639">
        <v>45356</v>
      </c>
      <c r="C578" s="62" t="s">
        <v>3360</v>
      </c>
      <c r="D578" s="62"/>
      <c r="E578" s="62"/>
      <c r="F578" s="2556"/>
      <c r="G578" s="2556">
        <v>1</v>
      </c>
      <c r="H578" s="2631"/>
      <c r="I578" s="2936" t="s">
        <v>16527</v>
      </c>
      <c r="J578" s="16">
        <v>43</v>
      </c>
      <c r="K578" s="79" t="s">
        <v>3359</v>
      </c>
      <c r="L578" s="2461" t="s">
        <v>504</v>
      </c>
      <c r="M578" s="2600" t="s">
        <v>511</v>
      </c>
      <c r="N578" s="56" t="s">
        <v>3246</v>
      </c>
      <c r="O578" s="56"/>
      <c r="P578" s="56"/>
      <c r="Q578" s="62" t="s">
        <v>3211</v>
      </c>
      <c r="R578" s="2491">
        <v>38</v>
      </c>
      <c r="S578" s="2491">
        <v>217</v>
      </c>
      <c r="T578" s="2460" t="s">
        <v>798</v>
      </c>
      <c r="U578" s="16">
        <v>5</v>
      </c>
      <c r="V578" s="2533">
        <f t="shared" si="10"/>
        <v>215</v>
      </c>
      <c r="W578" s="16" t="s">
        <v>520</v>
      </c>
      <c r="X578" s="2513" t="s">
        <v>3141</v>
      </c>
      <c r="Y578" s="2948"/>
      <c r="Z578" s="2530"/>
      <c r="AA578" s="2499" t="s">
        <v>3155</v>
      </c>
      <c r="AB578" s="2593" t="s">
        <v>3214</v>
      </c>
      <c r="AC578" s="2499">
        <v>7797.4</v>
      </c>
      <c r="AD578" s="6" t="s">
        <v>1162</v>
      </c>
      <c r="AE578" s="2543">
        <v>45356</v>
      </c>
      <c r="AF578" s="8">
        <v>1</v>
      </c>
      <c r="AG578" s="2543">
        <v>45350</v>
      </c>
      <c r="AH578" s="8">
        <v>5</v>
      </c>
    </row>
    <row r="579" spans="1:34" s="162" customFormat="1" ht="90" x14ac:dyDescent="0.25">
      <c r="A579" s="2639">
        <v>45355</v>
      </c>
      <c r="C579" s="62" t="s">
        <v>3364</v>
      </c>
      <c r="D579" s="62"/>
      <c r="E579" s="62"/>
      <c r="F579" s="2631"/>
      <c r="G579" s="2631"/>
      <c r="H579" s="2556">
        <v>1</v>
      </c>
      <c r="I579" s="2936" t="s">
        <v>16528</v>
      </c>
      <c r="J579" s="16">
        <v>15</v>
      </c>
      <c r="K579" s="79" t="s">
        <v>3361</v>
      </c>
      <c r="L579" s="2461" t="s">
        <v>504</v>
      </c>
      <c r="M579" s="2600" t="s">
        <v>511</v>
      </c>
      <c r="N579" s="56" t="s">
        <v>3363</v>
      </c>
      <c r="O579" s="56"/>
      <c r="P579" s="56"/>
      <c r="Q579" s="62" t="s">
        <v>3362</v>
      </c>
      <c r="R579" s="2491">
        <v>31</v>
      </c>
      <c r="S579" s="2491">
        <v>225</v>
      </c>
      <c r="T579" s="2460" t="s">
        <v>798</v>
      </c>
      <c r="U579" s="16">
        <v>32</v>
      </c>
      <c r="V579" s="2533">
        <f t="shared" si="10"/>
        <v>480</v>
      </c>
      <c r="W579" s="16" t="s">
        <v>3365</v>
      </c>
      <c r="X579" s="2513" t="s">
        <v>3366</v>
      </c>
      <c r="Y579" s="2948"/>
      <c r="Z579" s="2530"/>
      <c r="AA579" s="2499" t="s">
        <v>3226</v>
      </c>
      <c r="AB579" s="2593" t="s">
        <v>3367</v>
      </c>
      <c r="AC579" s="2499">
        <v>3835</v>
      </c>
      <c r="AD579" s="6" t="s">
        <v>3368</v>
      </c>
      <c r="AE579" s="2543">
        <v>45355</v>
      </c>
      <c r="AF579" s="8">
        <v>2</v>
      </c>
      <c r="AG579" s="2543">
        <v>45350</v>
      </c>
      <c r="AH579" s="8">
        <v>5</v>
      </c>
    </row>
    <row r="580" spans="1:34" s="162" customFormat="1" ht="135" x14ac:dyDescent="0.25">
      <c r="A580" s="2639">
        <v>45355</v>
      </c>
      <c r="C580" s="62" t="s">
        <v>3370</v>
      </c>
      <c r="D580" s="62"/>
      <c r="E580" s="62"/>
      <c r="F580" s="2631"/>
      <c r="G580" s="2556">
        <v>1</v>
      </c>
      <c r="H580" s="2556">
        <v>1</v>
      </c>
      <c r="I580" s="2936" t="s">
        <v>16529</v>
      </c>
      <c r="J580" s="16">
        <v>4</v>
      </c>
      <c r="K580" s="79" t="s">
        <v>16898</v>
      </c>
      <c r="L580" s="2461" t="s">
        <v>504</v>
      </c>
      <c r="M580" s="2600" t="s">
        <v>35</v>
      </c>
      <c r="N580" s="2712" t="s">
        <v>16794</v>
      </c>
      <c r="O580" s="2945"/>
      <c r="P580" s="2945"/>
      <c r="Q580" s="62" t="s">
        <v>3369</v>
      </c>
      <c r="R580" s="2491">
        <v>100</v>
      </c>
      <c r="S580" s="2491">
        <v>1714</v>
      </c>
      <c r="T580" s="2460" t="s">
        <v>629</v>
      </c>
      <c r="U580" s="16">
        <v>2</v>
      </c>
      <c r="V580" s="2533">
        <f t="shared" si="10"/>
        <v>8</v>
      </c>
      <c r="W580" s="16" t="s">
        <v>506</v>
      </c>
      <c r="X580" s="2513" t="s">
        <v>3371</v>
      </c>
      <c r="Y580" s="2948"/>
      <c r="Z580" s="2614" t="s">
        <v>3372</v>
      </c>
      <c r="AA580" s="2499" t="s">
        <v>3373</v>
      </c>
      <c r="AB580" s="2567">
        <v>45335</v>
      </c>
      <c r="AC580" s="2499">
        <v>6424</v>
      </c>
      <c r="AD580" s="6" t="s">
        <v>635</v>
      </c>
      <c r="AE580" s="2543">
        <v>45355</v>
      </c>
      <c r="AF580" s="8">
        <v>2</v>
      </c>
      <c r="AG580" s="2543">
        <v>45342</v>
      </c>
      <c r="AH580" s="8">
        <v>27</v>
      </c>
    </row>
    <row r="581" spans="1:34" s="162" customFormat="1" ht="135" x14ac:dyDescent="0.25">
      <c r="A581" s="2639">
        <v>45355</v>
      </c>
      <c r="C581" s="17" t="s">
        <v>3377</v>
      </c>
      <c r="D581" s="17"/>
      <c r="E581" s="17"/>
      <c r="F581" s="2631"/>
      <c r="G581" s="2556"/>
      <c r="H581" s="2556">
        <v>1</v>
      </c>
      <c r="I581" s="2936" t="s">
        <v>16530</v>
      </c>
      <c r="J581" s="16">
        <v>40</v>
      </c>
      <c r="K581" s="79" t="s">
        <v>3374</v>
      </c>
      <c r="L581" s="2461" t="s">
        <v>504</v>
      </c>
      <c r="M581" s="2600" t="s">
        <v>511</v>
      </c>
      <c r="N581" s="56" t="s">
        <v>3376</v>
      </c>
      <c r="O581" s="56"/>
      <c r="P581" s="56"/>
      <c r="Q581" s="62" t="s">
        <v>3375</v>
      </c>
      <c r="R581" s="2491">
        <v>60</v>
      </c>
      <c r="S581" s="2491">
        <v>450</v>
      </c>
      <c r="T581" s="2460" t="s">
        <v>505</v>
      </c>
      <c r="U581" s="16">
        <v>10</v>
      </c>
      <c r="V581" s="2533">
        <f t="shared" si="10"/>
        <v>400</v>
      </c>
      <c r="W581" s="16" t="s">
        <v>520</v>
      </c>
      <c r="X581" s="2513" t="s">
        <v>3141</v>
      </c>
      <c r="Y581" s="2948"/>
      <c r="Z581" s="2530"/>
      <c r="AA581" s="2499" t="s">
        <v>3143</v>
      </c>
      <c r="AB581" s="2593" t="s">
        <v>3378</v>
      </c>
      <c r="AC581" s="2499">
        <v>8635.1</v>
      </c>
      <c r="AD581" s="6" t="s">
        <v>956</v>
      </c>
      <c r="AE581" s="2543">
        <v>45355</v>
      </c>
      <c r="AF581" s="8">
        <v>2</v>
      </c>
      <c r="AG581" s="2543">
        <v>45349</v>
      </c>
      <c r="AH581" s="8">
        <v>9</v>
      </c>
    </row>
    <row r="582" spans="1:34" s="162" customFormat="1" ht="135" x14ac:dyDescent="0.25">
      <c r="A582" s="2639">
        <v>45352</v>
      </c>
      <c r="C582" s="62" t="s">
        <v>3382</v>
      </c>
      <c r="D582" s="62"/>
      <c r="E582" s="62"/>
      <c r="F582" s="2556">
        <v>1</v>
      </c>
      <c r="G582" s="2631"/>
      <c r="H582" s="2556"/>
      <c r="I582" s="2936" t="s">
        <v>16531</v>
      </c>
      <c r="J582" s="16">
        <v>500</v>
      </c>
      <c r="K582" s="2706" t="s">
        <v>3379</v>
      </c>
      <c r="L582" s="2461" t="s">
        <v>504</v>
      </c>
      <c r="M582" s="2600" t="s">
        <v>27</v>
      </c>
      <c r="N582" s="56" t="s">
        <v>3381</v>
      </c>
      <c r="O582" s="56"/>
      <c r="P582" s="56"/>
      <c r="Q582" s="62" t="s">
        <v>3380</v>
      </c>
      <c r="R582" s="2491">
        <v>22</v>
      </c>
      <c r="S582" s="2491">
        <v>36</v>
      </c>
      <c r="T582" s="2460" t="s">
        <v>505</v>
      </c>
      <c r="U582" s="16">
        <v>0</v>
      </c>
      <c r="V582" s="2533">
        <f t="shared" si="10"/>
        <v>0</v>
      </c>
      <c r="W582" s="16" t="s">
        <v>506</v>
      </c>
      <c r="X582" s="2513" t="s">
        <v>1688</v>
      </c>
      <c r="Y582" s="2948"/>
      <c r="Z582" s="2530"/>
      <c r="AA582" s="2499" t="s">
        <v>3383</v>
      </c>
      <c r="AB582" s="2593" t="s">
        <v>3384</v>
      </c>
      <c r="AC582" s="2499">
        <v>7995</v>
      </c>
      <c r="AD582" s="6" t="s">
        <v>752</v>
      </c>
      <c r="AE582" s="2543">
        <v>45372</v>
      </c>
      <c r="AF582" s="8">
        <v>2</v>
      </c>
      <c r="AG582" s="2543">
        <v>45345</v>
      </c>
      <c r="AH582" s="8">
        <v>19.5</v>
      </c>
    </row>
    <row r="583" spans="1:34" s="162" customFormat="1" ht="146.25" x14ac:dyDescent="0.25">
      <c r="A583" s="2639">
        <v>45352</v>
      </c>
      <c r="C583" s="64" t="s">
        <v>2055</v>
      </c>
      <c r="D583" s="64"/>
      <c r="E583" s="64"/>
      <c r="F583" s="2556">
        <v>1</v>
      </c>
      <c r="G583" s="2631"/>
      <c r="H583" s="2631"/>
      <c r="I583" s="2936" t="s">
        <v>16312</v>
      </c>
      <c r="J583" s="2495">
        <v>60</v>
      </c>
      <c r="K583" s="2458" t="s">
        <v>16953</v>
      </c>
      <c r="L583" s="2467" t="s">
        <v>504</v>
      </c>
      <c r="M583" s="2600" t="s">
        <v>27</v>
      </c>
      <c r="N583" s="140" t="s">
        <v>3385</v>
      </c>
      <c r="O583" s="140"/>
      <c r="P583" s="140"/>
      <c r="Q583" s="62" t="s">
        <v>2053</v>
      </c>
      <c r="R583" s="2603">
        <v>1</v>
      </c>
      <c r="S583" s="2603">
        <v>1</v>
      </c>
      <c r="T583" s="2496" t="s">
        <v>798</v>
      </c>
      <c r="U583" s="51">
        <v>12</v>
      </c>
      <c r="V583" s="80">
        <f t="shared" si="10"/>
        <v>720</v>
      </c>
      <c r="W583" s="16" t="s">
        <v>506</v>
      </c>
      <c r="X583" s="2513" t="s">
        <v>2038</v>
      </c>
      <c r="Y583" s="2948"/>
      <c r="Z583" s="2530"/>
      <c r="AA583" s="2499" t="s">
        <v>2039</v>
      </c>
      <c r="AB583" s="2567">
        <v>45327</v>
      </c>
      <c r="AC583" s="2499">
        <v>5385.78</v>
      </c>
      <c r="AD583" s="6"/>
      <c r="AE583" s="2543"/>
      <c r="AF583" s="8">
        <v>1</v>
      </c>
      <c r="AG583" s="2543">
        <v>45329</v>
      </c>
      <c r="AH583" s="8">
        <v>2.5</v>
      </c>
    </row>
    <row r="584" spans="1:34" s="162" customFormat="1" ht="146.25" x14ac:dyDescent="0.25">
      <c r="A584" s="2639">
        <v>45352</v>
      </c>
      <c r="C584" s="64" t="s">
        <v>2055</v>
      </c>
      <c r="D584" s="64"/>
      <c r="E584" s="64"/>
      <c r="F584" s="2556">
        <v>1</v>
      </c>
      <c r="G584" s="2631"/>
      <c r="H584" s="2631"/>
      <c r="I584" s="2936" t="s">
        <v>16320</v>
      </c>
      <c r="J584" s="51">
        <v>60</v>
      </c>
      <c r="K584" s="2458" t="s">
        <v>16954</v>
      </c>
      <c r="L584" s="2467" t="s">
        <v>504</v>
      </c>
      <c r="M584" s="2600" t="s">
        <v>27</v>
      </c>
      <c r="N584" s="140" t="s">
        <v>3386</v>
      </c>
      <c r="O584" s="140"/>
      <c r="P584" s="140"/>
      <c r="Q584" s="62" t="s">
        <v>2059</v>
      </c>
      <c r="R584" s="2603">
        <v>7</v>
      </c>
      <c r="S584" s="2603">
        <v>8</v>
      </c>
      <c r="T584" s="2496" t="s">
        <v>545</v>
      </c>
      <c r="U584" s="51">
        <v>12</v>
      </c>
      <c r="V584" s="80">
        <f t="shared" si="10"/>
        <v>720</v>
      </c>
      <c r="W584" s="16" t="s">
        <v>506</v>
      </c>
      <c r="X584" s="2513" t="s">
        <v>2038</v>
      </c>
      <c r="Y584" s="2948"/>
      <c r="Z584" s="2530"/>
      <c r="AA584" s="2499" t="s">
        <v>2039</v>
      </c>
      <c r="AB584" s="2567">
        <v>45327</v>
      </c>
      <c r="AC584" s="2499">
        <v>4896</v>
      </c>
      <c r="AD584" s="6"/>
      <c r="AE584" s="2543"/>
      <c r="AF584" s="8">
        <v>1</v>
      </c>
      <c r="AG584" s="2543"/>
      <c r="AH584" s="8">
        <v>3</v>
      </c>
    </row>
    <row r="585" spans="1:34" s="2646" customFormat="1" ht="131.25" x14ac:dyDescent="0.25">
      <c r="A585" s="2639">
        <v>45352</v>
      </c>
      <c r="C585" s="62" t="s">
        <v>2067</v>
      </c>
      <c r="D585" s="62"/>
      <c r="E585" s="62"/>
      <c r="F585" s="2556">
        <v>1</v>
      </c>
      <c r="G585" s="2631"/>
      <c r="H585" s="2631"/>
      <c r="I585" s="2939" t="s">
        <v>16321</v>
      </c>
      <c r="J585" s="16">
        <v>60</v>
      </c>
      <c r="K585" s="2458" t="s">
        <v>16954</v>
      </c>
      <c r="L585" s="2461" t="s">
        <v>504</v>
      </c>
      <c r="M585" s="2600" t="s">
        <v>27</v>
      </c>
      <c r="N585" s="2623" t="s">
        <v>3387</v>
      </c>
      <c r="O585" s="2623"/>
      <c r="P585" s="2623"/>
      <c r="Q585" s="62" t="s">
        <v>2065</v>
      </c>
      <c r="R585" s="2491">
        <v>6</v>
      </c>
      <c r="S585" s="2491">
        <v>16</v>
      </c>
      <c r="T585" s="2460" t="s">
        <v>505</v>
      </c>
      <c r="U585" s="16">
        <v>5</v>
      </c>
      <c r="V585" s="2533">
        <f t="shared" si="10"/>
        <v>300</v>
      </c>
      <c r="W585" s="16" t="s">
        <v>506</v>
      </c>
      <c r="X585" s="2513" t="s">
        <v>2038</v>
      </c>
      <c r="Y585" s="2948"/>
      <c r="Z585" s="2530"/>
      <c r="AA585" s="2499" t="s">
        <v>2039</v>
      </c>
      <c r="AB585" s="2593" t="s">
        <v>2068</v>
      </c>
      <c r="AC585" s="2499">
        <v>4689.47</v>
      </c>
      <c r="AD585" s="6"/>
      <c r="AE585" s="2543"/>
      <c r="AF585" s="8">
        <v>2</v>
      </c>
      <c r="AG585" s="2543">
        <v>45329</v>
      </c>
      <c r="AH585" s="8">
        <v>6.5</v>
      </c>
    </row>
    <row r="586" spans="1:34" s="162" customFormat="1" ht="135" x14ac:dyDescent="0.25">
      <c r="A586" s="2639">
        <v>45352</v>
      </c>
      <c r="C586" s="62" t="s">
        <v>3391</v>
      </c>
      <c r="D586" s="62"/>
      <c r="E586" s="62"/>
      <c r="F586" s="2631"/>
      <c r="G586" s="2556">
        <v>1</v>
      </c>
      <c r="H586" s="2556"/>
      <c r="I586" s="2936" t="s">
        <v>16532</v>
      </c>
      <c r="J586" s="16">
        <v>40</v>
      </c>
      <c r="K586" s="2706" t="s">
        <v>3388</v>
      </c>
      <c r="L586" s="2461" t="s">
        <v>504</v>
      </c>
      <c r="M586" s="2600" t="s">
        <v>27</v>
      </c>
      <c r="N586" s="56" t="s">
        <v>3390</v>
      </c>
      <c r="O586" s="56"/>
      <c r="P586" s="56"/>
      <c r="Q586" s="62" t="s">
        <v>3389</v>
      </c>
      <c r="R586" s="2491">
        <v>40</v>
      </c>
      <c r="S586" s="2491">
        <v>150</v>
      </c>
      <c r="T586" s="2460" t="s">
        <v>505</v>
      </c>
      <c r="U586" s="16">
        <v>1</v>
      </c>
      <c r="V586" s="2533">
        <f t="shared" si="10"/>
        <v>40</v>
      </c>
      <c r="W586" s="16" t="s">
        <v>583</v>
      </c>
      <c r="X586" s="2513" t="s">
        <v>1050</v>
      </c>
      <c r="Y586" s="2948"/>
      <c r="Z586" s="2530"/>
      <c r="AA586" s="2499" t="s">
        <v>3266</v>
      </c>
      <c r="AB586" s="2593" t="s">
        <v>3252</v>
      </c>
      <c r="AC586" s="2499">
        <v>2440</v>
      </c>
      <c r="AD586" s="6" t="s">
        <v>956</v>
      </c>
      <c r="AE586" s="2543">
        <v>45362</v>
      </c>
      <c r="AF586" s="8">
        <v>2</v>
      </c>
      <c r="AG586" s="2543">
        <v>45349</v>
      </c>
      <c r="AH586" s="8">
        <v>8</v>
      </c>
    </row>
    <row r="587" spans="1:34" s="162" customFormat="1" ht="126" x14ac:dyDescent="0.25">
      <c r="A587" s="2639">
        <v>45351</v>
      </c>
      <c r="C587" s="2497" t="s">
        <v>3395</v>
      </c>
      <c r="D587" s="2497"/>
      <c r="E587" s="2497"/>
      <c r="F587" s="2556">
        <v>1</v>
      </c>
      <c r="G587" s="2631"/>
      <c r="H587" s="2631"/>
      <c r="I587" s="2936" t="s">
        <v>16533</v>
      </c>
      <c r="J587" s="16">
        <v>50</v>
      </c>
      <c r="K587" s="79" t="s">
        <v>3392</v>
      </c>
      <c r="L587" s="2461" t="s">
        <v>504</v>
      </c>
      <c r="M587" s="2600" t="s">
        <v>35</v>
      </c>
      <c r="N587" s="2713" t="s">
        <v>3394</v>
      </c>
      <c r="O587" s="2713"/>
      <c r="P587" s="2713"/>
      <c r="Q587" s="62" t="s">
        <v>3393</v>
      </c>
      <c r="R587" s="2460">
        <v>29</v>
      </c>
      <c r="S587" s="2460">
        <v>59</v>
      </c>
      <c r="T587" s="2460" t="s">
        <v>545</v>
      </c>
      <c r="U587" s="16">
        <v>35</v>
      </c>
      <c r="V587" s="2533">
        <f t="shared" si="10"/>
        <v>1750</v>
      </c>
      <c r="W587" s="16" t="s">
        <v>506</v>
      </c>
      <c r="X587" s="2513" t="s">
        <v>588</v>
      </c>
      <c r="Y587" s="2513"/>
      <c r="Z587" s="2562"/>
      <c r="AA587" s="2499" t="s">
        <v>3266</v>
      </c>
      <c r="AB587" s="2593" t="s">
        <v>3396</v>
      </c>
      <c r="AC587" s="2499">
        <v>2399</v>
      </c>
      <c r="AD587" s="6" t="s">
        <v>1002</v>
      </c>
      <c r="AE587" s="2543">
        <v>45356</v>
      </c>
      <c r="AF587" s="8">
        <v>1</v>
      </c>
      <c r="AG587" s="2543">
        <v>45344</v>
      </c>
      <c r="AH587" s="8">
        <v>2.5</v>
      </c>
    </row>
    <row r="588" spans="1:34" s="162" customFormat="1" ht="75" x14ac:dyDescent="0.25">
      <c r="A588" s="2639">
        <v>45350</v>
      </c>
      <c r="C588" s="62" t="s">
        <v>3399</v>
      </c>
      <c r="D588" s="62"/>
      <c r="E588" s="62"/>
      <c r="F588" s="2681">
        <v>2</v>
      </c>
      <c r="G588" s="2676"/>
      <c r="H588" s="2681"/>
      <c r="I588" s="2936" t="s">
        <v>16534</v>
      </c>
      <c r="J588" s="16">
        <v>5</v>
      </c>
      <c r="K588" s="79" t="s">
        <v>3359</v>
      </c>
      <c r="L588" s="2461" t="s">
        <v>504</v>
      </c>
      <c r="M588" s="2600" t="s">
        <v>511</v>
      </c>
      <c r="N588" s="56" t="s">
        <v>3398</v>
      </c>
      <c r="O588" s="56"/>
      <c r="P588" s="56"/>
      <c r="Q588" s="17" t="s">
        <v>3397</v>
      </c>
      <c r="R588" s="2491">
        <v>39</v>
      </c>
      <c r="S588" s="2491">
        <v>197</v>
      </c>
      <c r="T588" s="2460" t="s">
        <v>505</v>
      </c>
      <c r="U588" s="16">
        <v>8</v>
      </c>
      <c r="V588" s="2533">
        <f t="shared" si="10"/>
        <v>40</v>
      </c>
      <c r="W588" s="16" t="s">
        <v>512</v>
      </c>
      <c r="X588" s="2513" t="s">
        <v>2376</v>
      </c>
      <c r="Y588" s="2948"/>
      <c r="Z588" s="2530"/>
      <c r="AA588" s="2499" t="s">
        <v>3226</v>
      </c>
      <c r="AB588" s="2593" t="s">
        <v>3252</v>
      </c>
      <c r="AC588" s="2499">
        <f>1277+850</f>
        <v>2127</v>
      </c>
      <c r="AD588" s="6" t="s">
        <v>3400</v>
      </c>
      <c r="AE588" s="2543">
        <v>45351</v>
      </c>
      <c r="AF588" s="8">
        <v>2</v>
      </c>
      <c r="AG588" s="2543"/>
      <c r="AH588" s="8"/>
    </row>
    <row r="589" spans="1:34" s="162" customFormat="1" ht="75" x14ac:dyDescent="0.25">
      <c r="A589" s="2639">
        <v>45349</v>
      </c>
      <c r="C589" s="62" t="s">
        <v>3403</v>
      </c>
      <c r="D589" s="62"/>
      <c r="E589" s="62"/>
      <c r="F589" s="2556">
        <v>1</v>
      </c>
      <c r="G589" s="2556"/>
      <c r="H589" s="2631"/>
      <c r="I589" s="2936" t="s">
        <v>16535</v>
      </c>
      <c r="J589" s="16">
        <v>30</v>
      </c>
      <c r="K589" s="79" t="s">
        <v>3401</v>
      </c>
      <c r="L589" s="2461" t="s">
        <v>504</v>
      </c>
      <c r="M589" s="2600" t="s">
        <v>27</v>
      </c>
      <c r="N589" s="56" t="s">
        <v>1038</v>
      </c>
      <c r="O589" s="56"/>
      <c r="P589" s="56"/>
      <c r="Q589" s="17" t="s">
        <v>3402</v>
      </c>
      <c r="R589" s="2491">
        <v>2</v>
      </c>
      <c r="S589" s="2491">
        <v>2</v>
      </c>
      <c r="T589" s="2460" t="s">
        <v>505</v>
      </c>
      <c r="U589" s="16">
        <v>0</v>
      </c>
      <c r="V589" s="2533">
        <f t="shared" si="10"/>
        <v>0</v>
      </c>
      <c r="W589" s="16" t="s">
        <v>506</v>
      </c>
      <c r="X589" s="2659" t="s">
        <v>2539</v>
      </c>
      <c r="Y589" s="2659"/>
      <c r="Z589" s="2530" t="s">
        <v>3404</v>
      </c>
      <c r="AA589" s="2499" t="s">
        <v>3325</v>
      </c>
      <c r="AB589" s="2593" t="s">
        <v>3405</v>
      </c>
      <c r="AC589" s="2499">
        <v>1530</v>
      </c>
      <c r="AD589" s="6" t="s">
        <v>956</v>
      </c>
      <c r="AE589" s="2543">
        <v>45357</v>
      </c>
      <c r="AF589" s="8">
        <v>2</v>
      </c>
      <c r="AG589" s="2543">
        <v>45344</v>
      </c>
      <c r="AH589" s="8"/>
    </row>
    <row r="590" spans="1:34" s="162" customFormat="1" ht="135" x14ac:dyDescent="0.25">
      <c r="A590" s="2639">
        <v>45348</v>
      </c>
      <c r="C590" s="62" t="s">
        <v>3409</v>
      </c>
      <c r="D590" s="62"/>
      <c r="E590" s="62"/>
      <c r="F590" s="2556">
        <v>2</v>
      </c>
      <c r="G590" s="2631"/>
      <c r="H590" s="2631"/>
      <c r="I590" s="2936" t="s">
        <v>16536</v>
      </c>
      <c r="J590" s="16">
        <v>18</v>
      </c>
      <c r="K590" s="79" t="s">
        <v>3406</v>
      </c>
      <c r="L590" s="2461" t="s">
        <v>504</v>
      </c>
      <c r="M590" s="2600" t="s">
        <v>511</v>
      </c>
      <c r="N590" s="56" t="s">
        <v>3408</v>
      </c>
      <c r="O590" s="56"/>
      <c r="P590" s="56"/>
      <c r="Q590" s="62" t="s">
        <v>3407</v>
      </c>
      <c r="R590" s="2491">
        <v>49</v>
      </c>
      <c r="S590" s="2491">
        <v>181</v>
      </c>
      <c r="T590" s="2460" t="s">
        <v>505</v>
      </c>
      <c r="U590" s="16">
        <v>63</v>
      </c>
      <c r="V590" s="2533">
        <f t="shared" si="10"/>
        <v>1134</v>
      </c>
      <c r="W590" s="16" t="s">
        <v>506</v>
      </c>
      <c r="X590" s="2513" t="s">
        <v>3410</v>
      </c>
      <c r="Y590" s="2948"/>
      <c r="Z590" s="2530"/>
      <c r="AA590" s="2499" t="s">
        <v>3325</v>
      </c>
      <c r="AB590" s="2593" t="s">
        <v>3405</v>
      </c>
      <c r="AC590" s="2499">
        <v>3217.32</v>
      </c>
      <c r="AD590" s="6" t="s">
        <v>956</v>
      </c>
      <c r="AE590" s="2543">
        <v>45349</v>
      </c>
      <c r="AF590" s="8">
        <v>2</v>
      </c>
      <c r="AG590" s="2543"/>
      <c r="AH590" s="8">
        <v>5.5</v>
      </c>
    </row>
    <row r="591" spans="1:34" s="2646" customFormat="1" ht="90" x14ac:dyDescent="0.25">
      <c r="A591" s="2639">
        <v>45345</v>
      </c>
      <c r="C591" s="17" t="s">
        <v>3414</v>
      </c>
      <c r="D591" s="17"/>
      <c r="E591" s="17"/>
      <c r="F591" s="2556">
        <v>1</v>
      </c>
      <c r="G591" s="2631"/>
      <c r="H591" s="2631"/>
      <c r="I591" s="2939" t="s">
        <v>16537</v>
      </c>
      <c r="J591" s="16">
        <v>50</v>
      </c>
      <c r="K591" s="79" t="s">
        <v>16899</v>
      </c>
      <c r="L591" s="2461" t="s">
        <v>504</v>
      </c>
      <c r="M591" s="2600" t="s">
        <v>27</v>
      </c>
      <c r="N591" s="56" t="s">
        <v>3413</v>
      </c>
      <c r="O591" s="56"/>
      <c r="P591" s="56"/>
      <c r="Q591" s="62" t="s">
        <v>3412</v>
      </c>
      <c r="R591" s="2491">
        <v>75</v>
      </c>
      <c r="S591" s="2491">
        <v>143</v>
      </c>
      <c r="T591" s="2460" t="s">
        <v>505</v>
      </c>
      <c r="U591" s="16">
        <v>11</v>
      </c>
      <c r="V591" s="2533">
        <f t="shared" si="10"/>
        <v>550</v>
      </c>
      <c r="W591" s="16" t="s">
        <v>520</v>
      </c>
      <c r="X591" s="2513" t="s">
        <v>3415</v>
      </c>
      <c r="Y591" s="2948"/>
      <c r="Z591" s="2530" t="s">
        <v>3416</v>
      </c>
      <c r="AA591" s="2499" t="s">
        <v>3325</v>
      </c>
      <c r="AB591" s="2593" t="s">
        <v>3405</v>
      </c>
      <c r="AC591" s="2499">
        <v>2253</v>
      </c>
      <c r="AD591" s="6" t="s">
        <v>956</v>
      </c>
      <c r="AE591" s="2543">
        <v>45345</v>
      </c>
      <c r="AF591" s="8">
        <v>2</v>
      </c>
      <c r="AG591" s="2543">
        <v>45342</v>
      </c>
      <c r="AH591" s="8">
        <v>6</v>
      </c>
    </row>
    <row r="592" spans="1:34" s="162" customFormat="1" ht="45" x14ac:dyDescent="0.25">
      <c r="A592" s="2639">
        <v>45345</v>
      </c>
      <c r="C592" s="17" t="s">
        <v>3418</v>
      </c>
      <c r="D592" s="17"/>
      <c r="E592" s="17"/>
      <c r="F592" s="2556">
        <v>4</v>
      </c>
      <c r="G592" s="2556"/>
      <c r="H592" s="2556"/>
      <c r="I592" s="2936" t="s">
        <v>16538</v>
      </c>
      <c r="J592" s="16">
        <v>12</v>
      </c>
      <c r="K592" s="79" t="s">
        <v>16900</v>
      </c>
      <c r="L592" s="2461" t="s">
        <v>504</v>
      </c>
      <c r="M592" s="2600" t="s">
        <v>27</v>
      </c>
      <c r="N592" s="56" t="s">
        <v>1038</v>
      </c>
      <c r="O592" s="56"/>
      <c r="P592" s="56"/>
      <c r="Q592" s="17" t="s">
        <v>3417</v>
      </c>
      <c r="R592" s="2491">
        <v>1</v>
      </c>
      <c r="S592" s="2491">
        <v>40</v>
      </c>
      <c r="T592" s="2460" t="s">
        <v>545</v>
      </c>
      <c r="U592" s="16">
        <v>47</v>
      </c>
      <c r="V592" s="2533">
        <f t="shared" si="10"/>
        <v>564</v>
      </c>
      <c r="W592" s="16" t="s">
        <v>506</v>
      </c>
      <c r="X592" s="2513" t="s">
        <v>3419</v>
      </c>
      <c r="Y592" s="2948"/>
      <c r="Z592" s="2530"/>
      <c r="AA592" s="2499" t="s">
        <v>3373</v>
      </c>
      <c r="AB592" s="2593" t="s">
        <v>3420</v>
      </c>
      <c r="AC592" s="2499">
        <v>3204</v>
      </c>
      <c r="AD592" s="6" t="s">
        <v>1002</v>
      </c>
      <c r="AE592" s="2543">
        <v>45348</v>
      </c>
      <c r="AF592" s="8">
        <v>1</v>
      </c>
      <c r="AG592" s="2543">
        <v>45342</v>
      </c>
      <c r="AH592" s="8"/>
    </row>
    <row r="593" spans="1:34" s="162" customFormat="1" ht="135" x14ac:dyDescent="0.25">
      <c r="A593" s="2639">
        <v>45345</v>
      </c>
      <c r="C593" s="62" t="s">
        <v>3423</v>
      </c>
      <c r="D593" s="62"/>
      <c r="E593" s="62"/>
      <c r="F593" s="2631"/>
      <c r="G593" s="2631"/>
      <c r="H593" s="2556">
        <v>1</v>
      </c>
      <c r="I593" s="2936" t="s">
        <v>16539</v>
      </c>
      <c r="J593" s="1549">
        <v>2</v>
      </c>
      <c r="K593" s="2706" t="s">
        <v>16899</v>
      </c>
      <c r="L593" s="2461" t="s">
        <v>1999</v>
      </c>
      <c r="M593" s="2600" t="s">
        <v>511</v>
      </c>
      <c r="N593" s="56" t="s">
        <v>586</v>
      </c>
      <c r="O593" s="56"/>
      <c r="P593" s="56"/>
      <c r="Q593" s="62" t="s">
        <v>3421</v>
      </c>
      <c r="R593" s="2491">
        <v>252</v>
      </c>
      <c r="S593" s="2491">
        <v>2189</v>
      </c>
      <c r="T593" s="2460" t="s">
        <v>3422</v>
      </c>
      <c r="U593" s="78">
        <v>24</v>
      </c>
      <c r="V593" s="2533">
        <f t="shared" si="10"/>
        <v>48</v>
      </c>
      <c r="W593" s="16" t="s">
        <v>506</v>
      </c>
      <c r="X593" s="2513" t="s">
        <v>3424</v>
      </c>
      <c r="Y593" s="2948"/>
      <c r="Z593" s="2614"/>
      <c r="AA593" s="2499" t="s">
        <v>3425</v>
      </c>
      <c r="AB593" s="2567">
        <v>45336</v>
      </c>
      <c r="AC593" s="2499">
        <v>13851.5</v>
      </c>
      <c r="AD593" s="2612" t="s">
        <v>3426</v>
      </c>
      <c r="AE593" s="2543">
        <v>45345</v>
      </c>
      <c r="AF593" s="8">
        <v>2</v>
      </c>
      <c r="AG593" s="2543">
        <v>45342</v>
      </c>
      <c r="AH593" s="8">
        <v>12</v>
      </c>
    </row>
    <row r="594" spans="1:34" s="162" customFormat="1" ht="90" x14ac:dyDescent="0.25">
      <c r="A594" s="2639">
        <v>45345</v>
      </c>
      <c r="C594" s="17" t="s">
        <v>3429</v>
      </c>
      <c r="D594" s="17"/>
      <c r="E594" s="17"/>
      <c r="F594" s="2556">
        <v>2</v>
      </c>
      <c r="G594" s="2631"/>
      <c r="H594" s="2631"/>
      <c r="I594" s="2936" t="s">
        <v>16540</v>
      </c>
      <c r="J594" s="16">
        <v>45</v>
      </c>
      <c r="K594" s="2706" t="s">
        <v>16899</v>
      </c>
      <c r="L594" s="2461" t="s">
        <v>504</v>
      </c>
      <c r="M594" s="2600" t="s">
        <v>511</v>
      </c>
      <c r="N594" s="56" t="s">
        <v>3428</v>
      </c>
      <c r="O594" s="56"/>
      <c r="P594" s="56"/>
      <c r="Q594" s="62" t="s">
        <v>3427</v>
      </c>
      <c r="R594" s="2491">
        <v>21</v>
      </c>
      <c r="S594" s="2491">
        <v>213</v>
      </c>
      <c r="T594" s="2460" t="s">
        <v>545</v>
      </c>
      <c r="U594" s="16">
        <v>57</v>
      </c>
      <c r="V594" s="2533">
        <f t="shared" si="10"/>
        <v>2565</v>
      </c>
      <c r="W594" s="16" t="s">
        <v>506</v>
      </c>
      <c r="X594" s="2513" t="s">
        <v>3430</v>
      </c>
      <c r="Y594" s="2948"/>
      <c r="Z594" s="2530"/>
      <c r="AA594" s="2499" t="s">
        <v>3431</v>
      </c>
      <c r="AB594" s="2593" t="s">
        <v>3432</v>
      </c>
      <c r="AC594" s="2499">
        <v>4413.95</v>
      </c>
      <c r="AD594" s="6" t="s">
        <v>1002</v>
      </c>
      <c r="AE594" s="2543">
        <v>45345</v>
      </c>
      <c r="AF594" s="8">
        <v>1</v>
      </c>
      <c r="AG594" s="2543">
        <v>45341</v>
      </c>
      <c r="AH594" s="8">
        <v>5.5</v>
      </c>
    </row>
    <row r="595" spans="1:34" s="2646" customFormat="1" ht="45" x14ac:dyDescent="0.25">
      <c r="A595" s="2639">
        <v>45345</v>
      </c>
      <c r="C595" s="64"/>
      <c r="D595" s="64"/>
      <c r="E595" s="64"/>
      <c r="F595" s="2642"/>
      <c r="G595" s="2642"/>
      <c r="H595" s="2642"/>
      <c r="I595" s="2939" t="s">
        <v>16795</v>
      </c>
      <c r="J595" s="51">
        <v>4</v>
      </c>
      <c r="K595" s="2703" t="s">
        <v>16955</v>
      </c>
      <c r="L595" s="2467" t="s">
        <v>511</v>
      </c>
      <c r="M595" s="2563"/>
      <c r="N595" s="56"/>
      <c r="O595" s="56"/>
      <c r="P595" s="56"/>
      <c r="Q595" s="64" t="s">
        <v>501</v>
      </c>
      <c r="R595" s="2603"/>
      <c r="S595" s="2603"/>
      <c r="T595" s="2496"/>
      <c r="U595" s="51"/>
      <c r="V595" s="80">
        <f t="shared" si="10"/>
        <v>0</v>
      </c>
      <c r="W595" s="51" t="s">
        <v>506</v>
      </c>
      <c r="X595" s="2643" t="s">
        <v>3433</v>
      </c>
      <c r="Y595" s="2953"/>
      <c r="Z595" s="2644"/>
      <c r="AA595" s="2645" t="s">
        <v>514</v>
      </c>
      <c r="AB595" s="2650"/>
      <c r="AC595" s="2645">
        <v>550</v>
      </c>
      <c r="AD595" s="2647"/>
      <c r="AE595" s="2648"/>
      <c r="AF595" s="2649"/>
      <c r="AG595" s="2648"/>
      <c r="AH595" s="2649"/>
    </row>
    <row r="596" spans="1:34" s="162" customFormat="1" ht="120" x14ac:dyDescent="0.25">
      <c r="A596" s="2639">
        <v>45344</v>
      </c>
      <c r="C596" s="62" t="s">
        <v>3435</v>
      </c>
      <c r="D596" s="62"/>
      <c r="E596" s="62"/>
      <c r="F596" s="2556">
        <v>3</v>
      </c>
      <c r="G596" s="2631"/>
      <c r="H596" s="2631"/>
      <c r="I596" s="2936" t="s">
        <v>16541</v>
      </c>
      <c r="J596" s="16">
        <v>40</v>
      </c>
      <c r="K596" s="2706" t="s">
        <v>16901</v>
      </c>
      <c r="L596" s="2461" t="s">
        <v>504</v>
      </c>
      <c r="M596" s="2600" t="s">
        <v>511</v>
      </c>
      <c r="N596" s="56" t="s">
        <v>1038</v>
      </c>
      <c r="O596" s="56"/>
      <c r="P596" s="56"/>
      <c r="Q596" s="62" t="s">
        <v>3434</v>
      </c>
      <c r="R596" s="2491">
        <v>46</v>
      </c>
      <c r="S596" s="2491">
        <v>205</v>
      </c>
      <c r="T596" s="2460" t="s">
        <v>505</v>
      </c>
      <c r="U596" s="16">
        <v>16</v>
      </c>
      <c r="V596" s="2533">
        <f t="shared" si="10"/>
        <v>640</v>
      </c>
      <c r="W596" s="16" t="s">
        <v>1592</v>
      </c>
      <c r="X596" s="2513" t="s">
        <v>1811</v>
      </c>
      <c r="Y596" s="2948"/>
      <c r="Z596" s="2530"/>
      <c r="AA596" s="2499" t="s">
        <v>3431</v>
      </c>
      <c r="AB596" s="2593" t="s">
        <v>3384</v>
      </c>
      <c r="AC596" s="2499">
        <v>3295.2</v>
      </c>
      <c r="AD596" s="6" t="s">
        <v>635</v>
      </c>
      <c r="AE596" s="2543">
        <v>45348</v>
      </c>
      <c r="AF596" s="8">
        <v>2</v>
      </c>
      <c r="AG596" s="2543">
        <v>45338</v>
      </c>
      <c r="AH596" s="8">
        <v>3</v>
      </c>
    </row>
    <row r="597" spans="1:34" s="162" customFormat="1" ht="51" x14ac:dyDescent="0.25">
      <c r="A597" s="2639">
        <v>45344</v>
      </c>
      <c r="C597" s="17" t="s">
        <v>3436</v>
      </c>
      <c r="D597" s="17"/>
      <c r="E597" s="17"/>
      <c r="F597" s="2631"/>
      <c r="G597" s="2631"/>
      <c r="H597" s="2631"/>
      <c r="I597" s="2936" t="s">
        <v>16542</v>
      </c>
      <c r="J597" s="16">
        <v>20</v>
      </c>
      <c r="K597" s="2706" t="s">
        <v>16902</v>
      </c>
      <c r="L597" s="2461" t="s">
        <v>511</v>
      </c>
      <c r="M597" s="2600"/>
      <c r="N597" s="56" t="s">
        <v>1034</v>
      </c>
      <c r="O597" s="56"/>
      <c r="P597" s="56"/>
      <c r="Q597" s="17" t="s">
        <v>986</v>
      </c>
      <c r="R597" s="2491">
        <v>0</v>
      </c>
      <c r="S597" s="2491">
        <v>0</v>
      </c>
      <c r="T597" s="2460">
        <v>0</v>
      </c>
      <c r="U597" s="16">
        <v>38</v>
      </c>
      <c r="V597" s="2533">
        <f t="shared" si="10"/>
        <v>760</v>
      </c>
      <c r="W597" s="16" t="s">
        <v>506</v>
      </c>
      <c r="X597" s="2513" t="s">
        <v>3430</v>
      </c>
      <c r="Y597" s="2948"/>
      <c r="Z597" s="2530"/>
      <c r="AA597" s="2499" t="s">
        <v>3437</v>
      </c>
      <c r="AB597" s="2593" t="s">
        <v>3396</v>
      </c>
      <c r="AC597" s="2499">
        <v>2867</v>
      </c>
      <c r="AD597" s="6" t="s">
        <v>535</v>
      </c>
      <c r="AE597" s="2543"/>
      <c r="AF597" s="8"/>
      <c r="AG597" s="2543"/>
      <c r="AH597" s="8"/>
    </row>
    <row r="598" spans="1:34" s="162" customFormat="1" ht="146.25" x14ac:dyDescent="0.25">
      <c r="A598" s="2639">
        <v>45344</v>
      </c>
      <c r="C598" s="17" t="s">
        <v>3441</v>
      </c>
      <c r="D598" s="17"/>
      <c r="E598" s="17"/>
      <c r="F598" s="2631"/>
      <c r="G598" s="2556"/>
      <c r="H598" s="2556">
        <v>1</v>
      </c>
      <c r="I598" s="2936" t="s">
        <v>16319</v>
      </c>
      <c r="J598" s="16">
        <v>60</v>
      </c>
      <c r="K598" s="2706" t="s">
        <v>3438</v>
      </c>
      <c r="L598" s="2461" t="s">
        <v>504</v>
      </c>
      <c r="M598" s="2600" t="s">
        <v>27</v>
      </c>
      <c r="N598" s="140" t="s">
        <v>3440</v>
      </c>
      <c r="O598" s="140"/>
      <c r="P598" s="140"/>
      <c r="Q598" s="62" t="s">
        <v>3439</v>
      </c>
      <c r="R598" s="2491">
        <v>29</v>
      </c>
      <c r="S598" s="2491">
        <v>54</v>
      </c>
      <c r="T598" s="2460" t="s">
        <v>587</v>
      </c>
      <c r="U598" s="16">
        <v>11</v>
      </c>
      <c r="V598" s="2533">
        <f t="shared" si="10"/>
        <v>660</v>
      </c>
      <c r="W598" s="16" t="s">
        <v>506</v>
      </c>
      <c r="X598" s="2513" t="s">
        <v>2038</v>
      </c>
      <c r="Y598" s="2948"/>
      <c r="Z598" s="2530"/>
      <c r="AA598" s="2499" t="s">
        <v>2039</v>
      </c>
      <c r="AB598" s="2593" t="s">
        <v>2040</v>
      </c>
      <c r="AC598" s="2499">
        <f>7900+1700</f>
        <v>9600</v>
      </c>
      <c r="AD598" s="6" t="s">
        <v>2041</v>
      </c>
      <c r="AE598" s="2543">
        <v>45345</v>
      </c>
      <c r="AF598" s="8">
        <v>2</v>
      </c>
      <c r="AG598" s="2543"/>
      <c r="AH598" s="8">
        <v>5.5</v>
      </c>
    </row>
    <row r="599" spans="1:34" s="162" customFormat="1" ht="202.5" x14ac:dyDescent="0.25">
      <c r="A599" s="2639">
        <v>45344</v>
      </c>
      <c r="C599" s="62" t="s">
        <v>3445</v>
      </c>
      <c r="D599" s="62"/>
      <c r="E599" s="62"/>
      <c r="F599" s="2556"/>
      <c r="G599" s="2631"/>
      <c r="H599" s="2556">
        <v>1</v>
      </c>
      <c r="I599" s="2936" t="s">
        <v>16543</v>
      </c>
      <c r="J599" s="16">
        <v>200</v>
      </c>
      <c r="K599" s="2706" t="s">
        <v>16903</v>
      </c>
      <c r="L599" s="2461" t="s">
        <v>504</v>
      </c>
      <c r="M599" s="2600" t="s">
        <v>27</v>
      </c>
      <c r="N599" s="140" t="s">
        <v>3444</v>
      </c>
      <c r="O599" s="140"/>
      <c r="P599" s="140"/>
      <c r="Q599" s="62" t="s">
        <v>3443</v>
      </c>
      <c r="R599" s="2491">
        <v>26</v>
      </c>
      <c r="S599" s="2491">
        <v>59</v>
      </c>
      <c r="T599" s="2460" t="s">
        <v>505</v>
      </c>
      <c r="U599" s="16">
        <v>4</v>
      </c>
      <c r="V599" s="2533">
        <f t="shared" si="10"/>
        <v>800</v>
      </c>
      <c r="W599" s="16" t="s">
        <v>506</v>
      </c>
      <c r="X599" s="2513" t="s">
        <v>2415</v>
      </c>
      <c r="Y599" s="2948"/>
      <c r="Z599" s="2530"/>
      <c r="AA599" s="2499" t="s">
        <v>3373</v>
      </c>
      <c r="AB599" s="2593" t="s">
        <v>2045</v>
      </c>
      <c r="AC599" s="2499">
        <v>2984</v>
      </c>
      <c r="AD599" s="6" t="s">
        <v>3446</v>
      </c>
      <c r="AE599" s="2543">
        <v>45345</v>
      </c>
      <c r="AF599" s="8">
        <v>2</v>
      </c>
      <c r="AG599" s="2543">
        <v>45336</v>
      </c>
      <c r="AH599" s="8">
        <v>5</v>
      </c>
    </row>
    <row r="600" spans="1:34" s="32" customFormat="1" ht="135" x14ac:dyDescent="0.25">
      <c r="A600" s="2639">
        <v>45344</v>
      </c>
      <c r="C600" s="62" t="s">
        <v>3449</v>
      </c>
      <c r="D600" s="62"/>
      <c r="E600" s="62"/>
      <c r="F600" s="2698"/>
      <c r="G600" s="2698"/>
      <c r="H600" s="2556">
        <v>1</v>
      </c>
      <c r="I600" s="2943" t="s">
        <v>16544</v>
      </c>
      <c r="J600" s="16">
        <v>50</v>
      </c>
      <c r="K600" s="2706" t="s">
        <v>16904</v>
      </c>
      <c r="L600" s="2461" t="s">
        <v>504</v>
      </c>
      <c r="M600" s="2600" t="s">
        <v>27</v>
      </c>
      <c r="N600" s="2712" t="s">
        <v>3448</v>
      </c>
      <c r="O600" s="2945"/>
      <c r="P600" s="2945"/>
      <c r="Q600" s="62" t="s">
        <v>3447</v>
      </c>
      <c r="R600" s="2491">
        <v>32</v>
      </c>
      <c r="S600" s="2491">
        <v>131</v>
      </c>
      <c r="T600" s="2460" t="s">
        <v>505</v>
      </c>
      <c r="U600" s="16">
        <v>7</v>
      </c>
      <c r="V600" s="2533">
        <f t="shared" si="10"/>
        <v>350</v>
      </c>
      <c r="W600" s="51" t="s">
        <v>583</v>
      </c>
      <c r="X600" s="2513" t="s">
        <v>2195</v>
      </c>
      <c r="Y600" s="2948"/>
      <c r="Z600" s="2644"/>
      <c r="AA600" s="2499" t="s">
        <v>3373</v>
      </c>
      <c r="AB600" s="2593" t="s">
        <v>2040</v>
      </c>
      <c r="AC600" s="2499">
        <v>2118.5</v>
      </c>
      <c r="AD600" s="6" t="s">
        <v>635</v>
      </c>
      <c r="AE600" s="2543">
        <v>45344</v>
      </c>
      <c r="AF600" s="8">
        <v>2</v>
      </c>
      <c r="AG600" s="2543">
        <v>45337</v>
      </c>
      <c r="AH600" s="8">
        <v>6</v>
      </c>
    </row>
    <row r="601" spans="1:34" s="162" customFormat="1" ht="315" x14ac:dyDescent="0.25">
      <c r="A601" s="2639">
        <v>45343</v>
      </c>
      <c r="C601" s="62" t="s">
        <v>2051</v>
      </c>
      <c r="D601" s="62"/>
      <c r="E601" s="62"/>
      <c r="F601" s="2556">
        <v>1</v>
      </c>
      <c r="G601" s="2631"/>
      <c r="H601" s="2556"/>
      <c r="I601" s="2936" t="s">
        <v>16313</v>
      </c>
      <c r="J601" s="16">
        <v>60</v>
      </c>
      <c r="K601" s="2706" t="s">
        <v>3450</v>
      </c>
      <c r="L601" s="2461" t="s">
        <v>504</v>
      </c>
      <c r="M601" s="2600" t="s">
        <v>27</v>
      </c>
      <c r="N601" s="140" t="s">
        <v>3452</v>
      </c>
      <c r="O601" s="140"/>
      <c r="P601" s="140"/>
      <c r="Q601" s="62" t="s">
        <v>3451</v>
      </c>
      <c r="R601" s="2491">
        <v>68</v>
      </c>
      <c r="S601" s="2491">
        <v>264</v>
      </c>
      <c r="T601" s="2460" t="s">
        <v>730</v>
      </c>
      <c r="U601" s="16">
        <v>5</v>
      </c>
      <c r="V601" s="2533">
        <f t="shared" si="10"/>
        <v>300</v>
      </c>
      <c r="W601" s="16" t="s">
        <v>506</v>
      </c>
      <c r="X601" s="2513" t="s">
        <v>2038</v>
      </c>
      <c r="Y601" s="2948"/>
      <c r="Z601" s="2530"/>
      <c r="AA601" s="2499" t="s">
        <v>2039</v>
      </c>
      <c r="AB601" s="2567">
        <v>45330</v>
      </c>
      <c r="AC601" s="2499">
        <v>18941.689999999999</v>
      </c>
      <c r="AD601" s="6" t="s">
        <v>2052</v>
      </c>
      <c r="AE601" s="2543">
        <v>45343</v>
      </c>
      <c r="AF601" s="8">
        <v>2</v>
      </c>
      <c r="AG601" s="2543"/>
      <c r="AH601" s="8">
        <v>9.5</v>
      </c>
    </row>
    <row r="602" spans="1:34" s="162" customFormat="1" ht="135" x14ac:dyDescent="0.25">
      <c r="A602" s="2639">
        <v>45342</v>
      </c>
      <c r="C602" s="62" t="s">
        <v>2048</v>
      </c>
      <c r="D602" s="62"/>
      <c r="E602" s="62"/>
      <c r="F602" s="2631"/>
      <c r="G602" s="2556">
        <v>1</v>
      </c>
      <c r="H602" s="2556"/>
      <c r="I602" s="2936" t="s">
        <v>16318</v>
      </c>
      <c r="J602" s="16">
        <v>60</v>
      </c>
      <c r="K602" s="2706" t="s">
        <v>3453</v>
      </c>
      <c r="L602" s="2461" t="s">
        <v>504</v>
      </c>
      <c r="M602" s="2600" t="s">
        <v>27</v>
      </c>
      <c r="N602" s="140" t="s">
        <v>3455</v>
      </c>
      <c r="O602" s="140"/>
      <c r="P602" s="140"/>
      <c r="Q602" s="62" t="s">
        <v>3454</v>
      </c>
      <c r="R602" s="2491">
        <v>34</v>
      </c>
      <c r="S602" s="2491">
        <v>154</v>
      </c>
      <c r="T602" s="2460" t="s">
        <v>730</v>
      </c>
      <c r="U602" s="16">
        <v>1</v>
      </c>
      <c r="V602" s="2533">
        <f t="shared" si="10"/>
        <v>60</v>
      </c>
      <c r="W602" s="16" t="s">
        <v>506</v>
      </c>
      <c r="X602" s="2513" t="s">
        <v>2038</v>
      </c>
      <c r="Y602" s="2948"/>
      <c r="Z602" s="2530"/>
      <c r="AA602" s="2499" t="s">
        <v>2039</v>
      </c>
      <c r="AB602" s="2593" t="s">
        <v>2040</v>
      </c>
      <c r="AC602" s="2499">
        <v>10083.780000000001</v>
      </c>
      <c r="AD602" s="6" t="s">
        <v>635</v>
      </c>
      <c r="AE602" s="2543">
        <v>45344</v>
      </c>
      <c r="AF602" s="8">
        <v>2</v>
      </c>
      <c r="AG602" s="2543">
        <v>45335</v>
      </c>
      <c r="AH602" s="8">
        <v>7</v>
      </c>
    </row>
    <row r="603" spans="1:34" s="162" customFormat="1" ht="176.25" x14ac:dyDescent="0.25">
      <c r="A603" s="2639">
        <v>45338</v>
      </c>
      <c r="C603" s="62" t="s">
        <v>2063</v>
      </c>
      <c r="D603" s="62"/>
      <c r="E603" s="62"/>
      <c r="F603" s="2556">
        <v>1</v>
      </c>
      <c r="G603" s="2631"/>
      <c r="H603" s="2631"/>
      <c r="I603" s="2936" t="s">
        <v>16311</v>
      </c>
      <c r="J603" s="1549">
        <v>60</v>
      </c>
      <c r="K603" s="79" t="s">
        <v>3456</v>
      </c>
      <c r="L603" s="2461" t="s">
        <v>504</v>
      </c>
      <c r="M603" s="2600" t="s">
        <v>27</v>
      </c>
      <c r="N603" s="140" t="s">
        <v>3458</v>
      </c>
      <c r="O603" s="140"/>
      <c r="P603" s="140"/>
      <c r="Q603" s="62" t="s">
        <v>3457</v>
      </c>
      <c r="R603" s="2491">
        <v>24</v>
      </c>
      <c r="S603" s="2491">
        <v>87</v>
      </c>
      <c r="T603" s="2460" t="s">
        <v>545</v>
      </c>
      <c r="U603" s="16">
        <v>1</v>
      </c>
      <c r="V603" s="2533">
        <f t="shared" si="10"/>
        <v>60</v>
      </c>
      <c r="W603" s="16" t="s">
        <v>506</v>
      </c>
      <c r="X603" s="2513" t="s">
        <v>2038</v>
      </c>
      <c r="Y603" s="2948"/>
      <c r="Z603" s="2530"/>
      <c r="AA603" s="2499" t="s">
        <v>2039</v>
      </c>
      <c r="AB603" s="2567">
        <v>45330</v>
      </c>
      <c r="AC603" s="2499">
        <f>6624+1700</f>
        <v>8324</v>
      </c>
      <c r="AD603" s="6" t="s">
        <v>2064</v>
      </c>
      <c r="AE603" s="2543">
        <v>45342</v>
      </c>
      <c r="AF603" s="8">
        <v>1</v>
      </c>
      <c r="AG603" s="2543"/>
      <c r="AH603" s="8">
        <v>4</v>
      </c>
    </row>
    <row r="604" spans="1:34" s="162" customFormat="1" ht="150" x14ac:dyDescent="0.25">
      <c r="A604" s="2639">
        <v>45337</v>
      </c>
      <c r="C604" s="62" t="s">
        <v>3460</v>
      </c>
      <c r="D604" s="62"/>
      <c r="E604" s="62"/>
      <c r="F604" s="2556">
        <v>1</v>
      </c>
      <c r="G604" s="2631"/>
      <c r="H604" s="2631"/>
      <c r="I604" s="2936" t="s">
        <v>16312</v>
      </c>
      <c r="J604" s="1549">
        <v>60</v>
      </c>
      <c r="K604" s="79" t="s">
        <v>3450</v>
      </c>
      <c r="L604" s="2461" t="s">
        <v>504</v>
      </c>
      <c r="M604" s="2600" t="s">
        <v>27</v>
      </c>
      <c r="N604" s="140" t="s">
        <v>3459</v>
      </c>
      <c r="O604" s="140"/>
      <c r="P604" s="140"/>
      <c r="Q604" s="62" t="s">
        <v>2053</v>
      </c>
      <c r="R604" s="2491">
        <v>1</v>
      </c>
      <c r="S604" s="2491">
        <v>1</v>
      </c>
      <c r="T604" s="2460" t="s">
        <v>798</v>
      </c>
      <c r="U604" s="16">
        <v>12</v>
      </c>
      <c r="V604" s="2533">
        <f t="shared" si="10"/>
        <v>720</v>
      </c>
      <c r="W604" s="16" t="s">
        <v>506</v>
      </c>
      <c r="X604" s="2513" t="s">
        <v>2038</v>
      </c>
      <c r="Y604" s="2948"/>
      <c r="Z604" s="2530"/>
      <c r="AA604" s="2499" t="s">
        <v>2039</v>
      </c>
      <c r="AB604" s="2567">
        <v>45327</v>
      </c>
      <c r="AC604" s="2499">
        <v>5385.78</v>
      </c>
      <c r="AD604" s="6"/>
      <c r="AE604" s="2543">
        <v>45338</v>
      </c>
      <c r="AF604" s="8">
        <v>1</v>
      </c>
      <c r="AG604" s="2543">
        <v>45329</v>
      </c>
      <c r="AH604" s="8">
        <v>2.5</v>
      </c>
    </row>
    <row r="605" spans="1:34" s="162" customFormat="1" ht="161.25" x14ac:dyDescent="0.25">
      <c r="A605" s="2639">
        <v>45337</v>
      </c>
      <c r="C605" s="17" t="s">
        <v>2058</v>
      </c>
      <c r="D605" s="17"/>
      <c r="E605" s="17"/>
      <c r="F605" s="2556">
        <v>4</v>
      </c>
      <c r="G605" s="2631"/>
      <c r="H605" s="2631"/>
      <c r="I605" s="2936" t="s">
        <v>16317</v>
      </c>
      <c r="J605" s="1549">
        <v>60</v>
      </c>
      <c r="K605" s="2706" t="s">
        <v>3461</v>
      </c>
      <c r="L605" s="2461" t="s">
        <v>504</v>
      </c>
      <c r="M605" s="2600" t="s">
        <v>27</v>
      </c>
      <c r="N605" s="140" t="s">
        <v>3463</v>
      </c>
      <c r="O605" s="140"/>
      <c r="P605" s="140"/>
      <c r="Q605" s="62" t="s">
        <v>3462</v>
      </c>
      <c r="R605" s="2491">
        <v>28</v>
      </c>
      <c r="S605" s="2491">
        <v>121</v>
      </c>
      <c r="T605" s="2460" t="s">
        <v>505</v>
      </c>
      <c r="U605" s="16">
        <v>3</v>
      </c>
      <c r="V605" s="2533">
        <f t="shared" si="10"/>
        <v>180</v>
      </c>
      <c r="W605" s="16" t="s">
        <v>506</v>
      </c>
      <c r="X605" s="2513" t="s">
        <v>2038</v>
      </c>
      <c r="Y605" s="2948"/>
      <c r="Z605" s="2530"/>
      <c r="AA605" s="2499" t="s">
        <v>2039</v>
      </c>
      <c r="AB605" s="2567">
        <v>45329</v>
      </c>
      <c r="AC605" s="2499">
        <f>9847+1300</f>
        <v>11147</v>
      </c>
      <c r="AD605" s="6" t="s">
        <v>635</v>
      </c>
      <c r="AE605" s="2543">
        <v>45338</v>
      </c>
      <c r="AF605" s="8">
        <v>2</v>
      </c>
      <c r="AG605" s="2543">
        <v>45328</v>
      </c>
      <c r="AH605" s="8">
        <v>6</v>
      </c>
    </row>
    <row r="606" spans="1:34" s="162" customFormat="1" ht="51" x14ac:dyDescent="0.25">
      <c r="A606" s="2639">
        <v>45337</v>
      </c>
      <c r="C606" s="17" t="s">
        <v>2058</v>
      </c>
      <c r="D606" s="17"/>
      <c r="E606" s="17"/>
      <c r="F606" s="2631"/>
      <c r="G606" s="2631"/>
      <c r="H606" s="2556">
        <v>3</v>
      </c>
      <c r="I606" s="2936" t="s">
        <v>16545</v>
      </c>
      <c r="J606" s="16">
        <v>30</v>
      </c>
      <c r="K606" s="2706" t="s">
        <v>16905</v>
      </c>
      <c r="L606" s="2461" t="s">
        <v>504</v>
      </c>
      <c r="M606" s="2600" t="s">
        <v>27</v>
      </c>
      <c r="N606" s="56" t="s">
        <v>1038</v>
      </c>
      <c r="O606" s="56"/>
      <c r="P606" s="56"/>
      <c r="Q606" s="17" t="s">
        <v>3464</v>
      </c>
      <c r="R606" s="2491">
        <v>2</v>
      </c>
      <c r="S606" s="2491">
        <v>2</v>
      </c>
      <c r="T606" s="2460" t="s">
        <v>505</v>
      </c>
      <c r="U606" s="16">
        <v>0</v>
      </c>
      <c r="V606" s="2533">
        <f t="shared" si="10"/>
        <v>0</v>
      </c>
      <c r="W606" s="16" t="s">
        <v>506</v>
      </c>
      <c r="X606" s="2513" t="s">
        <v>2539</v>
      </c>
      <c r="Y606" s="2948"/>
      <c r="Z606" s="2530"/>
      <c r="AA606" s="2499" t="s">
        <v>3373</v>
      </c>
      <c r="AB606" s="2593" t="s">
        <v>2045</v>
      </c>
      <c r="AC606" s="2499">
        <v>1530</v>
      </c>
      <c r="AD606" s="6" t="s">
        <v>3465</v>
      </c>
      <c r="AE606" s="2543">
        <v>45343</v>
      </c>
      <c r="AF606" s="8">
        <v>2</v>
      </c>
      <c r="AG606" s="2543">
        <v>45331</v>
      </c>
      <c r="AH606" s="8"/>
    </row>
    <row r="607" spans="1:34" s="162" customFormat="1" ht="195" x14ac:dyDescent="0.25">
      <c r="A607" s="2639">
        <v>45337</v>
      </c>
      <c r="C607" s="17" t="s">
        <v>3467</v>
      </c>
      <c r="D607" s="17"/>
      <c r="E607" s="17"/>
      <c r="F607" s="2556">
        <v>1</v>
      </c>
      <c r="G607" s="2631"/>
      <c r="H607" s="2631"/>
      <c r="I607" s="2936" t="s">
        <v>16546</v>
      </c>
      <c r="J607" s="16">
        <v>11</v>
      </c>
      <c r="K607" s="79" t="s">
        <v>16906</v>
      </c>
      <c r="L607" s="2461" t="s">
        <v>504</v>
      </c>
      <c r="M607" s="2600" t="s">
        <v>27</v>
      </c>
      <c r="N607" s="56" t="s">
        <v>720</v>
      </c>
      <c r="O607" s="56"/>
      <c r="P607" s="56"/>
      <c r="Q607" s="62" t="s">
        <v>3466</v>
      </c>
      <c r="R607" s="2491">
        <v>80</v>
      </c>
      <c r="S607" s="2491">
        <v>682</v>
      </c>
      <c r="T607" s="2460" t="s">
        <v>505</v>
      </c>
      <c r="U607" s="16">
        <v>7</v>
      </c>
      <c r="V607" s="2533">
        <f t="shared" si="10"/>
        <v>77</v>
      </c>
      <c r="W607" s="16" t="s">
        <v>540</v>
      </c>
      <c r="X607" s="2513" t="s">
        <v>541</v>
      </c>
      <c r="Y607" s="2948"/>
      <c r="Z607" s="2530"/>
      <c r="AA607" s="2499" t="s">
        <v>3468</v>
      </c>
      <c r="AB607" s="2593" t="s">
        <v>3469</v>
      </c>
      <c r="AC607" s="2499">
        <v>3910.5</v>
      </c>
      <c r="AD607" s="6" t="s">
        <v>635</v>
      </c>
      <c r="AE607" s="2543">
        <v>45343</v>
      </c>
      <c r="AF607" s="8">
        <v>2</v>
      </c>
      <c r="AG607" s="2543">
        <v>45321</v>
      </c>
      <c r="AH607" s="8">
        <v>4</v>
      </c>
    </row>
    <row r="608" spans="1:34" s="2646" customFormat="1" ht="161.25" x14ac:dyDescent="0.25">
      <c r="A608" s="2639">
        <v>45336</v>
      </c>
      <c r="C608" s="62" t="s">
        <v>3471</v>
      </c>
      <c r="D608" s="62"/>
      <c r="E608" s="62"/>
      <c r="F608" s="2556">
        <v>1</v>
      </c>
      <c r="G608" s="2631"/>
      <c r="H608" s="2631"/>
      <c r="I608" s="2939" t="s">
        <v>16321</v>
      </c>
      <c r="J608" s="16">
        <v>60</v>
      </c>
      <c r="K608" s="79" t="s">
        <v>3461</v>
      </c>
      <c r="L608" s="2461" t="s">
        <v>504</v>
      </c>
      <c r="M608" s="2600" t="s">
        <v>27</v>
      </c>
      <c r="N608" s="2623" t="s">
        <v>3470</v>
      </c>
      <c r="O608" s="2623"/>
      <c r="P608" s="2623"/>
      <c r="Q608" s="62" t="s">
        <v>2065</v>
      </c>
      <c r="R608" s="2491">
        <v>6</v>
      </c>
      <c r="S608" s="2491">
        <v>16</v>
      </c>
      <c r="T608" s="2460" t="s">
        <v>505</v>
      </c>
      <c r="U608" s="16">
        <v>5</v>
      </c>
      <c r="V608" s="2533">
        <f t="shared" si="10"/>
        <v>300</v>
      </c>
      <c r="W608" s="16" t="s">
        <v>506</v>
      </c>
      <c r="X608" s="2513" t="s">
        <v>2038</v>
      </c>
      <c r="Y608" s="2948"/>
      <c r="Z608" s="2530"/>
      <c r="AA608" s="2499" t="s">
        <v>2039</v>
      </c>
      <c r="AB608" s="2593" t="s">
        <v>2068</v>
      </c>
      <c r="AC608" s="2499">
        <v>4689.47</v>
      </c>
      <c r="AD608" s="6"/>
      <c r="AE608" s="2543">
        <v>45338</v>
      </c>
      <c r="AF608" s="8">
        <v>2</v>
      </c>
      <c r="AG608" s="2543">
        <v>45329</v>
      </c>
      <c r="AH608" s="8">
        <v>6.5</v>
      </c>
    </row>
    <row r="609" spans="1:34" s="162" customFormat="1" ht="131.25" x14ac:dyDescent="0.25">
      <c r="A609" s="2639">
        <v>45336</v>
      </c>
      <c r="C609" s="17" t="s">
        <v>2058</v>
      </c>
      <c r="D609" s="17"/>
      <c r="E609" s="17"/>
      <c r="F609" s="2556"/>
      <c r="G609" s="2631"/>
      <c r="H609" s="2556">
        <v>1</v>
      </c>
      <c r="I609" s="2936" t="s">
        <v>16314</v>
      </c>
      <c r="J609" s="16">
        <v>60</v>
      </c>
      <c r="K609" s="2706" t="s">
        <v>3461</v>
      </c>
      <c r="L609" s="2461" t="s">
        <v>504</v>
      </c>
      <c r="M609" s="2600" t="s">
        <v>27</v>
      </c>
      <c r="N609" s="140" t="s">
        <v>3473</v>
      </c>
      <c r="O609" s="140"/>
      <c r="P609" s="140"/>
      <c r="Q609" s="62" t="s">
        <v>3472</v>
      </c>
      <c r="R609" s="2491">
        <v>37</v>
      </c>
      <c r="S609" s="2491">
        <v>89</v>
      </c>
      <c r="T609" s="2460" t="s">
        <v>545</v>
      </c>
      <c r="U609" s="16">
        <v>2</v>
      </c>
      <c r="V609" s="2533">
        <f t="shared" ref="V609:V640" si="11">U609*J609</f>
        <v>120</v>
      </c>
      <c r="W609" s="16" t="s">
        <v>506</v>
      </c>
      <c r="X609" s="2513" t="s">
        <v>2038</v>
      </c>
      <c r="Y609" s="2948"/>
      <c r="Z609" s="2530"/>
      <c r="AA609" s="2499" t="s">
        <v>2039</v>
      </c>
      <c r="AB609" s="2593" t="s">
        <v>2045</v>
      </c>
      <c r="AC609" s="2499">
        <f>7096+1700</f>
        <v>8796</v>
      </c>
      <c r="AD609" s="6"/>
      <c r="AE609" s="2543">
        <v>45338</v>
      </c>
      <c r="AF609" s="8">
        <v>1</v>
      </c>
      <c r="AG609" s="2543">
        <v>45330</v>
      </c>
      <c r="AH609" s="8">
        <v>5</v>
      </c>
    </row>
    <row r="610" spans="1:34" s="162" customFormat="1" ht="204" x14ac:dyDescent="0.25">
      <c r="A610" s="2639">
        <v>45336</v>
      </c>
      <c r="C610" s="62" t="s">
        <v>3477</v>
      </c>
      <c r="D610" s="62"/>
      <c r="E610" s="62"/>
      <c r="F610" s="2556"/>
      <c r="G610" s="2631"/>
      <c r="H610" s="2556">
        <v>1</v>
      </c>
      <c r="I610" s="2936" t="s">
        <v>16547</v>
      </c>
      <c r="J610" s="16">
        <v>100</v>
      </c>
      <c r="K610" s="79" t="s">
        <v>3474</v>
      </c>
      <c r="L610" s="2461" t="s">
        <v>504</v>
      </c>
      <c r="M610" s="2600" t="s">
        <v>511</v>
      </c>
      <c r="N610" s="56" t="s">
        <v>3476</v>
      </c>
      <c r="O610" s="56"/>
      <c r="P610" s="56"/>
      <c r="Q610" s="62" t="s">
        <v>3475</v>
      </c>
      <c r="R610" s="2491">
        <v>49</v>
      </c>
      <c r="S610" s="2491">
        <v>139</v>
      </c>
      <c r="T610" s="2460" t="s">
        <v>505</v>
      </c>
      <c r="U610" s="16">
        <v>1</v>
      </c>
      <c r="V610" s="2533">
        <f t="shared" si="11"/>
        <v>100</v>
      </c>
      <c r="W610" s="16" t="s">
        <v>520</v>
      </c>
      <c r="X610" s="2513" t="s">
        <v>3478</v>
      </c>
      <c r="Y610" s="2948"/>
      <c r="Z610" s="2671" t="s">
        <v>3479</v>
      </c>
      <c r="AA610" s="2499" t="s">
        <v>3349</v>
      </c>
      <c r="AB610" s="2593" t="s">
        <v>3480</v>
      </c>
      <c r="AC610" s="2499">
        <v>3951</v>
      </c>
      <c r="AD610" s="6" t="s">
        <v>3481</v>
      </c>
      <c r="AE610" s="2543">
        <v>45336</v>
      </c>
      <c r="AF610" s="8">
        <v>2</v>
      </c>
      <c r="AG610" s="2543">
        <v>45329</v>
      </c>
      <c r="AH610" s="8">
        <v>12.5</v>
      </c>
    </row>
    <row r="611" spans="1:34" s="162" customFormat="1" ht="285" x14ac:dyDescent="0.25">
      <c r="A611" s="2639">
        <v>45336</v>
      </c>
      <c r="C611" s="62" t="s">
        <v>3484</v>
      </c>
      <c r="D611" s="62"/>
      <c r="E611" s="62"/>
      <c r="F611" s="2631"/>
      <c r="G611" s="2631"/>
      <c r="H611" s="2631"/>
      <c r="I611" s="2936" t="s">
        <v>16548</v>
      </c>
      <c r="J611" s="16">
        <v>24</v>
      </c>
      <c r="K611" s="2449" t="s">
        <v>3482</v>
      </c>
      <c r="L611" s="2461" t="s">
        <v>511</v>
      </c>
      <c r="M611" s="2600"/>
      <c r="N611" s="140" t="s">
        <v>3483</v>
      </c>
      <c r="O611" s="140"/>
      <c r="P611" s="140"/>
      <c r="Q611" s="17" t="s">
        <v>986</v>
      </c>
      <c r="R611" s="2491">
        <v>0</v>
      </c>
      <c r="S611" s="2491">
        <v>0</v>
      </c>
      <c r="T611" s="2460"/>
      <c r="U611" s="16">
        <v>9</v>
      </c>
      <c r="V611" s="2533">
        <f t="shared" si="11"/>
        <v>216</v>
      </c>
      <c r="W611" s="16" t="s">
        <v>583</v>
      </c>
      <c r="X611" s="2513" t="s">
        <v>3485</v>
      </c>
      <c r="Y611" s="2948"/>
      <c r="Z611" s="2530"/>
      <c r="AA611" s="2499" t="s">
        <v>3486</v>
      </c>
      <c r="AB611" s="2593" t="s">
        <v>3487</v>
      </c>
      <c r="AC611" s="2499">
        <v>2187.5</v>
      </c>
      <c r="AD611" s="6" t="s">
        <v>3488</v>
      </c>
      <c r="AE611" s="2543"/>
      <c r="AF611" s="8"/>
      <c r="AG611" s="2543"/>
      <c r="AH611" s="8"/>
    </row>
    <row r="612" spans="1:34" s="2646" customFormat="1" ht="90" x14ac:dyDescent="0.25">
      <c r="A612" s="2639">
        <v>45336</v>
      </c>
      <c r="C612" s="62" t="s">
        <v>3492</v>
      </c>
      <c r="D612" s="62"/>
      <c r="E612" s="62"/>
      <c r="F612" s="2556">
        <v>1</v>
      </c>
      <c r="G612" s="2631"/>
      <c r="H612" s="2556"/>
      <c r="I612" s="2939" t="s">
        <v>16549</v>
      </c>
      <c r="J612" s="16">
        <v>25</v>
      </c>
      <c r="K612" s="79" t="s">
        <v>3489</v>
      </c>
      <c r="L612" s="2461" t="s">
        <v>504</v>
      </c>
      <c r="M612" s="2600" t="s">
        <v>27</v>
      </c>
      <c r="N612" s="56" t="s">
        <v>3491</v>
      </c>
      <c r="O612" s="56"/>
      <c r="P612" s="56"/>
      <c r="Q612" s="62" t="s">
        <v>3490</v>
      </c>
      <c r="R612" s="2491">
        <v>52</v>
      </c>
      <c r="S612" s="2491">
        <v>118</v>
      </c>
      <c r="T612" s="2460" t="s">
        <v>545</v>
      </c>
      <c r="U612" s="16">
        <v>14</v>
      </c>
      <c r="V612" s="2533">
        <f t="shared" si="11"/>
        <v>350</v>
      </c>
      <c r="W612" s="16" t="s">
        <v>506</v>
      </c>
      <c r="X612" s="2513" t="s">
        <v>588</v>
      </c>
      <c r="Y612" s="2948"/>
      <c r="Z612" s="2530"/>
      <c r="AA612" s="2499" t="s">
        <v>3174</v>
      </c>
      <c r="AB612" s="2593" t="s">
        <v>3493</v>
      </c>
      <c r="AC612" s="2499">
        <v>1345</v>
      </c>
      <c r="AD612" s="6" t="s">
        <v>1002</v>
      </c>
      <c r="AE612" s="2543">
        <v>45336</v>
      </c>
      <c r="AF612" s="8">
        <v>1</v>
      </c>
      <c r="AG612" s="2543">
        <v>45327</v>
      </c>
      <c r="AH612" s="8">
        <v>3</v>
      </c>
    </row>
    <row r="613" spans="1:34" s="162" customFormat="1" ht="146.25" x14ac:dyDescent="0.25">
      <c r="A613" s="2639">
        <v>45335</v>
      </c>
      <c r="C613" s="62" t="s">
        <v>3495</v>
      </c>
      <c r="D613" s="62"/>
      <c r="E613" s="62"/>
      <c r="F613" s="2556">
        <v>1</v>
      </c>
      <c r="G613" s="2631"/>
      <c r="H613" s="2631"/>
      <c r="I613" s="2936" t="s">
        <v>16550</v>
      </c>
      <c r="J613" s="16">
        <v>60</v>
      </c>
      <c r="K613" s="2706" t="s">
        <v>3461</v>
      </c>
      <c r="L613" s="2461" t="s">
        <v>504</v>
      </c>
      <c r="M613" s="2600" t="s">
        <v>27</v>
      </c>
      <c r="N613" s="140" t="s">
        <v>3494</v>
      </c>
      <c r="O613" s="140"/>
      <c r="P613" s="140"/>
      <c r="Q613" s="62" t="s">
        <v>2059</v>
      </c>
      <c r="R613" s="2491">
        <v>7</v>
      </c>
      <c r="S613" s="2491">
        <v>8</v>
      </c>
      <c r="T613" s="2460" t="s">
        <v>545</v>
      </c>
      <c r="U613" s="16">
        <v>12</v>
      </c>
      <c r="V613" s="2533">
        <f t="shared" si="11"/>
        <v>720</v>
      </c>
      <c r="W613" s="16" t="s">
        <v>506</v>
      </c>
      <c r="X613" s="2513" t="s">
        <v>2038</v>
      </c>
      <c r="Y613" s="2948"/>
      <c r="Z613" s="2530"/>
      <c r="AA613" s="2499" t="s">
        <v>2039</v>
      </c>
      <c r="AB613" s="2567">
        <v>45327</v>
      </c>
      <c r="AC613" s="2499">
        <v>4896</v>
      </c>
      <c r="AD613" s="6"/>
      <c r="AE613" s="2543">
        <v>45338</v>
      </c>
      <c r="AF613" s="8">
        <v>1</v>
      </c>
      <c r="AG613" s="2543"/>
      <c r="AH613" s="8">
        <v>3</v>
      </c>
    </row>
    <row r="614" spans="1:34" s="2646" customFormat="1" ht="135" x14ac:dyDescent="0.25">
      <c r="A614" s="2639">
        <v>45335</v>
      </c>
      <c r="C614" s="66" t="s">
        <v>3498</v>
      </c>
      <c r="D614" s="66"/>
      <c r="E614" s="66"/>
      <c r="F614" s="2556">
        <v>1</v>
      </c>
      <c r="G614" s="2708"/>
      <c r="H614" s="2708"/>
      <c r="I614" s="2939" t="s">
        <v>16551</v>
      </c>
      <c r="J614" s="50">
        <v>60</v>
      </c>
      <c r="K614" s="1531" t="s">
        <v>3489</v>
      </c>
      <c r="L614" s="2550" t="s">
        <v>504</v>
      </c>
      <c r="M614" s="2700" t="s">
        <v>27</v>
      </c>
      <c r="N614" s="57" t="s">
        <v>3497</v>
      </c>
      <c r="O614" s="57"/>
      <c r="P614" s="57"/>
      <c r="Q614" s="62" t="s">
        <v>3496</v>
      </c>
      <c r="R614" s="2699">
        <v>120</v>
      </c>
      <c r="S614" s="2699">
        <v>400</v>
      </c>
      <c r="T614" s="2551" t="s">
        <v>730</v>
      </c>
      <c r="U614" s="50">
        <v>18</v>
      </c>
      <c r="V614" s="2552">
        <f t="shared" si="11"/>
        <v>1080</v>
      </c>
      <c r="W614" s="50" t="s">
        <v>540</v>
      </c>
      <c r="X614" s="2554" t="s">
        <v>541</v>
      </c>
      <c r="Y614" s="2950"/>
      <c r="Z614" s="2701"/>
      <c r="AA614" s="2565" t="s">
        <v>3499</v>
      </c>
      <c r="AB614" s="2702" t="s">
        <v>3276</v>
      </c>
      <c r="AC614" s="2565">
        <v>8939.4</v>
      </c>
      <c r="AD614" s="38" t="s">
        <v>635</v>
      </c>
      <c r="AE614" s="2477">
        <v>45336</v>
      </c>
      <c r="AF614" s="68">
        <v>2</v>
      </c>
      <c r="AG614" s="2477">
        <v>45323</v>
      </c>
      <c r="AH614" s="68">
        <v>11</v>
      </c>
    </row>
    <row r="615" spans="1:34" s="2646" customFormat="1" ht="60" x14ac:dyDescent="0.25">
      <c r="A615" s="2639">
        <v>45334</v>
      </c>
      <c r="C615" s="62" t="s">
        <v>3501</v>
      </c>
      <c r="D615" s="62"/>
      <c r="E615" s="62"/>
      <c r="F615" s="2631"/>
      <c r="G615" s="2631"/>
      <c r="H615" s="2556">
        <v>2</v>
      </c>
      <c r="I615" s="2939" t="s">
        <v>16552</v>
      </c>
      <c r="J615" s="16">
        <v>200</v>
      </c>
      <c r="K615" s="2706" t="s">
        <v>3474</v>
      </c>
      <c r="L615" s="2461" t="s">
        <v>504</v>
      </c>
      <c r="M615" s="2600" t="s">
        <v>511</v>
      </c>
      <c r="N615" s="1567" t="s">
        <v>3500</v>
      </c>
      <c r="O615" s="1567"/>
      <c r="P615" s="1567"/>
      <c r="Q615" s="17" t="s">
        <v>3464</v>
      </c>
      <c r="R615" s="2491">
        <v>1</v>
      </c>
      <c r="S615" s="2491">
        <v>15</v>
      </c>
      <c r="T615" s="2460" t="s">
        <v>545</v>
      </c>
      <c r="U615" s="16">
        <v>0</v>
      </c>
      <c r="V615" s="2533">
        <f t="shared" si="11"/>
        <v>0</v>
      </c>
      <c r="W615" s="16" t="s">
        <v>583</v>
      </c>
      <c r="X615" s="2513" t="s">
        <v>3502</v>
      </c>
      <c r="Y615" s="2948"/>
      <c r="Z615" s="2530"/>
      <c r="AA615" s="2499" t="s">
        <v>3503</v>
      </c>
      <c r="AB615" s="2593" t="s">
        <v>2068</v>
      </c>
      <c r="AC615" s="2499">
        <v>1582</v>
      </c>
      <c r="AD615" s="6" t="s">
        <v>3504</v>
      </c>
      <c r="AE615" s="2543">
        <v>45336</v>
      </c>
      <c r="AF615" s="8">
        <v>1</v>
      </c>
      <c r="AG615" s="2543">
        <v>45331</v>
      </c>
      <c r="AH615" s="8"/>
    </row>
    <row r="616" spans="1:34" s="32" customFormat="1" ht="204.75" x14ac:dyDescent="0.25">
      <c r="A616" s="2639">
        <v>45334</v>
      </c>
      <c r="C616" s="62" t="s">
        <v>3508</v>
      </c>
      <c r="D616" s="62"/>
      <c r="E616" s="62"/>
      <c r="F616" s="2556"/>
      <c r="G616" s="2708"/>
      <c r="H616" s="2556">
        <v>1</v>
      </c>
      <c r="I616" s="2943" t="s">
        <v>16553</v>
      </c>
      <c r="J616" s="16">
        <v>270</v>
      </c>
      <c r="K616" s="2706" t="s">
        <v>3505</v>
      </c>
      <c r="L616" s="2461" t="s">
        <v>504</v>
      </c>
      <c r="M616" s="2600" t="s">
        <v>511</v>
      </c>
      <c r="N616" s="2709" t="s">
        <v>3507</v>
      </c>
      <c r="O616" s="2709"/>
      <c r="P616" s="2709"/>
      <c r="Q616" s="62" t="s">
        <v>3506</v>
      </c>
      <c r="R616" s="2491">
        <v>2</v>
      </c>
      <c r="S616" s="2491">
        <v>2</v>
      </c>
      <c r="T616" s="2460" t="s">
        <v>545</v>
      </c>
      <c r="U616" s="16">
        <v>0</v>
      </c>
      <c r="V616" s="2533">
        <f t="shared" si="11"/>
        <v>0</v>
      </c>
      <c r="W616" s="50" t="s">
        <v>506</v>
      </c>
      <c r="X616" s="2554" t="s">
        <v>3509</v>
      </c>
      <c r="Y616" s="2950"/>
      <c r="Z616" s="2701"/>
      <c r="AA616" s="2565" t="s">
        <v>3499</v>
      </c>
      <c r="AB616" s="2702" t="s">
        <v>3276</v>
      </c>
      <c r="AC616" s="2565">
        <v>2755</v>
      </c>
      <c r="AD616" s="38" t="s">
        <v>1002</v>
      </c>
      <c r="AE616" s="2477">
        <v>45335</v>
      </c>
      <c r="AF616" s="68">
        <v>1</v>
      </c>
      <c r="AG616" s="2477"/>
      <c r="AH616" s="68">
        <v>3</v>
      </c>
    </row>
    <row r="617" spans="1:34" s="162" customFormat="1" ht="165" x14ac:dyDescent="0.25">
      <c r="A617" s="2639">
        <v>45330</v>
      </c>
      <c r="C617" s="147" t="s">
        <v>3513</v>
      </c>
      <c r="D617" s="147"/>
      <c r="E617" s="147"/>
      <c r="F617" s="2556">
        <v>1</v>
      </c>
      <c r="G617" s="2708"/>
      <c r="H617" s="2708"/>
      <c r="I617" s="2936" t="s">
        <v>16554</v>
      </c>
      <c r="J617" s="77">
        <v>20</v>
      </c>
      <c r="K617" s="1557" t="s">
        <v>3510</v>
      </c>
      <c r="L617" s="77" t="s">
        <v>504</v>
      </c>
      <c r="M617" s="2628" t="s">
        <v>35</v>
      </c>
      <c r="N617" s="142" t="s">
        <v>3512</v>
      </c>
      <c r="O617" s="142"/>
      <c r="P617" s="142"/>
      <c r="Q617" s="62" t="s">
        <v>3511</v>
      </c>
      <c r="R617" s="2663">
        <v>90</v>
      </c>
      <c r="S617" s="2663">
        <v>535</v>
      </c>
      <c r="T617" s="2626" t="s">
        <v>629</v>
      </c>
      <c r="U617" s="77">
        <v>40</v>
      </c>
      <c r="V617" s="2627">
        <f t="shared" si="11"/>
        <v>800</v>
      </c>
      <c r="W617" s="50" t="s">
        <v>506</v>
      </c>
      <c r="X617" s="2554" t="s">
        <v>954</v>
      </c>
      <c r="Y617" s="2950"/>
      <c r="Z617" s="2604" t="s">
        <v>3514</v>
      </c>
      <c r="AA617" s="2565" t="s">
        <v>3499</v>
      </c>
      <c r="AB617" s="2702" t="s">
        <v>3515</v>
      </c>
      <c r="AC617" s="2565">
        <v>15050</v>
      </c>
      <c r="AD617" s="38" t="s">
        <v>635</v>
      </c>
      <c r="AE617" s="2477">
        <v>45331</v>
      </c>
      <c r="AF617" s="68">
        <v>2</v>
      </c>
      <c r="AG617" s="2477">
        <v>45327</v>
      </c>
      <c r="AH617" s="68">
        <v>11</v>
      </c>
    </row>
    <row r="618" spans="1:34" s="162" customFormat="1" ht="120" x14ac:dyDescent="0.25">
      <c r="A618" s="2639">
        <v>45330</v>
      </c>
      <c r="C618" s="66" t="s">
        <v>3518</v>
      </c>
      <c r="D618" s="66"/>
      <c r="E618" s="66"/>
      <c r="F618" s="2708"/>
      <c r="G618" s="2708"/>
      <c r="H618" s="2556">
        <v>1</v>
      </c>
      <c r="I618" s="2936" t="s">
        <v>16555</v>
      </c>
      <c r="J618" s="50">
        <v>50</v>
      </c>
      <c r="K618" s="1531" t="s">
        <v>3516</v>
      </c>
      <c r="L618" s="2550" t="s">
        <v>504</v>
      </c>
      <c r="M618" s="2600" t="s">
        <v>511</v>
      </c>
      <c r="N618" s="57" t="s">
        <v>1038</v>
      </c>
      <c r="O618" s="57"/>
      <c r="P618" s="57"/>
      <c r="Q618" s="62" t="s">
        <v>3517</v>
      </c>
      <c r="R618" s="2699">
        <v>6</v>
      </c>
      <c r="S618" s="2699">
        <v>36</v>
      </c>
      <c r="T618" s="2551" t="s">
        <v>505</v>
      </c>
      <c r="U618" s="50">
        <v>16</v>
      </c>
      <c r="V618" s="2552">
        <f t="shared" si="11"/>
        <v>800</v>
      </c>
      <c r="W618" s="50" t="s">
        <v>506</v>
      </c>
      <c r="X618" s="2554" t="s">
        <v>2332</v>
      </c>
      <c r="Y618" s="2950"/>
      <c r="Z618" s="2701"/>
      <c r="AA618" s="2565" t="s">
        <v>3499</v>
      </c>
      <c r="AB618" s="2702" t="s">
        <v>3519</v>
      </c>
      <c r="AC618" s="2705">
        <v>1602.5</v>
      </c>
      <c r="AD618" s="38" t="s">
        <v>635</v>
      </c>
      <c r="AE618" s="2477">
        <v>45331</v>
      </c>
      <c r="AF618" s="68">
        <v>2</v>
      </c>
      <c r="AG618" s="2477">
        <v>45327</v>
      </c>
      <c r="AH618" s="68">
        <v>3.5</v>
      </c>
    </row>
    <row r="619" spans="1:34" s="32" customFormat="1" ht="135" x14ac:dyDescent="0.25">
      <c r="A619" s="2639">
        <v>45330</v>
      </c>
      <c r="C619" s="147" t="s">
        <v>3523</v>
      </c>
      <c r="D619" s="147"/>
      <c r="E619" s="147"/>
      <c r="F619" s="2556">
        <v>1</v>
      </c>
      <c r="G619" s="2698"/>
      <c r="H619" s="2698"/>
      <c r="I619" s="2943" t="s">
        <v>16556</v>
      </c>
      <c r="J619" s="77">
        <v>4</v>
      </c>
      <c r="K619" s="1557" t="s">
        <v>3520</v>
      </c>
      <c r="L619" s="77" t="s">
        <v>504</v>
      </c>
      <c r="M619" s="2628" t="s">
        <v>511</v>
      </c>
      <c r="N619" s="2666" t="s">
        <v>3522</v>
      </c>
      <c r="O619" s="2666"/>
      <c r="P619" s="2666"/>
      <c r="Q619" s="62" t="s">
        <v>3521</v>
      </c>
      <c r="R619" s="2663">
        <v>105</v>
      </c>
      <c r="S619" s="2663">
        <v>890</v>
      </c>
      <c r="T619" s="2626" t="s">
        <v>505</v>
      </c>
      <c r="U619" s="77">
        <v>11</v>
      </c>
      <c r="V619" s="2627">
        <f t="shared" si="11"/>
        <v>44</v>
      </c>
      <c r="W619" s="51" t="s">
        <v>520</v>
      </c>
      <c r="X619" s="2513" t="s">
        <v>2867</v>
      </c>
      <c r="Y619" s="2948"/>
      <c r="Z619" s="2530"/>
      <c r="AA619" s="2499" t="s">
        <v>3524</v>
      </c>
      <c r="AB619" s="2593" t="s">
        <v>3515</v>
      </c>
      <c r="AC619" s="2499">
        <v>6820</v>
      </c>
      <c r="AD619" s="6" t="s">
        <v>3525</v>
      </c>
      <c r="AE619" s="2543">
        <v>45330</v>
      </c>
      <c r="AF619" s="8">
        <v>2</v>
      </c>
      <c r="AG619" s="2543">
        <v>45327</v>
      </c>
      <c r="AH619" s="8">
        <v>5</v>
      </c>
    </row>
    <row r="620" spans="1:34" s="2646" customFormat="1" ht="312" x14ac:dyDescent="0.25">
      <c r="A620" s="2639">
        <v>45330</v>
      </c>
      <c r="C620" s="147" t="s">
        <v>3528</v>
      </c>
      <c r="D620" s="147"/>
      <c r="E620" s="147"/>
      <c r="F620" s="2698"/>
      <c r="G620" s="2698"/>
      <c r="H620" s="2556">
        <v>1</v>
      </c>
      <c r="I620" s="2939" t="s">
        <v>16557</v>
      </c>
      <c r="J620" s="77">
        <v>4</v>
      </c>
      <c r="K620" s="1557" t="s">
        <v>3520</v>
      </c>
      <c r="L620" s="77" t="s">
        <v>504</v>
      </c>
      <c r="M620" s="2628" t="s">
        <v>511</v>
      </c>
      <c r="N620" s="2666" t="s">
        <v>3527</v>
      </c>
      <c r="O620" s="2666"/>
      <c r="P620" s="2666"/>
      <c r="Q620" s="62" t="s">
        <v>3526</v>
      </c>
      <c r="R620" s="2663">
        <v>157</v>
      </c>
      <c r="S620" s="2663">
        <v>532</v>
      </c>
      <c r="T620" s="2626" t="s">
        <v>1099</v>
      </c>
      <c r="U620" s="77">
        <v>54</v>
      </c>
      <c r="V620" s="2627">
        <f t="shared" si="11"/>
        <v>216</v>
      </c>
      <c r="W620" s="16" t="s">
        <v>506</v>
      </c>
      <c r="X620" s="2513" t="s">
        <v>1314</v>
      </c>
      <c r="Y620" s="2948"/>
      <c r="Z620" s="2614" t="s">
        <v>3529</v>
      </c>
      <c r="AA620" s="2499" t="s">
        <v>3530</v>
      </c>
      <c r="AB620" s="2593" t="s">
        <v>3531</v>
      </c>
      <c r="AC620" s="2499">
        <f>3680+1150</f>
        <v>4830</v>
      </c>
      <c r="AD620" s="6" t="s">
        <v>635</v>
      </c>
      <c r="AE620" s="2543">
        <v>45330</v>
      </c>
      <c r="AF620" s="8">
        <v>3</v>
      </c>
      <c r="AG620" s="2543">
        <v>45327</v>
      </c>
      <c r="AH620" s="8">
        <v>8</v>
      </c>
    </row>
    <row r="621" spans="1:34" s="32" customFormat="1" ht="45" x14ac:dyDescent="0.25">
      <c r="A621" s="2639">
        <v>45330</v>
      </c>
      <c r="C621" s="62" t="s">
        <v>3535</v>
      </c>
      <c r="D621" s="62"/>
      <c r="E621" s="62"/>
      <c r="F621" s="2631"/>
      <c r="G621" s="2631"/>
      <c r="H621" s="2556">
        <v>1</v>
      </c>
      <c r="I621" s="2943" t="s">
        <v>16558</v>
      </c>
      <c r="J621" s="16">
        <v>60</v>
      </c>
      <c r="K621" s="79" t="s">
        <v>3532</v>
      </c>
      <c r="L621" s="2461" t="s">
        <v>504</v>
      </c>
      <c r="M621" s="2600" t="s">
        <v>511</v>
      </c>
      <c r="N621" s="56" t="s">
        <v>3534</v>
      </c>
      <c r="O621" s="56"/>
      <c r="P621" s="56"/>
      <c r="Q621" s="17" t="s">
        <v>3533</v>
      </c>
      <c r="R621" s="2491">
        <v>40</v>
      </c>
      <c r="S621" s="2491">
        <v>87</v>
      </c>
      <c r="T621" s="2460" t="s">
        <v>545</v>
      </c>
      <c r="U621" s="16">
        <v>13</v>
      </c>
      <c r="V621" s="2533">
        <f t="shared" si="11"/>
        <v>780</v>
      </c>
      <c r="W621" s="16" t="s">
        <v>506</v>
      </c>
      <c r="X621" s="2513" t="s">
        <v>592</v>
      </c>
      <c r="Y621" s="2948"/>
      <c r="Z621" s="2530"/>
      <c r="AA621" s="2499" t="s">
        <v>3536</v>
      </c>
      <c r="AB621" s="2593" t="s">
        <v>3276</v>
      </c>
      <c r="AC621" s="2499">
        <v>2768.6</v>
      </c>
      <c r="AD621" s="6" t="s">
        <v>1002</v>
      </c>
      <c r="AE621" s="2543">
        <v>45330</v>
      </c>
      <c r="AF621" s="8">
        <v>1</v>
      </c>
      <c r="AG621" s="2543">
        <v>45324</v>
      </c>
      <c r="AH621" s="8"/>
    </row>
    <row r="622" spans="1:34" s="162" customFormat="1" ht="52.5" x14ac:dyDescent="0.25">
      <c r="A622" s="2639">
        <v>45329</v>
      </c>
      <c r="C622" s="62" t="s">
        <v>3538</v>
      </c>
      <c r="D622" s="62"/>
      <c r="E622" s="62"/>
      <c r="F622" s="2631"/>
      <c r="G622" s="2631"/>
      <c r="H622" s="2556">
        <v>2</v>
      </c>
      <c r="I622" s="2936" t="s">
        <v>16559</v>
      </c>
      <c r="J622" s="16">
        <v>45</v>
      </c>
      <c r="K622" s="79" t="s">
        <v>3532</v>
      </c>
      <c r="L622" s="2461" t="s">
        <v>504</v>
      </c>
      <c r="M622" s="2600" t="s">
        <v>511</v>
      </c>
      <c r="N622" s="140" t="s">
        <v>3537</v>
      </c>
      <c r="O622" s="140"/>
      <c r="P622" s="140"/>
      <c r="Q622" s="17" t="s">
        <v>3533</v>
      </c>
      <c r="R622" s="2491">
        <v>3</v>
      </c>
      <c r="S622" s="2491">
        <v>8</v>
      </c>
      <c r="T622" s="2460" t="s">
        <v>545</v>
      </c>
      <c r="U622" s="16">
        <v>12</v>
      </c>
      <c r="V622" s="2533">
        <f t="shared" si="11"/>
        <v>540</v>
      </c>
      <c r="W622" s="16" t="s">
        <v>506</v>
      </c>
      <c r="X622" s="2513" t="s">
        <v>3539</v>
      </c>
      <c r="Y622" s="2948"/>
      <c r="Z622" s="2530"/>
      <c r="AA622" s="2499" t="s">
        <v>3540</v>
      </c>
      <c r="AB622" s="2593" t="s">
        <v>3493</v>
      </c>
      <c r="AC622" s="2499">
        <v>3725</v>
      </c>
      <c r="AD622" s="6" t="s">
        <v>1002</v>
      </c>
      <c r="AE622" s="2543">
        <v>45330</v>
      </c>
      <c r="AF622" s="8">
        <v>1</v>
      </c>
      <c r="AG622" s="2543">
        <v>45324</v>
      </c>
      <c r="AH622" s="8"/>
    </row>
    <row r="623" spans="1:34" s="2646" customFormat="1" ht="135" x14ac:dyDescent="0.25">
      <c r="A623" s="2639">
        <v>45329</v>
      </c>
      <c r="C623" s="62" t="s">
        <v>3545</v>
      </c>
      <c r="D623" s="62"/>
      <c r="E623" s="62"/>
      <c r="F623" s="2556">
        <v>1</v>
      </c>
      <c r="G623" s="2698"/>
      <c r="H623" s="2556"/>
      <c r="I623" s="2939" t="s">
        <v>16560</v>
      </c>
      <c r="J623" s="1549">
        <v>4</v>
      </c>
      <c r="K623" s="79" t="s">
        <v>3541</v>
      </c>
      <c r="L623" s="2461" t="s">
        <v>3544</v>
      </c>
      <c r="M623" s="2601" t="s">
        <v>35</v>
      </c>
      <c r="N623" s="56" t="s">
        <v>3543</v>
      </c>
      <c r="O623" s="56"/>
      <c r="P623" s="56"/>
      <c r="Q623" s="62" t="s">
        <v>3542</v>
      </c>
      <c r="R623" s="2491">
        <v>148</v>
      </c>
      <c r="S623" s="2491">
        <v>1075</v>
      </c>
      <c r="T623" s="2460"/>
      <c r="U623" s="78">
        <v>10</v>
      </c>
      <c r="V623" s="2533">
        <f t="shared" si="11"/>
        <v>40</v>
      </c>
      <c r="W623" s="16" t="s">
        <v>506</v>
      </c>
      <c r="X623" s="2513" t="s">
        <v>522</v>
      </c>
      <c r="Y623" s="2948"/>
      <c r="Z623" s="2655"/>
      <c r="AA623" s="2499" t="s">
        <v>3499</v>
      </c>
      <c r="AB623" s="2567">
        <v>45322</v>
      </c>
      <c r="AC623" s="2499">
        <v>9340.56</v>
      </c>
      <c r="AD623" s="6" t="s">
        <v>635</v>
      </c>
      <c r="AE623" s="2543">
        <v>45329</v>
      </c>
      <c r="AF623" s="8">
        <v>2</v>
      </c>
      <c r="AG623" s="2543">
        <v>45323</v>
      </c>
      <c r="AH623" s="8">
        <v>5</v>
      </c>
    </row>
    <row r="624" spans="1:34" s="162" customFormat="1" ht="228" x14ac:dyDescent="0.25">
      <c r="A624" s="2639">
        <v>45328</v>
      </c>
      <c r="C624" s="62" t="s">
        <v>3549</v>
      </c>
      <c r="D624" s="62"/>
      <c r="E624" s="62"/>
      <c r="F624" s="2556">
        <v>1</v>
      </c>
      <c r="G624" s="2698"/>
      <c r="H624" s="2556">
        <v>1</v>
      </c>
      <c r="I624" s="2936" t="s">
        <v>16561</v>
      </c>
      <c r="J624" s="16">
        <v>220</v>
      </c>
      <c r="K624" s="79" t="s">
        <v>3546</v>
      </c>
      <c r="L624" s="2461" t="s">
        <v>504</v>
      </c>
      <c r="M624" s="2600" t="s">
        <v>27</v>
      </c>
      <c r="N624" s="56" t="s">
        <v>3548</v>
      </c>
      <c r="O624" s="56"/>
      <c r="P624" s="56"/>
      <c r="Q624" s="1599" t="s">
        <v>3547</v>
      </c>
      <c r="R624" s="2491">
        <v>65</v>
      </c>
      <c r="S624" s="2491">
        <v>422</v>
      </c>
      <c r="T624" s="2460" t="s">
        <v>730</v>
      </c>
      <c r="U624" s="16">
        <v>53</v>
      </c>
      <c r="V624" s="2533">
        <f t="shared" si="11"/>
        <v>11660</v>
      </c>
      <c r="W624" s="16" t="s">
        <v>506</v>
      </c>
      <c r="X624" s="2513" t="s">
        <v>588</v>
      </c>
      <c r="Y624" s="2948"/>
      <c r="Z624" s="2614" t="s">
        <v>3550</v>
      </c>
      <c r="AA624" s="2499" t="s">
        <v>3383</v>
      </c>
      <c r="AB624" s="2593" t="s">
        <v>3493</v>
      </c>
      <c r="AC624" s="2499">
        <v>37395.599999999999</v>
      </c>
      <c r="AD624" s="6" t="s">
        <v>3551</v>
      </c>
      <c r="AE624" s="2543">
        <v>45328</v>
      </c>
      <c r="AF624" s="8">
        <v>2</v>
      </c>
      <c r="AG624" s="2543">
        <v>45321</v>
      </c>
      <c r="AH624" s="8">
        <v>22</v>
      </c>
    </row>
    <row r="625" spans="1:34" s="2646" customFormat="1" ht="105" x14ac:dyDescent="0.25">
      <c r="A625" s="2639">
        <v>45328</v>
      </c>
      <c r="C625" s="62" t="s">
        <v>3554</v>
      </c>
      <c r="D625" s="62"/>
      <c r="E625" s="62"/>
      <c r="F625" s="2711"/>
      <c r="G625" s="2711"/>
      <c r="H625" s="2711"/>
      <c r="I625" s="2939" t="s">
        <v>16562</v>
      </c>
      <c r="J625" s="16">
        <v>4</v>
      </c>
      <c r="K625" s="2710" t="s">
        <v>3552</v>
      </c>
      <c r="L625" s="2461" t="s">
        <v>511</v>
      </c>
      <c r="M625" s="2600"/>
      <c r="N625" s="56" t="s">
        <v>3553</v>
      </c>
      <c r="O625" s="56"/>
      <c r="P625" s="56"/>
      <c r="Q625" s="17" t="s">
        <v>986</v>
      </c>
      <c r="R625" s="2491"/>
      <c r="S625" s="2491"/>
      <c r="T625" s="2460"/>
      <c r="U625" s="16">
        <v>5</v>
      </c>
      <c r="V625" s="2533">
        <f t="shared" si="11"/>
        <v>20</v>
      </c>
      <c r="W625" s="51" t="s">
        <v>520</v>
      </c>
      <c r="X625" s="2513" t="s">
        <v>541</v>
      </c>
      <c r="Y625" s="2948"/>
      <c r="Z625" s="2530"/>
      <c r="AA625" s="2499" t="s">
        <v>1311</v>
      </c>
      <c r="AB625" s="2593" t="s">
        <v>2068</v>
      </c>
      <c r="AC625" s="2499">
        <v>2500</v>
      </c>
      <c r="AD625" s="6"/>
      <c r="AE625" s="2543"/>
      <c r="AF625" s="8"/>
      <c r="AG625" s="2543"/>
      <c r="AH625" s="8"/>
    </row>
    <row r="626" spans="1:34" s="162" customFormat="1" ht="136.5" x14ac:dyDescent="0.25">
      <c r="A626" s="2639">
        <v>45327</v>
      </c>
      <c r="C626" s="62" t="s">
        <v>3558</v>
      </c>
      <c r="D626" s="62"/>
      <c r="E626" s="62"/>
      <c r="F626" s="2631"/>
      <c r="G626" s="2631"/>
      <c r="H626" s="2556">
        <v>1</v>
      </c>
      <c r="I626" s="2936" t="s">
        <v>16844</v>
      </c>
      <c r="J626" s="16">
        <v>10</v>
      </c>
      <c r="K626" s="79" t="s">
        <v>3555</v>
      </c>
      <c r="L626" s="2461" t="s">
        <v>504</v>
      </c>
      <c r="M626" s="2600" t="s">
        <v>511</v>
      </c>
      <c r="N626" s="140" t="s">
        <v>3557</v>
      </c>
      <c r="O626" s="140"/>
      <c r="P626" s="140"/>
      <c r="Q626" s="62" t="s">
        <v>3556</v>
      </c>
      <c r="R626" s="2491">
        <v>240</v>
      </c>
      <c r="S626" s="2491">
        <v>4158</v>
      </c>
      <c r="T626" s="2460" t="s">
        <v>1067</v>
      </c>
      <c r="U626" s="16">
        <v>1</v>
      </c>
      <c r="V626" s="2533">
        <f t="shared" si="11"/>
        <v>10</v>
      </c>
      <c r="W626" s="16" t="s">
        <v>506</v>
      </c>
      <c r="X626" s="2513" t="s">
        <v>3559</v>
      </c>
      <c r="Y626" s="2948"/>
      <c r="Z626" s="2614"/>
      <c r="AA626" s="2499" t="s">
        <v>3560</v>
      </c>
      <c r="AB626" s="2593" t="s">
        <v>3561</v>
      </c>
      <c r="AC626" s="2499">
        <v>14759.1</v>
      </c>
      <c r="AD626" s="6" t="s">
        <v>3562</v>
      </c>
      <c r="AE626" s="2543">
        <v>45328</v>
      </c>
      <c r="AF626" s="8">
        <v>2</v>
      </c>
      <c r="AG626" s="2543">
        <v>45316</v>
      </c>
      <c r="AH626" s="8">
        <v>23.5</v>
      </c>
    </row>
    <row r="627" spans="1:34" s="162" customFormat="1" ht="135" x14ac:dyDescent="0.25">
      <c r="A627" s="2639">
        <v>45324</v>
      </c>
      <c r="C627" s="147" t="s">
        <v>3566</v>
      </c>
      <c r="D627" s="147"/>
      <c r="E627" s="147"/>
      <c r="F627" s="2556">
        <v>1</v>
      </c>
      <c r="G627" s="2631"/>
      <c r="H627" s="2556"/>
      <c r="I627" s="2936" t="s">
        <v>16563</v>
      </c>
      <c r="J627" s="77">
        <v>5</v>
      </c>
      <c r="K627" s="1557" t="s">
        <v>3563</v>
      </c>
      <c r="L627" s="77" t="s">
        <v>504</v>
      </c>
      <c r="M627" s="2628" t="s">
        <v>511</v>
      </c>
      <c r="N627" s="143" t="s">
        <v>3565</v>
      </c>
      <c r="O627" s="143"/>
      <c r="P627" s="143"/>
      <c r="Q627" s="62" t="s">
        <v>3564</v>
      </c>
      <c r="R627" s="2663">
        <v>53</v>
      </c>
      <c r="S627" s="2663">
        <v>753</v>
      </c>
      <c r="T627" s="2626" t="s">
        <v>505</v>
      </c>
      <c r="U627" s="77">
        <v>7</v>
      </c>
      <c r="V627" s="2627">
        <f t="shared" si="11"/>
        <v>35</v>
      </c>
      <c r="W627" s="16" t="s">
        <v>506</v>
      </c>
      <c r="X627" s="2513" t="s">
        <v>1415</v>
      </c>
      <c r="Y627" s="2948"/>
      <c r="Z627" s="2530"/>
      <c r="AA627" s="2499" t="s">
        <v>3174</v>
      </c>
      <c r="AB627" s="2593" t="s">
        <v>3493</v>
      </c>
      <c r="AC627" s="2499">
        <v>5714.25</v>
      </c>
      <c r="AD627" s="6" t="s">
        <v>635</v>
      </c>
      <c r="AE627" s="2543">
        <v>45324</v>
      </c>
      <c r="AF627" s="8">
        <v>2</v>
      </c>
      <c r="AG627" s="2543">
        <v>45322</v>
      </c>
      <c r="AH627" s="8">
        <v>3.5</v>
      </c>
    </row>
    <row r="628" spans="1:34" s="162" customFormat="1" ht="120" x14ac:dyDescent="0.25">
      <c r="A628" s="2639">
        <v>45324</v>
      </c>
      <c r="C628" s="17" t="s">
        <v>3570</v>
      </c>
      <c r="D628" s="17"/>
      <c r="E628" s="17"/>
      <c r="F628" s="2556">
        <v>1</v>
      </c>
      <c r="G628" s="2631"/>
      <c r="H628" s="2556"/>
      <c r="I628" s="2936" t="s">
        <v>16564</v>
      </c>
      <c r="J628" s="16">
        <v>2</v>
      </c>
      <c r="K628" s="79" t="s">
        <v>3567</v>
      </c>
      <c r="L628" s="2461" t="s">
        <v>504</v>
      </c>
      <c r="M628" s="2600" t="s">
        <v>511</v>
      </c>
      <c r="N628" s="56" t="s">
        <v>3569</v>
      </c>
      <c r="O628" s="56"/>
      <c r="P628" s="56"/>
      <c r="Q628" s="62" t="s">
        <v>3568</v>
      </c>
      <c r="R628" s="2491">
        <v>4</v>
      </c>
      <c r="S628" s="2491">
        <v>5</v>
      </c>
      <c r="T628" s="2460" t="s">
        <v>505</v>
      </c>
      <c r="U628" s="16">
        <v>85</v>
      </c>
      <c r="V628" s="2533">
        <f t="shared" si="11"/>
        <v>170</v>
      </c>
      <c r="W628" s="16" t="s">
        <v>583</v>
      </c>
      <c r="X628" s="2513" t="s">
        <v>1888</v>
      </c>
      <c r="Y628" s="2948"/>
      <c r="Z628" s="2530"/>
      <c r="AA628" s="2499" t="s">
        <v>3468</v>
      </c>
      <c r="AB628" s="2593" t="s">
        <v>3493</v>
      </c>
      <c r="AC628" s="2499">
        <f>4000+850</f>
        <v>4850</v>
      </c>
      <c r="AD628" s="6" t="s">
        <v>3256</v>
      </c>
      <c r="AE628" s="2543">
        <v>45324</v>
      </c>
      <c r="AF628" s="8">
        <v>2</v>
      </c>
      <c r="AG628" s="2543">
        <v>45322</v>
      </c>
      <c r="AH628" s="8">
        <v>3.5</v>
      </c>
    </row>
    <row r="629" spans="1:34" s="162" customFormat="1" ht="135" x14ac:dyDescent="0.25">
      <c r="A629" s="2639">
        <v>45323</v>
      </c>
      <c r="C629" s="62" t="s">
        <v>3574</v>
      </c>
      <c r="D629" s="62"/>
      <c r="E629" s="62"/>
      <c r="F629" s="2556">
        <v>1</v>
      </c>
      <c r="G629" s="2631"/>
      <c r="H629" s="2556"/>
      <c r="I629" s="2936" t="s">
        <v>16565</v>
      </c>
      <c r="J629" s="16">
        <v>10</v>
      </c>
      <c r="K629" s="79" t="s">
        <v>3571</v>
      </c>
      <c r="L629" s="2461" t="s">
        <v>504</v>
      </c>
      <c r="M629" s="2600" t="s">
        <v>511</v>
      </c>
      <c r="N629" s="56" t="s">
        <v>3573</v>
      </c>
      <c r="O629" s="56"/>
      <c r="P629" s="56"/>
      <c r="Q629" s="62" t="s">
        <v>3572</v>
      </c>
      <c r="R629" s="2491">
        <v>84</v>
      </c>
      <c r="S629" s="2491">
        <v>312</v>
      </c>
      <c r="T629" s="2460" t="s">
        <v>629</v>
      </c>
      <c r="U629" s="16">
        <v>59</v>
      </c>
      <c r="V629" s="2533">
        <f t="shared" si="11"/>
        <v>590</v>
      </c>
      <c r="W629" s="16" t="s">
        <v>506</v>
      </c>
      <c r="X629" s="2513" t="s">
        <v>3575</v>
      </c>
      <c r="Y629" s="2948"/>
      <c r="Z629" s="2530"/>
      <c r="AA629" s="2499" t="s">
        <v>3102</v>
      </c>
      <c r="AB629" s="2593" t="s">
        <v>3469</v>
      </c>
      <c r="AC629" s="2499">
        <v>3854.5</v>
      </c>
      <c r="AD629" s="6" t="s">
        <v>635</v>
      </c>
      <c r="AE629" s="2543">
        <v>45323</v>
      </c>
      <c r="AF629" s="8">
        <v>2</v>
      </c>
      <c r="AG629" s="2543">
        <v>45321</v>
      </c>
      <c r="AH629" s="8">
        <v>3.5</v>
      </c>
    </row>
    <row r="630" spans="1:34" s="2646" customFormat="1" ht="135" x14ac:dyDescent="0.25">
      <c r="A630" s="2639">
        <v>45323</v>
      </c>
      <c r="C630" s="62" t="s">
        <v>3578</v>
      </c>
      <c r="D630" s="62"/>
      <c r="E630" s="62"/>
      <c r="F630" s="2556">
        <v>1</v>
      </c>
      <c r="G630" s="2631"/>
      <c r="H630" s="2631"/>
      <c r="I630" s="2939" t="s">
        <v>16566</v>
      </c>
      <c r="J630" s="16">
        <v>60</v>
      </c>
      <c r="K630" s="79" t="s">
        <v>3571</v>
      </c>
      <c r="L630" s="2461" t="s">
        <v>504</v>
      </c>
      <c r="M630" s="2600" t="s">
        <v>511</v>
      </c>
      <c r="N630" s="56" t="s">
        <v>3577</v>
      </c>
      <c r="O630" s="56"/>
      <c r="P630" s="56"/>
      <c r="Q630" s="62" t="s">
        <v>3576</v>
      </c>
      <c r="R630" s="2491">
        <v>78</v>
      </c>
      <c r="S630" s="2491">
        <v>342</v>
      </c>
      <c r="T630" s="2460" t="s">
        <v>587</v>
      </c>
      <c r="U630" s="16">
        <v>77</v>
      </c>
      <c r="V630" s="2533">
        <f t="shared" si="11"/>
        <v>4620</v>
      </c>
      <c r="W630" s="16" t="s">
        <v>506</v>
      </c>
      <c r="X630" s="2513" t="s">
        <v>592</v>
      </c>
      <c r="Y630" s="2948"/>
      <c r="Z630" s="2530"/>
      <c r="AA630" s="2499" t="s">
        <v>3536</v>
      </c>
      <c r="AB630" s="2593" t="s">
        <v>3579</v>
      </c>
      <c r="AC630" s="2499">
        <v>11084.2</v>
      </c>
      <c r="AD630" s="6" t="s">
        <v>752</v>
      </c>
      <c r="AE630" s="2543">
        <v>45323</v>
      </c>
      <c r="AF630" s="8">
        <v>2</v>
      </c>
      <c r="AG630" s="2543">
        <v>45320</v>
      </c>
      <c r="AH630" s="8">
        <v>9.5</v>
      </c>
    </row>
    <row r="631" spans="1:34" s="162" customFormat="1" ht="120" x14ac:dyDescent="0.25">
      <c r="A631" s="2639">
        <v>45322</v>
      </c>
      <c r="C631" s="1609" t="s">
        <v>3582</v>
      </c>
      <c r="D631" s="1609"/>
      <c r="E631" s="1609"/>
      <c r="F631" s="2556">
        <v>1</v>
      </c>
      <c r="G631" s="2631"/>
      <c r="H631" s="2631"/>
      <c r="I631" s="2936" t="s">
        <v>16567</v>
      </c>
      <c r="J631" s="16">
        <v>60</v>
      </c>
      <c r="K631" s="79" t="s">
        <v>3571</v>
      </c>
      <c r="L631" s="2461" t="s">
        <v>504</v>
      </c>
      <c r="M631" s="2600" t="s">
        <v>511</v>
      </c>
      <c r="N631" s="56" t="s">
        <v>3581</v>
      </c>
      <c r="O631" s="56"/>
      <c r="P631" s="56"/>
      <c r="Q631" s="62" t="s">
        <v>3580</v>
      </c>
      <c r="R631" s="2491">
        <v>59</v>
      </c>
      <c r="S631" s="2491">
        <v>182</v>
      </c>
      <c r="T631" s="2460" t="s">
        <v>505</v>
      </c>
      <c r="U631" s="16">
        <v>43</v>
      </c>
      <c r="V631" s="2533">
        <f t="shared" si="11"/>
        <v>2580</v>
      </c>
      <c r="W631" s="16" t="s">
        <v>506</v>
      </c>
      <c r="X631" s="2513" t="s">
        <v>592</v>
      </c>
      <c r="Y631" s="2948"/>
      <c r="Z631" s="2530"/>
      <c r="AA631" s="2499" t="s">
        <v>3536</v>
      </c>
      <c r="AB631" s="2593" t="s">
        <v>3583</v>
      </c>
      <c r="AC631" s="2499">
        <v>6368.2</v>
      </c>
      <c r="AD631" s="6" t="s">
        <v>635</v>
      </c>
      <c r="AE631" s="2543">
        <v>45323</v>
      </c>
      <c r="AF631" s="8">
        <v>2</v>
      </c>
      <c r="AG631" s="2543">
        <v>45317</v>
      </c>
      <c r="AH631" s="8">
        <v>8</v>
      </c>
    </row>
    <row r="632" spans="1:34" s="162" customFormat="1" ht="135" x14ac:dyDescent="0.25">
      <c r="A632" s="2639">
        <v>45322</v>
      </c>
      <c r="C632" s="17" t="s">
        <v>3587</v>
      </c>
      <c r="D632" s="17"/>
      <c r="E632" s="17"/>
      <c r="F632" s="2556">
        <v>1</v>
      </c>
      <c r="G632" s="2698"/>
      <c r="H632" s="2698"/>
      <c r="I632" s="2936" t="s">
        <v>16568</v>
      </c>
      <c r="J632" s="16">
        <v>225</v>
      </c>
      <c r="K632" s="79" t="s">
        <v>3584</v>
      </c>
      <c r="L632" s="2461" t="s">
        <v>504</v>
      </c>
      <c r="M632" s="2600" t="s">
        <v>511</v>
      </c>
      <c r="N632" s="56" t="s">
        <v>3586</v>
      </c>
      <c r="O632" s="56"/>
      <c r="P632" s="56"/>
      <c r="Q632" s="62" t="s">
        <v>3585</v>
      </c>
      <c r="R632" s="2491">
        <v>71</v>
      </c>
      <c r="S632" s="2491">
        <v>215</v>
      </c>
      <c r="T632" s="2460" t="s">
        <v>730</v>
      </c>
      <c r="U632" s="16">
        <v>2</v>
      </c>
      <c r="V632" s="2533">
        <f t="shared" si="11"/>
        <v>450</v>
      </c>
      <c r="W632" s="51" t="s">
        <v>583</v>
      </c>
      <c r="X632" s="2513" t="s">
        <v>791</v>
      </c>
      <c r="Y632" s="2948"/>
      <c r="Z632" s="2614" t="s">
        <v>3588</v>
      </c>
      <c r="AA632" s="2499" t="s">
        <v>3589</v>
      </c>
      <c r="AB632" s="2593" t="s">
        <v>3590</v>
      </c>
      <c r="AC632" s="2499">
        <v>8987.75</v>
      </c>
      <c r="AD632" s="6" t="s">
        <v>635</v>
      </c>
      <c r="AE632" s="2543">
        <v>45328</v>
      </c>
      <c r="AF632" s="8">
        <v>2</v>
      </c>
      <c r="AG632" s="2543">
        <v>45308</v>
      </c>
      <c r="AH632" s="8">
        <v>15.5</v>
      </c>
    </row>
    <row r="633" spans="1:34" s="162" customFormat="1" ht="135" x14ac:dyDescent="0.25">
      <c r="A633" s="2639">
        <v>45322</v>
      </c>
      <c r="C633" s="62" t="s">
        <v>3593</v>
      </c>
      <c r="D633" s="62"/>
      <c r="E633" s="62"/>
      <c r="F633" s="2556">
        <v>1</v>
      </c>
      <c r="G633" s="2631"/>
      <c r="H633" s="2556"/>
      <c r="I633" s="2936" t="s">
        <v>16569</v>
      </c>
      <c r="J633" s="16">
        <v>150</v>
      </c>
      <c r="K633" s="79" t="s">
        <v>3591</v>
      </c>
      <c r="L633" s="2461" t="s">
        <v>504</v>
      </c>
      <c r="M633" s="2600" t="s">
        <v>511</v>
      </c>
      <c r="N633" s="56" t="s">
        <v>16796</v>
      </c>
      <c r="O633" s="56"/>
      <c r="P633" s="56"/>
      <c r="Q633" s="62" t="s">
        <v>3592</v>
      </c>
      <c r="R633" s="2491">
        <v>48</v>
      </c>
      <c r="S633" s="2491">
        <v>226</v>
      </c>
      <c r="T633" s="2460" t="s">
        <v>505</v>
      </c>
      <c r="U633" s="16">
        <v>4</v>
      </c>
      <c r="V633" s="2533">
        <f t="shared" si="11"/>
        <v>600</v>
      </c>
      <c r="W633" s="16" t="s">
        <v>506</v>
      </c>
      <c r="X633" s="2513" t="s">
        <v>3594</v>
      </c>
      <c r="Y633" s="2948"/>
      <c r="Z633" s="2530"/>
      <c r="AA633" s="2499" t="s">
        <v>3589</v>
      </c>
      <c r="AB633" s="2593" t="s">
        <v>3595</v>
      </c>
      <c r="AC633" s="2499">
        <v>7382.5</v>
      </c>
      <c r="AD633" s="6" t="s">
        <v>635</v>
      </c>
      <c r="AE633" s="2543">
        <v>45327</v>
      </c>
      <c r="AF633" s="8">
        <v>2</v>
      </c>
      <c r="AG633" s="2543">
        <v>45315</v>
      </c>
      <c r="AH633" s="8">
        <v>11.5</v>
      </c>
    </row>
    <row r="634" spans="1:34" s="162" customFormat="1" ht="105" x14ac:dyDescent="0.25">
      <c r="A634" s="2639">
        <v>45322</v>
      </c>
      <c r="C634" s="2497" t="s">
        <v>3599</v>
      </c>
      <c r="D634" s="2497"/>
      <c r="E634" s="2497"/>
      <c r="F634" s="2556">
        <v>1</v>
      </c>
      <c r="G634" s="2631"/>
      <c r="H634" s="2556"/>
      <c r="I634" s="2936" t="s">
        <v>16570</v>
      </c>
      <c r="J634" s="16">
        <v>5</v>
      </c>
      <c r="K634" s="79" t="s">
        <v>3596</v>
      </c>
      <c r="L634" s="2461" t="s">
        <v>504</v>
      </c>
      <c r="M634" s="2600" t="s">
        <v>511</v>
      </c>
      <c r="N634" s="56" t="s">
        <v>3598</v>
      </c>
      <c r="O634" s="56"/>
      <c r="P634" s="56"/>
      <c r="Q634" s="62" t="s">
        <v>3597</v>
      </c>
      <c r="R634" s="2460">
        <v>94</v>
      </c>
      <c r="S634" s="2460">
        <v>808</v>
      </c>
      <c r="T634" s="2460" t="s">
        <v>505</v>
      </c>
      <c r="U634" s="16">
        <v>10</v>
      </c>
      <c r="V634" s="2533">
        <f t="shared" si="11"/>
        <v>50</v>
      </c>
      <c r="W634" s="16" t="s">
        <v>506</v>
      </c>
      <c r="X634" s="2513" t="s">
        <v>833</v>
      </c>
      <c r="Y634" s="2948"/>
      <c r="Z634" s="2530"/>
      <c r="AA634" s="2499" t="s">
        <v>3600</v>
      </c>
      <c r="AB634" s="2593" t="s">
        <v>3601</v>
      </c>
      <c r="AC634" s="2499">
        <v>5061</v>
      </c>
      <c r="AD634" s="6" t="s">
        <v>3602</v>
      </c>
      <c r="AE634" s="2543">
        <v>45322</v>
      </c>
      <c r="AF634" s="8">
        <v>2</v>
      </c>
      <c r="AG634" s="2543">
        <v>45316</v>
      </c>
      <c r="AH634" s="8"/>
    </row>
    <row r="635" spans="1:34" s="162" customFormat="1" ht="120" x14ac:dyDescent="0.25">
      <c r="A635" s="2639">
        <v>45322</v>
      </c>
      <c r="C635" s="17" t="s">
        <v>3605</v>
      </c>
      <c r="D635" s="17"/>
      <c r="E635" s="17"/>
      <c r="F635" s="2556"/>
      <c r="G635" s="2631"/>
      <c r="H635" s="2556">
        <v>2</v>
      </c>
      <c r="I635" s="2936" t="s">
        <v>16571</v>
      </c>
      <c r="J635" s="16">
        <v>98</v>
      </c>
      <c r="K635" s="79" t="s">
        <v>3596</v>
      </c>
      <c r="L635" s="2461" t="s">
        <v>504</v>
      </c>
      <c r="M635" s="2600" t="s">
        <v>27</v>
      </c>
      <c r="N635" s="56" t="s">
        <v>3604</v>
      </c>
      <c r="O635" s="56"/>
      <c r="P635" s="56"/>
      <c r="Q635" s="62" t="s">
        <v>3603</v>
      </c>
      <c r="R635" s="2491">
        <v>44</v>
      </c>
      <c r="S635" s="2491">
        <v>91</v>
      </c>
      <c r="T635" s="2460" t="s">
        <v>505</v>
      </c>
      <c r="U635" s="16">
        <v>7</v>
      </c>
      <c r="V635" s="2533">
        <f t="shared" si="11"/>
        <v>686</v>
      </c>
      <c r="W635" s="16" t="s">
        <v>506</v>
      </c>
      <c r="X635" s="2513" t="s">
        <v>588</v>
      </c>
      <c r="Y635" s="2948"/>
      <c r="Z635" s="2530"/>
      <c r="AA635" s="2499" t="s">
        <v>3383</v>
      </c>
      <c r="AB635" s="2593" t="s">
        <v>3579</v>
      </c>
      <c r="AC635" s="2499">
        <v>3539.76</v>
      </c>
      <c r="AD635" s="2619" t="s">
        <v>752</v>
      </c>
      <c r="AE635" s="2543">
        <v>45322</v>
      </c>
      <c r="AF635" s="8">
        <v>2</v>
      </c>
      <c r="AG635" s="2543">
        <v>45317</v>
      </c>
      <c r="AH635" s="8">
        <v>10</v>
      </c>
    </row>
    <row r="636" spans="1:34" s="162" customFormat="1" ht="90" x14ac:dyDescent="0.25">
      <c r="A636" s="2639">
        <v>45321</v>
      </c>
      <c r="C636" s="62" t="s">
        <v>3608</v>
      </c>
      <c r="D636" s="62"/>
      <c r="E636" s="62"/>
      <c r="F636" s="2556"/>
      <c r="G636" s="2631"/>
      <c r="H636" s="2556">
        <v>1</v>
      </c>
      <c r="I636" s="2936" t="s">
        <v>16572</v>
      </c>
      <c r="J636" s="16">
        <v>56</v>
      </c>
      <c r="K636" s="79" t="s">
        <v>3555</v>
      </c>
      <c r="L636" s="2461" t="s">
        <v>504</v>
      </c>
      <c r="M636" s="2600" t="s">
        <v>511</v>
      </c>
      <c r="N636" s="56" t="s">
        <v>3607</v>
      </c>
      <c r="O636" s="56"/>
      <c r="P636" s="56"/>
      <c r="Q636" s="62" t="s">
        <v>3606</v>
      </c>
      <c r="R636" s="2491">
        <v>57</v>
      </c>
      <c r="S636" s="2491">
        <v>208</v>
      </c>
      <c r="T636" s="2460" t="s">
        <v>545</v>
      </c>
      <c r="U636" s="16">
        <v>10</v>
      </c>
      <c r="V636" s="2533">
        <f t="shared" si="11"/>
        <v>560</v>
      </c>
      <c r="W636" s="16" t="s">
        <v>3609</v>
      </c>
      <c r="X636" s="2513" t="s">
        <v>3610</v>
      </c>
      <c r="Y636" s="2948"/>
      <c r="Z636" s="2530"/>
      <c r="AA636" s="2499" t="s">
        <v>3589</v>
      </c>
      <c r="AB636" s="2593" t="s">
        <v>3590</v>
      </c>
      <c r="AC636" s="2499">
        <v>4026.16</v>
      </c>
      <c r="AD636" s="6" t="s">
        <v>1002</v>
      </c>
      <c r="AE636" s="2543">
        <v>45328</v>
      </c>
      <c r="AF636" s="8">
        <v>1</v>
      </c>
      <c r="AG636" s="2543">
        <v>45315</v>
      </c>
      <c r="AH636" s="8">
        <v>8.5</v>
      </c>
    </row>
    <row r="637" spans="1:34" s="162" customFormat="1" ht="90" x14ac:dyDescent="0.25">
      <c r="A637" s="2639">
        <v>45321</v>
      </c>
      <c r="C637" s="62" t="s">
        <v>3612</v>
      </c>
      <c r="D637" s="62"/>
      <c r="E637" s="62"/>
      <c r="F637" s="2556">
        <v>1</v>
      </c>
      <c r="G637" s="2631"/>
      <c r="H637" s="2631"/>
      <c r="I637" s="2936" t="s">
        <v>16573</v>
      </c>
      <c r="J637" s="16">
        <v>75</v>
      </c>
      <c r="K637" s="79" t="s">
        <v>3591</v>
      </c>
      <c r="L637" s="2461" t="s">
        <v>504</v>
      </c>
      <c r="M637" s="2600" t="s">
        <v>511</v>
      </c>
      <c r="N637" s="56" t="s">
        <v>1038</v>
      </c>
      <c r="O637" s="56"/>
      <c r="P637" s="56"/>
      <c r="Q637" s="62" t="s">
        <v>3611</v>
      </c>
      <c r="R637" s="2491">
        <v>34</v>
      </c>
      <c r="S637" s="2491">
        <v>257</v>
      </c>
      <c r="T637" s="2460" t="s">
        <v>545</v>
      </c>
      <c r="U637" s="16">
        <v>13</v>
      </c>
      <c r="V637" s="2533">
        <f t="shared" si="11"/>
        <v>975</v>
      </c>
      <c r="W637" s="16" t="s">
        <v>506</v>
      </c>
      <c r="X637" s="2513" t="s">
        <v>2338</v>
      </c>
      <c r="Y637" s="2948"/>
      <c r="Z637" s="2530" t="s">
        <v>3613</v>
      </c>
      <c r="AA637" s="2499" t="s">
        <v>3468</v>
      </c>
      <c r="AB637" s="2593" t="s">
        <v>3614</v>
      </c>
      <c r="AC637" s="2499">
        <v>5198.5</v>
      </c>
      <c r="AD637" s="2619" t="s">
        <v>3615</v>
      </c>
      <c r="AE637" s="2543">
        <v>45327</v>
      </c>
      <c r="AF637" s="8">
        <v>2</v>
      </c>
      <c r="AG637" s="2543">
        <v>45313</v>
      </c>
      <c r="AH637" s="8">
        <v>8</v>
      </c>
    </row>
    <row r="638" spans="1:34" s="2646" customFormat="1" ht="150" x14ac:dyDescent="0.25">
      <c r="A638" s="2639">
        <v>45320</v>
      </c>
      <c r="C638" s="62" t="s">
        <v>3619</v>
      </c>
      <c r="D638" s="62"/>
      <c r="E638" s="62"/>
      <c r="F638" s="2631"/>
      <c r="G638" s="2631"/>
      <c r="H638" s="2556">
        <v>2</v>
      </c>
      <c r="I638" s="2939" t="s">
        <v>16574</v>
      </c>
      <c r="J638" s="16">
        <v>5</v>
      </c>
      <c r="K638" s="79" t="s">
        <v>3616</v>
      </c>
      <c r="L638" s="2461" t="s">
        <v>504</v>
      </c>
      <c r="M638" s="2600" t="s">
        <v>511</v>
      </c>
      <c r="N638" s="56" t="s">
        <v>3618</v>
      </c>
      <c r="O638" s="56"/>
      <c r="P638" s="56"/>
      <c r="Q638" s="62" t="s">
        <v>3617</v>
      </c>
      <c r="R638" s="2491">
        <v>52</v>
      </c>
      <c r="S638" s="2491">
        <v>753</v>
      </c>
      <c r="T638" s="2460" t="s">
        <v>505</v>
      </c>
      <c r="U638" s="16">
        <v>10</v>
      </c>
      <c r="V638" s="2533">
        <f t="shared" si="11"/>
        <v>50</v>
      </c>
      <c r="W638" s="16" t="s">
        <v>506</v>
      </c>
      <c r="X638" s="2513" t="s">
        <v>1415</v>
      </c>
      <c r="Y638" s="2948"/>
      <c r="Z638" s="2530"/>
      <c r="AA638" s="2499" t="s">
        <v>3600</v>
      </c>
      <c r="AB638" s="2593" t="s">
        <v>3590</v>
      </c>
      <c r="AC638" s="2499">
        <v>1813.5</v>
      </c>
      <c r="AD638" s="6" t="s">
        <v>3602</v>
      </c>
      <c r="AE638" s="2543">
        <v>45316</v>
      </c>
      <c r="AF638" s="8">
        <v>2</v>
      </c>
      <c r="AG638" s="2543">
        <v>45309</v>
      </c>
      <c r="AH638" s="8"/>
    </row>
    <row r="639" spans="1:34" s="162" customFormat="1" ht="135" x14ac:dyDescent="0.25">
      <c r="A639" s="2639">
        <v>45320</v>
      </c>
      <c r="C639" s="62" t="s">
        <v>3622</v>
      </c>
      <c r="D639" s="62"/>
      <c r="E639" s="62"/>
      <c r="F639" s="2556">
        <v>1</v>
      </c>
      <c r="G639" s="2698"/>
      <c r="H639" s="2698"/>
      <c r="I639" s="2936" t="s">
        <v>16575</v>
      </c>
      <c r="J639" s="16">
        <v>55</v>
      </c>
      <c r="K639" s="79" t="s">
        <v>3591</v>
      </c>
      <c r="L639" s="2461" t="s">
        <v>504</v>
      </c>
      <c r="M639" s="2600" t="s">
        <v>511</v>
      </c>
      <c r="N639" s="56" t="s">
        <v>3621</v>
      </c>
      <c r="O639" s="56"/>
      <c r="P639" s="56"/>
      <c r="Q639" s="62" t="s">
        <v>3620</v>
      </c>
      <c r="R639" s="2491">
        <v>63</v>
      </c>
      <c r="S639" s="2491">
        <v>247</v>
      </c>
      <c r="T639" s="2460" t="s">
        <v>505</v>
      </c>
      <c r="U639" s="16">
        <v>11</v>
      </c>
      <c r="V639" s="2533">
        <f t="shared" si="11"/>
        <v>605</v>
      </c>
      <c r="W639" s="16" t="s">
        <v>506</v>
      </c>
      <c r="X639" s="2513" t="s">
        <v>3623</v>
      </c>
      <c r="Y639" s="2948"/>
      <c r="Z639" s="2530"/>
      <c r="AA639" s="2499" t="s">
        <v>3468</v>
      </c>
      <c r="AB639" s="2593" t="s">
        <v>3601</v>
      </c>
      <c r="AC639" s="2499">
        <v>7346.4</v>
      </c>
      <c r="AD639" s="6" t="s">
        <v>752</v>
      </c>
      <c r="AE639" s="2543">
        <v>45327</v>
      </c>
      <c r="AF639" s="8">
        <v>2</v>
      </c>
      <c r="AG639" s="2543">
        <v>45314</v>
      </c>
      <c r="AH639" s="8">
        <v>7.5</v>
      </c>
    </row>
    <row r="640" spans="1:34" s="162" customFormat="1" ht="210" x14ac:dyDescent="0.25">
      <c r="A640" s="2639">
        <v>45317</v>
      </c>
      <c r="C640" s="62" t="s">
        <v>3627</v>
      </c>
      <c r="D640" s="62"/>
      <c r="E640" s="62"/>
      <c r="F640" s="2681"/>
      <c r="G640" s="2676"/>
      <c r="H640" s="2681">
        <v>1</v>
      </c>
      <c r="I640" s="2936" t="s">
        <v>16576</v>
      </c>
      <c r="J640" s="16">
        <v>25</v>
      </c>
      <c r="K640" s="2449" t="s">
        <v>3624</v>
      </c>
      <c r="L640" s="2461" t="s">
        <v>504</v>
      </c>
      <c r="M640" s="2600" t="s">
        <v>511</v>
      </c>
      <c r="N640" s="56" t="s">
        <v>3626</v>
      </c>
      <c r="O640" s="56"/>
      <c r="P640" s="56"/>
      <c r="Q640" s="62" t="s">
        <v>3625</v>
      </c>
      <c r="R640" s="2491">
        <v>65</v>
      </c>
      <c r="S640" s="2491">
        <v>506</v>
      </c>
      <c r="T640" s="2460" t="s">
        <v>505</v>
      </c>
      <c r="U640" s="16">
        <v>11</v>
      </c>
      <c r="V640" s="2533">
        <f t="shared" si="11"/>
        <v>275</v>
      </c>
      <c r="W640" s="16" t="s">
        <v>506</v>
      </c>
      <c r="X640" s="2513" t="s">
        <v>615</v>
      </c>
      <c r="Y640" s="2948"/>
      <c r="Z640" s="2614" t="s">
        <v>3628</v>
      </c>
      <c r="AA640" s="2499" t="s">
        <v>3600</v>
      </c>
      <c r="AB640" s="2593" t="s">
        <v>3480</v>
      </c>
      <c r="AC640" s="2499">
        <v>5295</v>
      </c>
      <c r="AD640" s="6" t="s">
        <v>956</v>
      </c>
      <c r="AE640" s="2543">
        <v>45316</v>
      </c>
      <c r="AF640" s="8">
        <v>2</v>
      </c>
      <c r="AG640" s="2543">
        <v>45315</v>
      </c>
      <c r="AH640" s="8">
        <v>13</v>
      </c>
    </row>
    <row r="641" spans="1:34" s="162" customFormat="1" ht="90" x14ac:dyDescent="0.25">
      <c r="A641" s="2639">
        <v>45317</v>
      </c>
      <c r="C641" s="62" t="s">
        <v>3631</v>
      </c>
      <c r="D641" s="62"/>
      <c r="E641" s="62"/>
      <c r="F641" s="2556"/>
      <c r="G641" s="2631"/>
      <c r="H641" s="2556">
        <v>1</v>
      </c>
      <c r="I641" s="2936" t="s">
        <v>16577</v>
      </c>
      <c r="J641" s="16">
        <v>5</v>
      </c>
      <c r="K641" s="2449" t="s">
        <v>3629</v>
      </c>
      <c r="L641" s="2461" t="s">
        <v>504</v>
      </c>
      <c r="M641" s="2600" t="s">
        <v>511</v>
      </c>
      <c r="N641" s="56" t="s">
        <v>701</v>
      </c>
      <c r="O641" s="56"/>
      <c r="P641" s="56"/>
      <c r="Q641" s="62" t="s">
        <v>3630</v>
      </c>
      <c r="R641" s="2491">
        <v>54</v>
      </c>
      <c r="S641" s="2491">
        <v>263</v>
      </c>
      <c r="T641" s="2460" t="s">
        <v>545</v>
      </c>
      <c r="U641" s="16">
        <v>83</v>
      </c>
      <c r="V641" s="2533">
        <f t="shared" ref="V641:V672" si="12">U641*J641</f>
        <v>415</v>
      </c>
      <c r="W641" s="16" t="s">
        <v>512</v>
      </c>
      <c r="X641" s="2513" t="s">
        <v>3632</v>
      </c>
      <c r="Y641" s="2948"/>
      <c r="Z641" s="2614" t="s">
        <v>3633</v>
      </c>
      <c r="AA641" s="2499" t="s">
        <v>3634</v>
      </c>
      <c r="AB641" s="2593" t="s">
        <v>3635</v>
      </c>
      <c r="AC641" s="2499">
        <v>3423.6</v>
      </c>
      <c r="AD641" s="6" t="s">
        <v>1002</v>
      </c>
      <c r="AE641" s="2543">
        <v>45322</v>
      </c>
      <c r="AF641" s="8">
        <v>1</v>
      </c>
      <c r="AG641" s="2543">
        <v>45310</v>
      </c>
      <c r="AH641" s="8">
        <v>4.5</v>
      </c>
    </row>
    <row r="642" spans="1:34" s="162" customFormat="1" ht="135" x14ac:dyDescent="0.25">
      <c r="A642" s="2639">
        <v>45316</v>
      </c>
      <c r="C642" s="147" t="s">
        <v>3639</v>
      </c>
      <c r="D642" s="147"/>
      <c r="E642" s="147"/>
      <c r="F642" s="2556">
        <v>1</v>
      </c>
      <c r="G642" s="2631"/>
      <c r="H642" s="2631"/>
      <c r="I642" s="2936" t="s">
        <v>16578</v>
      </c>
      <c r="J642" s="77">
        <v>30</v>
      </c>
      <c r="K642" s="1557" t="s">
        <v>3636</v>
      </c>
      <c r="L642" s="77" t="s">
        <v>504</v>
      </c>
      <c r="M642" s="2628" t="s">
        <v>511</v>
      </c>
      <c r="N642" s="2687" t="s">
        <v>3638</v>
      </c>
      <c r="O642" s="2687"/>
      <c r="P642" s="2687"/>
      <c r="Q642" s="62" t="s">
        <v>3637</v>
      </c>
      <c r="R642" s="2663">
        <v>75</v>
      </c>
      <c r="S642" s="2663">
        <v>222</v>
      </c>
      <c r="T642" s="2626" t="s">
        <v>629</v>
      </c>
      <c r="U642" s="77">
        <v>10</v>
      </c>
      <c r="V642" s="2627">
        <f t="shared" si="12"/>
        <v>300</v>
      </c>
      <c r="W642" s="16" t="s">
        <v>520</v>
      </c>
      <c r="X642" s="2513" t="s">
        <v>2099</v>
      </c>
      <c r="Y642" s="2948"/>
      <c r="Z642" s="2614" t="s">
        <v>3640</v>
      </c>
      <c r="AA642" s="2499" t="s">
        <v>3641</v>
      </c>
      <c r="AB642" s="2593" t="s">
        <v>3642</v>
      </c>
      <c r="AC642" s="2499">
        <v>5840</v>
      </c>
      <c r="AD642" s="6" t="s">
        <v>3643</v>
      </c>
      <c r="AE642" s="2543">
        <v>45289</v>
      </c>
      <c r="AF642" s="8">
        <v>2</v>
      </c>
      <c r="AG642" s="2543">
        <v>45282</v>
      </c>
      <c r="AH642" s="8"/>
    </row>
    <row r="643" spans="1:34" s="162" customFormat="1" ht="120" x14ac:dyDescent="0.25">
      <c r="A643" s="2639">
        <v>45315</v>
      </c>
      <c r="C643" s="2497" t="s">
        <v>3647</v>
      </c>
      <c r="D643" s="2497"/>
      <c r="E643" s="2497"/>
      <c r="F643" s="2556"/>
      <c r="G643" s="2556">
        <v>1</v>
      </c>
      <c r="H643" s="2556"/>
      <c r="I643" s="2936" t="s">
        <v>16579</v>
      </c>
      <c r="J643" s="16">
        <v>2</v>
      </c>
      <c r="K643" s="79" t="s">
        <v>3644</v>
      </c>
      <c r="L643" s="2461" t="s">
        <v>504</v>
      </c>
      <c r="M643" s="2600" t="s">
        <v>511</v>
      </c>
      <c r="N643" s="140" t="s">
        <v>3646</v>
      </c>
      <c r="O643" s="140"/>
      <c r="P643" s="140"/>
      <c r="Q643" s="62" t="s">
        <v>3645</v>
      </c>
      <c r="R643" s="2460">
        <v>57</v>
      </c>
      <c r="S643" s="2460">
        <v>497</v>
      </c>
      <c r="T643" s="2460" t="s">
        <v>505</v>
      </c>
      <c r="U643" s="16">
        <v>27</v>
      </c>
      <c r="V643" s="2533">
        <f t="shared" si="12"/>
        <v>54</v>
      </c>
      <c r="W643" s="16" t="s">
        <v>512</v>
      </c>
      <c r="X643" s="2513" t="s">
        <v>3648</v>
      </c>
      <c r="Y643" s="2513"/>
      <c r="Z643" s="2562"/>
      <c r="AA643" s="2499" t="s">
        <v>3486</v>
      </c>
      <c r="AB643" s="2593" t="s">
        <v>3649</v>
      </c>
      <c r="AC643" s="2499">
        <v>3308</v>
      </c>
      <c r="AD643" s="6" t="s">
        <v>635</v>
      </c>
      <c r="AE643" s="2543">
        <v>45315</v>
      </c>
      <c r="AF643" s="8">
        <v>2</v>
      </c>
      <c r="AG643" s="2543">
        <v>45302</v>
      </c>
      <c r="AH643" s="8">
        <v>3</v>
      </c>
    </row>
    <row r="644" spans="1:34" s="162" customFormat="1" ht="165" x14ac:dyDescent="0.25">
      <c r="A644" s="2639">
        <v>45314</v>
      </c>
      <c r="C644" s="62" t="s">
        <v>3347</v>
      </c>
      <c r="D644" s="62"/>
      <c r="E644" s="62"/>
      <c r="F644" s="2556">
        <v>1</v>
      </c>
      <c r="G644" s="2631"/>
      <c r="H644" s="2631"/>
      <c r="I644" s="2936" t="s">
        <v>16580</v>
      </c>
      <c r="J644" s="16">
        <v>20</v>
      </c>
      <c r="K644" s="79" t="s">
        <v>16907</v>
      </c>
      <c r="L644" s="2461" t="s">
        <v>3346</v>
      </c>
      <c r="M644" s="2600" t="s">
        <v>35</v>
      </c>
      <c r="N644" s="140" t="s">
        <v>3650</v>
      </c>
      <c r="O644" s="140"/>
      <c r="P644" s="140"/>
      <c r="Q644" s="62" t="s">
        <v>3344</v>
      </c>
      <c r="R644" s="2491">
        <v>127</v>
      </c>
      <c r="S644" s="2491">
        <v>800</v>
      </c>
      <c r="T644" s="2460" t="s">
        <v>629</v>
      </c>
      <c r="U644" s="16">
        <v>4</v>
      </c>
      <c r="V644" s="2533">
        <f t="shared" si="12"/>
        <v>80</v>
      </c>
      <c r="W644" s="16" t="s">
        <v>520</v>
      </c>
      <c r="X644" s="2694" t="s">
        <v>3348</v>
      </c>
      <c r="Y644" s="2952"/>
      <c r="Z644" s="2530"/>
      <c r="AA644" s="2499" t="s">
        <v>3349</v>
      </c>
      <c r="AB644" s="2593" t="s">
        <v>3350</v>
      </c>
      <c r="AC644" s="2499">
        <f>850+19914.28</f>
        <v>20764.28</v>
      </c>
      <c r="AD644" s="2619" t="s">
        <v>3351</v>
      </c>
      <c r="AE644" s="2543">
        <v>45314</v>
      </c>
      <c r="AF644" s="8">
        <v>2</v>
      </c>
      <c r="AG644" s="2543">
        <v>45286</v>
      </c>
      <c r="AH644" s="8">
        <v>10.5</v>
      </c>
    </row>
    <row r="645" spans="1:34" s="162" customFormat="1" ht="135" x14ac:dyDescent="0.25">
      <c r="A645" s="2639">
        <v>45314</v>
      </c>
      <c r="C645" s="62" t="s">
        <v>3654</v>
      </c>
      <c r="D645" s="62"/>
      <c r="E645" s="62"/>
      <c r="F645" s="2631"/>
      <c r="G645" s="2631"/>
      <c r="H645" s="2556">
        <v>1</v>
      </c>
      <c r="I645" s="2936" t="s">
        <v>16581</v>
      </c>
      <c r="J645" s="16">
        <v>40</v>
      </c>
      <c r="K645" s="79" t="s">
        <v>3651</v>
      </c>
      <c r="L645" s="2461" t="s">
        <v>504</v>
      </c>
      <c r="M645" s="2600" t="s">
        <v>511</v>
      </c>
      <c r="N645" s="56" t="s">
        <v>3653</v>
      </c>
      <c r="O645" s="56"/>
      <c r="P645" s="56"/>
      <c r="Q645" s="62" t="s">
        <v>3652</v>
      </c>
      <c r="R645" s="2491">
        <v>86</v>
      </c>
      <c r="S645" s="2491">
        <v>297</v>
      </c>
      <c r="T645" s="2460" t="s">
        <v>629</v>
      </c>
      <c r="U645" s="16">
        <v>4</v>
      </c>
      <c r="V645" s="2533">
        <f t="shared" si="12"/>
        <v>160</v>
      </c>
      <c r="W645" s="16" t="s">
        <v>583</v>
      </c>
      <c r="X645" s="2513" t="s">
        <v>3655</v>
      </c>
      <c r="Y645" s="2948"/>
      <c r="Z645" s="2614" t="s">
        <v>3656</v>
      </c>
      <c r="AA645" s="2499" t="s">
        <v>3657</v>
      </c>
      <c r="AB645" s="2593" t="s">
        <v>3658</v>
      </c>
      <c r="AC645" s="2499">
        <v>4110</v>
      </c>
      <c r="AD645" s="2619" t="s">
        <v>3659</v>
      </c>
      <c r="AE645" s="2543">
        <v>45314</v>
      </c>
      <c r="AF645" s="8">
        <v>2</v>
      </c>
      <c r="AG645" s="2543">
        <v>45301</v>
      </c>
      <c r="AH645" s="8">
        <v>16</v>
      </c>
    </row>
    <row r="646" spans="1:34" s="162" customFormat="1" ht="135" x14ac:dyDescent="0.25">
      <c r="A646" s="2639">
        <v>45313</v>
      </c>
      <c r="C646" s="62" t="s">
        <v>3662</v>
      </c>
      <c r="D646" s="62"/>
      <c r="E646" s="62"/>
      <c r="F646" s="2556">
        <v>1</v>
      </c>
      <c r="G646" s="2631"/>
      <c r="H646" s="2631"/>
      <c r="I646" s="2936" t="s">
        <v>16582</v>
      </c>
      <c r="J646" s="16">
        <v>5</v>
      </c>
      <c r="K646" s="79" t="s">
        <v>3660</v>
      </c>
      <c r="L646" s="2461" t="s">
        <v>504</v>
      </c>
      <c r="M646" s="2600" t="s">
        <v>511</v>
      </c>
      <c r="N646" s="56" t="s">
        <v>586</v>
      </c>
      <c r="O646" s="56"/>
      <c r="P646" s="56"/>
      <c r="Q646" s="62" t="s">
        <v>3661</v>
      </c>
      <c r="R646" s="2491">
        <v>11</v>
      </c>
      <c r="S646" s="2491">
        <v>482</v>
      </c>
      <c r="T646" s="2460" t="s">
        <v>505</v>
      </c>
      <c r="U646" s="16">
        <v>23</v>
      </c>
      <c r="V646" s="2533">
        <f t="shared" si="12"/>
        <v>115</v>
      </c>
      <c r="W646" s="16" t="s">
        <v>506</v>
      </c>
      <c r="X646" s="2513" t="s">
        <v>3663</v>
      </c>
      <c r="Y646" s="2948"/>
      <c r="Z646" s="2614"/>
      <c r="AA646" s="2499" t="s">
        <v>3664</v>
      </c>
      <c r="AB646" s="2593" t="s">
        <v>3658</v>
      </c>
      <c r="AC646" s="2499">
        <v>4351.5</v>
      </c>
      <c r="AD646" s="6" t="s">
        <v>635</v>
      </c>
      <c r="AE646" s="2543">
        <v>45313</v>
      </c>
      <c r="AF646" s="8">
        <v>2</v>
      </c>
      <c r="AG646" s="2543">
        <v>45306</v>
      </c>
      <c r="AH646" s="8">
        <v>4.5</v>
      </c>
    </row>
    <row r="647" spans="1:34" ht="105" x14ac:dyDescent="0.25">
      <c r="A647" s="2639">
        <v>45313</v>
      </c>
      <c r="C647" s="2695" t="s">
        <v>3666</v>
      </c>
      <c r="D647" s="2964"/>
      <c r="E647" s="2964"/>
      <c r="F647" s="2525"/>
      <c r="G647" s="2525"/>
      <c r="H647" s="2525"/>
      <c r="I647" s="2944" t="s">
        <v>16583</v>
      </c>
      <c r="J647" s="51">
        <v>91</v>
      </c>
      <c r="K647" s="51" t="s">
        <v>699</v>
      </c>
      <c r="L647" s="2464"/>
      <c r="M647" s="2637" t="s">
        <v>511</v>
      </c>
      <c r="N647" s="60" t="s">
        <v>3665</v>
      </c>
      <c r="O647" s="60"/>
      <c r="P647" s="60"/>
      <c r="Q647" s="64" t="s">
        <v>986</v>
      </c>
      <c r="R647" s="2464"/>
      <c r="S647" s="2636"/>
      <c r="T647" s="2636"/>
      <c r="U647" s="2484">
        <v>1</v>
      </c>
      <c r="V647" s="2484">
        <f t="shared" si="12"/>
        <v>91</v>
      </c>
      <c r="W647" s="16" t="s">
        <v>3667</v>
      </c>
      <c r="X647" s="152" t="s">
        <v>3668</v>
      </c>
      <c r="Y647" s="2954"/>
      <c r="Z647" s="2494"/>
      <c r="AA647" s="41"/>
      <c r="AB647" s="2569" t="s">
        <v>3669</v>
      </c>
      <c r="AC647" s="2565">
        <v>4982</v>
      </c>
      <c r="AD647" s="38"/>
      <c r="AE647" s="2477"/>
      <c r="AF647" s="68"/>
      <c r="AG647" s="2477"/>
      <c r="AH647" s="68"/>
    </row>
    <row r="648" spans="1:34" s="162" customFormat="1" ht="135" x14ac:dyDescent="0.25">
      <c r="A648" s="2639">
        <v>45313</v>
      </c>
      <c r="C648" s="17" t="s">
        <v>3672</v>
      </c>
      <c r="D648" s="17"/>
      <c r="E648" s="17"/>
      <c r="F648" s="2631"/>
      <c r="G648" s="2556">
        <v>1</v>
      </c>
      <c r="H648" s="2556"/>
      <c r="I648" s="2936" t="s">
        <v>16584</v>
      </c>
      <c r="J648" s="16">
        <v>700</v>
      </c>
      <c r="K648" s="79" t="s">
        <v>16908</v>
      </c>
      <c r="L648" s="2461" t="s">
        <v>504</v>
      </c>
      <c r="M648" s="2600" t="s">
        <v>2802</v>
      </c>
      <c r="N648" s="56" t="s">
        <v>3671</v>
      </c>
      <c r="O648" s="56"/>
      <c r="P648" s="56"/>
      <c r="Q648" s="62" t="s">
        <v>3670</v>
      </c>
      <c r="R648" s="2491">
        <v>6</v>
      </c>
      <c r="S648" s="2491">
        <v>14</v>
      </c>
      <c r="T648" s="2460" t="s">
        <v>505</v>
      </c>
      <c r="U648" s="16">
        <v>0</v>
      </c>
      <c r="V648" s="2533">
        <f t="shared" si="12"/>
        <v>0</v>
      </c>
      <c r="W648" s="16" t="s">
        <v>2515</v>
      </c>
      <c r="X648" s="2513" t="s">
        <v>606</v>
      </c>
      <c r="Y648" s="2948"/>
      <c r="Z648" s="2530" t="s">
        <v>3673</v>
      </c>
      <c r="AA648" s="2499" t="s">
        <v>3674</v>
      </c>
      <c r="AB648" s="2593" t="s">
        <v>3675</v>
      </c>
      <c r="AC648" s="2499">
        <v>6290</v>
      </c>
      <c r="AD648" s="6" t="s">
        <v>3676</v>
      </c>
      <c r="AE648" s="2543">
        <v>45320</v>
      </c>
      <c r="AF648" s="8">
        <v>2</v>
      </c>
      <c r="AG648" s="2543">
        <v>45295</v>
      </c>
      <c r="AH648" s="8">
        <v>10</v>
      </c>
    </row>
    <row r="649" spans="1:34" s="162" customFormat="1" ht="150" x14ac:dyDescent="0.25">
      <c r="A649" s="2639">
        <v>45310</v>
      </c>
      <c r="C649" s="62" t="s">
        <v>3681</v>
      </c>
      <c r="D649" s="62"/>
      <c r="E649" s="62"/>
      <c r="F649" s="2674"/>
      <c r="G649" s="2599" t="s">
        <v>3677</v>
      </c>
      <c r="H649" s="2599" t="s">
        <v>3677</v>
      </c>
      <c r="I649" s="2936" t="s">
        <v>16491</v>
      </c>
      <c r="J649" s="16">
        <v>1</v>
      </c>
      <c r="K649" s="2449" t="s">
        <v>3678</v>
      </c>
      <c r="L649" s="2461" t="s">
        <v>504</v>
      </c>
      <c r="M649" s="2600" t="s">
        <v>511</v>
      </c>
      <c r="N649" s="140" t="s">
        <v>3680</v>
      </c>
      <c r="O649" s="140"/>
      <c r="P649" s="140"/>
      <c r="Q649" s="62" t="s">
        <v>3679</v>
      </c>
      <c r="R649" s="2491">
        <v>60</v>
      </c>
      <c r="S649" s="2491">
        <v>321</v>
      </c>
      <c r="T649" s="2460" t="s">
        <v>505</v>
      </c>
      <c r="U649" s="16">
        <v>90</v>
      </c>
      <c r="V649" s="2533">
        <f t="shared" si="12"/>
        <v>90</v>
      </c>
      <c r="W649" s="16" t="s">
        <v>506</v>
      </c>
      <c r="X649" s="2513" t="s">
        <v>713</v>
      </c>
      <c r="Y649" s="2948"/>
      <c r="Z649" s="2614" t="s">
        <v>3682</v>
      </c>
      <c r="AA649" s="2499" t="s">
        <v>3192</v>
      </c>
      <c r="AB649" s="2593" t="s">
        <v>3193</v>
      </c>
      <c r="AC649" s="2499">
        <v>6100</v>
      </c>
      <c r="AD649" s="2619" t="s">
        <v>3194</v>
      </c>
      <c r="AE649" s="2543">
        <v>45303</v>
      </c>
      <c r="AF649" s="8">
        <v>2</v>
      </c>
      <c r="AG649" s="2543"/>
      <c r="AH649" s="8"/>
    </row>
    <row r="650" spans="1:34" s="162" customFormat="1" ht="192" x14ac:dyDescent="0.25">
      <c r="A650" s="2639">
        <v>45310</v>
      </c>
      <c r="C650" s="62" t="s">
        <v>3686</v>
      </c>
      <c r="D650" s="62"/>
      <c r="E650" s="62"/>
      <c r="F650" s="2526"/>
      <c r="G650" s="2526">
        <v>1</v>
      </c>
      <c r="H650" s="2526"/>
      <c r="I650" s="2936" t="s">
        <v>16585</v>
      </c>
      <c r="J650" s="16">
        <v>60</v>
      </c>
      <c r="K650" s="2449" t="s">
        <v>3683</v>
      </c>
      <c r="L650" s="2461" t="s">
        <v>504</v>
      </c>
      <c r="M650" s="2600" t="s">
        <v>511</v>
      </c>
      <c r="N650" s="140" t="s">
        <v>3685</v>
      </c>
      <c r="O650" s="140"/>
      <c r="P650" s="140"/>
      <c r="Q650" s="62" t="s">
        <v>3684</v>
      </c>
      <c r="R650" s="2491">
        <v>29</v>
      </c>
      <c r="S650" s="2491">
        <v>54</v>
      </c>
      <c r="T650" s="2460" t="s">
        <v>505</v>
      </c>
      <c r="U650" s="16">
        <v>11</v>
      </c>
      <c r="V650" s="2533">
        <f t="shared" si="12"/>
        <v>660</v>
      </c>
      <c r="W650" s="16" t="s">
        <v>506</v>
      </c>
      <c r="X650" s="2513" t="s">
        <v>2038</v>
      </c>
      <c r="Y650" s="2948"/>
      <c r="Z650" s="2614"/>
      <c r="AA650" s="2499" t="s">
        <v>3687</v>
      </c>
      <c r="AB650" s="2593" t="s">
        <v>3688</v>
      </c>
      <c r="AC650" s="2499">
        <f>4149+800</f>
        <v>4949</v>
      </c>
      <c r="AD650" s="6" t="s">
        <v>3689</v>
      </c>
      <c r="AE650" s="2543">
        <v>45247</v>
      </c>
      <c r="AF650" s="8">
        <v>2</v>
      </c>
      <c r="AG650" s="2543">
        <v>45241</v>
      </c>
      <c r="AH650" s="8">
        <v>11</v>
      </c>
    </row>
    <row r="651" spans="1:34" s="162" customFormat="1" ht="281.25" x14ac:dyDescent="0.25">
      <c r="A651" s="2639">
        <v>45309</v>
      </c>
      <c r="C651" s="17" t="s">
        <v>3693</v>
      </c>
      <c r="D651" s="17"/>
      <c r="E651" s="17"/>
      <c r="F651" s="2631"/>
      <c r="G651" s="2556">
        <v>1</v>
      </c>
      <c r="H651" s="2631"/>
      <c r="I651" s="2936" t="s">
        <v>16586</v>
      </c>
      <c r="J651" s="16">
        <v>60</v>
      </c>
      <c r="K651" s="2449" t="s">
        <v>3690</v>
      </c>
      <c r="L651" s="2461" t="s">
        <v>504</v>
      </c>
      <c r="M651" s="2600" t="s">
        <v>35</v>
      </c>
      <c r="N651" s="140" t="s">
        <v>3692</v>
      </c>
      <c r="O651" s="140"/>
      <c r="P651" s="140"/>
      <c r="Q651" s="62" t="s">
        <v>3691</v>
      </c>
      <c r="R651" s="2491">
        <v>67</v>
      </c>
      <c r="S651" s="2491">
        <v>264</v>
      </c>
      <c r="T651" s="2460" t="s">
        <v>730</v>
      </c>
      <c r="U651" s="16">
        <v>5</v>
      </c>
      <c r="V651" s="2533">
        <f t="shared" si="12"/>
        <v>300</v>
      </c>
      <c r="W651" s="16" t="s">
        <v>506</v>
      </c>
      <c r="X651" s="2513" t="s">
        <v>2038</v>
      </c>
      <c r="Y651" s="2948"/>
      <c r="Z651" s="2614" t="s">
        <v>3694</v>
      </c>
      <c r="AA651" s="2499" t="s">
        <v>3695</v>
      </c>
      <c r="AB651" s="2593" t="s">
        <v>3669</v>
      </c>
      <c r="AC651" s="2499">
        <f>10672.88+1700</f>
        <v>12372.88</v>
      </c>
      <c r="AD651" s="2612" t="s">
        <v>3696</v>
      </c>
      <c r="AE651" s="2543">
        <v>45275</v>
      </c>
      <c r="AF651" s="8">
        <v>2</v>
      </c>
      <c r="AG651" s="2543">
        <v>45265</v>
      </c>
      <c r="AH651" s="8">
        <v>17</v>
      </c>
    </row>
    <row r="652" spans="1:34" s="2646" customFormat="1" ht="255" x14ac:dyDescent="0.25">
      <c r="A652" s="2639">
        <v>45309</v>
      </c>
      <c r="C652" s="62" t="s">
        <v>3699</v>
      </c>
      <c r="D652" s="62"/>
      <c r="E652" s="62"/>
      <c r="F652" s="2631"/>
      <c r="G652" s="2631"/>
      <c r="H652" s="2556">
        <v>1</v>
      </c>
      <c r="I652" s="2939" t="s">
        <v>16587</v>
      </c>
      <c r="J652" s="16">
        <v>84</v>
      </c>
      <c r="K652" s="2449" t="s">
        <v>3690</v>
      </c>
      <c r="L652" s="2461" t="s">
        <v>504</v>
      </c>
      <c r="M652" s="2600" t="s">
        <v>35</v>
      </c>
      <c r="N652" s="140" t="s">
        <v>3698</v>
      </c>
      <c r="O652" s="140"/>
      <c r="P652" s="140"/>
      <c r="Q652" s="62" t="s">
        <v>3697</v>
      </c>
      <c r="R652" s="2491">
        <v>34</v>
      </c>
      <c r="S652" s="2491">
        <v>154</v>
      </c>
      <c r="T652" s="2460" t="s">
        <v>730</v>
      </c>
      <c r="U652" s="16">
        <v>1</v>
      </c>
      <c r="V652" s="2533">
        <f t="shared" si="12"/>
        <v>84</v>
      </c>
      <c r="W652" s="16" t="s">
        <v>506</v>
      </c>
      <c r="X652" s="2513" t="s">
        <v>2038</v>
      </c>
      <c r="Y652" s="2948"/>
      <c r="Z652" s="2530" t="s">
        <v>3700</v>
      </c>
      <c r="AA652" s="2499" t="s">
        <v>3701</v>
      </c>
      <c r="AB652" s="2593" t="s">
        <v>3702</v>
      </c>
      <c r="AC652" s="2499">
        <f>6212.2+1700</f>
        <v>7912.2</v>
      </c>
      <c r="AD652" s="2612" t="s">
        <v>3703</v>
      </c>
      <c r="AE652" s="2543">
        <v>45267</v>
      </c>
      <c r="AF652" s="8">
        <v>2</v>
      </c>
      <c r="AG652" s="2543">
        <v>45264</v>
      </c>
      <c r="AH652" s="8"/>
    </row>
    <row r="653" spans="1:34" s="162" customFormat="1" ht="176.25" x14ac:dyDescent="0.25">
      <c r="A653" s="2639">
        <v>45308</v>
      </c>
      <c r="C653" s="62" t="s">
        <v>3707</v>
      </c>
      <c r="D653" s="62"/>
      <c r="E653" s="62"/>
      <c r="F653" s="2526"/>
      <c r="G653" s="2526">
        <v>2</v>
      </c>
      <c r="H653" s="2526"/>
      <c r="I653" s="2936" t="s">
        <v>16588</v>
      </c>
      <c r="J653" s="16">
        <v>60</v>
      </c>
      <c r="K653" s="2449" t="s">
        <v>3704</v>
      </c>
      <c r="L653" s="2461" t="s">
        <v>504</v>
      </c>
      <c r="M653" s="2600" t="s">
        <v>511</v>
      </c>
      <c r="N653" s="140" t="s">
        <v>3706</v>
      </c>
      <c r="O653" s="140"/>
      <c r="P653" s="140"/>
      <c r="Q653" s="62" t="s">
        <v>3705</v>
      </c>
      <c r="R653" s="2491">
        <v>24</v>
      </c>
      <c r="S653" s="2491">
        <v>87</v>
      </c>
      <c r="T653" s="2460" t="s">
        <v>545</v>
      </c>
      <c r="U653" s="16">
        <v>1</v>
      </c>
      <c r="V653" s="2533">
        <f t="shared" si="12"/>
        <v>60</v>
      </c>
      <c r="W653" s="16" t="s">
        <v>506</v>
      </c>
      <c r="X653" s="2513" t="s">
        <v>2038</v>
      </c>
      <c r="Y653" s="2948"/>
      <c r="Z653" s="2614"/>
      <c r="AA653" s="2499" t="s">
        <v>3687</v>
      </c>
      <c r="AB653" s="2567">
        <v>45233</v>
      </c>
      <c r="AC653" s="2499">
        <f>3938.4+800</f>
        <v>4738.3999999999996</v>
      </c>
      <c r="AD653" s="2612" t="s">
        <v>3708</v>
      </c>
      <c r="AE653" s="2543">
        <v>45247</v>
      </c>
      <c r="AF653" s="8">
        <v>1</v>
      </c>
      <c r="AG653" s="2543">
        <v>45245</v>
      </c>
      <c r="AH653" s="8">
        <v>8</v>
      </c>
    </row>
    <row r="654" spans="1:34" s="162" customFormat="1" ht="176.25" x14ac:dyDescent="0.25">
      <c r="A654" s="2639">
        <v>45308</v>
      </c>
      <c r="C654" s="17" t="s">
        <v>3693</v>
      </c>
      <c r="D654" s="17"/>
      <c r="E654" s="17"/>
      <c r="F654" s="2631"/>
      <c r="G654" s="2631"/>
      <c r="H654" s="2556">
        <v>1</v>
      </c>
      <c r="I654" s="2936" t="s">
        <v>16589</v>
      </c>
      <c r="J654" s="16">
        <v>60</v>
      </c>
      <c r="K654" s="2449" t="s">
        <v>3704</v>
      </c>
      <c r="L654" s="2461" t="s">
        <v>504</v>
      </c>
      <c r="M654" s="2600" t="s">
        <v>27</v>
      </c>
      <c r="N654" s="140" t="s">
        <v>3710</v>
      </c>
      <c r="O654" s="140"/>
      <c r="P654" s="140"/>
      <c r="Q654" s="62" t="s">
        <v>3709</v>
      </c>
      <c r="R654" s="2491">
        <v>7</v>
      </c>
      <c r="S654" s="2491">
        <v>8</v>
      </c>
      <c r="T654" s="2460" t="s">
        <v>545</v>
      </c>
      <c r="U654" s="16">
        <v>12</v>
      </c>
      <c r="V654" s="2533">
        <f t="shared" si="12"/>
        <v>720</v>
      </c>
      <c r="W654" s="16" t="s">
        <v>506</v>
      </c>
      <c r="X654" s="2513" t="s">
        <v>2038</v>
      </c>
      <c r="Y654" s="2948"/>
      <c r="Z654" s="2671" t="s">
        <v>3711</v>
      </c>
      <c r="AA654" s="2678" t="s">
        <v>3695</v>
      </c>
      <c r="AB654" s="2567">
        <v>45259</v>
      </c>
      <c r="AC654" s="2499">
        <v>4726</v>
      </c>
      <c r="AD654" s="2612" t="s">
        <v>3712</v>
      </c>
      <c r="AE654" s="2543">
        <v>45267</v>
      </c>
      <c r="AF654" s="8">
        <v>1</v>
      </c>
      <c r="AG654" s="2543">
        <v>45260</v>
      </c>
      <c r="AH654" s="8"/>
    </row>
    <row r="655" spans="1:34" s="162" customFormat="1" ht="135" x14ac:dyDescent="0.25">
      <c r="A655" s="2639">
        <v>45308</v>
      </c>
      <c r="C655" s="62" t="s">
        <v>3716</v>
      </c>
      <c r="D655" s="62"/>
      <c r="E655" s="62"/>
      <c r="F655" s="2556">
        <v>1</v>
      </c>
      <c r="G655" s="2631"/>
      <c r="H655" s="2631"/>
      <c r="I655" s="2936" t="s">
        <v>16590</v>
      </c>
      <c r="J655" s="16">
        <v>10</v>
      </c>
      <c r="K655" s="79" t="s">
        <v>3713</v>
      </c>
      <c r="L655" s="2461" t="s">
        <v>504</v>
      </c>
      <c r="M655" s="2600" t="s">
        <v>511</v>
      </c>
      <c r="N655" s="56" t="s">
        <v>3715</v>
      </c>
      <c r="O655" s="56"/>
      <c r="P655" s="56"/>
      <c r="Q655" s="62" t="s">
        <v>3714</v>
      </c>
      <c r="R655" s="2491">
        <v>114</v>
      </c>
      <c r="S655" s="2491">
        <v>255</v>
      </c>
      <c r="T655" s="2460" t="s">
        <v>629</v>
      </c>
      <c r="U655" s="16">
        <v>57</v>
      </c>
      <c r="V655" s="2533">
        <f t="shared" si="12"/>
        <v>570</v>
      </c>
      <c r="W655" s="16" t="s">
        <v>520</v>
      </c>
      <c r="X655" s="2513" t="s">
        <v>3717</v>
      </c>
      <c r="Y655" s="2948"/>
      <c r="Z655" s="2614" t="s">
        <v>3718</v>
      </c>
      <c r="AA655" s="2499" t="s">
        <v>3674</v>
      </c>
      <c r="AB655" s="2593" t="s">
        <v>3675</v>
      </c>
      <c r="AC655" s="2499">
        <v>6108</v>
      </c>
      <c r="AD655" s="6" t="s">
        <v>635</v>
      </c>
      <c r="AE655" s="2543">
        <v>45308</v>
      </c>
      <c r="AF655" s="8">
        <v>2</v>
      </c>
      <c r="AG655" s="2543">
        <v>45302</v>
      </c>
      <c r="AH655" s="8">
        <v>9</v>
      </c>
    </row>
    <row r="656" spans="1:34" s="162" customFormat="1" ht="150" x14ac:dyDescent="0.25">
      <c r="A656" s="2639">
        <v>45307</v>
      </c>
      <c r="C656" s="62" t="s">
        <v>3681</v>
      </c>
      <c r="D656" s="62"/>
      <c r="E656" s="62"/>
      <c r="F656" s="161"/>
      <c r="G656" s="2681" t="s">
        <v>3677</v>
      </c>
      <c r="H656" s="2681" t="s">
        <v>3677</v>
      </c>
      <c r="I656" s="2936" t="s">
        <v>16591</v>
      </c>
      <c r="J656" s="16">
        <v>1</v>
      </c>
      <c r="K656" s="2449" t="s">
        <v>3678</v>
      </c>
      <c r="L656" s="2461" t="s">
        <v>504</v>
      </c>
      <c r="M656" s="2600" t="s">
        <v>511</v>
      </c>
      <c r="N656" s="140" t="s">
        <v>3680</v>
      </c>
      <c r="O656" s="140"/>
      <c r="P656" s="140"/>
      <c r="Q656" s="62" t="s">
        <v>3679</v>
      </c>
      <c r="R656" s="2491">
        <v>60</v>
      </c>
      <c r="S656" s="2491">
        <v>321</v>
      </c>
      <c r="T656" s="2460" t="s">
        <v>505</v>
      </c>
      <c r="U656" s="16">
        <v>90</v>
      </c>
      <c r="V656" s="2533">
        <f t="shared" si="12"/>
        <v>90</v>
      </c>
      <c r="W656" s="16" t="s">
        <v>506</v>
      </c>
      <c r="X656" s="2513" t="s">
        <v>713</v>
      </c>
      <c r="Y656" s="2948"/>
      <c r="Z656" s="2614" t="s">
        <v>3682</v>
      </c>
      <c r="AA656" s="2499" t="s">
        <v>3192</v>
      </c>
      <c r="AB656" s="2593" t="s">
        <v>3193</v>
      </c>
      <c r="AC656" s="2499">
        <v>6100</v>
      </c>
      <c r="AD656" s="2619" t="s">
        <v>3194</v>
      </c>
      <c r="AE656" s="2543">
        <v>45317</v>
      </c>
      <c r="AF656" s="8">
        <v>2</v>
      </c>
      <c r="AG656" s="2543">
        <v>45301</v>
      </c>
      <c r="AH656" s="8"/>
    </row>
    <row r="657" spans="1:34" s="162" customFormat="1" ht="105" x14ac:dyDescent="0.25">
      <c r="A657" s="2639">
        <v>45307</v>
      </c>
      <c r="C657" s="62" t="s">
        <v>3722</v>
      </c>
      <c r="D657" s="62"/>
      <c r="E657" s="62"/>
      <c r="F657" s="2556"/>
      <c r="G657" s="2556">
        <v>1</v>
      </c>
      <c r="H657" s="2556"/>
      <c r="I657" s="2936" t="s">
        <v>16592</v>
      </c>
      <c r="J657" s="16">
        <v>200</v>
      </c>
      <c r="K657" s="79" t="s">
        <v>3719</v>
      </c>
      <c r="L657" s="2461" t="s">
        <v>504</v>
      </c>
      <c r="M657" s="2600" t="s">
        <v>511</v>
      </c>
      <c r="N657" s="56" t="s">
        <v>3721</v>
      </c>
      <c r="O657" s="56"/>
      <c r="P657" s="56"/>
      <c r="Q657" s="62" t="s">
        <v>3720</v>
      </c>
      <c r="R657" s="2491">
        <v>4</v>
      </c>
      <c r="S657" s="2491">
        <v>4</v>
      </c>
      <c r="T657" s="2460" t="s">
        <v>545</v>
      </c>
      <c r="U657" s="16">
        <v>0</v>
      </c>
      <c r="V657" s="2533">
        <f t="shared" si="12"/>
        <v>0</v>
      </c>
      <c r="W657" s="16" t="s">
        <v>506</v>
      </c>
      <c r="X657" s="2513" t="s">
        <v>2338</v>
      </c>
      <c r="Y657" s="2948"/>
      <c r="Z657" s="2530"/>
      <c r="AA657" s="2499" t="s">
        <v>3657</v>
      </c>
      <c r="AB657" s="2593" t="s">
        <v>3658</v>
      </c>
      <c r="AC657" s="2499">
        <v>3200</v>
      </c>
      <c r="AD657" s="6" t="s">
        <v>3723</v>
      </c>
      <c r="AE657" s="2543">
        <v>45307</v>
      </c>
      <c r="AF657" s="8">
        <v>1</v>
      </c>
      <c r="AG657" s="2543">
        <v>45302</v>
      </c>
      <c r="AH657" s="8">
        <v>4</v>
      </c>
    </row>
    <row r="658" spans="1:34" s="162" customFormat="1" ht="176.25" x14ac:dyDescent="0.25">
      <c r="A658" s="2639">
        <v>45307</v>
      </c>
      <c r="C658" s="17" t="s">
        <v>3727</v>
      </c>
      <c r="D658" s="17"/>
      <c r="E658" s="17"/>
      <c r="F658" s="2631"/>
      <c r="G658" s="2556">
        <v>1</v>
      </c>
      <c r="H658" s="2526"/>
      <c r="I658" s="2936" t="s">
        <v>16593</v>
      </c>
      <c r="J658" s="16">
        <v>60</v>
      </c>
      <c r="K658" s="2449" t="s">
        <v>3724</v>
      </c>
      <c r="L658" s="2461" t="s">
        <v>504</v>
      </c>
      <c r="M658" s="2600" t="s">
        <v>27</v>
      </c>
      <c r="N658" s="140" t="s">
        <v>3726</v>
      </c>
      <c r="O658" s="140"/>
      <c r="P658" s="140"/>
      <c r="Q658" s="62" t="s">
        <v>3725</v>
      </c>
      <c r="R658" s="2491">
        <v>1</v>
      </c>
      <c r="S658" s="2491">
        <v>1</v>
      </c>
      <c r="T658" s="2460" t="s">
        <v>798</v>
      </c>
      <c r="U658" s="16">
        <v>12</v>
      </c>
      <c r="V658" s="2533">
        <f t="shared" si="12"/>
        <v>720</v>
      </c>
      <c r="W658" s="16" t="s">
        <v>506</v>
      </c>
      <c r="X658" s="2513" t="s">
        <v>2038</v>
      </c>
      <c r="Y658" s="2948"/>
      <c r="Z658" s="2614" t="s">
        <v>3728</v>
      </c>
      <c r="AA658" s="2499" t="s">
        <v>3729</v>
      </c>
      <c r="AB658" s="2567">
        <v>45257</v>
      </c>
      <c r="AC658" s="2499">
        <f>3360.64+1700</f>
        <v>5060.6399999999994</v>
      </c>
      <c r="AD658" s="2612" t="s">
        <v>3730</v>
      </c>
      <c r="AE658" s="2543">
        <v>45261</v>
      </c>
      <c r="AF658" s="8">
        <v>1</v>
      </c>
      <c r="AG658" s="2543">
        <v>45259</v>
      </c>
      <c r="AH658" s="8">
        <v>2</v>
      </c>
    </row>
    <row r="659" spans="1:34" s="162" customFormat="1" ht="240" x14ac:dyDescent="0.25">
      <c r="A659" s="2639">
        <v>45307</v>
      </c>
      <c r="C659" s="17" t="s">
        <v>3733</v>
      </c>
      <c r="D659" s="17"/>
      <c r="E659" s="17"/>
      <c r="F659" s="2631"/>
      <c r="G659" s="2556">
        <v>1</v>
      </c>
      <c r="H659" s="2556"/>
      <c r="I659" s="2936" t="s">
        <v>16594</v>
      </c>
      <c r="J659" s="16">
        <v>60</v>
      </c>
      <c r="K659" s="2449" t="s">
        <v>3724</v>
      </c>
      <c r="L659" s="2461" t="s">
        <v>504</v>
      </c>
      <c r="M659" s="2600" t="s">
        <v>27</v>
      </c>
      <c r="N659" s="140" t="s">
        <v>3732</v>
      </c>
      <c r="O659" s="140"/>
      <c r="P659" s="140"/>
      <c r="Q659" s="62" t="s">
        <v>3731</v>
      </c>
      <c r="R659" s="2491">
        <v>6</v>
      </c>
      <c r="S659" s="2491">
        <v>16</v>
      </c>
      <c r="T659" s="2460" t="s">
        <v>505</v>
      </c>
      <c r="U659" s="16">
        <v>5</v>
      </c>
      <c r="V659" s="2533">
        <f t="shared" si="12"/>
        <v>300</v>
      </c>
      <c r="W659" s="16" t="s">
        <v>506</v>
      </c>
      <c r="X659" s="2513" t="s">
        <v>2038</v>
      </c>
      <c r="Y659" s="2948"/>
      <c r="Z659" s="2530"/>
      <c r="AA659" s="2499" t="s">
        <v>3734</v>
      </c>
      <c r="AB659" s="2593" t="s">
        <v>3735</v>
      </c>
      <c r="AC659" s="2499">
        <f>2513.36+1700</f>
        <v>4213.3600000000006</v>
      </c>
      <c r="AD659" s="2612" t="s">
        <v>3736</v>
      </c>
      <c r="AE659" s="2543">
        <v>45266</v>
      </c>
      <c r="AF659" s="8">
        <v>2</v>
      </c>
      <c r="AG659" s="2543">
        <v>45259</v>
      </c>
      <c r="AH659" s="8">
        <v>4</v>
      </c>
    </row>
    <row r="660" spans="1:34" s="162" customFormat="1" ht="285" x14ac:dyDescent="0.25">
      <c r="A660" s="2639">
        <v>45306</v>
      </c>
      <c r="C660" s="17" t="s">
        <v>3739</v>
      </c>
      <c r="D660" s="17"/>
      <c r="E660" s="17"/>
      <c r="F660" s="2631"/>
      <c r="G660" s="2631"/>
      <c r="H660" s="2631"/>
      <c r="I660" s="2936" t="s">
        <v>16595</v>
      </c>
      <c r="J660" s="16">
        <v>1</v>
      </c>
      <c r="K660" s="79" t="s">
        <v>3737</v>
      </c>
      <c r="L660" s="2461" t="s">
        <v>511</v>
      </c>
      <c r="M660" s="2600"/>
      <c r="N660" s="56" t="s">
        <v>3738</v>
      </c>
      <c r="O660" s="56"/>
      <c r="P660" s="56"/>
      <c r="Q660" s="17" t="s">
        <v>986</v>
      </c>
      <c r="R660" s="2491">
        <v>0</v>
      </c>
      <c r="S660" s="2491">
        <v>0</v>
      </c>
      <c r="T660" s="2460"/>
      <c r="U660" s="16">
        <v>9</v>
      </c>
      <c r="V660" s="2533">
        <f t="shared" si="12"/>
        <v>9</v>
      </c>
      <c r="W660" s="16" t="s">
        <v>583</v>
      </c>
      <c r="X660" s="2513" t="s">
        <v>3485</v>
      </c>
      <c r="Y660" s="2948"/>
      <c r="Z660" s="2530"/>
      <c r="AA660" s="2499" t="s">
        <v>3486</v>
      </c>
      <c r="AB660" s="2593"/>
      <c r="AC660" s="2499">
        <v>2187.5</v>
      </c>
      <c r="AD660" s="6" t="s">
        <v>3488</v>
      </c>
      <c r="AE660" s="2543"/>
      <c r="AF660" s="8"/>
      <c r="AG660" s="2543"/>
      <c r="AH660" s="8"/>
    </row>
    <row r="661" spans="1:34" s="2646" customFormat="1" ht="180" x14ac:dyDescent="0.25">
      <c r="A661" s="2639">
        <v>45306</v>
      </c>
      <c r="C661" s="17" t="s">
        <v>3742</v>
      </c>
      <c r="D661" s="17"/>
      <c r="E661" s="17"/>
      <c r="F661" s="2631"/>
      <c r="G661" s="2631"/>
      <c r="H661" s="2526">
        <v>1</v>
      </c>
      <c r="I661" s="2939" t="s">
        <v>16596</v>
      </c>
      <c r="J661" s="1549">
        <v>60</v>
      </c>
      <c r="K661" s="2449" t="s">
        <v>3683</v>
      </c>
      <c r="L661" s="2461" t="s">
        <v>504</v>
      </c>
      <c r="M661" s="2600" t="s">
        <v>511</v>
      </c>
      <c r="N661" s="140" t="s">
        <v>3741</v>
      </c>
      <c r="O661" s="140"/>
      <c r="P661" s="140"/>
      <c r="Q661" s="62" t="s">
        <v>3740</v>
      </c>
      <c r="R661" s="2491">
        <v>37</v>
      </c>
      <c r="S661" s="2491">
        <v>89</v>
      </c>
      <c r="T661" s="2460" t="s">
        <v>545</v>
      </c>
      <c r="U661" s="16">
        <v>2</v>
      </c>
      <c r="V661" s="2533">
        <f t="shared" si="12"/>
        <v>120</v>
      </c>
      <c r="W661" s="16" t="s">
        <v>506</v>
      </c>
      <c r="X661" s="2513" t="s">
        <v>2038</v>
      </c>
      <c r="Y661" s="2948"/>
      <c r="Z661" s="2530"/>
      <c r="AA661" s="2499" t="s">
        <v>3687</v>
      </c>
      <c r="AB661" s="2567">
        <v>45244</v>
      </c>
      <c r="AC661" s="2499">
        <f>3868.2+800</f>
        <v>4668.2</v>
      </c>
      <c r="AD661" s="2612" t="s">
        <v>3743</v>
      </c>
      <c r="AE661" s="2543">
        <v>45247</v>
      </c>
      <c r="AF661" s="8">
        <v>1</v>
      </c>
      <c r="AG661" s="2543">
        <v>45245</v>
      </c>
      <c r="AH661" s="8">
        <v>5</v>
      </c>
    </row>
    <row r="662" spans="1:34" s="162" customFormat="1" ht="225" x14ac:dyDescent="0.25">
      <c r="A662" s="2639">
        <v>45306</v>
      </c>
      <c r="C662" s="62" t="s">
        <v>3746</v>
      </c>
      <c r="D662" s="62"/>
      <c r="E662" s="62"/>
      <c r="F662" s="2526"/>
      <c r="G662" s="2526">
        <v>1</v>
      </c>
      <c r="H662" s="2526"/>
      <c r="I662" s="2936" t="s">
        <v>16597</v>
      </c>
      <c r="J662" s="16">
        <v>60</v>
      </c>
      <c r="K662" s="2449" t="s">
        <v>3683</v>
      </c>
      <c r="L662" s="2461" t="s">
        <v>504</v>
      </c>
      <c r="M662" s="2600" t="s">
        <v>511</v>
      </c>
      <c r="N662" s="140" t="s">
        <v>3745</v>
      </c>
      <c r="O662" s="140"/>
      <c r="P662" s="140"/>
      <c r="Q662" s="62" t="s">
        <v>3744</v>
      </c>
      <c r="R662" s="2491">
        <v>28</v>
      </c>
      <c r="S662" s="2491">
        <v>122</v>
      </c>
      <c r="T662" s="2460" t="s">
        <v>505</v>
      </c>
      <c r="U662" s="16">
        <v>3</v>
      </c>
      <c r="V662" s="2533">
        <f t="shared" si="12"/>
        <v>180</v>
      </c>
      <c r="W662" s="16" t="s">
        <v>506</v>
      </c>
      <c r="X662" s="2513" t="s">
        <v>2038</v>
      </c>
      <c r="Y662" s="2948"/>
      <c r="Z662" s="2671" t="s">
        <v>3747</v>
      </c>
      <c r="AA662" s="2499" t="s">
        <v>3687</v>
      </c>
      <c r="AB662" s="2567">
        <v>45233</v>
      </c>
      <c r="AC662" s="2499">
        <f>5365.8+800</f>
        <v>6165.8</v>
      </c>
      <c r="AD662" s="2612" t="s">
        <v>3748</v>
      </c>
      <c r="AE662" s="2543">
        <v>45247</v>
      </c>
      <c r="AF662" s="8">
        <v>2</v>
      </c>
      <c r="AG662" s="2543">
        <v>45243</v>
      </c>
      <c r="AH662" s="8">
        <v>15</v>
      </c>
    </row>
    <row r="663" spans="1:34" s="162" customFormat="1" ht="135" x14ac:dyDescent="0.25">
      <c r="A663" s="2639">
        <v>45306</v>
      </c>
      <c r="C663" s="62" t="s">
        <v>3752</v>
      </c>
      <c r="D663" s="62"/>
      <c r="E663" s="62"/>
      <c r="F663" s="2631"/>
      <c r="G663" s="2556">
        <v>1</v>
      </c>
      <c r="H663" s="2556">
        <v>1</v>
      </c>
      <c r="I663" s="2936" t="s">
        <v>16598</v>
      </c>
      <c r="J663" s="16">
        <v>25</v>
      </c>
      <c r="K663" s="79" t="s">
        <v>3749</v>
      </c>
      <c r="L663" s="2461" t="s">
        <v>504</v>
      </c>
      <c r="M663" s="2600" t="s">
        <v>2802</v>
      </c>
      <c r="N663" s="56" t="s">
        <v>3751</v>
      </c>
      <c r="O663" s="56"/>
      <c r="P663" s="56"/>
      <c r="Q663" s="62" t="s">
        <v>3750</v>
      </c>
      <c r="R663" s="2491">
        <v>127</v>
      </c>
      <c r="S663" s="2491">
        <v>1137</v>
      </c>
      <c r="T663" s="2460" t="s">
        <v>629</v>
      </c>
      <c r="U663" s="16">
        <v>34</v>
      </c>
      <c r="V663" s="2533">
        <f t="shared" si="12"/>
        <v>850</v>
      </c>
      <c r="W663" s="16" t="s">
        <v>506</v>
      </c>
      <c r="X663" s="2513" t="s">
        <v>615</v>
      </c>
      <c r="Y663" s="2948"/>
      <c r="Z663" s="2530"/>
      <c r="AA663" s="2499" t="s">
        <v>3753</v>
      </c>
      <c r="AB663" s="2593" t="s">
        <v>3754</v>
      </c>
      <c r="AC663" s="2499">
        <v>6896.75</v>
      </c>
      <c r="AD663" s="6" t="s">
        <v>635</v>
      </c>
      <c r="AE663" s="2543">
        <v>45308</v>
      </c>
      <c r="AF663" s="8">
        <v>2</v>
      </c>
      <c r="AG663" s="2543">
        <v>45296</v>
      </c>
      <c r="AH663" s="8">
        <v>19</v>
      </c>
    </row>
    <row r="664" spans="1:34" s="162" customFormat="1" ht="90" x14ac:dyDescent="0.25">
      <c r="A664" s="2639">
        <v>45306</v>
      </c>
      <c r="C664" s="128" t="s">
        <v>3758</v>
      </c>
      <c r="D664" s="128"/>
      <c r="E664" s="128"/>
      <c r="F664" s="2556">
        <v>1</v>
      </c>
      <c r="G664" s="2556"/>
      <c r="H664" s="2556"/>
      <c r="I664" s="2936" t="s">
        <v>16599</v>
      </c>
      <c r="J664" s="77">
        <v>20</v>
      </c>
      <c r="K664" s="1557" t="s">
        <v>3755</v>
      </c>
      <c r="L664" s="77" t="s">
        <v>504</v>
      </c>
      <c r="M664" s="2628" t="s">
        <v>27</v>
      </c>
      <c r="N664" s="143" t="s">
        <v>3757</v>
      </c>
      <c r="O664" s="143"/>
      <c r="P664" s="143"/>
      <c r="Q664" s="62" t="s">
        <v>3756</v>
      </c>
      <c r="R664" s="2663">
        <v>1</v>
      </c>
      <c r="S664" s="2663">
        <v>1</v>
      </c>
      <c r="T664" s="2626" t="s">
        <v>545</v>
      </c>
      <c r="U664" s="77">
        <v>1</v>
      </c>
      <c r="V664" s="2627">
        <f t="shared" si="12"/>
        <v>20</v>
      </c>
      <c r="W664" s="16" t="s">
        <v>506</v>
      </c>
      <c r="X664" s="2513" t="s">
        <v>2038</v>
      </c>
      <c r="Y664" s="2948"/>
      <c r="Z664" s="2530"/>
      <c r="AA664" s="2499" t="s">
        <v>3486</v>
      </c>
      <c r="AB664" s="2593" t="s">
        <v>3759</v>
      </c>
      <c r="AC664" s="2499">
        <v>4020</v>
      </c>
      <c r="AD664" s="6" t="s">
        <v>3013</v>
      </c>
      <c r="AE664" s="2543">
        <v>45307</v>
      </c>
      <c r="AF664" s="8">
        <v>1</v>
      </c>
      <c r="AG664" s="2543">
        <v>45302</v>
      </c>
      <c r="AH664" s="8">
        <v>2</v>
      </c>
    </row>
    <row r="665" spans="1:34" s="162" customFormat="1" ht="135" x14ac:dyDescent="0.25">
      <c r="A665" s="2639">
        <v>45303</v>
      </c>
      <c r="C665" s="62" t="s">
        <v>3763</v>
      </c>
      <c r="D665" s="62"/>
      <c r="E665" s="62"/>
      <c r="F665" s="2556"/>
      <c r="G665" s="2631"/>
      <c r="H665" s="2556">
        <v>1</v>
      </c>
      <c r="I665" s="2936" t="s">
        <v>16600</v>
      </c>
      <c r="J665" s="16">
        <v>3</v>
      </c>
      <c r="K665" s="79" t="s">
        <v>3760</v>
      </c>
      <c r="L665" s="2461" t="s">
        <v>504</v>
      </c>
      <c r="M665" s="2600" t="s">
        <v>511</v>
      </c>
      <c r="N665" s="1567" t="s">
        <v>3762</v>
      </c>
      <c r="O665" s="1567"/>
      <c r="P665" s="1567"/>
      <c r="Q665" s="62" t="s">
        <v>3761</v>
      </c>
      <c r="R665" s="2491">
        <v>92</v>
      </c>
      <c r="S665" s="2491">
        <v>704</v>
      </c>
      <c r="T665" s="2460" t="s">
        <v>629</v>
      </c>
      <c r="U665" s="16">
        <v>7</v>
      </c>
      <c r="V665" s="2533">
        <f t="shared" si="12"/>
        <v>21</v>
      </c>
      <c r="W665" s="16" t="s">
        <v>506</v>
      </c>
      <c r="X665" s="2513" t="s">
        <v>3315</v>
      </c>
      <c r="Y665" s="2948"/>
      <c r="Z665" s="2614"/>
      <c r="AA665" s="2499" t="s">
        <v>3641</v>
      </c>
      <c r="AB665" s="2593" t="s">
        <v>3642</v>
      </c>
      <c r="AC665" s="2499">
        <v>5765.25</v>
      </c>
      <c r="AD665" s="6" t="s">
        <v>635</v>
      </c>
      <c r="AE665" s="2543">
        <v>45306</v>
      </c>
      <c r="AF665" s="8">
        <v>2</v>
      </c>
      <c r="AG665" s="2543">
        <v>45300</v>
      </c>
      <c r="AH665" s="8">
        <v>4.5</v>
      </c>
    </row>
    <row r="666" spans="1:34" s="162" customFormat="1" ht="135" x14ac:dyDescent="0.25">
      <c r="A666" s="2639">
        <v>45303</v>
      </c>
      <c r="C666" s="147" t="s">
        <v>3767</v>
      </c>
      <c r="D666" s="147"/>
      <c r="E666" s="147"/>
      <c r="F666" s="2556">
        <v>1</v>
      </c>
      <c r="G666" s="2556">
        <v>1</v>
      </c>
      <c r="H666" s="2631"/>
      <c r="I666" s="2936" t="s">
        <v>16601</v>
      </c>
      <c r="J666" s="77">
        <v>20</v>
      </c>
      <c r="K666" s="1557" t="s">
        <v>3764</v>
      </c>
      <c r="L666" s="77" t="s">
        <v>504</v>
      </c>
      <c r="M666" s="2628" t="s">
        <v>35</v>
      </c>
      <c r="N666" s="2666" t="s">
        <v>3766</v>
      </c>
      <c r="O666" s="2666"/>
      <c r="P666" s="2666"/>
      <c r="Q666" s="62" t="s">
        <v>3765</v>
      </c>
      <c r="R666" s="2663">
        <v>111</v>
      </c>
      <c r="S666" s="2663">
        <v>320</v>
      </c>
      <c r="T666" s="2626" t="s">
        <v>629</v>
      </c>
      <c r="U666" s="77">
        <v>0</v>
      </c>
      <c r="V666" s="2627">
        <f t="shared" si="12"/>
        <v>0</v>
      </c>
      <c r="W666" s="16" t="s">
        <v>506</v>
      </c>
      <c r="X666" s="2513" t="s">
        <v>2038</v>
      </c>
      <c r="Y666" s="2948"/>
      <c r="Z666" s="2614" t="s">
        <v>3768</v>
      </c>
      <c r="AA666" s="2499" t="s">
        <v>3486</v>
      </c>
      <c r="AB666" s="2593" t="s">
        <v>3769</v>
      </c>
      <c r="AC666" s="2499">
        <v>6720</v>
      </c>
      <c r="AD666" s="6" t="s">
        <v>3770</v>
      </c>
      <c r="AE666" s="2543">
        <v>45303</v>
      </c>
      <c r="AF666" s="8">
        <v>2</v>
      </c>
      <c r="AG666" s="2543">
        <v>45300</v>
      </c>
      <c r="AH666" s="8">
        <v>9</v>
      </c>
    </row>
    <row r="667" spans="1:34" s="162" customFormat="1" ht="135" x14ac:dyDescent="0.25">
      <c r="A667" s="2639">
        <v>45303</v>
      </c>
      <c r="C667" s="62" t="s">
        <v>3772</v>
      </c>
      <c r="D667" s="62"/>
      <c r="E667" s="62"/>
      <c r="F667" s="2556">
        <v>1</v>
      </c>
      <c r="G667" s="2556"/>
      <c r="H667" s="2631"/>
      <c r="I667" s="2936" t="s">
        <v>16602</v>
      </c>
      <c r="J667" s="16">
        <v>15</v>
      </c>
      <c r="K667" s="79" t="s">
        <v>3749</v>
      </c>
      <c r="L667" s="2461" t="s">
        <v>504</v>
      </c>
      <c r="M667" s="2600" t="s">
        <v>27</v>
      </c>
      <c r="N667" s="56" t="s">
        <v>720</v>
      </c>
      <c r="O667" s="56"/>
      <c r="P667" s="56"/>
      <c r="Q667" s="62" t="s">
        <v>3771</v>
      </c>
      <c r="R667" s="2491">
        <v>73</v>
      </c>
      <c r="S667" s="2491">
        <v>678</v>
      </c>
      <c r="T667" s="2460" t="s">
        <v>505</v>
      </c>
      <c r="U667" s="16">
        <v>7</v>
      </c>
      <c r="V667" s="2533">
        <f t="shared" si="12"/>
        <v>105</v>
      </c>
      <c r="W667" s="16" t="s">
        <v>3773</v>
      </c>
      <c r="X667" s="2513" t="s">
        <v>3774</v>
      </c>
      <c r="Y667" s="2948"/>
      <c r="Z667" s="2530"/>
      <c r="AA667" s="2499" t="s">
        <v>3775</v>
      </c>
      <c r="AB667" s="2593" t="s">
        <v>3675</v>
      </c>
      <c r="AC667" s="2499">
        <v>2647.5</v>
      </c>
      <c r="AD667" s="6" t="s">
        <v>635</v>
      </c>
      <c r="AE667" s="2543">
        <v>45308</v>
      </c>
      <c r="AF667" s="8">
        <v>2</v>
      </c>
      <c r="AG667" s="2543">
        <v>45299</v>
      </c>
      <c r="AH667" s="8">
        <v>9</v>
      </c>
    </row>
    <row r="668" spans="1:34" s="162" customFormat="1" ht="135" x14ac:dyDescent="0.25">
      <c r="A668" s="2639">
        <v>45303</v>
      </c>
      <c r="C668" s="17" t="s">
        <v>3672</v>
      </c>
      <c r="D668" s="17"/>
      <c r="E668" s="17"/>
      <c r="F668" s="2631"/>
      <c r="G668" s="2631"/>
      <c r="H668" s="2556">
        <v>1</v>
      </c>
      <c r="I668" s="2936" t="s">
        <v>16845</v>
      </c>
      <c r="J668" s="16">
        <v>24</v>
      </c>
      <c r="K668" s="79" t="s">
        <v>16908</v>
      </c>
      <c r="L668" s="2461" t="s">
        <v>504</v>
      </c>
      <c r="M668" s="2600" t="s">
        <v>511</v>
      </c>
      <c r="N668" s="140" t="s">
        <v>3777</v>
      </c>
      <c r="O668" s="140"/>
      <c r="P668" s="140"/>
      <c r="Q668" s="62" t="s">
        <v>3776</v>
      </c>
      <c r="R668" s="2491">
        <v>51</v>
      </c>
      <c r="S668" s="2491">
        <v>234</v>
      </c>
      <c r="T668" s="2460" t="s">
        <v>505</v>
      </c>
      <c r="U668" s="16">
        <v>0</v>
      </c>
      <c r="V668" s="2533">
        <f t="shared" si="12"/>
        <v>0</v>
      </c>
      <c r="W668" s="16" t="s">
        <v>506</v>
      </c>
      <c r="X668" s="2513" t="s">
        <v>2492</v>
      </c>
      <c r="Y668" s="2948"/>
      <c r="Z668" s="2530"/>
      <c r="AA668" s="2499" t="s">
        <v>3778</v>
      </c>
      <c r="AB668" s="2593" t="s">
        <v>3675</v>
      </c>
      <c r="AC668" s="2499">
        <v>2846.8</v>
      </c>
      <c r="AD668" s="6" t="s">
        <v>3779</v>
      </c>
      <c r="AE668" s="2543">
        <v>45320</v>
      </c>
      <c r="AF668" s="8">
        <v>2</v>
      </c>
      <c r="AG668" s="2543">
        <v>45296</v>
      </c>
      <c r="AH668" s="8">
        <v>3.5</v>
      </c>
    </row>
    <row r="669" spans="1:34" s="162" customFormat="1" ht="180" x14ac:dyDescent="0.25">
      <c r="A669" s="2639">
        <v>45303</v>
      </c>
      <c r="C669" s="2696" t="s">
        <v>3782</v>
      </c>
      <c r="D669" s="2696"/>
      <c r="E669" s="2696"/>
      <c r="F669" s="2556">
        <v>1</v>
      </c>
      <c r="G669" s="2556"/>
      <c r="H669" s="2556"/>
      <c r="I669" s="2936" t="s">
        <v>16846</v>
      </c>
      <c r="J669" s="1549">
        <v>24</v>
      </c>
      <c r="K669" s="2449" t="s">
        <v>16909</v>
      </c>
      <c r="L669" s="2461" t="s">
        <v>504</v>
      </c>
      <c r="M669" s="2600" t="s">
        <v>511</v>
      </c>
      <c r="N669" s="140" t="s">
        <v>3781</v>
      </c>
      <c r="O669" s="140"/>
      <c r="P669" s="140"/>
      <c r="Q669" s="62" t="s">
        <v>3780</v>
      </c>
      <c r="R669" s="2460">
        <v>29</v>
      </c>
      <c r="S669" s="2460">
        <v>56</v>
      </c>
      <c r="T669" s="2460" t="s">
        <v>505</v>
      </c>
      <c r="U669" s="16">
        <v>0</v>
      </c>
      <c r="V669" s="2533">
        <f t="shared" si="12"/>
        <v>0</v>
      </c>
      <c r="W669" s="16" t="s">
        <v>506</v>
      </c>
      <c r="X669" s="2513" t="s">
        <v>2492</v>
      </c>
      <c r="Y669" s="2513"/>
      <c r="Z669" s="2529" t="s">
        <v>3783</v>
      </c>
      <c r="AA669" s="2499" t="s">
        <v>3778</v>
      </c>
      <c r="AB669" s="2567">
        <v>45281</v>
      </c>
      <c r="AC669" s="2499">
        <v>2144</v>
      </c>
      <c r="AD669" s="6" t="s">
        <v>3779</v>
      </c>
      <c r="AE669" s="2543">
        <v>45306</v>
      </c>
      <c r="AF669" s="8">
        <v>2</v>
      </c>
      <c r="AG669" s="2543">
        <v>45294</v>
      </c>
      <c r="AH669" s="8"/>
    </row>
    <row r="670" spans="1:34" s="162" customFormat="1" ht="165" x14ac:dyDescent="0.25">
      <c r="A670" s="2639">
        <v>45303</v>
      </c>
      <c r="C670" s="1609" t="s">
        <v>3782</v>
      </c>
      <c r="D670" s="1609"/>
      <c r="E670" s="1609"/>
      <c r="F670" s="2556">
        <v>2</v>
      </c>
      <c r="G670" s="2631"/>
      <c r="H670" s="2556"/>
      <c r="I670" s="2936" t="s">
        <v>16775</v>
      </c>
      <c r="J670" s="16">
        <v>12</v>
      </c>
      <c r="K670" s="2449" t="s">
        <v>16909</v>
      </c>
      <c r="L670" s="2461" t="s">
        <v>504</v>
      </c>
      <c r="M670" s="2600" t="s">
        <v>511</v>
      </c>
      <c r="N670" s="140" t="s">
        <v>3785</v>
      </c>
      <c r="O670" s="140"/>
      <c r="P670" s="140"/>
      <c r="Q670" s="62" t="s">
        <v>3784</v>
      </c>
      <c r="R670" s="2491">
        <v>33</v>
      </c>
      <c r="S670" s="2491">
        <v>124</v>
      </c>
      <c r="T670" s="2460" t="s">
        <v>505</v>
      </c>
      <c r="U670" s="16">
        <v>4</v>
      </c>
      <c r="V670" s="2533">
        <f t="shared" si="12"/>
        <v>48</v>
      </c>
      <c r="W670" s="16" t="s">
        <v>506</v>
      </c>
      <c r="X670" s="2513" t="s">
        <v>2492</v>
      </c>
      <c r="Y670" s="2948"/>
      <c r="Z670" s="2530"/>
      <c r="AA670" s="2499" t="s">
        <v>3778</v>
      </c>
      <c r="AB670" s="2593" t="s">
        <v>3561</v>
      </c>
      <c r="AC670" s="2499">
        <v>2768</v>
      </c>
      <c r="AD670" s="6" t="s">
        <v>3786</v>
      </c>
      <c r="AE670" s="2543">
        <v>45306</v>
      </c>
      <c r="AF670" s="8">
        <v>2</v>
      </c>
      <c r="AG670" s="2543">
        <v>45294</v>
      </c>
      <c r="AH670" s="8"/>
    </row>
    <row r="671" spans="1:34" s="162" customFormat="1" ht="30" x14ac:dyDescent="0.25">
      <c r="A671" s="2639">
        <v>45302</v>
      </c>
      <c r="C671" s="62" t="s">
        <v>3788</v>
      </c>
      <c r="D671" s="62"/>
      <c r="E671" s="62"/>
      <c r="F671" s="2631"/>
      <c r="G671" s="2631"/>
      <c r="H671" s="2631"/>
      <c r="I671" s="2936" t="s">
        <v>16603</v>
      </c>
      <c r="J671" s="16">
        <v>20</v>
      </c>
      <c r="K671" s="79" t="s">
        <v>3787</v>
      </c>
      <c r="L671" s="2461" t="s">
        <v>511</v>
      </c>
      <c r="M671" s="2600"/>
      <c r="N671" s="56" t="s">
        <v>1558</v>
      </c>
      <c r="O671" s="56"/>
      <c r="P671" s="56"/>
      <c r="Q671" s="17" t="s">
        <v>986</v>
      </c>
      <c r="R671" s="2491">
        <v>0</v>
      </c>
      <c r="S671" s="2491">
        <v>0</v>
      </c>
      <c r="T671" s="2460"/>
      <c r="U671" s="16">
        <v>39</v>
      </c>
      <c r="V671" s="2533">
        <f t="shared" si="12"/>
        <v>780</v>
      </c>
      <c r="W671" s="16" t="s">
        <v>520</v>
      </c>
      <c r="X671" s="2513" t="s">
        <v>3789</v>
      </c>
      <c r="Y671" s="2948"/>
      <c r="Z671" s="2530"/>
      <c r="AA671" s="2499" t="s">
        <v>3486</v>
      </c>
      <c r="AB671" s="2593" t="s">
        <v>3769</v>
      </c>
      <c r="AC671" s="2499">
        <v>2340</v>
      </c>
      <c r="AD671" s="6" t="s">
        <v>1167</v>
      </c>
      <c r="AE671" s="2543"/>
      <c r="AF671" s="8">
        <v>1</v>
      </c>
      <c r="AG671" s="2543"/>
      <c r="AH671" s="8"/>
    </row>
    <row r="672" spans="1:34" s="162" customFormat="1" ht="120" x14ac:dyDescent="0.25">
      <c r="A672" s="2639">
        <v>45302</v>
      </c>
      <c r="C672" s="62" t="s">
        <v>3792</v>
      </c>
      <c r="D672" s="62"/>
      <c r="E672" s="62"/>
      <c r="F672" s="2556">
        <v>1</v>
      </c>
      <c r="G672" s="2556"/>
      <c r="H672" s="2631"/>
      <c r="I672" s="2936" t="s">
        <v>16604</v>
      </c>
      <c r="J672" s="16">
        <v>40</v>
      </c>
      <c r="K672" s="79" t="s">
        <v>3790</v>
      </c>
      <c r="L672" s="2461" t="s">
        <v>504</v>
      </c>
      <c r="M672" s="2600" t="s">
        <v>27</v>
      </c>
      <c r="N672" s="56" t="s">
        <v>1038</v>
      </c>
      <c r="O672" s="56"/>
      <c r="P672" s="56"/>
      <c r="Q672" s="1597" t="s">
        <v>3791</v>
      </c>
      <c r="R672" s="2491">
        <v>23</v>
      </c>
      <c r="S672" s="2491">
        <v>84</v>
      </c>
      <c r="T672" s="2460" t="s">
        <v>505</v>
      </c>
      <c r="U672" s="16">
        <v>0</v>
      </c>
      <c r="V672" s="2533">
        <f t="shared" si="12"/>
        <v>0</v>
      </c>
      <c r="W672" s="16" t="s">
        <v>608</v>
      </c>
      <c r="X672" s="2513" t="s">
        <v>3793</v>
      </c>
      <c r="Y672" s="2948"/>
      <c r="Z672" s="2530"/>
      <c r="AA672" s="2499" t="s">
        <v>3794</v>
      </c>
      <c r="AB672" s="2593" t="s">
        <v>3649</v>
      </c>
      <c r="AC672" s="2499">
        <v>1377.6</v>
      </c>
      <c r="AD672" s="6" t="s">
        <v>635</v>
      </c>
      <c r="AE672" s="2543">
        <v>45309</v>
      </c>
      <c r="AF672" s="8">
        <v>2</v>
      </c>
      <c r="AG672" s="2543">
        <v>45300</v>
      </c>
      <c r="AH672" s="8"/>
    </row>
    <row r="673" spans="1:34" s="162" customFormat="1" ht="135" x14ac:dyDescent="0.25">
      <c r="A673" s="2639">
        <v>45302</v>
      </c>
      <c r="C673" s="2497" t="s">
        <v>3798</v>
      </c>
      <c r="D673" s="2497"/>
      <c r="E673" s="2497"/>
      <c r="F673" s="2556">
        <v>1</v>
      </c>
      <c r="G673" s="2556"/>
      <c r="H673" s="2631"/>
      <c r="I673" s="2936" t="s">
        <v>16605</v>
      </c>
      <c r="J673" s="16">
        <v>10</v>
      </c>
      <c r="K673" s="79" t="s">
        <v>3795</v>
      </c>
      <c r="L673" s="2461" t="s">
        <v>504</v>
      </c>
      <c r="M673" s="2600" t="s">
        <v>27</v>
      </c>
      <c r="N673" s="56" t="s">
        <v>3797</v>
      </c>
      <c r="O673" s="56"/>
      <c r="P673" s="56"/>
      <c r="Q673" s="62" t="s">
        <v>3796</v>
      </c>
      <c r="R673" s="2460">
        <v>97</v>
      </c>
      <c r="S673" s="2460">
        <v>339</v>
      </c>
      <c r="T673" s="2460" t="s">
        <v>505</v>
      </c>
      <c r="U673" s="16">
        <v>6</v>
      </c>
      <c r="V673" s="2533">
        <f t="shared" ref="V673:V704" si="13">U673*J673</f>
        <v>60</v>
      </c>
      <c r="W673" s="16" t="s">
        <v>506</v>
      </c>
      <c r="X673" s="2513" t="s">
        <v>1290</v>
      </c>
      <c r="Y673" s="2513"/>
      <c r="Z673" s="2562"/>
      <c r="AA673" s="2499" t="s">
        <v>3753</v>
      </c>
      <c r="AB673" s="2593" t="s">
        <v>3675</v>
      </c>
      <c r="AC673" s="2499">
        <v>3629.5</v>
      </c>
      <c r="AD673" s="6" t="s">
        <v>635</v>
      </c>
      <c r="AE673" s="2543">
        <v>45303</v>
      </c>
      <c r="AF673" s="8">
        <v>2</v>
      </c>
      <c r="AG673" s="2543">
        <v>45299</v>
      </c>
      <c r="AH673" s="8">
        <v>4</v>
      </c>
    </row>
    <row r="674" spans="1:34" s="162" customFormat="1" ht="135" x14ac:dyDescent="0.25">
      <c r="A674" s="2639">
        <v>45301</v>
      </c>
      <c r="C674" s="17" t="s">
        <v>3802</v>
      </c>
      <c r="D674" s="17"/>
      <c r="E674" s="17"/>
      <c r="F674" s="2556">
        <v>1</v>
      </c>
      <c r="G674" s="2631"/>
      <c r="H674" s="2631"/>
      <c r="I674" s="2936" t="s">
        <v>16606</v>
      </c>
      <c r="J674" s="16">
        <v>100</v>
      </c>
      <c r="K674" s="2449" t="s">
        <v>3799</v>
      </c>
      <c r="L674" s="2461" t="s">
        <v>504</v>
      </c>
      <c r="M674" s="2600" t="s">
        <v>2802</v>
      </c>
      <c r="N674" s="56" t="s">
        <v>3801</v>
      </c>
      <c r="O674" s="56"/>
      <c r="P674" s="56"/>
      <c r="Q674" s="62" t="s">
        <v>3800</v>
      </c>
      <c r="R674" s="2491">
        <v>128</v>
      </c>
      <c r="S674" s="2491">
        <v>306</v>
      </c>
      <c r="T674" s="2460" t="s">
        <v>730</v>
      </c>
      <c r="U674" s="16">
        <v>0</v>
      </c>
      <c r="V674" s="2533">
        <f t="shared" si="13"/>
        <v>0</v>
      </c>
      <c r="W674" s="16" t="s">
        <v>506</v>
      </c>
      <c r="X674" s="2513" t="s">
        <v>3803</v>
      </c>
      <c r="Y674" s="2948"/>
      <c r="Z674" s="2530"/>
      <c r="AA674" s="2499" t="s">
        <v>3753</v>
      </c>
      <c r="AB674" s="2593" t="s">
        <v>3754</v>
      </c>
      <c r="AC674" s="2499">
        <v>7161</v>
      </c>
      <c r="AD674" s="6" t="s">
        <v>635</v>
      </c>
      <c r="AE674" s="2543">
        <v>45302</v>
      </c>
      <c r="AF674" s="8">
        <v>2</v>
      </c>
      <c r="AG674" s="2543">
        <v>45295</v>
      </c>
      <c r="AH674" s="8">
        <v>15</v>
      </c>
    </row>
    <row r="675" spans="1:34" s="162" customFormat="1" ht="135" x14ac:dyDescent="0.25">
      <c r="A675" s="2639">
        <v>45301</v>
      </c>
      <c r="C675" s="62" t="s">
        <v>3807</v>
      </c>
      <c r="D675" s="62"/>
      <c r="E675" s="62"/>
      <c r="F675" s="2631"/>
      <c r="G675" s="2631"/>
      <c r="H675" s="2556">
        <v>1</v>
      </c>
      <c r="I675" s="2936" t="s">
        <v>16607</v>
      </c>
      <c r="J675" s="16">
        <v>40</v>
      </c>
      <c r="K675" s="79" t="s">
        <v>3804</v>
      </c>
      <c r="L675" s="2461" t="s">
        <v>504</v>
      </c>
      <c r="M675" s="2600" t="s">
        <v>35</v>
      </c>
      <c r="N675" s="56" t="s">
        <v>3806</v>
      </c>
      <c r="O675" s="56"/>
      <c r="P675" s="56"/>
      <c r="Q675" s="62" t="s">
        <v>3805</v>
      </c>
      <c r="R675" s="2491">
        <v>86</v>
      </c>
      <c r="S675" s="2491">
        <v>277</v>
      </c>
      <c r="T675" s="2460" t="s">
        <v>505</v>
      </c>
      <c r="U675" s="16">
        <v>8</v>
      </c>
      <c r="V675" s="2533">
        <f t="shared" si="13"/>
        <v>320</v>
      </c>
      <c r="W675" s="16" t="s">
        <v>506</v>
      </c>
      <c r="X675" s="2513" t="s">
        <v>3808</v>
      </c>
      <c r="Y675" s="2948"/>
      <c r="Z675" s="2530"/>
      <c r="AA675" s="2499" t="s">
        <v>3349</v>
      </c>
      <c r="AB675" s="2593" t="s">
        <v>3350</v>
      </c>
      <c r="AC675" s="2499">
        <v>3200</v>
      </c>
      <c r="AD675" s="6" t="s">
        <v>3809</v>
      </c>
      <c r="AE675" s="2543">
        <v>45301</v>
      </c>
      <c r="AF675" s="8">
        <v>2</v>
      </c>
      <c r="AG675" s="2543">
        <v>45295</v>
      </c>
      <c r="AH675" s="8">
        <v>10</v>
      </c>
    </row>
    <row r="676" spans="1:34" s="162" customFormat="1" ht="150" x14ac:dyDescent="0.25">
      <c r="A676" s="2639">
        <v>45300</v>
      </c>
      <c r="C676" s="1609" t="s">
        <v>3782</v>
      </c>
      <c r="D676" s="1609"/>
      <c r="E676" s="1609"/>
      <c r="F676" s="2556">
        <v>1</v>
      </c>
      <c r="G676" s="2556"/>
      <c r="H676" s="2631"/>
      <c r="I676" s="2936" t="s">
        <v>16776</v>
      </c>
      <c r="J676" s="16">
        <v>32</v>
      </c>
      <c r="K676" s="2449" t="s">
        <v>16910</v>
      </c>
      <c r="L676" s="2461" t="s">
        <v>504</v>
      </c>
      <c r="M676" s="2600" t="s">
        <v>511</v>
      </c>
      <c r="N676" s="140" t="s">
        <v>3811</v>
      </c>
      <c r="O676" s="140"/>
      <c r="P676" s="140"/>
      <c r="Q676" s="62" t="s">
        <v>3810</v>
      </c>
      <c r="R676" s="2491">
        <v>2</v>
      </c>
      <c r="S676" s="2491">
        <v>96</v>
      </c>
      <c r="T676" s="2460" t="s">
        <v>545</v>
      </c>
      <c r="U676" s="16">
        <v>0</v>
      </c>
      <c r="V676" s="2533">
        <f t="shared" si="13"/>
        <v>0</v>
      </c>
      <c r="W676" s="16" t="s">
        <v>506</v>
      </c>
      <c r="X676" s="2513" t="s">
        <v>2492</v>
      </c>
      <c r="Y676" s="2948"/>
      <c r="Z676" s="2530"/>
      <c r="AA676" s="2499" t="s">
        <v>3778</v>
      </c>
      <c r="AB676" s="2593" t="s">
        <v>3561</v>
      </c>
      <c r="AC676" s="2499">
        <v>1648</v>
      </c>
      <c r="AD676" s="2612" t="s">
        <v>3812</v>
      </c>
      <c r="AE676" s="2543">
        <v>45306</v>
      </c>
      <c r="AF676" s="8">
        <v>1</v>
      </c>
      <c r="AG676" s="2543">
        <v>45282</v>
      </c>
      <c r="AH676" s="8">
        <v>3.5</v>
      </c>
    </row>
    <row r="677" spans="1:34" s="162" customFormat="1" ht="135" x14ac:dyDescent="0.25">
      <c r="A677" s="2639">
        <v>45299</v>
      </c>
      <c r="C677" s="62" t="s">
        <v>3815</v>
      </c>
      <c r="D677" s="62"/>
      <c r="E677" s="62"/>
      <c r="F677" s="2631"/>
      <c r="G677" s="2631"/>
      <c r="H677" s="2556">
        <v>1</v>
      </c>
      <c r="I677" s="2936" t="s">
        <v>16608</v>
      </c>
      <c r="J677" s="16">
        <v>15</v>
      </c>
      <c r="K677" s="79" t="s">
        <v>3790</v>
      </c>
      <c r="L677" s="2461" t="s">
        <v>504</v>
      </c>
      <c r="M677" s="2600" t="s">
        <v>511</v>
      </c>
      <c r="N677" s="56" t="s">
        <v>3814</v>
      </c>
      <c r="O677" s="56"/>
      <c r="P677" s="56"/>
      <c r="Q677" s="62" t="s">
        <v>3813</v>
      </c>
      <c r="R677" s="2491">
        <v>71</v>
      </c>
      <c r="S677" s="2491">
        <v>295</v>
      </c>
      <c r="T677" s="2460" t="s">
        <v>505</v>
      </c>
      <c r="U677" s="16">
        <v>42</v>
      </c>
      <c r="V677" s="2533">
        <f t="shared" si="13"/>
        <v>630</v>
      </c>
      <c r="W677" s="16" t="s">
        <v>506</v>
      </c>
      <c r="X677" s="2513" t="s">
        <v>588</v>
      </c>
      <c r="Y677" s="2948"/>
      <c r="Z677" s="2530"/>
      <c r="AA677" s="2499" t="s">
        <v>3816</v>
      </c>
      <c r="AB677" s="2593" t="s">
        <v>3350</v>
      </c>
      <c r="AC677" s="2499">
        <v>3713</v>
      </c>
      <c r="AD677" s="6" t="s">
        <v>3817</v>
      </c>
      <c r="AE677" s="2543"/>
      <c r="AF677" s="8">
        <v>2</v>
      </c>
      <c r="AG677" s="2543">
        <v>5</v>
      </c>
      <c r="AH677" s="8"/>
    </row>
    <row r="678" spans="1:34" s="162" customFormat="1" ht="90" x14ac:dyDescent="0.25">
      <c r="A678" s="2639">
        <v>45299</v>
      </c>
      <c r="C678" s="17" t="s">
        <v>3821</v>
      </c>
      <c r="D678" s="17"/>
      <c r="E678" s="17"/>
      <c r="F678" s="2556">
        <v>1</v>
      </c>
      <c r="G678" s="2631"/>
      <c r="H678" s="2631"/>
      <c r="I678" s="2936" t="s">
        <v>16609</v>
      </c>
      <c r="J678" s="16">
        <v>30</v>
      </c>
      <c r="K678" s="79" t="s">
        <v>3818</v>
      </c>
      <c r="L678" s="2461" t="s">
        <v>511</v>
      </c>
      <c r="M678" s="2600" t="s">
        <v>511</v>
      </c>
      <c r="N678" s="140" t="s">
        <v>3820</v>
      </c>
      <c r="O678" s="140"/>
      <c r="P678" s="140"/>
      <c r="Q678" s="62" t="s">
        <v>3819</v>
      </c>
      <c r="R678" s="2491">
        <v>0</v>
      </c>
      <c r="S678" s="2491">
        <v>0</v>
      </c>
      <c r="T678" s="2460"/>
      <c r="U678" s="16">
        <v>18</v>
      </c>
      <c r="V678" s="2533">
        <f t="shared" si="13"/>
        <v>540</v>
      </c>
      <c r="W678" s="16" t="s">
        <v>506</v>
      </c>
      <c r="X678" s="2513" t="s">
        <v>3822</v>
      </c>
      <c r="Y678" s="2948"/>
      <c r="Z678" s="2530" t="s">
        <v>3823</v>
      </c>
      <c r="AA678" s="2499" t="s">
        <v>3664</v>
      </c>
      <c r="AB678" s="2593" t="s">
        <v>3649</v>
      </c>
      <c r="AC678" s="2499">
        <v>2485</v>
      </c>
      <c r="AD678" s="6" t="s">
        <v>3824</v>
      </c>
      <c r="AE678" s="2543">
        <v>45302</v>
      </c>
      <c r="AF678" s="8">
        <v>1</v>
      </c>
      <c r="AG678" s="2543">
        <v>45299</v>
      </c>
      <c r="AH678" s="8">
        <v>4</v>
      </c>
    </row>
    <row r="679" spans="1:34" s="162" customFormat="1" ht="195" x14ac:dyDescent="0.25">
      <c r="A679" s="2639">
        <v>45299</v>
      </c>
      <c r="C679" s="17" t="s">
        <v>3782</v>
      </c>
      <c r="D679" s="17"/>
      <c r="E679" s="17"/>
      <c r="F679" s="2556"/>
      <c r="G679" s="2556">
        <v>1</v>
      </c>
      <c r="H679" s="2556">
        <v>1</v>
      </c>
      <c r="I679" s="2936" t="s">
        <v>16610</v>
      </c>
      <c r="J679" s="16">
        <v>15</v>
      </c>
      <c r="K679" s="79" t="s">
        <v>16911</v>
      </c>
      <c r="L679" s="2461" t="s">
        <v>504</v>
      </c>
      <c r="M679" s="2600" t="s">
        <v>511</v>
      </c>
      <c r="N679" s="56" t="s">
        <v>3826</v>
      </c>
      <c r="O679" s="56"/>
      <c r="P679" s="56"/>
      <c r="Q679" s="62" t="s">
        <v>3825</v>
      </c>
      <c r="R679" s="2491">
        <v>146</v>
      </c>
      <c r="S679" s="2491">
        <v>739</v>
      </c>
      <c r="T679" s="2460" t="s">
        <v>629</v>
      </c>
      <c r="U679" s="16">
        <v>45</v>
      </c>
      <c r="V679" s="2533">
        <f t="shared" si="13"/>
        <v>675</v>
      </c>
      <c r="W679" s="16" t="s">
        <v>3827</v>
      </c>
      <c r="X679" s="2513" t="s">
        <v>1811</v>
      </c>
      <c r="Y679" s="2948"/>
      <c r="Z679" s="2530"/>
      <c r="AA679" s="2499" t="s">
        <v>3828</v>
      </c>
      <c r="AB679" s="2593" t="s">
        <v>3561</v>
      </c>
      <c r="AC679" s="2499">
        <v>8190.5</v>
      </c>
      <c r="AD679" s="6" t="s">
        <v>635</v>
      </c>
      <c r="AE679" s="2543">
        <v>45299</v>
      </c>
      <c r="AF679" s="8">
        <v>2</v>
      </c>
      <c r="AG679" s="2543">
        <v>45288</v>
      </c>
      <c r="AH679" s="8">
        <v>10.5</v>
      </c>
    </row>
    <row r="680" spans="1:34" s="162" customFormat="1" ht="135" x14ac:dyDescent="0.25">
      <c r="A680" s="2639">
        <v>45295</v>
      </c>
      <c r="C680" s="62" t="s">
        <v>3830</v>
      </c>
      <c r="D680" s="62"/>
      <c r="E680" s="62"/>
      <c r="F680" s="2556">
        <v>1</v>
      </c>
      <c r="G680" s="2631"/>
      <c r="H680" s="2556"/>
      <c r="I680" s="2936" t="s">
        <v>16611</v>
      </c>
      <c r="J680" s="16">
        <v>6</v>
      </c>
      <c r="K680" s="2449" t="s">
        <v>16912</v>
      </c>
      <c r="L680" s="2461" t="s">
        <v>504</v>
      </c>
      <c r="M680" s="2600" t="s">
        <v>511</v>
      </c>
      <c r="N680" s="56" t="s">
        <v>1038</v>
      </c>
      <c r="O680" s="56"/>
      <c r="P680" s="56"/>
      <c r="Q680" s="62" t="s">
        <v>3829</v>
      </c>
      <c r="R680" s="2491">
        <v>58</v>
      </c>
      <c r="S680" s="2491">
        <v>554</v>
      </c>
      <c r="T680" s="2460" t="s">
        <v>505</v>
      </c>
      <c r="U680" s="16">
        <v>10</v>
      </c>
      <c r="V680" s="2533">
        <f t="shared" si="13"/>
        <v>60</v>
      </c>
      <c r="W680" s="16" t="s">
        <v>520</v>
      </c>
      <c r="X680" s="2513" t="s">
        <v>1388</v>
      </c>
      <c r="Y680" s="2948"/>
      <c r="Z680" s="2530"/>
      <c r="AA680" s="2499" t="s">
        <v>3349</v>
      </c>
      <c r="AB680" s="2593" t="s">
        <v>3561</v>
      </c>
      <c r="AC680" s="2499">
        <v>4652.8</v>
      </c>
      <c r="AD680" s="6" t="s">
        <v>3831</v>
      </c>
      <c r="AE680" s="2543">
        <v>45296</v>
      </c>
      <c r="AF680" s="8">
        <v>2</v>
      </c>
      <c r="AG680" s="2543">
        <v>45288</v>
      </c>
      <c r="AH680" s="8">
        <v>3.5</v>
      </c>
    </row>
    <row r="681" spans="1:34" s="162" customFormat="1" ht="135" x14ac:dyDescent="0.25">
      <c r="A681" s="2639">
        <v>45295</v>
      </c>
      <c r="C681" s="150" t="s">
        <v>3835</v>
      </c>
      <c r="D681" s="150"/>
      <c r="E681" s="150"/>
      <c r="F681" s="2631"/>
      <c r="G681" s="2556">
        <v>1</v>
      </c>
      <c r="H681" s="2631"/>
      <c r="I681" s="2936" t="s">
        <v>16612</v>
      </c>
      <c r="J681" s="16">
        <v>36</v>
      </c>
      <c r="K681" s="79" t="s">
        <v>795</v>
      </c>
      <c r="L681" s="2461" t="s">
        <v>3834</v>
      </c>
      <c r="M681" s="2600" t="s">
        <v>27</v>
      </c>
      <c r="N681" s="56" t="s">
        <v>3833</v>
      </c>
      <c r="O681" s="56"/>
      <c r="P681" s="56"/>
      <c r="Q681" s="62" t="s">
        <v>3832</v>
      </c>
      <c r="R681" s="2491">
        <v>53</v>
      </c>
      <c r="S681" s="2491">
        <v>224</v>
      </c>
      <c r="T681" s="2460" t="s">
        <v>505</v>
      </c>
      <c r="U681" s="16">
        <v>18</v>
      </c>
      <c r="V681" s="2533">
        <f t="shared" si="13"/>
        <v>648</v>
      </c>
      <c r="W681" s="16" t="s">
        <v>512</v>
      </c>
      <c r="X681" s="2513" t="s">
        <v>3836</v>
      </c>
      <c r="Y681" s="2948"/>
      <c r="Z681" s="2614" t="s">
        <v>3837</v>
      </c>
      <c r="AA681" s="2499" t="s">
        <v>3828</v>
      </c>
      <c r="AB681" s="2593" t="s">
        <v>3642</v>
      </c>
      <c r="AC681" s="2499">
        <v>3292.64</v>
      </c>
      <c r="AD681" s="6" t="s">
        <v>635</v>
      </c>
      <c r="AE681" s="2543">
        <v>45295</v>
      </c>
      <c r="AF681" s="8">
        <v>2</v>
      </c>
      <c r="AG681" s="2543">
        <v>45282</v>
      </c>
      <c r="AH681" s="8">
        <v>10</v>
      </c>
    </row>
    <row r="682" spans="1:34" s="162" customFormat="1" ht="150" x14ac:dyDescent="0.25">
      <c r="A682" s="2639">
        <v>45295</v>
      </c>
      <c r="C682" s="62" t="s">
        <v>3840</v>
      </c>
      <c r="D682" s="62"/>
      <c r="E682" s="62"/>
      <c r="F682" s="2631"/>
      <c r="G682" s="2556"/>
      <c r="H682" s="2556">
        <v>1</v>
      </c>
      <c r="I682" s="2936" t="s">
        <v>16613</v>
      </c>
      <c r="J682" s="16">
        <v>75</v>
      </c>
      <c r="K682" s="79" t="s">
        <v>16911</v>
      </c>
      <c r="L682" s="2461" t="s">
        <v>504</v>
      </c>
      <c r="M682" s="2600" t="s">
        <v>27</v>
      </c>
      <c r="N682" s="140" t="s">
        <v>3839</v>
      </c>
      <c r="O682" s="140"/>
      <c r="P682" s="140"/>
      <c r="Q682" s="62" t="s">
        <v>3838</v>
      </c>
      <c r="R682" s="2491">
        <v>53</v>
      </c>
      <c r="S682" s="2491">
        <v>205</v>
      </c>
      <c r="T682" s="2460" t="s">
        <v>505</v>
      </c>
      <c r="U682" s="16">
        <v>2</v>
      </c>
      <c r="V682" s="2533">
        <f t="shared" si="13"/>
        <v>150</v>
      </c>
      <c r="W682" s="16" t="s">
        <v>512</v>
      </c>
      <c r="X682" s="2513" t="s">
        <v>2195</v>
      </c>
      <c r="Y682" s="2948"/>
      <c r="Z682" s="2614"/>
      <c r="AA682" s="2499" t="s">
        <v>3841</v>
      </c>
      <c r="AB682" s="2593" t="s">
        <v>3642</v>
      </c>
      <c r="AC682" s="2499">
        <v>4864.5</v>
      </c>
      <c r="AD682" s="6" t="s">
        <v>3842</v>
      </c>
      <c r="AE682" s="2543">
        <v>44934</v>
      </c>
      <c r="AF682" s="8">
        <v>2</v>
      </c>
      <c r="AG682" s="2543">
        <v>45282</v>
      </c>
      <c r="AH682" s="8">
        <v>7</v>
      </c>
    </row>
    <row r="683" spans="1:34" s="162" customFormat="1" ht="90" x14ac:dyDescent="0.25">
      <c r="A683" s="2639">
        <v>45294</v>
      </c>
      <c r="C683" s="147" t="s">
        <v>3844</v>
      </c>
      <c r="D683" s="147"/>
      <c r="E683" s="147"/>
      <c r="F683" s="2631"/>
      <c r="G683" s="2631"/>
      <c r="H683" s="2556">
        <v>2</v>
      </c>
      <c r="I683" s="2936" t="s">
        <v>16614</v>
      </c>
      <c r="J683" s="77">
        <v>250</v>
      </c>
      <c r="K683" s="1557" t="s">
        <v>16913</v>
      </c>
      <c r="L683" s="77" t="s">
        <v>504</v>
      </c>
      <c r="M683" s="2628" t="s">
        <v>511</v>
      </c>
      <c r="N683" s="2666" t="s">
        <v>1060</v>
      </c>
      <c r="O683" s="2666"/>
      <c r="P683" s="2666"/>
      <c r="Q683" s="17" t="s">
        <v>3843</v>
      </c>
      <c r="R683" s="2663">
        <v>5</v>
      </c>
      <c r="S683" s="2663">
        <v>36</v>
      </c>
      <c r="T683" s="2626" t="s">
        <v>545</v>
      </c>
      <c r="U683" s="77">
        <v>0</v>
      </c>
      <c r="V683" s="2627">
        <f t="shared" si="13"/>
        <v>0</v>
      </c>
      <c r="W683" s="16" t="s">
        <v>506</v>
      </c>
      <c r="X683" s="2513" t="s">
        <v>1975</v>
      </c>
      <c r="Y683" s="2948"/>
      <c r="Z683" s="2530"/>
      <c r="AA683" s="2499" t="s">
        <v>3816</v>
      </c>
      <c r="AB683" s="2593" t="s">
        <v>3845</v>
      </c>
      <c r="AC683" s="2499">
        <v>6300</v>
      </c>
      <c r="AD683" s="6" t="s">
        <v>3013</v>
      </c>
      <c r="AE683" s="2543">
        <v>44929</v>
      </c>
      <c r="AF683" s="8">
        <v>1</v>
      </c>
      <c r="AG683" s="2543">
        <v>45289</v>
      </c>
      <c r="AH683" s="8">
        <v>2.5</v>
      </c>
    </row>
    <row r="684" spans="1:34" s="162" customFormat="1" ht="135" x14ac:dyDescent="0.25">
      <c r="A684" s="2639">
        <v>45294</v>
      </c>
      <c r="C684" s="128" t="s">
        <v>3848</v>
      </c>
      <c r="D684" s="128"/>
      <c r="E684" s="128"/>
      <c r="F684" s="2631"/>
      <c r="G684" s="2631"/>
      <c r="H684" s="2556">
        <v>1</v>
      </c>
      <c r="I684" s="2936" t="s">
        <v>16615</v>
      </c>
      <c r="J684" s="77">
        <v>1</v>
      </c>
      <c r="K684" s="1557" t="s">
        <v>16913</v>
      </c>
      <c r="L684" s="77" t="s">
        <v>504</v>
      </c>
      <c r="M684" s="2628" t="s">
        <v>511</v>
      </c>
      <c r="N684" s="143" t="s">
        <v>3847</v>
      </c>
      <c r="O684" s="143"/>
      <c r="P684" s="143"/>
      <c r="Q684" s="62" t="s">
        <v>3846</v>
      </c>
      <c r="R684" s="2663">
        <v>38</v>
      </c>
      <c r="S684" s="2663">
        <v>394</v>
      </c>
      <c r="T684" s="2626" t="s">
        <v>505</v>
      </c>
      <c r="U684" s="77">
        <v>105</v>
      </c>
      <c r="V684" s="2627">
        <f t="shared" si="13"/>
        <v>105</v>
      </c>
      <c r="W684" s="16" t="s">
        <v>506</v>
      </c>
      <c r="X684" s="2513" t="s">
        <v>3849</v>
      </c>
      <c r="Y684" s="2948"/>
      <c r="Z684" s="2614" t="s">
        <v>3850</v>
      </c>
      <c r="AA684" s="2499" t="s">
        <v>3674</v>
      </c>
      <c r="AB684" s="2593" t="s">
        <v>3845</v>
      </c>
      <c r="AC684" s="2499">
        <v>4371.5</v>
      </c>
      <c r="AD684" s="6" t="s">
        <v>635</v>
      </c>
      <c r="AE684" s="2543">
        <v>45294</v>
      </c>
      <c r="AF684" s="8">
        <v>2</v>
      </c>
      <c r="AG684" s="2543">
        <v>45289</v>
      </c>
      <c r="AH684" s="8">
        <v>2</v>
      </c>
    </row>
    <row r="685" spans="1:34" s="162" customFormat="1" ht="180" x14ac:dyDescent="0.25">
      <c r="A685" s="2639">
        <v>45294</v>
      </c>
      <c r="C685" s="62" t="s">
        <v>3854</v>
      </c>
      <c r="D685" s="62"/>
      <c r="E685" s="62"/>
      <c r="F685" s="2556">
        <v>2</v>
      </c>
      <c r="G685" s="2631"/>
      <c r="H685" s="2631"/>
      <c r="I685" s="2936" t="s">
        <v>16616</v>
      </c>
      <c r="J685" s="1549">
        <v>1</v>
      </c>
      <c r="K685" s="79" t="s">
        <v>16914</v>
      </c>
      <c r="L685" s="2466" t="s">
        <v>504</v>
      </c>
      <c r="M685" s="2601" t="s">
        <v>35</v>
      </c>
      <c r="N685" s="140" t="s">
        <v>3852</v>
      </c>
      <c r="O685" s="140"/>
      <c r="P685" s="140"/>
      <c r="Q685" s="62" t="s">
        <v>3851</v>
      </c>
      <c r="R685" s="2491">
        <v>30</v>
      </c>
      <c r="S685" s="2491">
        <v>155</v>
      </c>
      <c r="T685" s="2460" t="s">
        <v>730</v>
      </c>
      <c r="U685" s="78">
        <v>3</v>
      </c>
      <c r="V685" s="2533">
        <f t="shared" si="13"/>
        <v>3</v>
      </c>
      <c r="W685" s="16" t="s">
        <v>3667</v>
      </c>
      <c r="X685" s="2513" t="s">
        <v>3855</v>
      </c>
      <c r="Y685" s="2948"/>
      <c r="Z685" s="2614" t="s">
        <v>3856</v>
      </c>
      <c r="AA685" s="2499" t="s">
        <v>3857</v>
      </c>
      <c r="AB685" s="2567">
        <v>45248</v>
      </c>
      <c r="AC685" s="2499">
        <v>87897</v>
      </c>
      <c r="AD685" s="38" t="s">
        <v>3858</v>
      </c>
      <c r="AE685" s="2477">
        <v>45289</v>
      </c>
      <c r="AF685" s="68">
        <v>2</v>
      </c>
      <c r="AG685" s="2477">
        <v>45250</v>
      </c>
      <c r="AH685" s="68"/>
    </row>
    <row r="686" spans="1:34" s="162" customFormat="1" ht="168" x14ac:dyDescent="0.25">
      <c r="A686" s="2639">
        <v>45294</v>
      </c>
      <c r="C686" s="150" t="s">
        <v>3861</v>
      </c>
      <c r="D686" s="150"/>
      <c r="E686" s="150"/>
      <c r="F686" s="2631"/>
      <c r="G686" s="2631"/>
      <c r="H686" s="2556">
        <v>1</v>
      </c>
      <c r="I686" s="2936" t="s">
        <v>16617</v>
      </c>
      <c r="J686" s="16">
        <v>1</v>
      </c>
      <c r="K686" s="2449" t="s">
        <v>16915</v>
      </c>
      <c r="L686" s="2461" t="s">
        <v>504</v>
      </c>
      <c r="M686" s="2600" t="s">
        <v>511</v>
      </c>
      <c r="N686" s="60" t="s">
        <v>3860</v>
      </c>
      <c r="O686" s="60"/>
      <c r="P686" s="60"/>
      <c r="Q686" s="62" t="s">
        <v>3859</v>
      </c>
      <c r="R686" s="2491">
        <v>77</v>
      </c>
      <c r="S686" s="2491">
        <v>384</v>
      </c>
      <c r="T686" s="2460" t="s">
        <v>587</v>
      </c>
      <c r="U686" s="16">
        <v>0</v>
      </c>
      <c r="V686" s="2533">
        <f t="shared" si="13"/>
        <v>0</v>
      </c>
      <c r="W686" s="16" t="s">
        <v>506</v>
      </c>
      <c r="X686" s="2513" t="s">
        <v>3862</v>
      </c>
      <c r="Y686" s="2948"/>
      <c r="Z686" s="2614" t="s">
        <v>3863</v>
      </c>
      <c r="AA686" s="2499" t="s">
        <v>3864</v>
      </c>
      <c r="AB686" s="2593" t="s">
        <v>3865</v>
      </c>
      <c r="AC686" s="2499">
        <v>8391</v>
      </c>
      <c r="AD686" s="6" t="s">
        <v>635</v>
      </c>
      <c r="AE686" s="2543">
        <v>45286</v>
      </c>
      <c r="AF686" s="8">
        <v>2</v>
      </c>
      <c r="AG686" s="2543">
        <v>45279</v>
      </c>
      <c r="AH686" s="8"/>
    </row>
    <row r="687" spans="1:34" s="2646" customFormat="1" ht="255" x14ac:dyDescent="0.25">
      <c r="A687" s="2639">
        <v>45293</v>
      </c>
      <c r="C687" s="2610" t="s">
        <v>3868</v>
      </c>
      <c r="D687" s="2610"/>
      <c r="E687" s="2610"/>
      <c r="F687" s="2631"/>
      <c r="G687" s="2631"/>
      <c r="H687" s="2556">
        <v>1</v>
      </c>
      <c r="I687" s="2939" t="s">
        <v>16618</v>
      </c>
      <c r="J687" s="51">
        <v>60</v>
      </c>
      <c r="K687" s="2691" t="s">
        <v>3866</v>
      </c>
      <c r="L687" s="2467" t="s">
        <v>504</v>
      </c>
      <c r="M687" s="2563" t="s">
        <v>35</v>
      </c>
      <c r="N687" s="60" t="s">
        <v>3867</v>
      </c>
      <c r="O687" s="60"/>
      <c r="P687" s="60"/>
      <c r="Q687" s="62" t="s">
        <v>3697</v>
      </c>
      <c r="R687" s="2603">
        <v>34</v>
      </c>
      <c r="S687" s="2603">
        <v>154</v>
      </c>
      <c r="T687" s="2496" t="s">
        <v>730</v>
      </c>
      <c r="U687" s="51">
        <v>1</v>
      </c>
      <c r="V687" s="80">
        <f t="shared" si="13"/>
        <v>60</v>
      </c>
      <c r="W687" s="16" t="s">
        <v>506</v>
      </c>
      <c r="X687" s="2513" t="s">
        <v>2038</v>
      </c>
      <c r="Y687" s="2948"/>
      <c r="Z687" s="2530" t="s">
        <v>3700</v>
      </c>
      <c r="AA687" s="2499" t="s">
        <v>3701</v>
      </c>
      <c r="AB687" s="2593" t="s">
        <v>3702</v>
      </c>
      <c r="AC687" s="2499">
        <f>6212.2+1700</f>
        <v>7912.2</v>
      </c>
      <c r="AD687" s="2612" t="s">
        <v>3703</v>
      </c>
      <c r="AE687" s="2543">
        <v>45267</v>
      </c>
      <c r="AF687" s="8">
        <v>2</v>
      </c>
      <c r="AG687" s="2543">
        <v>45264</v>
      </c>
      <c r="AH687" s="8"/>
    </row>
    <row r="688" spans="1:34" s="162" customFormat="1" ht="120" x14ac:dyDescent="0.25">
      <c r="A688" s="2639">
        <v>45293</v>
      </c>
      <c r="C688" s="2497" t="s">
        <v>3871</v>
      </c>
      <c r="D688" s="2497"/>
      <c r="E688" s="2497"/>
      <c r="F688" s="2631"/>
      <c r="G688" s="2631"/>
      <c r="H688" s="2556">
        <v>1</v>
      </c>
      <c r="I688" s="2936" t="s">
        <v>16847</v>
      </c>
      <c r="J688" s="16">
        <v>100</v>
      </c>
      <c r="K688" s="79" t="s">
        <v>16916</v>
      </c>
      <c r="L688" s="2461" t="s">
        <v>504</v>
      </c>
      <c r="M688" s="2600" t="s">
        <v>2802</v>
      </c>
      <c r="N688" s="140" t="s">
        <v>3870</v>
      </c>
      <c r="O688" s="140"/>
      <c r="P688" s="140"/>
      <c r="Q688" s="17" t="s">
        <v>3869</v>
      </c>
      <c r="R688" s="2460">
        <v>2</v>
      </c>
      <c r="S688" s="2460">
        <v>2</v>
      </c>
      <c r="T688" s="2460" t="s">
        <v>545</v>
      </c>
      <c r="U688" s="16">
        <v>0</v>
      </c>
      <c r="V688" s="2533">
        <f t="shared" si="13"/>
        <v>0</v>
      </c>
      <c r="W688" s="16" t="s">
        <v>506</v>
      </c>
      <c r="X688" s="2513" t="s">
        <v>2492</v>
      </c>
      <c r="Y688" s="2513"/>
      <c r="Z688" s="2529"/>
      <c r="AA688" s="2499" t="s">
        <v>3778</v>
      </c>
      <c r="AB688" s="2593" t="s">
        <v>3642</v>
      </c>
      <c r="AC688" s="2499">
        <v>2369</v>
      </c>
      <c r="AD688" s="6" t="s">
        <v>1002</v>
      </c>
      <c r="AE688" s="2543">
        <v>44938</v>
      </c>
      <c r="AF688" s="8">
        <v>1</v>
      </c>
      <c r="AG688" s="2543">
        <v>45286</v>
      </c>
      <c r="AH688" s="8"/>
    </row>
    <row r="689" spans="1:34" s="162" customFormat="1" ht="135" x14ac:dyDescent="0.25">
      <c r="A689" s="2639">
        <v>45293</v>
      </c>
      <c r="C689" s="2498" t="s">
        <v>3875</v>
      </c>
      <c r="D689" s="2498"/>
      <c r="E689" s="2498"/>
      <c r="F689" s="2631"/>
      <c r="G689" s="2631"/>
      <c r="H689" s="2556">
        <v>1</v>
      </c>
      <c r="I689" s="2936" t="s">
        <v>16619</v>
      </c>
      <c r="J689" s="16">
        <v>3</v>
      </c>
      <c r="K689" s="79" t="s">
        <v>16917</v>
      </c>
      <c r="L689" s="2461" t="s">
        <v>504</v>
      </c>
      <c r="M689" s="2600" t="s">
        <v>511</v>
      </c>
      <c r="N689" s="56" t="s">
        <v>3874</v>
      </c>
      <c r="O689" s="56"/>
      <c r="P689" s="56"/>
      <c r="Q689" s="62" t="s">
        <v>3873</v>
      </c>
      <c r="R689" s="2460">
        <v>64</v>
      </c>
      <c r="S689" s="2460">
        <v>544</v>
      </c>
      <c r="T689" s="2460" t="s">
        <v>505</v>
      </c>
      <c r="U689" s="16">
        <v>35</v>
      </c>
      <c r="V689" s="2533">
        <f t="shared" si="13"/>
        <v>105</v>
      </c>
      <c r="W689" s="16" t="s">
        <v>506</v>
      </c>
      <c r="X689" s="2513" t="s">
        <v>2009</v>
      </c>
      <c r="Y689" s="2513"/>
      <c r="Z689" s="2562" t="s">
        <v>3876</v>
      </c>
      <c r="AA689" s="2499" t="s">
        <v>514</v>
      </c>
      <c r="AB689" s="2593" t="s">
        <v>3561</v>
      </c>
      <c r="AC689" s="2499">
        <v>2773.8</v>
      </c>
      <c r="AD689" s="6" t="s">
        <v>3877</v>
      </c>
      <c r="AE689" s="2543">
        <v>45294</v>
      </c>
      <c r="AF689" s="8">
        <v>2</v>
      </c>
      <c r="AG689" s="2543">
        <v>45286</v>
      </c>
      <c r="AH689" s="8">
        <v>3</v>
      </c>
    </row>
    <row r="690" spans="1:34" s="162" customFormat="1" ht="135" x14ac:dyDescent="0.25">
      <c r="A690" s="2639">
        <v>45289</v>
      </c>
      <c r="C690" s="1609" t="s">
        <v>3880</v>
      </c>
      <c r="D690" s="1609"/>
      <c r="E690" s="1609"/>
      <c r="F690" s="2631"/>
      <c r="G690" s="2556">
        <v>1</v>
      </c>
      <c r="H690" s="2556"/>
      <c r="I690" s="2936" t="s">
        <v>16620</v>
      </c>
      <c r="J690" s="16">
        <v>150</v>
      </c>
      <c r="K690" s="79" t="s">
        <v>16918</v>
      </c>
      <c r="L690" s="2461" t="s">
        <v>504</v>
      </c>
      <c r="M690" s="2600" t="s">
        <v>511</v>
      </c>
      <c r="N690" s="56" t="s">
        <v>3879</v>
      </c>
      <c r="O690" s="56"/>
      <c r="P690" s="56"/>
      <c r="Q690" s="150" t="s">
        <v>3878</v>
      </c>
      <c r="R690" s="2491">
        <v>87</v>
      </c>
      <c r="S690" s="2491">
        <v>286</v>
      </c>
      <c r="T690" s="2460" t="s">
        <v>587</v>
      </c>
      <c r="U690" s="16">
        <v>5</v>
      </c>
      <c r="V690" s="2533">
        <f t="shared" si="13"/>
        <v>750</v>
      </c>
      <c r="W690" s="16" t="s">
        <v>512</v>
      </c>
      <c r="X690" s="2513" t="s">
        <v>3881</v>
      </c>
      <c r="Y690" s="2948"/>
      <c r="Z690" s="2614" t="s">
        <v>3882</v>
      </c>
      <c r="AA690" s="2499" t="s">
        <v>3883</v>
      </c>
      <c r="AB690" s="2567">
        <v>45274</v>
      </c>
      <c r="AC690" s="2499">
        <v>8320</v>
      </c>
      <c r="AD690" s="6" t="s">
        <v>635</v>
      </c>
      <c r="AE690" s="2543">
        <v>45289</v>
      </c>
      <c r="AF690" s="8">
        <v>2</v>
      </c>
      <c r="AG690" s="2543">
        <v>45275</v>
      </c>
      <c r="AH690" s="8">
        <v>19</v>
      </c>
    </row>
    <row r="691" spans="1:34" s="162" customFormat="1" ht="180" x14ac:dyDescent="0.25">
      <c r="A691" s="2639">
        <v>45289</v>
      </c>
      <c r="C691" s="62" t="s">
        <v>3854</v>
      </c>
      <c r="D691" s="62"/>
      <c r="E691" s="62"/>
      <c r="F691" s="2556">
        <v>2</v>
      </c>
      <c r="G691" s="2631"/>
      <c r="H691" s="2631"/>
      <c r="I691" s="2936" t="s">
        <v>16621</v>
      </c>
      <c r="J691" s="1549">
        <v>1799</v>
      </c>
      <c r="K691" s="79" t="s">
        <v>16914</v>
      </c>
      <c r="L691" s="2466" t="s">
        <v>504</v>
      </c>
      <c r="M691" s="2601" t="s">
        <v>35</v>
      </c>
      <c r="N691" s="140" t="s">
        <v>3852</v>
      </c>
      <c r="O691" s="140"/>
      <c r="P691" s="140"/>
      <c r="Q691" s="62" t="s">
        <v>3851</v>
      </c>
      <c r="R691" s="2491">
        <v>30</v>
      </c>
      <c r="S691" s="2491">
        <v>155</v>
      </c>
      <c r="T691" s="2460" t="s">
        <v>730</v>
      </c>
      <c r="U691" s="78">
        <v>3</v>
      </c>
      <c r="V691" s="2533">
        <f t="shared" si="13"/>
        <v>5397</v>
      </c>
      <c r="W691" s="16" t="s">
        <v>3667</v>
      </c>
      <c r="X691" s="2513" t="s">
        <v>3855</v>
      </c>
      <c r="Y691" s="2948"/>
      <c r="Z691" s="2614" t="s">
        <v>3856</v>
      </c>
      <c r="AA691" s="2499" t="s">
        <v>3857</v>
      </c>
      <c r="AB691" s="2567">
        <v>45248</v>
      </c>
      <c r="AC691" s="2499">
        <v>87897</v>
      </c>
      <c r="AD691" s="38" t="s">
        <v>3858</v>
      </c>
      <c r="AE691" s="2477">
        <v>45289</v>
      </c>
      <c r="AF691" s="68">
        <v>2</v>
      </c>
      <c r="AG691" s="2477">
        <v>45250</v>
      </c>
      <c r="AH691" s="68"/>
    </row>
    <row r="692" spans="1:34" s="162" customFormat="1" ht="252" x14ac:dyDescent="0.25">
      <c r="A692" s="2639">
        <v>45288</v>
      </c>
      <c r="C692" s="62" t="s">
        <v>3887</v>
      </c>
      <c r="D692" s="62"/>
      <c r="E692" s="62"/>
      <c r="F692" s="2556">
        <v>1</v>
      </c>
      <c r="G692" s="2631"/>
      <c r="H692" s="2631"/>
      <c r="I692" s="2936" t="s">
        <v>16622</v>
      </c>
      <c r="J692" s="16">
        <v>50</v>
      </c>
      <c r="K692" s="79" t="s">
        <v>16919</v>
      </c>
      <c r="L692" s="2461" t="s">
        <v>504</v>
      </c>
      <c r="M692" s="2600" t="s">
        <v>511</v>
      </c>
      <c r="N692" s="140" t="s">
        <v>3886</v>
      </c>
      <c r="O692" s="140"/>
      <c r="P692" s="140"/>
      <c r="Q692" s="150" t="s">
        <v>3885</v>
      </c>
      <c r="R692" s="2491">
        <v>79</v>
      </c>
      <c r="S692" s="2491">
        <v>316</v>
      </c>
      <c r="T692" s="2460" t="s">
        <v>629</v>
      </c>
      <c r="U692" s="16">
        <v>9</v>
      </c>
      <c r="V692" s="2533">
        <f t="shared" si="13"/>
        <v>450</v>
      </c>
      <c r="W692" s="16" t="s">
        <v>506</v>
      </c>
      <c r="X692" s="2513" t="s">
        <v>3888</v>
      </c>
      <c r="Y692" s="2948"/>
      <c r="Z692" s="2664" t="s">
        <v>3889</v>
      </c>
      <c r="AA692" s="2499" t="s">
        <v>3841</v>
      </c>
      <c r="AB692" s="2593" t="s">
        <v>3642</v>
      </c>
      <c r="AC692" s="2499">
        <v>4930</v>
      </c>
      <c r="AD692" s="6" t="s">
        <v>3890</v>
      </c>
      <c r="AE692" s="2543">
        <v>45288</v>
      </c>
      <c r="AF692" s="8">
        <v>2</v>
      </c>
      <c r="AG692" s="2543">
        <v>45282</v>
      </c>
      <c r="AH692" s="8">
        <v>8.5</v>
      </c>
    </row>
    <row r="693" spans="1:34" s="162" customFormat="1" ht="276" x14ac:dyDescent="0.25">
      <c r="A693" s="2639">
        <v>45287</v>
      </c>
      <c r="C693" s="17" t="s">
        <v>3892</v>
      </c>
      <c r="D693" s="17"/>
      <c r="E693" s="17"/>
      <c r="F693" s="2631"/>
      <c r="G693" s="2556"/>
      <c r="H693" s="2556">
        <v>2</v>
      </c>
      <c r="I693" s="2936" t="s">
        <v>16623</v>
      </c>
      <c r="J693" s="16">
        <v>100</v>
      </c>
      <c r="K693" s="79" t="s">
        <v>16920</v>
      </c>
      <c r="L693" s="2461" t="s">
        <v>504</v>
      </c>
      <c r="M693" s="2600" t="s">
        <v>511</v>
      </c>
      <c r="N693" s="56" t="s">
        <v>1038</v>
      </c>
      <c r="O693" s="56"/>
      <c r="P693" s="56"/>
      <c r="Q693" s="150" t="s">
        <v>3891</v>
      </c>
      <c r="R693" s="2491">
        <v>3</v>
      </c>
      <c r="S693" s="2491">
        <v>6</v>
      </c>
      <c r="T693" s="2460" t="s">
        <v>545</v>
      </c>
      <c r="U693" s="16">
        <v>0</v>
      </c>
      <c r="V693" s="2533">
        <f t="shared" si="13"/>
        <v>0</v>
      </c>
      <c r="W693" s="16" t="s">
        <v>583</v>
      </c>
      <c r="X693" s="2513" t="s">
        <v>1280</v>
      </c>
      <c r="Y693" s="2948"/>
      <c r="Z693" s="2614" t="s">
        <v>3893</v>
      </c>
      <c r="AA693" s="2499" t="s">
        <v>3560</v>
      </c>
      <c r="AB693" s="2593" t="s">
        <v>3894</v>
      </c>
      <c r="AC693" s="2499">
        <v>2030</v>
      </c>
      <c r="AD693" s="6" t="s">
        <v>3895</v>
      </c>
      <c r="AE693" s="2543">
        <v>45287</v>
      </c>
      <c r="AF693" s="8">
        <v>1</v>
      </c>
      <c r="AG693" s="2543">
        <v>45281</v>
      </c>
      <c r="AH693" s="8">
        <v>6</v>
      </c>
    </row>
    <row r="694" spans="1:34" s="162" customFormat="1" ht="195" x14ac:dyDescent="0.25">
      <c r="A694" s="2639">
        <v>45287</v>
      </c>
      <c r="C694" s="1599" t="s">
        <v>3899</v>
      </c>
      <c r="D694" s="1599"/>
      <c r="E694" s="1599"/>
      <c r="F694" s="2556">
        <v>1</v>
      </c>
      <c r="G694" s="2631"/>
      <c r="H694" s="2631"/>
      <c r="I694" s="2936" t="s">
        <v>16624</v>
      </c>
      <c r="J694" s="16">
        <v>50</v>
      </c>
      <c r="K694" s="79" t="s">
        <v>16921</v>
      </c>
      <c r="L694" s="2461" t="s">
        <v>504</v>
      </c>
      <c r="M694" s="2600" t="s">
        <v>27</v>
      </c>
      <c r="N694" s="56" t="s">
        <v>3898</v>
      </c>
      <c r="O694" s="56"/>
      <c r="P694" s="56"/>
      <c r="Q694" s="150" t="s">
        <v>3897</v>
      </c>
      <c r="R694" s="2491">
        <v>79</v>
      </c>
      <c r="S694" s="2491">
        <v>308</v>
      </c>
      <c r="T694" s="2460" t="s">
        <v>505</v>
      </c>
      <c r="U694" s="16">
        <v>2</v>
      </c>
      <c r="V694" s="2533">
        <f t="shared" si="13"/>
        <v>100</v>
      </c>
      <c r="W694" s="16" t="s">
        <v>3827</v>
      </c>
      <c r="X694" s="2513" t="s">
        <v>3888</v>
      </c>
      <c r="Y694" s="2948"/>
      <c r="Z694" s="2614" t="s">
        <v>3900</v>
      </c>
      <c r="AA694" s="2499" t="s">
        <v>3794</v>
      </c>
      <c r="AB694" s="2593" t="s">
        <v>3865</v>
      </c>
      <c r="AC694" s="2499">
        <v>3776.5</v>
      </c>
      <c r="AD694" s="6" t="s">
        <v>3901</v>
      </c>
      <c r="AE694" s="2543">
        <v>45287</v>
      </c>
      <c r="AF694" s="8">
        <v>2</v>
      </c>
      <c r="AG694" s="2543">
        <v>45278</v>
      </c>
      <c r="AH694" s="8">
        <v>11</v>
      </c>
    </row>
    <row r="695" spans="1:34" s="2646" customFormat="1" ht="60" x14ac:dyDescent="0.25">
      <c r="A695" s="2639">
        <v>45286</v>
      </c>
      <c r="C695" s="62" t="s">
        <v>3903</v>
      </c>
      <c r="D695" s="62"/>
      <c r="E695" s="62"/>
      <c r="F695" s="2631"/>
      <c r="G695" s="2631"/>
      <c r="H695" s="2556"/>
      <c r="I695" s="2939" t="s">
        <v>16625</v>
      </c>
      <c r="J695" s="16">
        <v>1</v>
      </c>
      <c r="K695" s="2449" t="s">
        <v>16956</v>
      </c>
      <c r="L695" s="2461"/>
      <c r="M695" s="2600"/>
      <c r="N695" s="140" t="s">
        <v>3902</v>
      </c>
      <c r="O695" s="140"/>
      <c r="P695" s="140"/>
      <c r="Q695" s="62" t="s">
        <v>986</v>
      </c>
      <c r="R695" s="2491"/>
      <c r="S695" s="2491"/>
      <c r="T695" s="2460"/>
      <c r="U695" s="16"/>
      <c r="V695" s="2533"/>
      <c r="W695" s="16"/>
      <c r="X695" s="2513"/>
      <c r="Y695" s="2948"/>
      <c r="Z695" s="2530"/>
      <c r="AA695" s="2499"/>
      <c r="AB695" s="2593"/>
      <c r="AC695" s="2499"/>
      <c r="AD695" s="2612"/>
      <c r="AE695" s="2543"/>
      <c r="AF695" s="8">
        <v>2</v>
      </c>
      <c r="AG695" s="2543">
        <v>45264</v>
      </c>
      <c r="AH695" s="8"/>
    </row>
    <row r="696" spans="1:34" s="162" customFormat="1" ht="168" x14ac:dyDescent="0.25">
      <c r="A696" s="2639">
        <v>45286</v>
      </c>
      <c r="C696" s="150" t="s">
        <v>3861</v>
      </c>
      <c r="D696" s="150"/>
      <c r="E696" s="150"/>
      <c r="F696" s="2631"/>
      <c r="G696" s="2631"/>
      <c r="H696" s="2556">
        <v>1</v>
      </c>
      <c r="I696" s="2936" t="s">
        <v>16626</v>
      </c>
      <c r="J696" s="16">
        <v>99</v>
      </c>
      <c r="K696" s="79" t="s">
        <v>16915</v>
      </c>
      <c r="L696" s="2461" t="s">
        <v>504</v>
      </c>
      <c r="M696" s="2600" t="s">
        <v>511</v>
      </c>
      <c r="N696" s="60" t="s">
        <v>3860</v>
      </c>
      <c r="O696" s="60"/>
      <c r="P696" s="60"/>
      <c r="Q696" s="62" t="s">
        <v>3859</v>
      </c>
      <c r="R696" s="2491">
        <v>77</v>
      </c>
      <c r="S696" s="2491">
        <v>384</v>
      </c>
      <c r="T696" s="2460" t="s">
        <v>587</v>
      </c>
      <c r="U696" s="16">
        <v>0</v>
      </c>
      <c r="V696" s="2533">
        <f t="shared" ref="V696:V708" si="14">U696*J696</f>
        <v>0</v>
      </c>
      <c r="W696" s="16" t="s">
        <v>506</v>
      </c>
      <c r="X696" s="2513" t="s">
        <v>3862</v>
      </c>
      <c r="Y696" s="2948"/>
      <c r="Z696" s="2614" t="s">
        <v>3863</v>
      </c>
      <c r="AA696" s="2499" t="s">
        <v>3864</v>
      </c>
      <c r="AB696" s="2593" t="s">
        <v>3865</v>
      </c>
      <c r="AC696" s="2499">
        <v>8391</v>
      </c>
      <c r="AD696" s="6" t="s">
        <v>635</v>
      </c>
      <c r="AE696" s="2543">
        <v>45286</v>
      </c>
      <c r="AF696" s="8">
        <v>2</v>
      </c>
      <c r="AG696" s="2543">
        <v>45279</v>
      </c>
      <c r="AH696" s="8"/>
    </row>
    <row r="697" spans="1:34" s="162" customFormat="1" ht="135" x14ac:dyDescent="0.25">
      <c r="A697" s="2639">
        <v>45282</v>
      </c>
      <c r="C697" s="2693" t="s">
        <v>3907</v>
      </c>
      <c r="D697" s="2693"/>
      <c r="E697" s="2693"/>
      <c r="F697" s="2556">
        <v>1</v>
      </c>
      <c r="G697" s="2631"/>
      <c r="H697" s="2631"/>
      <c r="I697" s="2936" t="s">
        <v>16627</v>
      </c>
      <c r="J697" s="49">
        <v>20</v>
      </c>
      <c r="K697" s="2686" t="s">
        <v>3904</v>
      </c>
      <c r="L697" s="49" t="s">
        <v>504</v>
      </c>
      <c r="M697" s="2690" t="s">
        <v>511</v>
      </c>
      <c r="N697" s="2687" t="s">
        <v>3906</v>
      </c>
      <c r="O697" s="2687"/>
      <c r="P697" s="2687"/>
      <c r="Q697" s="62" t="s">
        <v>3905</v>
      </c>
      <c r="R697" s="2692">
        <v>75</v>
      </c>
      <c r="S697" s="2692">
        <v>222</v>
      </c>
      <c r="T697" s="2688" t="s">
        <v>629</v>
      </c>
      <c r="U697" s="49">
        <v>10</v>
      </c>
      <c r="V697" s="2689">
        <f t="shared" si="14"/>
        <v>200</v>
      </c>
      <c r="W697" s="16" t="s">
        <v>520</v>
      </c>
      <c r="X697" s="2513" t="s">
        <v>2099</v>
      </c>
      <c r="Y697" s="2948"/>
      <c r="Z697" s="2614" t="s">
        <v>3640</v>
      </c>
      <c r="AA697" s="2499" t="s">
        <v>3641</v>
      </c>
      <c r="AB697" s="2593" t="s">
        <v>3642</v>
      </c>
      <c r="AC697" s="2499">
        <v>5840</v>
      </c>
      <c r="AD697" s="6" t="s">
        <v>3643</v>
      </c>
      <c r="AE697" s="2543">
        <v>45282</v>
      </c>
      <c r="AF697" s="8">
        <v>2</v>
      </c>
      <c r="AG697" s="2543">
        <v>45280</v>
      </c>
      <c r="AH697" s="8">
        <v>5.5</v>
      </c>
    </row>
    <row r="698" spans="1:34" s="162" customFormat="1" ht="90" x14ac:dyDescent="0.25">
      <c r="A698" s="2639">
        <v>45282</v>
      </c>
      <c r="C698" s="17" t="s">
        <v>3910</v>
      </c>
      <c r="D698" s="17"/>
      <c r="E698" s="17"/>
      <c r="F698" s="2631"/>
      <c r="G698" s="2631"/>
      <c r="H698" s="2556">
        <v>3</v>
      </c>
      <c r="I698" s="2936" t="s">
        <v>16628</v>
      </c>
      <c r="J698" s="16">
        <v>40</v>
      </c>
      <c r="K698" s="2449" t="s">
        <v>16922</v>
      </c>
      <c r="L698" s="2461" t="s">
        <v>504</v>
      </c>
      <c r="M698" s="2600" t="s">
        <v>511</v>
      </c>
      <c r="N698" s="56" t="s">
        <v>3909</v>
      </c>
      <c r="O698" s="56"/>
      <c r="P698" s="56"/>
      <c r="Q698" s="150" t="s">
        <v>3908</v>
      </c>
      <c r="R698" s="2491">
        <v>73</v>
      </c>
      <c r="S698" s="2491">
        <v>306</v>
      </c>
      <c r="T698" s="2460" t="s">
        <v>640</v>
      </c>
      <c r="U698" s="16">
        <v>9</v>
      </c>
      <c r="V698" s="2533">
        <f t="shared" si="14"/>
        <v>360</v>
      </c>
      <c r="W698" s="16" t="s">
        <v>520</v>
      </c>
      <c r="X698" s="2513" t="s">
        <v>1166</v>
      </c>
      <c r="Y698" s="2948"/>
      <c r="Z698" s="2614" t="s">
        <v>3911</v>
      </c>
      <c r="AA698" s="2499" t="s">
        <v>3794</v>
      </c>
      <c r="AB698" s="2593" t="s">
        <v>3912</v>
      </c>
      <c r="AC698" s="2499">
        <v>5738.8</v>
      </c>
      <c r="AD698" s="6" t="s">
        <v>1002</v>
      </c>
      <c r="AE698" s="2543">
        <v>45288</v>
      </c>
      <c r="AF698" s="8">
        <v>1</v>
      </c>
      <c r="AG698" s="2543">
        <v>45280</v>
      </c>
      <c r="AH698" s="8">
        <v>5.5</v>
      </c>
    </row>
    <row r="699" spans="1:34" s="162" customFormat="1" ht="405" x14ac:dyDescent="0.25">
      <c r="A699" s="2639">
        <v>45282</v>
      </c>
      <c r="C699" s="17" t="s">
        <v>3693</v>
      </c>
      <c r="D699" s="17"/>
      <c r="E699" s="17"/>
      <c r="F699" s="2556">
        <v>1</v>
      </c>
      <c r="G699" s="2631"/>
      <c r="H699" s="2631"/>
      <c r="I699" s="2936" t="s">
        <v>16629</v>
      </c>
      <c r="J699" s="16">
        <v>540</v>
      </c>
      <c r="K699" s="79" t="s">
        <v>3913</v>
      </c>
      <c r="L699" s="2461" t="s">
        <v>504</v>
      </c>
      <c r="M699" s="2600" t="s">
        <v>35</v>
      </c>
      <c r="N699" s="56" t="s">
        <v>3915</v>
      </c>
      <c r="O699" s="56"/>
      <c r="P699" s="56"/>
      <c r="Q699" s="62" t="s">
        <v>3914</v>
      </c>
      <c r="R699" s="2491">
        <v>84</v>
      </c>
      <c r="S699" s="2491">
        <v>373</v>
      </c>
      <c r="T699" s="2460" t="s">
        <v>730</v>
      </c>
      <c r="U699" s="16">
        <v>0</v>
      </c>
      <c r="V699" s="2533">
        <f t="shared" si="14"/>
        <v>0</v>
      </c>
      <c r="W699" s="16" t="s">
        <v>512</v>
      </c>
      <c r="X699" s="2513" t="s">
        <v>607</v>
      </c>
      <c r="Y699" s="2948"/>
      <c r="Z699" s="2664" t="s">
        <v>3916</v>
      </c>
      <c r="AA699" s="2499" t="s">
        <v>3917</v>
      </c>
      <c r="AB699" s="2593" t="s">
        <v>3669</v>
      </c>
      <c r="AC699" s="2499">
        <v>36348.400000000001</v>
      </c>
      <c r="AD699" s="2612" t="s">
        <v>635</v>
      </c>
      <c r="AE699" s="2543">
        <v>45282</v>
      </c>
      <c r="AF699" s="8">
        <v>2</v>
      </c>
      <c r="AG699" s="2543">
        <v>45261</v>
      </c>
      <c r="AH699" s="8">
        <v>41</v>
      </c>
    </row>
    <row r="700" spans="1:34" s="162" customFormat="1" ht="135" x14ac:dyDescent="0.25">
      <c r="A700" s="2639">
        <v>45281</v>
      </c>
      <c r="C700" s="150" t="s">
        <v>3921</v>
      </c>
      <c r="D700" s="150"/>
      <c r="E700" s="150"/>
      <c r="F700" s="2631"/>
      <c r="G700" s="2556"/>
      <c r="H700" s="2556">
        <v>1</v>
      </c>
      <c r="I700" s="2936" t="s">
        <v>16630</v>
      </c>
      <c r="J700" s="16">
        <v>30</v>
      </c>
      <c r="K700" s="79" t="s">
        <v>3918</v>
      </c>
      <c r="L700" s="2461" t="s">
        <v>504</v>
      </c>
      <c r="M700" s="2600" t="s">
        <v>511</v>
      </c>
      <c r="N700" s="140" t="s">
        <v>3920</v>
      </c>
      <c r="O700" s="140"/>
      <c r="P700" s="140"/>
      <c r="Q700" s="62" t="s">
        <v>3919</v>
      </c>
      <c r="R700" s="2491">
        <v>50</v>
      </c>
      <c r="S700" s="2491">
        <v>289</v>
      </c>
      <c r="T700" s="2460" t="s">
        <v>505</v>
      </c>
      <c r="U700" s="16">
        <v>6</v>
      </c>
      <c r="V700" s="2533">
        <f t="shared" si="14"/>
        <v>180</v>
      </c>
      <c r="W700" s="16" t="s">
        <v>506</v>
      </c>
      <c r="X700" s="2513" t="s">
        <v>759</v>
      </c>
      <c r="Y700" s="2948"/>
      <c r="Z700" s="2530"/>
      <c r="AA700" s="2499" t="s">
        <v>3864</v>
      </c>
      <c r="AB700" s="2593" t="s">
        <v>3912</v>
      </c>
      <c r="AC700" s="2499">
        <v>3288.6</v>
      </c>
      <c r="AD700" s="6" t="s">
        <v>635</v>
      </c>
      <c r="AE700" s="2543">
        <v>45281</v>
      </c>
      <c r="AF700" s="8">
        <v>2</v>
      </c>
      <c r="AG700" s="2543">
        <v>45275</v>
      </c>
      <c r="AH700" s="8">
        <v>8</v>
      </c>
    </row>
    <row r="701" spans="1:34" s="162" customFormat="1" ht="225" x14ac:dyDescent="0.25">
      <c r="A701" s="2639">
        <v>45280</v>
      </c>
      <c r="C701" s="17" t="s">
        <v>3693</v>
      </c>
      <c r="D701" s="17"/>
      <c r="E701" s="17"/>
      <c r="F701" s="2631"/>
      <c r="G701" s="2556">
        <v>1</v>
      </c>
      <c r="H701" s="2631"/>
      <c r="I701" s="2936" t="s">
        <v>16631</v>
      </c>
      <c r="J701" s="16">
        <v>60</v>
      </c>
      <c r="K701" s="79" t="s">
        <v>3922</v>
      </c>
      <c r="L701" s="2461" t="s">
        <v>504</v>
      </c>
      <c r="M701" s="2600" t="s">
        <v>35</v>
      </c>
      <c r="N701" s="140" t="s">
        <v>3923</v>
      </c>
      <c r="O701" s="140"/>
      <c r="P701" s="140"/>
      <c r="Q701" s="62" t="s">
        <v>3691</v>
      </c>
      <c r="R701" s="2491">
        <v>67</v>
      </c>
      <c r="S701" s="2491">
        <v>264</v>
      </c>
      <c r="T701" s="2460" t="s">
        <v>730</v>
      </c>
      <c r="U701" s="16">
        <v>5</v>
      </c>
      <c r="V701" s="2533">
        <f t="shared" si="14"/>
        <v>300</v>
      </c>
      <c r="W701" s="16" t="s">
        <v>506</v>
      </c>
      <c r="X701" s="2513" t="s">
        <v>2038</v>
      </c>
      <c r="Y701" s="2948"/>
      <c r="Z701" s="2614" t="s">
        <v>3694</v>
      </c>
      <c r="AA701" s="2499" t="s">
        <v>3695</v>
      </c>
      <c r="AB701" s="2593" t="s">
        <v>3669</v>
      </c>
      <c r="AC701" s="2499">
        <f>10672.88+1700</f>
        <v>12372.88</v>
      </c>
      <c r="AD701" s="2612" t="s">
        <v>3696</v>
      </c>
      <c r="AE701" s="2543">
        <v>45275</v>
      </c>
      <c r="AF701" s="8">
        <v>2</v>
      </c>
      <c r="AG701" s="2543">
        <v>45265</v>
      </c>
      <c r="AH701" s="8">
        <v>17</v>
      </c>
    </row>
    <row r="702" spans="1:34" s="162" customFormat="1" ht="240" x14ac:dyDescent="0.25">
      <c r="A702" s="2639">
        <v>45280</v>
      </c>
      <c r="C702" s="17" t="s">
        <v>3733</v>
      </c>
      <c r="D702" s="17"/>
      <c r="E702" s="17"/>
      <c r="F702" s="2631"/>
      <c r="G702" s="2556">
        <v>1</v>
      </c>
      <c r="H702" s="2556"/>
      <c r="I702" s="2936" t="s">
        <v>16632</v>
      </c>
      <c r="J702" s="16">
        <v>60</v>
      </c>
      <c r="K702" s="2449" t="s">
        <v>3922</v>
      </c>
      <c r="L702" s="2461" t="s">
        <v>504</v>
      </c>
      <c r="M702" s="2600" t="s">
        <v>27</v>
      </c>
      <c r="N702" s="140" t="s">
        <v>3924</v>
      </c>
      <c r="O702" s="140"/>
      <c r="P702" s="140"/>
      <c r="Q702" s="62" t="s">
        <v>3731</v>
      </c>
      <c r="R702" s="2491">
        <v>6</v>
      </c>
      <c r="S702" s="2491">
        <v>16</v>
      </c>
      <c r="T702" s="2460" t="s">
        <v>505</v>
      </c>
      <c r="U702" s="16">
        <v>5</v>
      </c>
      <c r="V702" s="2533">
        <f t="shared" si="14"/>
        <v>300</v>
      </c>
      <c r="W702" s="16" t="s">
        <v>506</v>
      </c>
      <c r="X702" s="2513" t="s">
        <v>2038</v>
      </c>
      <c r="Y702" s="2948"/>
      <c r="Z702" s="2530"/>
      <c r="AA702" s="2499" t="s">
        <v>3734</v>
      </c>
      <c r="AB702" s="2593" t="s">
        <v>3735</v>
      </c>
      <c r="AC702" s="2499">
        <f>2513.36+1700</f>
        <v>4213.3600000000006</v>
      </c>
      <c r="AD702" s="2612" t="s">
        <v>3736</v>
      </c>
      <c r="AE702" s="2543">
        <v>45266</v>
      </c>
      <c r="AF702" s="8">
        <v>2</v>
      </c>
      <c r="AG702" s="2543">
        <v>45259</v>
      </c>
      <c r="AH702" s="8">
        <v>4</v>
      </c>
    </row>
    <row r="703" spans="1:34" s="162" customFormat="1" ht="131.25" x14ac:dyDescent="0.25">
      <c r="A703" s="2639">
        <v>45280</v>
      </c>
      <c r="C703" s="17" t="s">
        <v>3727</v>
      </c>
      <c r="D703" s="17"/>
      <c r="E703" s="17"/>
      <c r="F703" s="2631"/>
      <c r="G703" s="2556">
        <v>1</v>
      </c>
      <c r="H703" s="2526"/>
      <c r="I703" s="2936" t="s">
        <v>16633</v>
      </c>
      <c r="J703" s="16">
        <v>60</v>
      </c>
      <c r="K703" s="79" t="s">
        <v>3922</v>
      </c>
      <c r="L703" s="2461" t="s">
        <v>504</v>
      </c>
      <c r="M703" s="2600" t="s">
        <v>27</v>
      </c>
      <c r="N703" s="140" t="s">
        <v>3924</v>
      </c>
      <c r="O703" s="140"/>
      <c r="P703" s="140"/>
      <c r="Q703" s="62" t="s">
        <v>3725</v>
      </c>
      <c r="R703" s="2491">
        <v>1</v>
      </c>
      <c r="S703" s="2491">
        <v>1</v>
      </c>
      <c r="T703" s="2460" t="s">
        <v>798</v>
      </c>
      <c r="U703" s="16">
        <v>12</v>
      </c>
      <c r="V703" s="2533">
        <f t="shared" si="14"/>
        <v>720</v>
      </c>
      <c r="W703" s="16" t="s">
        <v>506</v>
      </c>
      <c r="X703" s="2513" t="s">
        <v>2038</v>
      </c>
      <c r="Y703" s="2948"/>
      <c r="Z703" s="2614" t="s">
        <v>3728</v>
      </c>
      <c r="AA703" s="2499" t="s">
        <v>3729</v>
      </c>
      <c r="AB703" s="2567">
        <v>45257</v>
      </c>
      <c r="AC703" s="2499">
        <f>3360.64+1700</f>
        <v>5060.6399999999994</v>
      </c>
      <c r="AD703" s="2612" t="s">
        <v>3730</v>
      </c>
      <c r="AE703" s="2543">
        <v>45261</v>
      </c>
      <c r="AF703" s="8">
        <v>1</v>
      </c>
      <c r="AG703" s="2543">
        <v>45259</v>
      </c>
      <c r="AH703" s="8">
        <v>2</v>
      </c>
    </row>
    <row r="704" spans="1:34" s="162" customFormat="1" ht="225" x14ac:dyDescent="0.25">
      <c r="A704" s="2639">
        <v>45279</v>
      </c>
      <c r="C704" s="17" t="s">
        <v>3928</v>
      </c>
      <c r="D704" s="17"/>
      <c r="E704" s="17"/>
      <c r="F704" s="2631"/>
      <c r="G704" s="2556">
        <v>1</v>
      </c>
      <c r="H704" s="2631"/>
      <c r="I704" s="2936" t="s">
        <v>16634</v>
      </c>
      <c r="J704" s="16">
        <v>200</v>
      </c>
      <c r="K704" s="79" t="s">
        <v>3925</v>
      </c>
      <c r="L704" s="2461" t="s">
        <v>504</v>
      </c>
      <c r="M704" s="2600" t="s">
        <v>35</v>
      </c>
      <c r="N704" s="140" t="s">
        <v>3927</v>
      </c>
      <c r="O704" s="140"/>
      <c r="P704" s="140"/>
      <c r="Q704" s="62" t="s">
        <v>3926</v>
      </c>
      <c r="R704" s="2491">
        <v>22</v>
      </c>
      <c r="S704" s="2491">
        <v>34</v>
      </c>
      <c r="T704" s="2460" t="s">
        <v>505</v>
      </c>
      <c r="U704" s="16">
        <v>3</v>
      </c>
      <c r="V704" s="2533">
        <f t="shared" si="14"/>
        <v>600</v>
      </c>
      <c r="W704" s="16" t="s">
        <v>506</v>
      </c>
      <c r="X704" s="2513" t="s">
        <v>1316</v>
      </c>
      <c r="Y704" s="2948"/>
      <c r="Z704" s="2530" t="s">
        <v>3929</v>
      </c>
      <c r="AA704" s="2499" t="s">
        <v>3930</v>
      </c>
      <c r="AB704" s="2593" t="s">
        <v>3931</v>
      </c>
      <c r="AC704" s="2499">
        <v>2616</v>
      </c>
      <c r="AD704" s="6" t="s">
        <v>635</v>
      </c>
      <c r="AE704" s="2543">
        <v>45279</v>
      </c>
      <c r="AF704" s="8">
        <v>2</v>
      </c>
      <c r="AG704" s="2543">
        <v>45268</v>
      </c>
      <c r="AH704" s="8">
        <v>6</v>
      </c>
    </row>
    <row r="705" spans="1:34" s="162" customFormat="1" ht="120" x14ac:dyDescent="0.25">
      <c r="A705" s="2639">
        <v>45279</v>
      </c>
      <c r="C705" s="62" t="s">
        <v>3934</v>
      </c>
      <c r="D705" s="62"/>
      <c r="E705" s="62"/>
      <c r="F705" s="2526"/>
      <c r="G705" s="2556">
        <v>2</v>
      </c>
      <c r="H705" s="2631"/>
      <c r="I705" s="2936" t="s">
        <v>16773</v>
      </c>
      <c r="J705" s="1549">
        <v>30</v>
      </c>
      <c r="K705" s="2449" t="s">
        <v>16923</v>
      </c>
      <c r="L705" s="2461" t="s">
        <v>504</v>
      </c>
      <c r="M705" s="2600" t="s">
        <v>35</v>
      </c>
      <c r="N705" s="140" t="s">
        <v>3933</v>
      </c>
      <c r="O705" s="140"/>
      <c r="P705" s="140"/>
      <c r="Q705" s="62" t="s">
        <v>3932</v>
      </c>
      <c r="R705" s="2491">
        <v>43</v>
      </c>
      <c r="S705" s="2491">
        <v>176</v>
      </c>
      <c r="T705" s="2460" t="s">
        <v>545</v>
      </c>
      <c r="U705" s="16">
        <v>7</v>
      </c>
      <c r="V705" s="2533">
        <f t="shared" si="14"/>
        <v>210</v>
      </c>
      <c r="W705" s="16" t="s">
        <v>583</v>
      </c>
      <c r="X705" s="2513" t="s">
        <v>3935</v>
      </c>
      <c r="Y705" s="2948"/>
      <c r="Z705" s="2614" t="s">
        <v>3936</v>
      </c>
      <c r="AA705" s="2499" t="s">
        <v>3883</v>
      </c>
      <c r="AB705" s="2567">
        <v>45243</v>
      </c>
      <c r="AC705" s="2499">
        <v>1777.2</v>
      </c>
      <c r="AD705" s="6" t="s">
        <v>3937</v>
      </c>
      <c r="AE705" s="2543">
        <v>45274</v>
      </c>
      <c r="AF705" s="8">
        <v>1</v>
      </c>
      <c r="AG705" s="2543">
        <v>45247</v>
      </c>
      <c r="AH705" s="8">
        <v>3</v>
      </c>
    </row>
    <row r="706" spans="1:34" s="2" customFormat="1" ht="288" x14ac:dyDescent="0.25">
      <c r="A706" s="2639">
        <v>45279</v>
      </c>
      <c r="C706" s="1597" t="s">
        <v>3940</v>
      </c>
      <c r="D706" s="1597"/>
      <c r="E706" s="1597"/>
      <c r="F706" s="2556">
        <v>1</v>
      </c>
      <c r="G706" s="2631"/>
      <c r="H706" s="2631"/>
      <c r="I706" s="2941" t="s">
        <v>16774</v>
      </c>
      <c r="J706" s="16">
        <v>50</v>
      </c>
      <c r="K706" s="2684" t="s">
        <v>16924</v>
      </c>
      <c r="L706" s="2461" t="s">
        <v>504</v>
      </c>
      <c r="M706" s="2600" t="s">
        <v>35</v>
      </c>
      <c r="N706" s="140" t="s">
        <v>3939</v>
      </c>
      <c r="O706" s="140"/>
      <c r="P706" s="140"/>
      <c r="Q706" s="62" t="s">
        <v>3938</v>
      </c>
      <c r="R706" s="2460">
        <v>34</v>
      </c>
      <c r="S706" s="2460">
        <v>125</v>
      </c>
      <c r="T706" s="2460" t="s">
        <v>545</v>
      </c>
      <c r="U706" s="16">
        <v>35</v>
      </c>
      <c r="V706" s="2533">
        <f t="shared" si="14"/>
        <v>1750</v>
      </c>
      <c r="W706" s="16" t="s">
        <v>512</v>
      </c>
      <c r="X706" s="2513" t="s">
        <v>3941</v>
      </c>
      <c r="Y706" s="2513"/>
      <c r="Z706" s="2529" t="s">
        <v>3942</v>
      </c>
      <c r="AA706" s="2499" t="s">
        <v>3883</v>
      </c>
      <c r="AB706" s="2593" t="s">
        <v>3943</v>
      </c>
      <c r="AC706" s="2499">
        <v>3575</v>
      </c>
      <c r="AD706" s="6" t="s">
        <v>3937</v>
      </c>
      <c r="AE706" s="2543">
        <v>45278</v>
      </c>
      <c r="AF706" s="8">
        <v>1</v>
      </c>
      <c r="AG706" s="2543">
        <v>45250</v>
      </c>
      <c r="AH706" s="8">
        <v>5.5</v>
      </c>
    </row>
    <row r="707" spans="1:34" s="2646" customFormat="1" ht="120" x14ac:dyDescent="0.25">
      <c r="A707" s="2639">
        <v>45279</v>
      </c>
      <c r="C707" s="17" t="s">
        <v>3928</v>
      </c>
      <c r="D707" s="17"/>
      <c r="E707" s="17"/>
      <c r="F707" s="2631"/>
      <c r="G707" s="2556">
        <v>1</v>
      </c>
      <c r="H707" s="2631"/>
      <c r="I707" s="2939" t="s">
        <v>16635</v>
      </c>
      <c r="J707" s="16">
        <v>100</v>
      </c>
      <c r="K707" s="79" t="s">
        <v>3925</v>
      </c>
      <c r="L707" s="2461" t="s">
        <v>504</v>
      </c>
      <c r="M707" s="2600" t="s">
        <v>511</v>
      </c>
      <c r="N707" s="56" t="s">
        <v>3945</v>
      </c>
      <c r="O707" s="56"/>
      <c r="P707" s="56"/>
      <c r="Q707" s="62" t="s">
        <v>3944</v>
      </c>
      <c r="R707" s="2491">
        <v>4</v>
      </c>
      <c r="S707" s="2491">
        <v>4</v>
      </c>
      <c r="T707" s="2460" t="s">
        <v>545</v>
      </c>
      <c r="U707" s="16">
        <v>9</v>
      </c>
      <c r="V707" s="2533">
        <f t="shared" si="14"/>
        <v>900</v>
      </c>
      <c r="W707" s="16" t="s">
        <v>506</v>
      </c>
      <c r="X707" s="2513" t="s">
        <v>3358</v>
      </c>
      <c r="Y707" s="2948"/>
      <c r="Z707" s="2530"/>
      <c r="AA707" s="2499" t="s">
        <v>3695</v>
      </c>
      <c r="AB707" s="2593" t="s">
        <v>3931</v>
      </c>
      <c r="AC707" s="2499">
        <v>1470</v>
      </c>
      <c r="AD707" s="6" t="s">
        <v>3946</v>
      </c>
      <c r="AE707" s="2543">
        <v>45279</v>
      </c>
      <c r="AF707" s="8">
        <v>1</v>
      </c>
      <c r="AG707" s="2543">
        <v>45268</v>
      </c>
      <c r="AH707" s="8">
        <v>2</v>
      </c>
    </row>
    <row r="708" spans="1:34" s="2646" customFormat="1" ht="51" x14ac:dyDescent="0.25">
      <c r="A708" s="2639">
        <v>45279</v>
      </c>
      <c r="C708" s="62" t="s">
        <v>3948</v>
      </c>
      <c r="D708" s="62"/>
      <c r="E708" s="62"/>
      <c r="F708" s="2677">
        <v>1</v>
      </c>
      <c r="G708" s="2677"/>
      <c r="H708" s="2677"/>
      <c r="I708" s="2939" t="s">
        <v>16636</v>
      </c>
      <c r="J708" s="16">
        <v>23</v>
      </c>
      <c r="K708" s="79" t="s">
        <v>3925</v>
      </c>
      <c r="L708" s="2461" t="s">
        <v>504</v>
      </c>
      <c r="M708" s="2600"/>
      <c r="N708" s="140" t="s">
        <v>3947</v>
      </c>
      <c r="O708" s="140"/>
      <c r="P708" s="140"/>
      <c r="Q708" s="62" t="s">
        <v>986</v>
      </c>
      <c r="R708" s="2491">
        <v>48</v>
      </c>
      <c r="S708" s="2491">
        <v>313</v>
      </c>
      <c r="T708" s="2460" t="s">
        <v>545</v>
      </c>
      <c r="U708" s="16">
        <v>28</v>
      </c>
      <c r="V708" s="2533">
        <f t="shared" si="14"/>
        <v>644</v>
      </c>
      <c r="W708" s="16" t="s">
        <v>512</v>
      </c>
      <c r="X708" s="2513" t="s">
        <v>2729</v>
      </c>
      <c r="Y708" s="2948"/>
      <c r="Z708" s="2614"/>
      <c r="AA708" s="2499" t="s">
        <v>2730</v>
      </c>
      <c r="AB708" s="2567">
        <v>45275</v>
      </c>
      <c r="AC708" s="2499"/>
      <c r="AD708" s="6"/>
      <c r="AE708" s="2543"/>
      <c r="AF708" s="8">
        <v>1</v>
      </c>
      <c r="AG708" s="2543"/>
      <c r="AH708" s="8">
        <v>7.5</v>
      </c>
    </row>
    <row r="709" spans="1:34" s="2646" customFormat="1" ht="45" x14ac:dyDescent="0.25">
      <c r="A709" s="2639">
        <v>45279</v>
      </c>
      <c r="C709" s="62"/>
      <c r="D709" s="62"/>
      <c r="E709" s="62"/>
      <c r="F709" s="2677"/>
      <c r="G709" s="2677"/>
      <c r="H709" s="2677"/>
      <c r="I709" s="2939" t="s">
        <v>16637</v>
      </c>
      <c r="J709" s="16">
        <v>1</v>
      </c>
      <c r="K709" s="79" t="s">
        <v>3949</v>
      </c>
      <c r="L709" s="2461" t="s">
        <v>516</v>
      </c>
      <c r="M709" s="2600"/>
      <c r="N709" s="140" t="s">
        <v>3950</v>
      </c>
      <c r="O709" s="140"/>
      <c r="P709" s="140"/>
      <c r="Q709" s="62" t="s">
        <v>986</v>
      </c>
      <c r="R709" s="2491" t="s">
        <v>516</v>
      </c>
      <c r="S709" s="2491" t="s">
        <v>516</v>
      </c>
      <c r="T709" s="2460" t="s">
        <v>516</v>
      </c>
      <c r="U709" s="16" t="s">
        <v>516</v>
      </c>
      <c r="V709" s="2533" t="s">
        <v>516</v>
      </c>
      <c r="W709" s="16"/>
      <c r="X709" s="2513"/>
      <c r="Y709" s="2948"/>
      <c r="Z709" s="2614"/>
      <c r="AA709" s="2499"/>
      <c r="AB709" s="2567"/>
      <c r="AC709" s="2499">
        <v>400</v>
      </c>
      <c r="AD709" s="6"/>
      <c r="AE709" s="2543"/>
      <c r="AF709" s="8">
        <v>1</v>
      </c>
      <c r="AG709" s="2543"/>
      <c r="AH709" s="8"/>
    </row>
    <row r="710" spans="1:34" s="162" customFormat="1" ht="135" x14ac:dyDescent="0.25">
      <c r="A710" s="2639">
        <v>45278</v>
      </c>
      <c r="C710" s="17" t="s">
        <v>3954</v>
      </c>
      <c r="D710" s="17"/>
      <c r="E710" s="17"/>
      <c r="F710" s="2631"/>
      <c r="G710" s="2631"/>
      <c r="H710" s="2556">
        <v>1</v>
      </c>
      <c r="I710" s="2936" t="s">
        <v>16777</v>
      </c>
      <c r="J710" s="16">
        <v>10</v>
      </c>
      <c r="K710" s="79" t="s">
        <v>3951</v>
      </c>
      <c r="L710" s="2461" t="s">
        <v>504</v>
      </c>
      <c r="M710" s="2600" t="s">
        <v>2802</v>
      </c>
      <c r="N710" s="140" t="s">
        <v>3953</v>
      </c>
      <c r="O710" s="140"/>
      <c r="P710" s="140"/>
      <c r="Q710" s="62" t="s">
        <v>3952</v>
      </c>
      <c r="R710" s="2491">
        <v>12</v>
      </c>
      <c r="S710" s="2491">
        <v>72</v>
      </c>
      <c r="T710" s="2460" t="s">
        <v>505</v>
      </c>
      <c r="U710" s="16">
        <v>32</v>
      </c>
      <c r="V710" s="2533">
        <f t="shared" ref="V710:V741" si="15">U710*J710</f>
        <v>320</v>
      </c>
      <c r="W710" s="16" t="s">
        <v>506</v>
      </c>
      <c r="X710" s="2513" t="s">
        <v>2492</v>
      </c>
      <c r="Y710" s="2948"/>
      <c r="Z710" s="2530"/>
      <c r="AA710" s="2499" t="s">
        <v>3778</v>
      </c>
      <c r="AB710" s="2593" t="s">
        <v>3955</v>
      </c>
      <c r="AC710" s="2499">
        <v>3310</v>
      </c>
      <c r="AD710" s="6" t="s">
        <v>635</v>
      </c>
      <c r="AE710" s="2543">
        <v>45278</v>
      </c>
      <c r="AF710" s="8">
        <v>2</v>
      </c>
      <c r="AG710" s="2543">
        <v>45273</v>
      </c>
      <c r="AH710" s="8">
        <v>3.5</v>
      </c>
    </row>
    <row r="711" spans="1:34" s="162" customFormat="1" ht="195" x14ac:dyDescent="0.25">
      <c r="A711" s="2639">
        <v>45278</v>
      </c>
      <c r="C711" s="17" t="s">
        <v>3954</v>
      </c>
      <c r="D711" s="17"/>
      <c r="E711" s="17"/>
      <c r="F711" s="2631"/>
      <c r="G711" s="2631"/>
      <c r="H711" s="2556">
        <v>3</v>
      </c>
      <c r="I711" s="2936" t="s">
        <v>16778</v>
      </c>
      <c r="J711" s="16">
        <v>10</v>
      </c>
      <c r="K711" s="79" t="s">
        <v>3951</v>
      </c>
      <c r="L711" s="2461" t="s">
        <v>504</v>
      </c>
      <c r="M711" s="2600" t="s">
        <v>2802</v>
      </c>
      <c r="N711" s="140" t="s">
        <v>3957</v>
      </c>
      <c r="O711" s="140"/>
      <c r="P711" s="140"/>
      <c r="Q711" s="17" t="s">
        <v>3956</v>
      </c>
      <c r="R711" s="2491">
        <v>10</v>
      </c>
      <c r="S711" s="2491">
        <v>22</v>
      </c>
      <c r="T711" s="2460" t="s">
        <v>545</v>
      </c>
      <c r="U711" s="16">
        <v>36</v>
      </c>
      <c r="V711" s="2533">
        <f t="shared" si="15"/>
        <v>360</v>
      </c>
      <c r="W711" s="16" t="s">
        <v>506</v>
      </c>
      <c r="X711" s="2513" t="s">
        <v>2492</v>
      </c>
      <c r="Y711" s="2948"/>
      <c r="Z711" s="2530"/>
      <c r="AA711" s="2499" t="s">
        <v>3778</v>
      </c>
      <c r="AB711" s="2593" t="s">
        <v>3955</v>
      </c>
      <c r="AC711" s="2499">
        <v>2798</v>
      </c>
      <c r="AD711" s="6" t="s">
        <v>3958</v>
      </c>
      <c r="AE711" s="2543">
        <v>45278</v>
      </c>
      <c r="AF711" s="8">
        <v>1</v>
      </c>
      <c r="AG711" s="2543">
        <v>45273</v>
      </c>
      <c r="AH711" s="8">
        <v>2</v>
      </c>
    </row>
    <row r="712" spans="1:34" s="162" customFormat="1" ht="135" x14ac:dyDescent="0.25">
      <c r="A712" s="2639">
        <v>45278</v>
      </c>
      <c r="C712" s="17" t="s">
        <v>3961</v>
      </c>
      <c r="D712" s="17"/>
      <c r="E712" s="17"/>
      <c r="F712" s="2631"/>
      <c r="G712" s="2631"/>
      <c r="H712" s="2556">
        <v>1</v>
      </c>
      <c r="I712" s="2936" t="s">
        <v>16638</v>
      </c>
      <c r="J712" s="16">
        <v>30</v>
      </c>
      <c r="K712" s="79" t="s">
        <v>3951</v>
      </c>
      <c r="L712" s="2461" t="s">
        <v>504</v>
      </c>
      <c r="M712" s="2600" t="s">
        <v>2802</v>
      </c>
      <c r="N712" s="56" t="s">
        <v>3960</v>
      </c>
      <c r="O712" s="56"/>
      <c r="P712" s="56"/>
      <c r="Q712" s="62" t="s">
        <v>3959</v>
      </c>
      <c r="R712" s="2491">
        <v>60</v>
      </c>
      <c r="S712" s="2491">
        <v>207</v>
      </c>
      <c r="T712" s="2460" t="s">
        <v>545</v>
      </c>
      <c r="U712" s="16">
        <v>20</v>
      </c>
      <c r="V712" s="2533">
        <f t="shared" si="15"/>
        <v>600</v>
      </c>
      <c r="W712" s="16" t="s">
        <v>506</v>
      </c>
      <c r="X712" s="2513" t="s">
        <v>2937</v>
      </c>
      <c r="Y712" s="2948"/>
      <c r="Z712" s="2530"/>
      <c r="AA712" s="2499" t="s">
        <v>3794</v>
      </c>
      <c r="AB712" s="2593" t="s">
        <v>3962</v>
      </c>
      <c r="AC712" s="2499">
        <v>2988.2</v>
      </c>
      <c r="AD712" s="6" t="s">
        <v>3963</v>
      </c>
      <c r="AE712" s="2543">
        <v>45278</v>
      </c>
      <c r="AF712" s="8">
        <v>1</v>
      </c>
      <c r="AG712" s="2543">
        <v>45273</v>
      </c>
      <c r="AH712" s="8">
        <v>3</v>
      </c>
    </row>
    <row r="713" spans="1:34" s="162" customFormat="1" ht="90" x14ac:dyDescent="0.25">
      <c r="A713" s="2639">
        <v>45275</v>
      </c>
      <c r="C713" s="67" t="s">
        <v>3965</v>
      </c>
      <c r="D713" s="67"/>
      <c r="E713" s="67"/>
      <c r="F713" s="2631"/>
      <c r="G713" s="2556"/>
      <c r="H713" s="2556">
        <v>1</v>
      </c>
      <c r="I713" s="2936" t="s">
        <v>16639</v>
      </c>
      <c r="J713" s="69">
        <v>8</v>
      </c>
      <c r="K713" s="2450" t="s">
        <v>16925</v>
      </c>
      <c r="L713" s="2461" t="s">
        <v>504</v>
      </c>
      <c r="M713" s="2600" t="s">
        <v>511</v>
      </c>
      <c r="N713" s="56" t="s">
        <v>586</v>
      </c>
      <c r="O713" s="56"/>
      <c r="P713" s="56"/>
      <c r="Q713" s="62" t="s">
        <v>3964</v>
      </c>
      <c r="R713" s="2491">
        <v>233</v>
      </c>
      <c r="S713" s="2491">
        <v>1978</v>
      </c>
      <c r="T713" s="2460" t="s">
        <v>1473</v>
      </c>
      <c r="U713" s="69">
        <v>32</v>
      </c>
      <c r="V713" s="2533">
        <f t="shared" si="15"/>
        <v>256</v>
      </c>
      <c r="W713" s="16" t="s">
        <v>506</v>
      </c>
      <c r="X713" s="2513" t="s">
        <v>595</v>
      </c>
      <c r="Y713" s="2948"/>
      <c r="Z713" s="2530"/>
      <c r="AA713" s="2499" t="s">
        <v>3687</v>
      </c>
      <c r="AB713" s="2567">
        <v>45250</v>
      </c>
      <c r="AC713" s="2499">
        <v>15924.4</v>
      </c>
      <c r="AD713" s="2612" t="s">
        <v>3966</v>
      </c>
      <c r="AE713" s="2543">
        <v>45275</v>
      </c>
      <c r="AF713" s="8">
        <v>2</v>
      </c>
      <c r="AG713" s="2543">
        <v>45266</v>
      </c>
      <c r="AH713" s="8">
        <v>10</v>
      </c>
    </row>
    <row r="714" spans="1:34" s="162" customFormat="1" ht="240" x14ac:dyDescent="0.25">
      <c r="A714" s="2639">
        <v>45275</v>
      </c>
      <c r="C714" s="62" t="s">
        <v>3970</v>
      </c>
      <c r="D714" s="62"/>
      <c r="E714" s="62"/>
      <c r="F714" s="2556">
        <v>1</v>
      </c>
      <c r="G714" s="2631"/>
      <c r="H714" s="2631"/>
      <c r="I714" s="2936" t="s">
        <v>16640</v>
      </c>
      <c r="J714" s="16">
        <v>10</v>
      </c>
      <c r="K714" s="79" t="s">
        <v>3967</v>
      </c>
      <c r="L714" s="2461" t="s">
        <v>504</v>
      </c>
      <c r="M714" s="2600" t="s">
        <v>511</v>
      </c>
      <c r="N714" s="56" t="s">
        <v>3969</v>
      </c>
      <c r="O714" s="56"/>
      <c r="P714" s="56"/>
      <c r="Q714" s="62" t="s">
        <v>3968</v>
      </c>
      <c r="R714" s="2491">
        <v>137</v>
      </c>
      <c r="S714" s="2491">
        <v>455</v>
      </c>
      <c r="T714" s="2460" t="s">
        <v>629</v>
      </c>
      <c r="U714" s="16">
        <v>63</v>
      </c>
      <c r="V714" s="2533">
        <f t="shared" si="15"/>
        <v>630</v>
      </c>
      <c r="W714" s="16" t="s">
        <v>506</v>
      </c>
      <c r="X714" s="2513" t="s">
        <v>572</v>
      </c>
      <c r="Y714" s="2948"/>
      <c r="Z714" s="2614" t="s">
        <v>3971</v>
      </c>
      <c r="AA714" s="2499" t="s">
        <v>3729</v>
      </c>
      <c r="AB714" s="2593" t="s">
        <v>3931</v>
      </c>
      <c r="AC714" s="2499">
        <v>8236</v>
      </c>
      <c r="AD714" s="2612" t="s">
        <v>3972</v>
      </c>
      <c r="AE714" s="2543">
        <v>45274</v>
      </c>
      <c r="AF714" s="8">
        <v>2</v>
      </c>
      <c r="AG714" s="2543">
        <v>45267</v>
      </c>
      <c r="AH714" s="8"/>
    </row>
    <row r="715" spans="1:34" s="162" customFormat="1" ht="135" x14ac:dyDescent="0.25">
      <c r="A715" s="2639">
        <v>45275</v>
      </c>
      <c r="C715" s="62" t="s">
        <v>3975</v>
      </c>
      <c r="D715" s="62"/>
      <c r="E715" s="62"/>
      <c r="F715" s="2682"/>
      <c r="G715" s="2682"/>
      <c r="H715" s="2681">
        <v>1</v>
      </c>
      <c r="I715" s="2936" t="s">
        <v>16641</v>
      </c>
      <c r="J715" s="1549">
        <v>15</v>
      </c>
      <c r="K715" s="79" t="s">
        <v>3967</v>
      </c>
      <c r="L715" s="2461" t="s">
        <v>504</v>
      </c>
      <c r="M715" s="2600" t="s">
        <v>27</v>
      </c>
      <c r="N715" s="140" t="s">
        <v>3974</v>
      </c>
      <c r="O715" s="140"/>
      <c r="P715" s="140"/>
      <c r="Q715" s="62" t="s">
        <v>3973</v>
      </c>
      <c r="R715" s="2491">
        <v>78</v>
      </c>
      <c r="S715" s="2491">
        <v>768</v>
      </c>
      <c r="T715" s="2460" t="s">
        <v>505</v>
      </c>
      <c r="U715" s="78">
        <v>10</v>
      </c>
      <c r="V715" s="2533">
        <f t="shared" si="15"/>
        <v>150</v>
      </c>
      <c r="W715" s="16" t="s">
        <v>506</v>
      </c>
      <c r="X715" s="2513" t="s">
        <v>3976</v>
      </c>
      <c r="Y715" s="2948"/>
      <c r="Z715" s="2614" t="s">
        <v>3977</v>
      </c>
      <c r="AA715" s="2499" t="s">
        <v>643</v>
      </c>
      <c r="AB715" s="2593" t="s">
        <v>3978</v>
      </c>
      <c r="AC715" s="2499">
        <v>7608.4</v>
      </c>
      <c r="AD715" s="6" t="s">
        <v>635</v>
      </c>
      <c r="AE715" s="2543">
        <v>45275</v>
      </c>
      <c r="AF715" s="8">
        <v>2</v>
      </c>
      <c r="AG715" s="2543">
        <v>45272</v>
      </c>
      <c r="AH715" s="8">
        <v>14</v>
      </c>
    </row>
    <row r="716" spans="1:34" s="162" customFormat="1" ht="135" x14ac:dyDescent="0.25">
      <c r="A716" s="2639">
        <v>45275</v>
      </c>
      <c r="C716" s="62" t="s">
        <v>3981</v>
      </c>
      <c r="D716" s="62"/>
      <c r="E716" s="62"/>
      <c r="F716" s="161"/>
      <c r="G716" s="2681">
        <v>1</v>
      </c>
      <c r="H716" s="161"/>
      <c r="I716" s="2936" t="s">
        <v>16642</v>
      </c>
      <c r="J716" s="16">
        <v>105</v>
      </c>
      <c r="K716" s="79" t="s">
        <v>3967</v>
      </c>
      <c r="L716" s="2461" t="s">
        <v>504</v>
      </c>
      <c r="M716" s="2600" t="s">
        <v>2802</v>
      </c>
      <c r="N716" s="140" t="s">
        <v>3980</v>
      </c>
      <c r="O716" s="140"/>
      <c r="P716" s="140"/>
      <c r="Q716" s="62" t="s">
        <v>3979</v>
      </c>
      <c r="R716" s="2460">
        <v>67</v>
      </c>
      <c r="S716" s="2460">
        <v>152</v>
      </c>
      <c r="T716" s="2460" t="s">
        <v>505</v>
      </c>
      <c r="U716" s="16">
        <v>6</v>
      </c>
      <c r="V716" s="2533">
        <f t="shared" si="15"/>
        <v>630</v>
      </c>
      <c r="W716" s="16" t="s">
        <v>506</v>
      </c>
      <c r="X716" s="2513" t="s">
        <v>588</v>
      </c>
      <c r="Y716" s="2948"/>
      <c r="Z716" s="2530"/>
      <c r="AA716" s="2499" t="s">
        <v>3982</v>
      </c>
      <c r="AB716" s="2593" t="s">
        <v>3983</v>
      </c>
      <c r="AC716" s="2499">
        <v>5739.2</v>
      </c>
      <c r="AD716" s="2685" t="s">
        <v>3984</v>
      </c>
      <c r="AE716" s="2543">
        <v>45275</v>
      </c>
      <c r="AF716" s="8">
        <v>2</v>
      </c>
      <c r="AG716" s="2543">
        <v>45272</v>
      </c>
      <c r="AH716" s="8">
        <v>15</v>
      </c>
    </row>
    <row r="717" spans="1:34" s="162" customFormat="1" ht="360" x14ac:dyDescent="0.25">
      <c r="A717" s="2639">
        <v>45275</v>
      </c>
      <c r="C717" s="2610" t="s">
        <v>3987</v>
      </c>
      <c r="D717" s="2610"/>
      <c r="E717" s="2610"/>
      <c r="F717" s="2683">
        <v>1</v>
      </c>
      <c r="G717" s="161"/>
      <c r="H717" s="161"/>
      <c r="I717" s="2936" t="s">
        <v>16643</v>
      </c>
      <c r="J717" s="16">
        <v>350</v>
      </c>
      <c r="K717" s="2684" t="s">
        <v>3967</v>
      </c>
      <c r="L717" s="2461" t="s">
        <v>504</v>
      </c>
      <c r="M717" s="2600" t="s">
        <v>511</v>
      </c>
      <c r="N717" s="1590" t="s">
        <v>3986</v>
      </c>
      <c r="O717" s="1590"/>
      <c r="P717" s="1590"/>
      <c r="Q717" s="62" t="s">
        <v>3985</v>
      </c>
      <c r="R717" s="2491">
        <v>23</v>
      </c>
      <c r="S717" s="2491">
        <v>92</v>
      </c>
      <c r="T717" s="2460" t="s">
        <v>505</v>
      </c>
      <c r="U717" s="16">
        <v>30</v>
      </c>
      <c r="V717" s="2533">
        <f t="shared" si="15"/>
        <v>10500</v>
      </c>
      <c r="W717" s="16" t="s">
        <v>506</v>
      </c>
      <c r="X717" s="2513" t="s">
        <v>588</v>
      </c>
      <c r="Y717" s="2948"/>
      <c r="Z717" s="2664" t="s">
        <v>3988</v>
      </c>
      <c r="AA717" s="2499" t="s">
        <v>3864</v>
      </c>
      <c r="AB717" s="2593" t="s">
        <v>3989</v>
      </c>
      <c r="AC717" s="2499">
        <v>31516</v>
      </c>
      <c r="AD717" s="6" t="s">
        <v>3990</v>
      </c>
      <c r="AE717" s="2543">
        <v>45275</v>
      </c>
      <c r="AF717" s="8">
        <v>2</v>
      </c>
      <c r="AG717" s="2543">
        <v>45268</v>
      </c>
      <c r="AH717" s="8">
        <v>22</v>
      </c>
    </row>
    <row r="718" spans="1:34" s="162" customFormat="1" ht="45" x14ac:dyDescent="0.25">
      <c r="A718" s="2639">
        <v>45274</v>
      </c>
      <c r="C718" s="62" t="s">
        <v>3993</v>
      </c>
      <c r="D718" s="62"/>
      <c r="E718" s="62"/>
      <c r="F718" s="2631"/>
      <c r="G718" s="2556">
        <v>2</v>
      </c>
      <c r="H718" s="2631"/>
      <c r="I718" s="2936" t="s">
        <v>16644</v>
      </c>
      <c r="J718" s="1549">
        <v>5</v>
      </c>
      <c r="K718" s="79" t="s">
        <v>3991</v>
      </c>
      <c r="L718" s="2461" t="s">
        <v>504</v>
      </c>
      <c r="M718" s="2600" t="s">
        <v>35</v>
      </c>
      <c r="N718" s="56" t="s">
        <v>1038</v>
      </c>
      <c r="O718" s="56"/>
      <c r="P718" s="56"/>
      <c r="Q718" s="17" t="s">
        <v>3992</v>
      </c>
      <c r="R718" s="2491">
        <v>51</v>
      </c>
      <c r="S718" s="2491">
        <v>556</v>
      </c>
      <c r="T718" s="2460" t="s">
        <v>505</v>
      </c>
      <c r="U718" s="16">
        <v>8</v>
      </c>
      <c r="V718" s="2533">
        <f t="shared" si="15"/>
        <v>40</v>
      </c>
      <c r="W718" s="16" t="s">
        <v>506</v>
      </c>
      <c r="X718" s="2513" t="s">
        <v>3994</v>
      </c>
      <c r="Y718" s="2948"/>
      <c r="Z718" s="2530"/>
      <c r="AA718" s="2499" t="s">
        <v>3995</v>
      </c>
      <c r="AB718" s="2567">
        <v>45251</v>
      </c>
      <c r="AC718" s="2499">
        <v>2069.4</v>
      </c>
      <c r="AD718" s="6" t="s">
        <v>635</v>
      </c>
      <c r="AE718" s="2543">
        <v>45278</v>
      </c>
      <c r="AF718" s="8">
        <v>2</v>
      </c>
      <c r="AG718" s="2543">
        <v>45267</v>
      </c>
      <c r="AH718" s="8"/>
    </row>
    <row r="719" spans="1:34" s="2" customFormat="1" ht="135" x14ac:dyDescent="0.25">
      <c r="A719" s="2639">
        <v>45274</v>
      </c>
      <c r="C719" s="17" t="s">
        <v>3998</v>
      </c>
      <c r="D719" s="17"/>
      <c r="E719" s="17"/>
      <c r="F719" s="2631"/>
      <c r="G719" s="2556"/>
      <c r="H719" s="2556">
        <v>1</v>
      </c>
      <c r="I719" s="2941" t="s">
        <v>16645</v>
      </c>
      <c r="J719" s="16">
        <v>12</v>
      </c>
      <c r="K719" s="79" t="s">
        <v>3967</v>
      </c>
      <c r="L719" s="2461" t="s">
        <v>504</v>
      </c>
      <c r="M719" s="2600" t="s">
        <v>511</v>
      </c>
      <c r="N719" s="56" t="s">
        <v>3997</v>
      </c>
      <c r="O719" s="56"/>
      <c r="P719" s="56"/>
      <c r="Q719" s="62" t="s">
        <v>3996</v>
      </c>
      <c r="R719" s="2460">
        <v>93</v>
      </c>
      <c r="S719" s="2460">
        <v>450</v>
      </c>
      <c r="T719" s="2460" t="s">
        <v>629</v>
      </c>
      <c r="U719" s="16">
        <v>26</v>
      </c>
      <c r="V719" s="2533">
        <f t="shared" si="15"/>
        <v>312</v>
      </c>
      <c r="W719" s="16" t="s">
        <v>520</v>
      </c>
      <c r="X719" s="2513" t="s">
        <v>2516</v>
      </c>
      <c r="Y719" s="2513"/>
      <c r="Z719" s="2562"/>
      <c r="AA719" s="2499" t="s">
        <v>3930</v>
      </c>
      <c r="AB719" s="2593" t="s">
        <v>3978</v>
      </c>
      <c r="AC719" s="2499">
        <v>4272.4799999999996</v>
      </c>
      <c r="AD719" s="6" t="s">
        <v>635</v>
      </c>
      <c r="AE719" s="2543">
        <v>45275</v>
      </c>
      <c r="AF719" s="8">
        <v>2</v>
      </c>
      <c r="AG719" s="2543">
        <v>45272</v>
      </c>
      <c r="AH719" s="8">
        <v>4</v>
      </c>
    </row>
    <row r="720" spans="1:34" s="2" customFormat="1" ht="120" x14ac:dyDescent="0.25">
      <c r="A720" s="2639">
        <v>45274</v>
      </c>
      <c r="C720" s="62" t="s">
        <v>4002</v>
      </c>
      <c r="D720" s="62"/>
      <c r="E720" s="62"/>
      <c r="F720" s="2631"/>
      <c r="G720" s="2631"/>
      <c r="H720" s="2556">
        <v>1</v>
      </c>
      <c r="I720" s="2941" t="s">
        <v>16646</v>
      </c>
      <c r="J720" s="16">
        <v>2</v>
      </c>
      <c r="K720" s="79" t="s">
        <v>3999</v>
      </c>
      <c r="L720" s="2461" t="s">
        <v>504</v>
      </c>
      <c r="M720" s="2600" t="s">
        <v>511</v>
      </c>
      <c r="N720" s="56" t="s">
        <v>4001</v>
      </c>
      <c r="O720" s="56"/>
      <c r="P720" s="56"/>
      <c r="Q720" s="62" t="s">
        <v>4000</v>
      </c>
      <c r="R720" s="2460">
        <v>44</v>
      </c>
      <c r="S720" s="2460">
        <v>91</v>
      </c>
      <c r="T720" s="2460" t="s">
        <v>505</v>
      </c>
      <c r="U720" s="16">
        <v>7</v>
      </c>
      <c r="V720" s="2533">
        <f t="shared" si="15"/>
        <v>14</v>
      </c>
      <c r="W720" s="16" t="s">
        <v>506</v>
      </c>
      <c r="X720" s="2513" t="s">
        <v>588</v>
      </c>
      <c r="Y720" s="2513"/>
      <c r="Z720" s="2562"/>
      <c r="AA720" s="2499" t="s">
        <v>3982</v>
      </c>
      <c r="AB720" s="2593" t="s">
        <v>3931</v>
      </c>
      <c r="AC720" s="2499">
        <f>1470+800</f>
        <v>2270</v>
      </c>
      <c r="AD720" s="2612" t="s">
        <v>752</v>
      </c>
      <c r="AE720" s="2543">
        <v>45274</v>
      </c>
      <c r="AF720" s="8">
        <v>2</v>
      </c>
      <c r="AG720" s="2543">
        <v>45271</v>
      </c>
      <c r="AH720" s="8"/>
    </row>
    <row r="721" spans="1:34" s="162" customFormat="1" ht="120" x14ac:dyDescent="0.25">
      <c r="A721" s="2639">
        <v>45274</v>
      </c>
      <c r="C721" s="62" t="s">
        <v>4005</v>
      </c>
      <c r="D721" s="62"/>
      <c r="E721" s="62"/>
      <c r="F721" s="2631"/>
      <c r="G721" s="2631"/>
      <c r="H721" s="2556">
        <v>1</v>
      </c>
      <c r="I721" s="2936" t="s">
        <v>16647</v>
      </c>
      <c r="J721" s="16">
        <v>2</v>
      </c>
      <c r="K721" s="79" t="s">
        <v>3999</v>
      </c>
      <c r="L721" s="2461" t="s">
        <v>504</v>
      </c>
      <c r="M721" s="2600" t="s">
        <v>511</v>
      </c>
      <c r="N721" s="56" t="s">
        <v>4004</v>
      </c>
      <c r="O721" s="56"/>
      <c r="P721" s="56"/>
      <c r="Q721" s="62" t="s">
        <v>4003</v>
      </c>
      <c r="R721" s="2491">
        <v>30</v>
      </c>
      <c r="S721" s="2491">
        <v>458</v>
      </c>
      <c r="T721" s="2460" t="s">
        <v>505</v>
      </c>
      <c r="U721" s="16">
        <v>14</v>
      </c>
      <c r="V721" s="2533">
        <f t="shared" si="15"/>
        <v>28</v>
      </c>
      <c r="W721" s="16" t="s">
        <v>506</v>
      </c>
      <c r="X721" s="2513" t="s">
        <v>4006</v>
      </c>
      <c r="Y721" s="2948"/>
      <c r="Z721" s="2530"/>
      <c r="AA721" s="2499" t="s">
        <v>3982</v>
      </c>
      <c r="AB721" s="2593" t="s">
        <v>3931</v>
      </c>
      <c r="AC721" s="2499">
        <v>3089</v>
      </c>
      <c r="AD721" s="2612" t="s">
        <v>635</v>
      </c>
      <c r="AE721" s="2543">
        <v>45274</v>
      </c>
      <c r="AF721" s="8">
        <v>2</v>
      </c>
      <c r="AG721" s="2543">
        <v>45271</v>
      </c>
      <c r="AH721" s="8"/>
    </row>
    <row r="722" spans="1:34" s="162" customFormat="1" ht="120" x14ac:dyDescent="0.25">
      <c r="A722" s="2639">
        <v>45274</v>
      </c>
      <c r="C722" s="62" t="s">
        <v>4008</v>
      </c>
      <c r="D722" s="62"/>
      <c r="E722" s="62"/>
      <c r="F722" s="2631"/>
      <c r="G722" s="2631"/>
      <c r="H722" s="2556">
        <v>1</v>
      </c>
      <c r="I722" s="2936" t="s">
        <v>16648</v>
      </c>
      <c r="J722" s="16">
        <v>5</v>
      </c>
      <c r="K722" s="79" t="s">
        <v>3999</v>
      </c>
      <c r="L722" s="2461" t="s">
        <v>504</v>
      </c>
      <c r="M722" s="2600" t="s">
        <v>511</v>
      </c>
      <c r="N722" s="56" t="s">
        <v>2802</v>
      </c>
      <c r="O722" s="56"/>
      <c r="P722" s="56"/>
      <c r="Q722" s="62" t="s">
        <v>4007</v>
      </c>
      <c r="R722" s="2491">
        <v>166</v>
      </c>
      <c r="S722" s="2491">
        <v>681</v>
      </c>
      <c r="T722" s="2460" t="s">
        <v>629</v>
      </c>
      <c r="U722" s="16">
        <v>10</v>
      </c>
      <c r="V722" s="2533">
        <f t="shared" si="15"/>
        <v>50</v>
      </c>
      <c r="W722" s="16" t="s">
        <v>512</v>
      </c>
      <c r="X722" s="2513" t="s">
        <v>574</v>
      </c>
      <c r="Y722" s="2948"/>
      <c r="Z722" s="2530" t="s">
        <v>4009</v>
      </c>
      <c r="AA722" s="2499" t="s">
        <v>4010</v>
      </c>
      <c r="AB722" s="2593" t="s">
        <v>668</v>
      </c>
      <c r="AC722" s="2499">
        <v>8941.25</v>
      </c>
      <c r="AD722" s="6" t="s">
        <v>4011</v>
      </c>
      <c r="AE722" s="2543">
        <v>45274</v>
      </c>
      <c r="AF722" s="8">
        <v>2</v>
      </c>
      <c r="AG722" s="2543">
        <v>45268</v>
      </c>
      <c r="AH722" s="8"/>
    </row>
    <row r="723" spans="1:34" s="162" customFormat="1" ht="132" x14ac:dyDescent="0.25">
      <c r="A723" s="2639">
        <v>45273</v>
      </c>
      <c r="C723" s="17" t="s">
        <v>3693</v>
      </c>
      <c r="D723" s="17"/>
      <c r="E723" s="17"/>
      <c r="F723" s="2631"/>
      <c r="G723" s="2631"/>
      <c r="H723" s="2556">
        <v>1</v>
      </c>
      <c r="I723" s="2936" t="s">
        <v>16649</v>
      </c>
      <c r="J723" s="16">
        <v>60</v>
      </c>
      <c r="K723" s="79" t="s">
        <v>3922</v>
      </c>
      <c r="L723" s="2461" t="s">
        <v>504</v>
      </c>
      <c r="M723" s="2600" t="s">
        <v>27</v>
      </c>
      <c r="N723" s="140" t="s">
        <v>4012</v>
      </c>
      <c r="O723" s="140"/>
      <c r="P723" s="140"/>
      <c r="Q723" s="62" t="s">
        <v>3709</v>
      </c>
      <c r="R723" s="2491">
        <v>7</v>
      </c>
      <c r="S723" s="2491">
        <v>8</v>
      </c>
      <c r="T723" s="2460" t="s">
        <v>545</v>
      </c>
      <c r="U723" s="16">
        <v>12</v>
      </c>
      <c r="V723" s="2533">
        <f t="shared" si="15"/>
        <v>720</v>
      </c>
      <c r="W723" s="16" t="s">
        <v>506</v>
      </c>
      <c r="X723" s="2513" t="s">
        <v>2038</v>
      </c>
      <c r="Y723" s="2948"/>
      <c r="Z723" s="2671" t="s">
        <v>3711</v>
      </c>
      <c r="AA723" s="2678" t="s">
        <v>3695</v>
      </c>
      <c r="AB723" s="2567">
        <v>45259</v>
      </c>
      <c r="AC723" s="2499">
        <v>4726</v>
      </c>
      <c r="AD723" s="2612" t="s">
        <v>3712</v>
      </c>
      <c r="AE723" s="2543">
        <v>45267</v>
      </c>
      <c r="AF723" s="8">
        <v>1</v>
      </c>
      <c r="AG723" s="2543">
        <v>45260</v>
      </c>
      <c r="AH723" s="8"/>
    </row>
    <row r="724" spans="1:34" s="162" customFormat="1" ht="135" x14ac:dyDescent="0.25">
      <c r="A724" s="2639">
        <v>45272</v>
      </c>
      <c r="C724" s="62" t="s">
        <v>3707</v>
      </c>
      <c r="D724" s="62"/>
      <c r="E724" s="62"/>
      <c r="F724" s="2526"/>
      <c r="G724" s="2526">
        <v>2</v>
      </c>
      <c r="H724" s="2526"/>
      <c r="I724" s="2936" t="s">
        <v>16650</v>
      </c>
      <c r="J724" s="16">
        <v>60</v>
      </c>
      <c r="K724" s="2449" t="s">
        <v>4013</v>
      </c>
      <c r="L724" s="2461" t="s">
        <v>504</v>
      </c>
      <c r="M724" s="2600" t="s">
        <v>511</v>
      </c>
      <c r="N724" s="140" t="s">
        <v>4014</v>
      </c>
      <c r="O724" s="140"/>
      <c r="P724" s="140"/>
      <c r="Q724" s="62" t="s">
        <v>3705</v>
      </c>
      <c r="R724" s="2491">
        <v>24</v>
      </c>
      <c r="S724" s="2491">
        <v>87</v>
      </c>
      <c r="T724" s="2460" t="s">
        <v>545</v>
      </c>
      <c r="U724" s="16">
        <v>1</v>
      </c>
      <c r="V724" s="2533">
        <f t="shared" si="15"/>
        <v>60</v>
      </c>
      <c r="W724" s="16">
        <v>1</v>
      </c>
      <c r="X724" s="2513" t="s">
        <v>2038</v>
      </c>
      <c r="Y724" s="2948"/>
      <c r="Z724" s="2614" t="s">
        <v>4015</v>
      </c>
      <c r="AA724" s="2499" t="s">
        <v>3687</v>
      </c>
      <c r="AB724" s="2567">
        <v>45233</v>
      </c>
      <c r="AC724" s="2499">
        <f>3938.4+800</f>
        <v>4738.3999999999996</v>
      </c>
      <c r="AD724" s="2612" t="s">
        <v>3708</v>
      </c>
      <c r="AE724" s="2543">
        <v>45247</v>
      </c>
      <c r="AF724" s="8">
        <v>1</v>
      </c>
      <c r="AG724" s="2543">
        <v>45245</v>
      </c>
      <c r="AH724" s="8">
        <v>8</v>
      </c>
    </row>
    <row r="725" spans="1:34" s="2646" customFormat="1" ht="131.25" x14ac:dyDescent="0.25">
      <c r="A725" s="2639">
        <v>45272</v>
      </c>
      <c r="C725" s="17" t="s">
        <v>3742</v>
      </c>
      <c r="D725" s="17"/>
      <c r="E725" s="17"/>
      <c r="F725" s="2631"/>
      <c r="G725" s="2631"/>
      <c r="H725" s="2526">
        <v>1</v>
      </c>
      <c r="I725" s="2939" t="s">
        <v>16651</v>
      </c>
      <c r="J725" s="1549">
        <v>60</v>
      </c>
      <c r="K725" s="2449" t="s">
        <v>4013</v>
      </c>
      <c r="L725" s="2461" t="s">
        <v>504</v>
      </c>
      <c r="M725" s="2600" t="s">
        <v>511</v>
      </c>
      <c r="N725" s="140" t="s">
        <v>4016</v>
      </c>
      <c r="O725" s="140"/>
      <c r="P725" s="140"/>
      <c r="Q725" s="62" t="s">
        <v>3740</v>
      </c>
      <c r="R725" s="2491">
        <v>37</v>
      </c>
      <c r="S725" s="2491">
        <v>89</v>
      </c>
      <c r="T725" s="2460" t="s">
        <v>545</v>
      </c>
      <c r="U725" s="16">
        <v>2</v>
      </c>
      <c r="V725" s="2533">
        <f t="shared" si="15"/>
        <v>120</v>
      </c>
      <c r="W725" s="16" t="s">
        <v>506</v>
      </c>
      <c r="X725" s="2513" t="s">
        <v>2038</v>
      </c>
      <c r="Y725" s="2948"/>
      <c r="Z725" s="2530" t="s">
        <v>4015</v>
      </c>
      <c r="AA725" s="2499" t="s">
        <v>3687</v>
      </c>
      <c r="AB725" s="2567">
        <v>45244</v>
      </c>
      <c r="AC725" s="2499">
        <f>3868.2+800</f>
        <v>4668.2</v>
      </c>
      <c r="AD725" s="2612" t="s">
        <v>3743</v>
      </c>
      <c r="AE725" s="2543">
        <v>45247</v>
      </c>
      <c r="AF725" s="8">
        <v>1</v>
      </c>
      <c r="AG725" s="2543">
        <v>45245</v>
      </c>
      <c r="AH725" s="8">
        <v>5</v>
      </c>
    </row>
    <row r="726" spans="1:34" s="162" customFormat="1" ht="225" x14ac:dyDescent="0.25">
      <c r="A726" s="2639">
        <v>45272</v>
      </c>
      <c r="C726" s="62" t="s">
        <v>3746</v>
      </c>
      <c r="D726" s="62"/>
      <c r="E726" s="62"/>
      <c r="F726" s="2526"/>
      <c r="G726" s="2526">
        <v>1</v>
      </c>
      <c r="H726" s="2526"/>
      <c r="I726" s="2936" t="s">
        <v>16652</v>
      </c>
      <c r="J726" s="16">
        <v>60</v>
      </c>
      <c r="K726" s="2449" t="s">
        <v>4013</v>
      </c>
      <c r="L726" s="2461" t="s">
        <v>504</v>
      </c>
      <c r="M726" s="2600" t="s">
        <v>511</v>
      </c>
      <c r="N726" s="140" t="s">
        <v>4017</v>
      </c>
      <c r="O726" s="140"/>
      <c r="P726" s="140"/>
      <c r="Q726" s="62" t="s">
        <v>3744</v>
      </c>
      <c r="R726" s="2491">
        <v>28</v>
      </c>
      <c r="S726" s="2491">
        <v>122</v>
      </c>
      <c r="T726" s="2460" t="s">
        <v>505</v>
      </c>
      <c r="U726" s="16">
        <v>3</v>
      </c>
      <c r="V726" s="2533">
        <f t="shared" si="15"/>
        <v>180</v>
      </c>
      <c r="W726" s="16" t="s">
        <v>506</v>
      </c>
      <c r="X726" s="2513" t="s">
        <v>2038</v>
      </c>
      <c r="Y726" s="2948"/>
      <c r="Z726" s="2671" t="s">
        <v>4018</v>
      </c>
      <c r="AA726" s="2499" t="s">
        <v>3687</v>
      </c>
      <c r="AB726" s="2567">
        <v>45233</v>
      </c>
      <c r="AC726" s="2499">
        <f>5365.8+800</f>
        <v>6165.8</v>
      </c>
      <c r="AD726" s="2612" t="s">
        <v>3748</v>
      </c>
      <c r="AE726" s="2543">
        <v>45247</v>
      </c>
      <c r="AF726" s="8">
        <v>2</v>
      </c>
      <c r="AG726" s="2543">
        <v>45243</v>
      </c>
      <c r="AH726" s="8">
        <v>15</v>
      </c>
    </row>
    <row r="727" spans="1:34" s="162" customFormat="1" ht="147" x14ac:dyDescent="0.25">
      <c r="A727" s="2639">
        <v>45272</v>
      </c>
      <c r="C727" s="62" t="s">
        <v>3686</v>
      </c>
      <c r="D727" s="62"/>
      <c r="E727" s="62"/>
      <c r="F727" s="2526"/>
      <c r="G727" s="2526">
        <v>1</v>
      </c>
      <c r="H727" s="2526"/>
      <c r="I727" s="2936" t="s">
        <v>16653</v>
      </c>
      <c r="J727" s="16">
        <v>60</v>
      </c>
      <c r="K727" s="2449" t="s">
        <v>4013</v>
      </c>
      <c r="L727" s="2461" t="s">
        <v>504</v>
      </c>
      <c r="M727" s="2600" t="s">
        <v>511</v>
      </c>
      <c r="N727" s="140" t="s">
        <v>4019</v>
      </c>
      <c r="O727" s="140"/>
      <c r="P727" s="140"/>
      <c r="Q727" s="62" t="s">
        <v>3684</v>
      </c>
      <c r="R727" s="2491">
        <v>29</v>
      </c>
      <c r="S727" s="2491">
        <v>54</v>
      </c>
      <c r="T727" s="2460" t="s">
        <v>505</v>
      </c>
      <c r="U727" s="16">
        <v>11</v>
      </c>
      <c r="V727" s="2533">
        <f t="shared" si="15"/>
        <v>660</v>
      </c>
      <c r="W727" s="16" t="s">
        <v>506</v>
      </c>
      <c r="X727" s="2513" t="s">
        <v>2038</v>
      </c>
      <c r="Y727" s="2948"/>
      <c r="Z727" s="2614" t="s">
        <v>4015</v>
      </c>
      <c r="AA727" s="2499" t="s">
        <v>3687</v>
      </c>
      <c r="AB727" s="2593" t="s">
        <v>3688</v>
      </c>
      <c r="AC727" s="2499">
        <f>4149+800</f>
        <v>4949</v>
      </c>
      <c r="AD727" s="6" t="s">
        <v>3689</v>
      </c>
      <c r="AE727" s="2543">
        <v>45247</v>
      </c>
      <c r="AF727" s="8">
        <v>2</v>
      </c>
      <c r="AG727" s="2543">
        <v>45241</v>
      </c>
      <c r="AH727" s="8">
        <v>11</v>
      </c>
    </row>
    <row r="728" spans="1:34" s="162" customFormat="1" ht="204" x14ac:dyDescent="0.25">
      <c r="A728" s="2639">
        <v>45272</v>
      </c>
      <c r="C728" s="2610" t="s">
        <v>4023</v>
      </c>
      <c r="D728" s="2610"/>
      <c r="E728" s="2610"/>
      <c r="F728" s="2683">
        <v>3</v>
      </c>
      <c r="G728" s="161"/>
      <c r="H728" s="161"/>
      <c r="I728" s="2936" t="s">
        <v>16654</v>
      </c>
      <c r="J728" s="16">
        <v>100</v>
      </c>
      <c r="K728" s="2684" t="s">
        <v>4020</v>
      </c>
      <c r="L728" s="2461" t="s">
        <v>504</v>
      </c>
      <c r="M728" s="2563" t="s">
        <v>511</v>
      </c>
      <c r="N728" s="1590" t="s">
        <v>4022</v>
      </c>
      <c r="O728" s="1590"/>
      <c r="P728" s="1590"/>
      <c r="Q728" s="62" t="s">
        <v>4021</v>
      </c>
      <c r="R728" s="2491">
        <v>23</v>
      </c>
      <c r="S728" s="2491">
        <v>92</v>
      </c>
      <c r="T728" s="2460" t="s">
        <v>505</v>
      </c>
      <c r="U728" s="16">
        <v>30</v>
      </c>
      <c r="V728" s="2533">
        <f t="shared" si="15"/>
        <v>3000</v>
      </c>
      <c r="W728" s="16" t="s">
        <v>506</v>
      </c>
      <c r="X728" s="2513" t="s">
        <v>588</v>
      </c>
      <c r="Y728" s="2948"/>
      <c r="Z728" s="2664" t="s">
        <v>4024</v>
      </c>
      <c r="AA728" s="2499" t="s">
        <v>3864</v>
      </c>
      <c r="AB728" s="2593" t="s">
        <v>3989</v>
      </c>
      <c r="AC728" s="2499">
        <v>15376</v>
      </c>
      <c r="AD728" s="6" t="s">
        <v>3990</v>
      </c>
      <c r="AE728" s="2543">
        <v>45275</v>
      </c>
      <c r="AF728" s="8">
        <v>2</v>
      </c>
      <c r="AG728" s="2543">
        <v>45268</v>
      </c>
      <c r="AH728" s="8"/>
    </row>
    <row r="729" spans="1:34" s="162" customFormat="1" ht="63.75" x14ac:dyDescent="0.25">
      <c r="A729" s="2639">
        <v>45272</v>
      </c>
      <c r="C729" s="128" t="s">
        <v>4028</v>
      </c>
      <c r="D729" s="128"/>
      <c r="E729" s="128"/>
      <c r="F729" s="161"/>
      <c r="G729" s="2681">
        <v>1</v>
      </c>
      <c r="H729" s="2681"/>
      <c r="I729" s="2936" t="s">
        <v>16655</v>
      </c>
      <c r="J729" s="77">
        <v>6</v>
      </c>
      <c r="K729" s="1557" t="s">
        <v>4025</v>
      </c>
      <c r="L729" s="77" t="s">
        <v>504</v>
      </c>
      <c r="M729" s="2628" t="s">
        <v>511</v>
      </c>
      <c r="N729" s="143" t="s">
        <v>4027</v>
      </c>
      <c r="O729" s="143"/>
      <c r="P729" s="143"/>
      <c r="Q729" s="17" t="s">
        <v>4026</v>
      </c>
      <c r="R729" s="2663">
        <v>46</v>
      </c>
      <c r="S729" s="2663">
        <v>114</v>
      </c>
      <c r="T729" s="2626" t="s">
        <v>505</v>
      </c>
      <c r="U729" s="77">
        <v>69</v>
      </c>
      <c r="V729" s="2627">
        <f t="shared" si="15"/>
        <v>414</v>
      </c>
      <c r="W729" s="16" t="s">
        <v>506</v>
      </c>
      <c r="X729" s="2653" t="s">
        <v>4029</v>
      </c>
      <c r="Y729" s="2955"/>
      <c r="Z729" s="2530"/>
      <c r="AA729" s="2499" t="s">
        <v>4030</v>
      </c>
      <c r="AB729" s="2593" t="s">
        <v>3989</v>
      </c>
      <c r="AC729" s="2499">
        <v>5165.5</v>
      </c>
      <c r="AD729" s="6" t="s">
        <v>635</v>
      </c>
      <c r="AE729" s="2543">
        <v>45272</v>
      </c>
      <c r="AF729" s="8">
        <v>2</v>
      </c>
      <c r="AG729" s="2543">
        <v>45268</v>
      </c>
      <c r="AH729" s="8"/>
    </row>
    <row r="730" spans="1:34" s="162" customFormat="1" ht="180" x14ac:dyDescent="0.25">
      <c r="A730" s="2639">
        <v>45271</v>
      </c>
      <c r="C730" s="17" t="s">
        <v>4033</v>
      </c>
      <c r="D730" s="17"/>
      <c r="E730" s="17"/>
      <c r="F730" s="2631"/>
      <c r="G730" s="2556"/>
      <c r="H730" s="2556">
        <v>1</v>
      </c>
      <c r="I730" s="2936" t="s">
        <v>16656</v>
      </c>
      <c r="J730" s="1549">
        <v>500</v>
      </c>
      <c r="K730" s="2449" t="s">
        <v>16926</v>
      </c>
      <c r="L730" s="2461" t="s">
        <v>504</v>
      </c>
      <c r="M730" s="2600" t="s">
        <v>2802</v>
      </c>
      <c r="N730" s="140" t="s">
        <v>4032</v>
      </c>
      <c r="O730" s="140"/>
      <c r="P730" s="140"/>
      <c r="Q730" s="62" t="s">
        <v>4031</v>
      </c>
      <c r="R730" s="2491">
        <v>3</v>
      </c>
      <c r="S730" s="2491">
        <v>4</v>
      </c>
      <c r="T730" s="2460" t="s">
        <v>505</v>
      </c>
      <c r="U730" s="16">
        <v>0</v>
      </c>
      <c r="V730" s="2533">
        <f t="shared" si="15"/>
        <v>0</v>
      </c>
      <c r="W730" s="16" t="s">
        <v>512</v>
      </c>
      <c r="X730" s="2513" t="s">
        <v>4034</v>
      </c>
      <c r="Y730" s="2948"/>
      <c r="Z730" s="2614" t="s">
        <v>4035</v>
      </c>
      <c r="AA730" s="2499" t="s">
        <v>4036</v>
      </c>
      <c r="AB730" s="2567">
        <v>45251</v>
      </c>
      <c r="AC730" s="2499">
        <v>4100</v>
      </c>
      <c r="AD730" s="6" t="s">
        <v>635</v>
      </c>
      <c r="AE730" s="2543">
        <v>45281</v>
      </c>
      <c r="AF730" s="8">
        <v>2</v>
      </c>
      <c r="AG730" s="2543">
        <v>45267</v>
      </c>
      <c r="AH730" s="8">
        <v>6.5</v>
      </c>
    </row>
    <row r="731" spans="1:34" s="162" customFormat="1" ht="135" x14ac:dyDescent="0.25">
      <c r="A731" s="2639">
        <v>45268</v>
      </c>
      <c r="C731" s="17" t="s">
        <v>4040</v>
      </c>
      <c r="D731" s="17"/>
      <c r="E731" s="17"/>
      <c r="F731" s="2556"/>
      <c r="G731" s="2556">
        <v>1</v>
      </c>
      <c r="H731" s="2631"/>
      <c r="I731" s="2936" t="s">
        <v>16657</v>
      </c>
      <c r="J731" s="16">
        <v>75</v>
      </c>
      <c r="K731" s="79" t="s">
        <v>4037</v>
      </c>
      <c r="L731" s="2461" t="s">
        <v>504</v>
      </c>
      <c r="M731" s="2600" t="s">
        <v>35</v>
      </c>
      <c r="N731" s="56" t="s">
        <v>4039</v>
      </c>
      <c r="O731" s="56"/>
      <c r="P731" s="56"/>
      <c r="Q731" s="62" t="s">
        <v>4038</v>
      </c>
      <c r="R731" s="2491">
        <v>113</v>
      </c>
      <c r="S731" s="2491">
        <v>283</v>
      </c>
      <c r="T731" s="2460" t="s">
        <v>629</v>
      </c>
      <c r="U731" s="16">
        <v>17</v>
      </c>
      <c r="V731" s="2533">
        <f t="shared" si="15"/>
        <v>1275</v>
      </c>
      <c r="W731" s="16" t="s">
        <v>506</v>
      </c>
      <c r="X731" s="2513" t="s">
        <v>1290</v>
      </c>
      <c r="Y731" s="2948"/>
      <c r="Z731" s="2530"/>
      <c r="AA731" s="2499" t="s">
        <v>4041</v>
      </c>
      <c r="AB731" s="2593" t="s">
        <v>3983</v>
      </c>
      <c r="AC731" s="2499">
        <v>5732.25</v>
      </c>
      <c r="AD731" s="6" t="s">
        <v>752</v>
      </c>
      <c r="AE731" s="2543">
        <v>45268</v>
      </c>
      <c r="AF731" s="8">
        <v>2</v>
      </c>
      <c r="AG731" s="2543">
        <v>45265</v>
      </c>
      <c r="AH731" s="8">
        <v>12</v>
      </c>
    </row>
    <row r="732" spans="1:34" s="162" customFormat="1" ht="135" x14ac:dyDescent="0.25">
      <c r="A732" s="2639">
        <v>45268</v>
      </c>
      <c r="C732" s="147" t="s">
        <v>4045</v>
      </c>
      <c r="D732" s="147"/>
      <c r="E732" s="147"/>
      <c r="F732" s="2556">
        <v>1</v>
      </c>
      <c r="G732" s="2631"/>
      <c r="H732" s="2631"/>
      <c r="I732" s="2936" t="s">
        <v>16658</v>
      </c>
      <c r="J732" s="77">
        <v>10</v>
      </c>
      <c r="K732" s="2638" t="s">
        <v>4042</v>
      </c>
      <c r="L732" s="77" t="s">
        <v>504</v>
      </c>
      <c r="M732" s="2628" t="s">
        <v>2802</v>
      </c>
      <c r="N732" s="143" t="s">
        <v>4044</v>
      </c>
      <c r="O732" s="143"/>
      <c r="P732" s="143"/>
      <c r="Q732" s="62" t="s">
        <v>4043</v>
      </c>
      <c r="R732" s="2663">
        <v>97</v>
      </c>
      <c r="S732" s="2663">
        <v>339</v>
      </c>
      <c r="T732" s="2626" t="s">
        <v>505</v>
      </c>
      <c r="U732" s="77">
        <v>6</v>
      </c>
      <c r="V732" s="2627">
        <f t="shared" si="15"/>
        <v>60</v>
      </c>
      <c r="W732" s="16" t="s">
        <v>506</v>
      </c>
      <c r="X732" s="2513" t="s">
        <v>1290</v>
      </c>
      <c r="Y732" s="2948"/>
      <c r="Z732" s="2530"/>
      <c r="AA732" s="2499" t="s">
        <v>4041</v>
      </c>
      <c r="AB732" s="2593" t="s">
        <v>4046</v>
      </c>
      <c r="AC732" s="2499">
        <v>5935.5</v>
      </c>
      <c r="AD732" s="2612" t="s">
        <v>635</v>
      </c>
      <c r="AE732" s="2543">
        <v>45266</v>
      </c>
      <c r="AF732" s="8">
        <v>2</v>
      </c>
      <c r="AG732" s="2543">
        <v>45265</v>
      </c>
      <c r="AH732" s="8">
        <v>4</v>
      </c>
    </row>
    <row r="733" spans="1:34" s="162" customFormat="1" ht="135" x14ac:dyDescent="0.25">
      <c r="A733" s="2639">
        <v>45268</v>
      </c>
      <c r="C733" s="1587" t="s">
        <v>4045</v>
      </c>
      <c r="D733" s="1587"/>
      <c r="E733" s="1587"/>
      <c r="F733" s="2556">
        <v>1</v>
      </c>
      <c r="G733" s="2631"/>
      <c r="H733" s="2631"/>
      <c r="I733" s="2936" t="s">
        <v>16659</v>
      </c>
      <c r="J733" s="77">
        <v>21</v>
      </c>
      <c r="K733" s="2638" t="s">
        <v>4042</v>
      </c>
      <c r="L733" s="77" t="s">
        <v>504</v>
      </c>
      <c r="M733" s="2628" t="s">
        <v>2802</v>
      </c>
      <c r="N733" s="2666" t="s">
        <v>4048</v>
      </c>
      <c r="O733" s="2666"/>
      <c r="P733" s="2666"/>
      <c r="Q733" s="62" t="s">
        <v>4047</v>
      </c>
      <c r="R733" s="2663">
        <v>72</v>
      </c>
      <c r="S733" s="2663">
        <v>300</v>
      </c>
      <c r="T733" s="2626" t="s">
        <v>505</v>
      </c>
      <c r="U733" s="77">
        <v>4</v>
      </c>
      <c r="V733" s="2627">
        <f t="shared" si="15"/>
        <v>84</v>
      </c>
      <c r="W733" s="16" t="s">
        <v>506</v>
      </c>
      <c r="X733" s="2513" t="s">
        <v>1290</v>
      </c>
      <c r="Y733" s="2948"/>
      <c r="Z733" s="2614" t="s">
        <v>4049</v>
      </c>
      <c r="AA733" s="2499" t="s">
        <v>4041</v>
      </c>
      <c r="AB733" s="2593" t="s">
        <v>4046</v>
      </c>
      <c r="AC733" s="2499">
        <v>5724.75</v>
      </c>
      <c r="AD733" s="2612" t="s">
        <v>635</v>
      </c>
      <c r="AE733" s="2543">
        <v>45266</v>
      </c>
      <c r="AF733" s="8">
        <v>2</v>
      </c>
      <c r="AG733" s="2543">
        <v>45264</v>
      </c>
      <c r="AH733" s="8">
        <v>6</v>
      </c>
    </row>
    <row r="734" spans="1:34" s="162" customFormat="1" ht="216" x14ac:dyDescent="0.25">
      <c r="A734" s="2639">
        <v>45268</v>
      </c>
      <c r="C734" s="147" t="s">
        <v>4053</v>
      </c>
      <c r="D734" s="147"/>
      <c r="E734" s="147"/>
      <c r="F734" s="2556"/>
      <c r="G734" s="2556"/>
      <c r="H734" s="2556">
        <v>1</v>
      </c>
      <c r="I734" s="2936" t="s">
        <v>16660</v>
      </c>
      <c r="J734" s="77">
        <v>105</v>
      </c>
      <c r="K734" s="2638" t="s">
        <v>16927</v>
      </c>
      <c r="L734" s="77" t="s">
        <v>504</v>
      </c>
      <c r="M734" s="2628" t="s">
        <v>511</v>
      </c>
      <c r="N734" s="143" t="s">
        <v>4051</v>
      </c>
      <c r="O734" s="143"/>
      <c r="P734" s="143"/>
      <c r="Q734" s="62" t="s">
        <v>4050</v>
      </c>
      <c r="R734" s="2663">
        <v>114</v>
      </c>
      <c r="S734" s="2663">
        <v>518</v>
      </c>
      <c r="T734" s="77" t="s">
        <v>4052</v>
      </c>
      <c r="U734" s="77">
        <v>2</v>
      </c>
      <c r="V734" s="2627">
        <f t="shared" si="15"/>
        <v>210</v>
      </c>
      <c r="W734" s="16" t="s">
        <v>506</v>
      </c>
      <c r="X734" s="2513" t="s">
        <v>1290</v>
      </c>
      <c r="Y734" s="2948"/>
      <c r="Z734" s="2671" t="s">
        <v>4054</v>
      </c>
      <c r="AA734" s="2499" t="s">
        <v>3883</v>
      </c>
      <c r="AB734" s="2593" t="s">
        <v>4055</v>
      </c>
      <c r="AC734" s="2499">
        <v>30186.05</v>
      </c>
      <c r="AD734" s="2612" t="s">
        <v>4056</v>
      </c>
      <c r="AE734" s="2543">
        <v>45259</v>
      </c>
      <c r="AF734" s="8">
        <v>2</v>
      </c>
      <c r="AG734" s="2543">
        <v>45252</v>
      </c>
      <c r="AH734" s="8">
        <v>22.5</v>
      </c>
    </row>
    <row r="735" spans="1:34" s="162" customFormat="1" ht="135" x14ac:dyDescent="0.25">
      <c r="A735" s="2639">
        <v>45267</v>
      </c>
      <c r="C735" s="17" t="s">
        <v>4040</v>
      </c>
      <c r="D735" s="17"/>
      <c r="E735" s="17"/>
      <c r="F735" s="2631"/>
      <c r="G735" s="2556"/>
      <c r="H735" s="2556">
        <v>1</v>
      </c>
      <c r="I735" s="2936" t="s">
        <v>16661</v>
      </c>
      <c r="J735" s="16">
        <v>80</v>
      </c>
      <c r="K735" s="2449" t="s">
        <v>4057</v>
      </c>
      <c r="L735" s="2461" t="s">
        <v>504</v>
      </c>
      <c r="M735" s="2600" t="s">
        <v>27</v>
      </c>
      <c r="N735" s="56" t="s">
        <v>4059</v>
      </c>
      <c r="O735" s="56"/>
      <c r="P735" s="56"/>
      <c r="Q735" s="62" t="s">
        <v>4058</v>
      </c>
      <c r="R735" s="2491">
        <v>26</v>
      </c>
      <c r="S735" s="2491">
        <v>52</v>
      </c>
      <c r="T735" s="2460" t="s">
        <v>505</v>
      </c>
      <c r="U735" s="16">
        <v>4</v>
      </c>
      <c r="V735" s="2533">
        <f t="shared" si="15"/>
        <v>320</v>
      </c>
      <c r="W735" s="16" t="s">
        <v>506</v>
      </c>
      <c r="X735" s="2513" t="s">
        <v>2415</v>
      </c>
      <c r="Y735" s="2948"/>
      <c r="Z735" s="2530" t="s">
        <v>4060</v>
      </c>
      <c r="AA735" s="2499" t="s">
        <v>534</v>
      </c>
      <c r="AB735" s="2593" t="s">
        <v>3983</v>
      </c>
      <c r="AC735" s="2499">
        <v>1547.2</v>
      </c>
      <c r="AD735" s="6" t="s">
        <v>635</v>
      </c>
      <c r="AE735" s="2543">
        <v>45275</v>
      </c>
      <c r="AF735" s="8">
        <v>2</v>
      </c>
      <c r="AG735" s="2543">
        <v>45267</v>
      </c>
      <c r="AH735" s="8">
        <v>4</v>
      </c>
    </row>
    <row r="736" spans="1:34" s="162" customFormat="1" ht="90" x14ac:dyDescent="0.25">
      <c r="A736" s="2639">
        <v>45267</v>
      </c>
      <c r="C736" s="17" t="s">
        <v>4064</v>
      </c>
      <c r="D736" s="17"/>
      <c r="E736" s="17"/>
      <c r="F736" s="2631"/>
      <c r="G736" s="2631"/>
      <c r="H736" s="2556">
        <v>1</v>
      </c>
      <c r="I736" s="2936" t="s">
        <v>16662</v>
      </c>
      <c r="J736" s="16">
        <v>30</v>
      </c>
      <c r="K736" s="2449" t="s">
        <v>4061</v>
      </c>
      <c r="L736" s="2461" t="s">
        <v>504</v>
      </c>
      <c r="M736" s="2600" t="s">
        <v>511</v>
      </c>
      <c r="N736" s="140" t="s">
        <v>4063</v>
      </c>
      <c r="O736" s="140"/>
      <c r="P736" s="140"/>
      <c r="Q736" s="62" t="s">
        <v>4062</v>
      </c>
      <c r="R736" s="2491">
        <v>5</v>
      </c>
      <c r="S736" s="2491">
        <v>8</v>
      </c>
      <c r="T736" s="2460" t="s">
        <v>545</v>
      </c>
      <c r="U736" s="16">
        <v>32</v>
      </c>
      <c r="V736" s="2533">
        <f t="shared" si="15"/>
        <v>960</v>
      </c>
      <c r="W736" s="16" t="s">
        <v>520</v>
      </c>
      <c r="X736" s="2513" t="s">
        <v>1388</v>
      </c>
      <c r="Y736" s="2948"/>
      <c r="Z736" s="2530" t="s">
        <v>4060</v>
      </c>
      <c r="AA736" s="2499" t="s">
        <v>4010</v>
      </c>
      <c r="AB736" s="2593" t="s">
        <v>3702</v>
      </c>
      <c r="AC736" s="2499">
        <v>3110</v>
      </c>
      <c r="AD736" s="6" t="s">
        <v>1002</v>
      </c>
      <c r="AE736" s="2543">
        <v>45274</v>
      </c>
      <c r="AF736" s="8">
        <v>1</v>
      </c>
      <c r="AG736" s="2543"/>
      <c r="AH736" s="8">
        <v>1</v>
      </c>
    </row>
    <row r="737" spans="1:34" s="2646" customFormat="1" ht="255" x14ac:dyDescent="0.25">
      <c r="A737" s="2639">
        <v>45266</v>
      </c>
      <c r="C737" s="62" t="s">
        <v>3699</v>
      </c>
      <c r="D737" s="62"/>
      <c r="E737" s="62"/>
      <c r="F737" s="2631"/>
      <c r="G737" s="2631"/>
      <c r="H737" s="2556">
        <v>1</v>
      </c>
      <c r="I737" s="2939" t="s">
        <v>16663</v>
      </c>
      <c r="J737" s="16">
        <v>34</v>
      </c>
      <c r="K737" s="79" t="s">
        <v>4065</v>
      </c>
      <c r="L737" s="2461" t="s">
        <v>504</v>
      </c>
      <c r="M737" s="2600" t="s">
        <v>35</v>
      </c>
      <c r="N737" s="56" t="s">
        <v>4066</v>
      </c>
      <c r="O737" s="56"/>
      <c r="P737" s="56"/>
      <c r="Q737" s="62" t="s">
        <v>3697</v>
      </c>
      <c r="R737" s="2491">
        <v>34</v>
      </c>
      <c r="S737" s="2491">
        <v>154</v>
      </c>
      <c r="T737" s="2460" t="s">
        <v>730</v>
      </c>
      <c r="U737" s="16">
        <v>1</v>
      </c>
      <c r="V737" s="2533">
        <f t="shared" si="15"/>
        <v>34</v>
      </c>
      <c r="W737" s="16" t="s">
        <v>506</v>
      </c>
      <c r="X737" s="2513" t="s">
        <v>2038</v>
      </c>
      <c r="Y737" s="2948"/>
      <c r="Z737" s="2530" t="s">
        <v>3700</v>
      </c>
      <c r="AA737" s="2499" t="s">
        <v>3701</v>
      </c>
      <c r="AB737" s="2593" t="s">
        <v>3702</v>
      </c>
      <c r="AC737" s="2499">
        <f>6212.2+1700</f>
        <v>7912.2</v>
      </c>
      <c r="AD737" s="2612" t="s">
        <v>3703</v>
      </c>
      <c r="AE737" s="2543">
        <v>45267</v>
      </c>
      <c r="AF737" s="8">
        <v>2</v>
      </c>
      <c r="AG737" s="2543">
        <v>45264</v>
      </c>
      <c r="AH737" s="8"/>
    </row>
    <row r="738" spans="1:34" s="162" customFormat="1" ht="206.25" x14ac:dyDescent="0.25">
      <c r="A738" s="2639">
        <v>45266</v>
      </c>
      <c r="C738" s="17" t="s">
        <v>3693</v>
      </c>
      <c r="D738" s="17"/>
      <c r="E738" s="17"/>
      <c r="F738" s="2631"/>
      <c r="G738" s="2556">
        <v>1</v>
      </c>
      <c r="H738" s="2631"/>
      <c r="I738" s="2936" t="s">
        <v>16664</v>
      </c>
      <c r="J738" s="16">
        <v>58</v>
      </c>
      <c r="K738" s="79" t="s">
        <v>4067</v>
      </c>
      <c r="L738" s="2461" t="s">
        <v>504</v>
      </c>
      <c r="M738" s="2600" t="s">
        <v>35</v>
      </c>
      <c r="N738" s="140" t="s">
        <v>4069</v>
      </c>
      <c r="O738" s="140"/>
      <c r="P738" s="140"/>
      <c r="Q738" s="62" t="s">
        <v>4068</v>
      </c>
      <c r="R738" s="2491">
        <v>67</v>
      </c>
      <c r="S738" s="2491">
        <v>264</v>
      </c>
      <c r="T738" s="2460" t="s">
        <v>730</v>
      </c>
      <c r="U738" s="16">
        <v>5</v>
      </c>
      <c r="V738" s="2533">
        <f t="shared" si="15"/>
        <v>290</v>
      </c>
      <c r="W738" s="16" t="s">
        <v>506</v>
      </c>
      <c r="X738" s="2513" t="s">
        <v>2038</v>
      </c>
      <c r="Y738" s="2948"/>
      <c r="Z738" s="2614" t="s">
        <v>3694</v>
      </c>
      <c r="AA738" s="2499" t="s">
        <v>3695</v>
      </c>
      <c r="AB738" s="2593" t="s">
        <v>3669</v>
      </c>
      <c r="AC738" s="2499">
        <f>10672.88+1700</f>
        <v>12372.88</v>
      </c>
      <c r="AD738" s="2612" t="s">
        <v>3696</v>
      </c>
      <c r="AE738" s="2543">
        <v>45267</v>
      </c>
      <c r="AF738" s="8">
        <v>2</v>
      </c>
      <c r="AG738" s="2543">
        <v>45265</v>
      </c>
      <c r="AH738" s="8"/>
    </row>
    <row r="739" spans="1:34" ht="90" x14ac:dyDescent="0.25">
      <c r="A739" s="2639">
        <v>45266</v>
      </c>
      <c r="C739" s="66" t="s">
        <v>4073</v>
      </c>
      <c r="D739" s="2965"/>
      <c r="E739" s="2965"/>
      <c r="F739" s="2525"/>
      <c r="G739" s="2525"/>
      <c r="H739" s="2525">
        <v>1</v>
      </c>
      <c r="I739" s="2944" t="s">
        <v>16665</v>
      </c>
      <c r="J739" s="50">
        <v>12</v>
      </c>
      <c r="K739" s="50" t="s">
        <v>4070</v>
      </c>
      <c r="L739" s="2485" t="s">
        <v>504</v>
      </c>
      <c r="M739" s="2519" t="s">
        <v>511</v>
      </c>
      <c r="N739" s="1566" t="s">
        <v>4072</v>
      </c>
      <c r="O739" s="1566"/>
      <c r="P739" s="1566"/>
      <c r="Q739" s="148" t="s">
        <v>4071</v>
      </c>
      <c r="R739" s="2485">
        <v>18</v>
      </c>
      <c r="S739" s="2486">
        <v>22</v>
      </c>
      <c r="T739" s="2486">
        <v>15</v>
      </c>
      <c r="U739" s="2531">
        <v>18</v>
      </c>
      <c r="V739" s="69">
        <f t="shared" si="15"/>
        <v>216</v>
      </c>
      <c r="W739" s="16" t="s">
        <v>3667</v>
      </c>
      <c r="X739" s="152"/>
      <c r="Y739" s="2954"/>
      <c r="Z739" s="2494"/>
      <c r="AA739" s="41"/>
      <c r="AB739" s="2569" t="s">
        <v>4074</v>
      </c>
      <c r="AC739" s="2565">
        <v>375.06</v>
      </c>
      <c r="AD739" s="38"/>
      <c r="AE739" s="2477">
        <v>45266</v>
      </c>
      <c r="AF739" s="68"/>
      <c r="AG739" s="2477"/>
      <c r="AH739" s="68"/>
    </row>
    <row r="740" spans="1:34" ht="135" x14ac:dyDescent="0.25">
      <c r="A740" s="2639">
        <v>45266</v>
      </c>
      <c r="C740" s="17" t="s">
        <v>4077</v>
      </c>
      <c r="D740" s="2902"/>
      <c r="E740" s="2902"/>
      <c r="F740" s="2525">
        <v>1</v>
      </c>
      <c r="G740" s="2525"/>
      <c r="H740" s="2525"/>
      <c r="I740" s="2944" t="s">
        <v>16666</v>
      </c>
      <c r="J740" s="16">
        <v>12</v>
      </c>
      <c r="K740" s="52" t="s">
        <v>4070</v>
      </c>
      <c r="L740" s="2485" t="s">
        <v>504</v>
      </c>
      <c r="M740" s="2519" t="s">
        <v>511</v>
      </c>
      <c r="N740" s="139" t="s">
        <v>4076</v>
      </c>
      <c r="O740" s="139"/>
      <c r="P740" s="139"/>
      <c r="Q740" s="150" t="s">
        <v>4075</v>
      </c>
      <c r="R740" s="2485">
        <v>18</v>
      </c>
      <c r="S740" s="2486">
        <v>22</v>
      </c>
      <c r="T740" s="2486">
        <v>15</v>
      </c>
      <c r="U740" s="2531">
        <v>19</v>
      </c>
      <c r="V740" s="69">
        <f t="shared" si="15"/>
        <v>228</v>
      </c>
      <c r="W740" s="16" t="s">
        <v>3667</v>
      </c>
      <c r="X740" s="82" t="s">
        <v>4078</v>
      </c>
      <c r="Y740" s="2956"/>
      <c r="Z740" s="2494"/>
      <c r="AA740" s="41"/>
      <c r="AB740" s="2567">
        <v>45134</v>
      </c>
      <c r="AC740" s="2565">
        <v>375</v>
      </c>
      <c r="AD740" s="38"/>
      <c r="AE740" s="2477">
        <v>45266</v>
      </c>
      <c r="AF740" s="68"/>
      <c r="AG740" s="2477"/>
      <c r="AH740" s="68"/>
    </row>
    <row r="741" spans="1:34" s="162" customFormat="1" ht="135" x14ac:dyDescent="0.25">
      <c r="A741" s="2639">
        <v>45265</v>
      </c>
      <c r="C741" s="17" t="s">
        <v>4033</v>
      </c>
      <c r="D741" s="17"/>
      <c r="E741" s="17"/>
      <c r="F741" s="2556"/>
      <c r="G741" s="2556">
        <v>1</v>
      </c>
      <c r="H741" s="2556"/>
      <c r="I741" s="2936" t="s">
        <v>16667</v>
      </c>
      <c r="J741" s="1549">
        <v>10</v>
      </c>
      <c r="K741" s="2449" t="s">
        <v>16928</v>
      </c>
      <c r="L741" s="2461" t="s">
        <v>1999</v>
      </c>
      <c r="M741" s="2600" t="s">
        <v>511</v>
      </c>
      <c r="N741" s="140" t="s">
        <v>4080</v>
      </c>
      <c r="O741" s="140"/>
      <c r="P741" s="140"/>
      <c r="Q741" s="62" t="s">
        <v>4079</v>
      </c>
      <c r="R741" s="2491">
        <v>34</v>
      </c>
      <c r="S741" s="2491">
        <v>1266</v>
      </c>
      <c r="T741" s="2461" t="s">
        <v>4052</v>
      </c>
      <c r="U741" s="16">
        <v>0</v>
      </c>
      <c r="V741" s="2533">
        <f t="shared" si="15"/>
        <v>0</v>
      </c>
      <c r="W741" s="16" t="s">
        <v>520</v>
      </c>
      <c r="X741" s="2513" t="s">
        <v>3310</v>
      </c>
      <c r="Y741" s="2948"/>
      <c r="Z741" s="2614" t="s">
        <v>4081</v>
      </c>
      <c r="AA741" s="2499" t="s">
        <v>3917</v>
      </c>
      <c r="AB741" s="2567">
        <v>45251</v>
      </c>
      <c r="AC741" s="2499">
        <v>7833</v>
      </c>
      <c r="AD741" s="2612" t="s">
        <v>635</v>
      </c>
      <c r="AE741" s="2543">
        <v>45266</v>
      </c>
      <c r="AF741" s="8">
        <v>2</v>
      </c>
      <c r="AG741" s="2543">
        <v>45260</v>
      </c>
      <c r="AH741" s="8">
        <v>7.5</v>
      </c>
    </row>
    <row r="742" spans="1:34" s="162" customFormat="1" ht="132" x14ac:dyDescent="0.25">
      <c r="A742" s="2639">
        <v>45265</v>
      </c>
      <c r="C742" s="17" t="s">
        <v>3693</v>
      </c>
      <c r="D742" s="17"/>
      <c r="E742" s="17"/>
      <c r="F742" s="2631"/>
      <c r="G742" s="2631"/>
      <c r="H742" s="2556">
        <v>1</v>
      </c>
      <c r="I742" s="2936" t="s">
        <v>16668</v>
      </c>
      <c r="J742" s="16">
        <v>58</v>
      </c>
      <c r="K742" s="2449" t="s">
        <v>4082</v>
      </c>
      <c r="L742" s="2461" t="s">
        <v>504</v>
      </c>
      <c r="M742" s="2600" t="s">
        <v>27</v>
      </c>
      <c r="N742" s="140" t="s">
        <v>4083</v>
      </c>
      <c r="O742" s="140"/>
      <c r="P742" s="140"/>
      <c r="Q742" s="62" t="s">
        <v>3709</v>
      </c>
      <c r="R742" s="2491">
        <v>7</v>
      </c>
      <c r="S742" s="2491">
        <v>8</v>
      </c>
      <c r="T742" s="2460" t="s">
        <v>545</v>
      </c>
      <c r="U742" s="16">
        <v>12</v>
      </c>
      <c r="V742" s="2533">
        <f t="shared" ref="V742:V773" si="16">U742*J742</f>
        <v>696</v>
      </c>
      <c r="W742" s="16" t="s">
        <v>506</v>
      </c>
      <c r="X742" s="2513" t="s">
        <v>2038</v>
      </c>
      <c r="Y742" s="2948"/>
      <c r="Z742" s="2671" t="s">
        <v>3711</v>
      </c>
      <c r="AA742" s="2678" t="s">
        <v>3695</v>
      </c>
      <c r="AB742" s="2567">
        <v>45259</v>
      </c>
      <c r="AC742" s="2499">
        <v>4726</v>
      </c>
      <c r="AD742" s="2612" t="s">
        <v>3712</v>
      </c>
      <c r="AE742" s="2543">
        <v>45267</v>
      </c>
      <c r="AF742" s="8">
        <v>1</v>
      </c>
      <c r="AG742" s="2543">
        <v>45260</v>
      </c>
      <c r="AH742" s="8">
        <v>1.5</v>
      </c>
    </row>
    <row r="743" spans="1:34" s="162" customFormat="1" ht="135" x14ac:dyDescent="0.25">
      <c r="A743" s="2639">
        <v>45264</v>
      </c>
      <c r="C743" s="17" t="s">
        <v>3733</v>
      </c>
      <c r="D743" s="17"/>
      <c r="E743" s="17"/>
      <c r="F743" s="2631"/>
      <c r="G743" s="2556"/>
      <c r="H743" s="2556">
        <v>1</v>
      </c>
      <c r="I743" s="2936" t="s">
        <v>16669</v>
      </c>
      <c r="J743" s="1549">
        <v>100</v>
      </c>
      <c r="K743" s="2449" t="s">
        <v>16929</v>
      </c>
      <c r="L743" s="2461" t="s">
        <v>504</v>
      </c>
      <c r="M743" s="2600" t="s">
        <v>511</v>
      </c>
      <c r="N743" s="56" t="s">
        <v>4085</v>
      </c>
      <c r="O743" s="56"/>
      <c r="P743" s="56"/>
      <c r="Q743" s="62" t="s">
        <v>4084</v>
      </c>
      <c r="R743" s="2491">
        <v>55</v>
      </c>
      <c r="S743" s="2491">
        <v>94</v>
      </c>
      <c r="T743" s="2460" t="s">
        <v>505</v>
      </c>
      <c r="U743" s="16">
        <v>1</v>
      </c>
      <c r="V743" s="2533">
        <f t="shared" si="16"/>
        <v>100</v>
      </c>
      <c r="W743" s="16" t="s">
        <v>506</v>
      </c>
      <c r="X743" s="2513" t="s">
        <v>566</v>
      </c>
      <c r="Y743" s="2948"/>
      <c r="Z743" s="2530"/>
      <c r="AA743" s="2499" t="s">
        <v>4086</v>
      </c>
      <c r="AB743" s="2567">
        <v>45250</v>
      </c>
      <c r="AC743" s="2499">
        <v>2050</v>
      </c>
      <c r="AD743" s="6" t="s">
        <v>4087</v>
      </c>
      <c r="AE743" s="2543">
        <v>45266</v>
      </c>
      <c r="AF743" s="8">
        <v>2</v>
      </c>
      <c r="AG743" s="2543">
        <v>45259</v>
      </c>
      <c r="AH743" s="8">
        <v>8.5</v>
      </c>
    </row>
    <row r="744" spans="1:34" s="162" customFormat="1" ht="180" x14ac:dyDescent="0.25">
      <c r="A744" s="2639">
        <v>45264</v>
      </c>
      <c r="C744" s="2680" t="s">
        <v>4090</v>
      </c>
      <c r="D744" s="2680"/>
      <c r="E744" s="2680"/>
      <c r="F744" s="2556"/>
      <c r="G744" s="2556"/>
      <c r="H744" s="2556">
        <v>1</v>
      </c>
      <c r="I744" s="2936" t="s">
        <v>16670</v>
      </c>
      <c r="J744" s="16">
        <v>20</v>
      </c>
      <c r="K744" s="79" t="s">
        <v>16930</v>
      </c>
      <c r="L744" s="2461" t="s">
        <v>504</v>
      </c>
      <c r="M744" s="2600" t="s">
        <v>511</v>
      </c>
      <c r="N744" s="56" t="s">
        <v>4089</v>
      </c>
      <c r="O744" s="56"/>
      <c r="P744" s="56"/>
      <c r="Q744" s="62" t="s">
        <v>4088</v>
      </c>
      <c r="R744" s="2460">
        <v>87</v>
      </c>
      <c r="S744" s="2460">
        <v>696</v>
      </c>
      <c r="T744" s="2460" t="s">
        <v>587</v>
      </c>
      <c r="U744" s="16">
        <v>11</v>
      </c>
      <c r="V744" s="2533">
        <f t="shared" si="16"/>
        <v>220</v>
      </c>
      <c r="W744" s="16" t="s">
        <v>506</v>
      </c>
      <c r="X744" s="2513" t="s">
        <v>4091</v>
      </c>
      <c r="Y744" s="2513"/>
      <c r="Z744" s="2529" t="s">
        <v>4092</v>
      </c>
      <c r="AA744" s="2499" t="s">
        <v>3778</v>
      </c>
      <c r="AB744" s="2593" t="s">
        <v>4093</v>
      </c>
      <c r="AC744" s="2499">
        <v>7779</v>
      </c>
      <c r="AD744" s="6" t="s">
        <v>4094</v>
      </c>
      <c r="AE744" s="2543">
        <v>45264</v>
      </c>
      <c r="AF744" s="8">
        <v>2</v>
      </c>
      <c r="AG744" s="2543">
        <v>45259</v>
      </c>
      <c r="AH744" s="8">
        <v>6.5</v>
      </c>
    </row>
    <row r="745" spans="1:34" s="162" customFormat="1" ht="240" x14ac:dyDescent="0.25">
      <c r="A745" s="2639">
        <v>45264</v>
      </c>
      <c r="C745" s="17" t="s">
        <v>3733</v>
      </c>
      <c r="D745" s="17"/>
      <c r="E745" s="17"/>
      <c r="F745" s="2631"/>
      <c r="G745" s="2556">
        <v>1</v>
      </c>
      <c r="H745" s="2556"/>
      <c r="I745" s="2936" t="s">
        <v>16671</v>
      </c>
      <c r="J745" s="16">
        <v>58</v>
      </c>
      <c r="K745" s="2449" t="s">
        <v>4095</v>
      </c>
      <c r="L745" s="2461" t="s">
        <v>504</v>
      </c>
      <c r="M745" s="2600" t="s">
        <v>27</v>
      </c>
      <c r="N745" s="140" t="s">
        <v>4096</v>
      </c>
      <c r="O745" s="140"/>
      <c r="P745" s="140"/>
      <c r="Q745" s="62" t="s">
        <v>3731</v>
      </c>
      <c r="R745" s="2491">
        <v>6</v>
      </c>
      <c r="S745" s="2491">
        <v>16</v>
      </c>
      <c r="T745" s="2460" t="s">
        <v>505</v>
      </c>
      <c r="U745" s="16">
        <v>5</v>
      </c>
      <c r="V745" s="2533">
        <f t="shared" si="16"/>
        <v>290</v>
      </c>
      <c r="W745" s="16" t="s">
        <v>506</v>
      </c>
      <c r="X745" s="2513" t="s">
        <v>2038</v>
      </c>
      <c r="Y745" s="2948"/>
      <c r="Z745" s="2530"/>
      <c r="AA745" s="2499" t="s">
        <v>3734</v>
      </c>
      <c r="AB745" s="2593" t="s">
        <v>3735</v>
      </c>
      <c r="AC745" s="2499">
        <f>2513.36+1700</f>
        <v>4213.3600000000006</v>
      </c>
      <c r="AD745" s="2612" t="s">
        <v>3736</v>
      </c>
      <c r="AE745" s="2543">
        <v>45266</v>
      </c>
      <c r="AF745" s="8">
        <v>2</v>
      </c>
      <c r="AG745" s="2543">
        <v>45259</v>
      </c>
      <c r="AH745" s="8">
        <v>4</v>
      </c>
    </row>
    <row r="746" spans="1:34" s="162" customFormat="1" ht="180" x14ac:dyDescent="0.25">
      <c r="A746" s="2639">
        <v>45264</v>
      </c>
      <c r="C746" s="62" t="s">
        <v>4100</v>
      </c>
      <c r="D746" s="62"/>
      <c r="E746" s="62"/>
      <c r="F746" s="2556">
        <v>1</v>
      </c>
      <c r="G746" s="2631"/>
      <c r="H746" s="2631"/>
      <c r="I746" s="2936" t="s">
        <v>16672</v>
      </c>
      <c r="J746" s="1549">
        <v>4</v>
      </c>
      <c r="K746" s="79" t="s">
        <v>4097</v>
      </c>
      <c r="L746" s="2461" t="s">
        <v>1999</v>
      </c>
      <c r="M746" s="2600" t="s">
        <v>511</v>
      </c>
      <c r="N746" s="56" t="s">
        <v>4099</v>
      </c>
      <c r="O746" s="56"/>
      <c r="P746" s="56"/>
      <c r="Q746" s="62" t="s">
        <v>4098</v>
      </c>
      <c r="R746" s="2491">
        <v>127</v>
      </c>
      <c r="S746" s="2491">
        <v>802</v>
      </c>
      <c r="T746" s="2461" t="s">
        <v>4052</v>
      </c>
      <c r="U746" s="16">
        <v>4</v>
      </c>
      <c r="V746" s="2533">
        <f t="shared" si="16"/>
        <v>16</v>
      </c>
      <c r="W746" s="16" t="s">
        <v>520</v>
      </c>
      <c r="X746" s="2661" t="s">
        <v>3348</v>
      </c>
      <c r="Y746" s="2957"/>
      <c r="Z746" s="2614" t="s">
        <v>4101</v>
      </c>
      <c r="AA746" s="2499" t="s">
        <v>3778</v>
      </c>
      <c r="AB746" s="2567">
        <v>45244</v>
      </c>
      <c r="AC746" s="2499">
        <f>4064+1250</f>
        <v>5314</v>
      </c>
      <c r="AD746" s="6" t="s">
        <v>4011</v>
      </c>
      <c r="AE746" s="2543">
        <v>45264</v>
      </c>
      <c r="AF746" s="8">
        <v>2</v>
      </c>
      <c r="AG746" s="2543">
        <v>45259</v>
      </c>
      <c r="AH746" s="8">
        <v>6.5</v>
      </c>
    </row>
    <row r="747" spans="1:34" s="162" customFormat="1" ht="131.25" x14ac:dyDescent="0.25">
      <c r="A747" s="2639">
        <v>45261</v>
      </c>
      <c r="C747" s="17" t="s">
        <v>3727</v>
      </c>
      <c r="D747" s="17"/>
      <c r="E747" s="17"/>
      <c r="F747" s="2631"/>
      <c r="G747" s="2556">
        <v>1</v>
      </c>
      <c r="H747" s="2526"/>
      <c r="I747" s="2936" t="s">
        <v>16673</v>
      </c>
      <c r="J747" s="16">
        <v>58</v>
      </c>
      <c r="K747" s="79" t="s">
        <v>4102</v>
      </c>
      <c r="L747" s="2461" t="s">
        <v>504</v>
      </c>
      <c r="M747" s="2600" t="s">
        <v>27</v>
      </c>
      <c r="N747" s="140" t="s">
        <v>4096</v>
      </c>
      <c r="O747" s="140"/>
      <c r="P747" s="140"/>
      <c r="Q747" s="62" t="s">
        <v>3725</v>
      </c>
      <c r="R747" s="2491">
        <v>1</v>
      </c>
      <c r="S747" s="2491">
        <v>1</v>
      </c>
      <c r="T747" s="2460" t="s">
        <v>798</v>
      </c>
      <c r="U747" s="16">
        <v>12</v>
      </c>
      <c r="V747" s="2533">
        <f t="shared" si="16"/>
        <v>696</v>
      </c>
      <c r="W747" s="16" t="s">
        <v>506</v>
      </c>
      <c r="X747" s="2513" t="s">
        <v>2038</v>
      </c>
      <c r="Y747" s="2948"/>
      <c r="Z747" s="2614" t="s">
        <v>3728</v>
      </c>
      <c r="AA747" s="2499" t="s">
        <v>3729</v>
      </c>
      <c r="AB747" s="2567">
        <v>45257</v>
      </c>
      <c r="AC747" s="2499">
        <f>3360.64+1700</f>
        <v>5060.6399999999994</v>
      </c>
      <c r="AD747" s="2612" t="s">
        <v>3730</v>
      </c>
      <c r="AE747" s="2543">
        <v>45261</v>
      </c>
      <c r="AF747" s="8">
        <v>1</v>
      </c>
      <c r="AG747" s="2543">
        <v>45259</v>
      </c>
      <c r="AH747" s="8">
        <v>2</v>
      </c>
    </row>
    <row r="748" spans="1:34" s="162" customFormat="1" ht="150" x14ac:dyDescent="0.25">
      <c r="A748" s="2639">
        <v>45260</v>
      </c>
      <c r="C748" s="62" t="s">
        <v>4106</v>
      </c>
      <c r="D748" s="62"/>
      <c r="E748" s="62"/>
      <c r="F748" s="26">
        <v>1</v>
      </c>
      <c r="G748" s="161"/>
      <c r="H748" s="2548"/>
      <c r="I748" s="2936" t="s">
        <v>16674</v>
      </c>
      <c r="J748" s="16">
        <v>2</v>
      </c>
      <c r="K748" s="79" t="s">
        <v>16931</v>
      </c>
      <c r="L748" s="2461" t="s">
        <v>504</v>
      </c>
      <c r="M748" s="2600" t="s">
        <v>511</v>
      </c>
      <c r="N748" s="140" t="s">
        <v>4105</v>
      </c>
      <c r="O748" s="140"/>
      <c r="P748" s="140"/>
      <c r="Q748" s="62" t="s">
        <v>4104</v>
      </c>
      <c r="R748" s="2491">
        <v>131</v>
      </c>
      <c r="S748" s="2491">
        <v>651</v>
      </c>
      <c r="T748" s="2461" t="s">
        <v>4052</v>
      </c>
      <c r="U748" s="16">
        <v>10</v>
      </c>
      <c r="V748" s="2533">
        <f t="shared" si="16"/>
        <v>20</v>
      </c>
      <c r="W748" s="16" t="s">
        <v>583</v>
      </c>
      <c r="X748" s="2513" t="s">
        <v>1888</v>
      </c>
      <c r="Y748" s="2948"/>
      <c r="Z748" s="2614" t="s">
        <v>4107</v>
      </c>
      <c r="AA748" s="2499" t="s">
        <v>4108</v>
      </c>
      <c r="AB748" s="2593" t="s">
        <v>4093</v>
      </c>
      <c r="AC748" s="2499">
        <f>2630+1200</f>
        <v>3830</v>
      </c>
      <c r="AD748" s="6" t="s">
        <v>4109</v>
      </c>
      <c r="AE748" s="2543">
        <v>45260</v>
      </c>
      <c r="AF748" s="8">
        <v>2</v>
      </c>
      <c r="AG748" s="2543">
        <v>45258</v>
      </c>
      <c r="AH748" s="8">
        <v>4.5</v>
      </c>
    </row>
    <row r="749" spans="1:34" s="162" customFormat="1" ht="252" x14ac:dyDescent="0.25">
      <c r="A749" s="2639">
        <v>45260</v>
      </c>
      <c r="C749" s="62" t="s">
        <v>4111</v>
      </c>
      <c r="D749" s="62"/>
      <c r="E749" s="62"/>
      <c r="F749" s="2526"/>
      <c r="G749" s="2556">
        <v>1</v>
      </c>
      <c r="H749" s="2526"/>
      <c r="I749" s="2936" t="s">
        <v>16675</v>
      </c>
      <c r="J749" s="1549">
        <v>2</v>
      </c>
      <c r="K749" s="2449" t="s">
        <v>16932</v>
      </c>
      <c r="L749" s="2461" t="s">
        <v>504</v>
      </c>
      <c r="M749" s="2600" t="s">
        <v>511</v>
      </c>
      <c r="N749" s="56" t="s">
        <v>1038</v>
      </c>
      <c r="O749" s="56"/>
      <c r="P749" s="56"/>
      <c r="Q749" s="62" t="s">
        <v>4110</v>
      </c>
      <c r="R749" s="2491">
        <v>100</v>
      </c>
      <c r="S749" s="2491">
        <v>1716</v>
      </c>
      <c r="T749" s="2460" t="s">
        <v>629</v>
      </c>
      <c r="U749" s="78">
        <v>0</v>
      </c>
      <c r="V749" s="2533">
        <f t="shared" si="16"/>
        <v>0</v>
      </c>
      <c r="W749" s="16" t="s">
        <v>506</v>
      </c>
      <c r="X749" s="2513" t="s">
        <v>3371</v>
      </c>
      <c r="Y749" s="2948"/>
      <c r="Z749" s="2614" t="s">
        <v>4112</v>
      </c>
      <c r="AA749" s="2499" t="s">
        <v>4113</v>
      </c>
      <c r="AB749" s="2567">
        <v>45219</v>
      </c>
      <c r="AC749" s="2544">
        <v>13398</v>
      </c>
      <c r="AD749" s="2612" t="s">
        <v>4114</v>
      </c>
      <c r="AE749" s="2477">
        <v>45257</v>
      </c>
      <c r="AF749" s="68">
        <v>2</v>
      </c>
      <c r="AG749" s="2477">
        <v>45259</v>
      </c>
      <c r="AH749" s="68">
        <v>12</v>
      </c>
    </row>
    <row r="750" spans="1:34" s="162" customFormat="1" ht="120" x14ac:dyDescent="0.25">
      <c r="A750" s="2639">
        <v>45260</v>
      </c>
      <c r="C750" s="1587" t="s">
        <v>4118</v>
      </c>
      <c r="D750" s="1587"/>
      <c r="E750" s="1587"/>
      <c r="F750" s="161"/>
      <c r="G750" s="161"/>
      <c r="H750" s="26">
        <v>1</v>
      </c>
      <c r="I750" s="2936" t="s">
        <v>16676</v>
      </c>
      <c r="J750" s="77">
        <v>10</v>
      </c>
      <c r="K750" s="1557" t="s">
        <v>4115</v>
      </c>
      <c r="L750" s="77" t="s">
        <v>504</v>
      </c>
      <c r="M750" s="2628" t="s">
        <v>511</v>
      </c>
      <c r="N750" s="2666" t="s">
        <v>4117</v>
      </c>
      <c r="O750" s="2666"/>
      <c r="P750" s="2666"/>
      <c r="Q750" s="62" t="s">
        <v>4116</v>
      </c>
      <c r="R750" s="2663">
        <v>82</v>
      </c>
      <c r="S750" s="2663">
        <v>346</v>
      </c>
      <c r="T750" s="2626" t="s">
        <v>629</v>
      </c>
      <c r="U750" s="77">
        <v>1</v>
      </c>
      <c r="V750" s="2627">
        <f t="shared" si="16"/>
        <v>10</v>
      </c>
      <c r="W750" s="16" t="s">
        <v>512</v>
      </c>
      <c r="X750" s="2659" t="s">
        <v>4119</v>
      </c>
      <c r="Y750" s="2659"/>
      <c r="Z750" s="2530"/>
      <c r="AA750" s="2499" t="s">
        <v>4120</v>
      </c>
      <c r="AB750" s="2593" t="s">
        <v>3735</v>
      </c>
      <c r="AC750" s="2499">
        <v>7900</v>
      </c>
      <c r="AD750" s="6" t="s">
        <v>3966</v>
      </c>
      <c r="AE750" s="2543">
        <v>45260</v>
      </c>
      <c r="AF750" s="8">
        <v>2</v>
      </c>
      <c r="AG750" s="2543">
        <v>45259</v>
      </c>
      <c r="AH750" s="8">
        <v>4.5</v>
      </c>
    </row>
    <row r="751" spans="1:34" s="162" customFormat="1" ht="135" x14ac:dyDescent="0.25">
      <c r="A751" s="2639">
        <v>45260</v>
      </c>
      <c r="C751" s="62" t="s">
        <v>4124</v>
      </c>
      <c r="D751" s="62"/>
      <c r="E751" s="62"/>
      <c r="F751" s="2556"/>
      <c r="G751" s="2631"/>
      <c r="H751" s="2556">
        <v>1</v>
      </c>
      <c r="I751" s="2936" t="s">
        <v>16677</v>
      </c>
      <c r="J751" s="16">
        <v>225</v>
      </c>
      <c r="K751" s="79" t="s">
        <v>4121</v>
      </c>
      <c r="L751" s="2461" t="s">
        <v>504</v>
      </c>
      <c r="M751" s="2600" t="s">
        <v>27</v>
      </c>
      <c r="N751" s="1567" t="s">
        <v>4123</v>
      </c>
      <c r="O751" s="1567"/>
      <c r="P751" s="1567"/>
      <c r="Q751" s="62" t="s">
        <v>4122</v>
      </c>
      <c r="R751" s="2491">
        <v>65</v>
      </c>
      <c r="S751" s="2491">
        <v>422</v>
      </c>
      <c r="T751" s="2460" t="s">
        <v>629</v>
      </c>
      <c r="U751" s="16">
        <v>53</v>
      </c>
      <c r="V751" s="2533">
        <f t="shared" si="16"/>
        <v>11925</v>
      </c>
      <c r="W751" s="16" t="s">
        <v>506</v>
      </c>
      <c r="X751" s="2513" t="s">
        <v>588</v>
      </c>
      <c r="Y751" s="2948"/>
      <c r="Z751" s="2614" t="s">
        <v>4125</v>
      </c>
      <c r="AA751" s="2499" t="s">
        <v>4086</v>
      </c>
      <c r="AB751" s="2593" t="s">
        <v>4126</v>
      </c>
      <c r="AC751" s="2499">
        <v>26984.25</v>
      </c>
      <c r="AD751" s="2612" t="s">
        <v>4127</v>
      </c>
      <c r="AE751" s="2543">
        <v>45260</v>
      </c>
      <c r="AF751" s="8">
        <v>2</v>
      </c>
      <c r="AG751" s="2543">
        <v>45246</v>
      </c>
      <c r="AH751" s="8">
        <v>23</v>
      </c>
    </row>
    <row r="752" spans="1:34" s="2646" customFormat="1" ht="150" x14ac:dyDescent="0.25">
      <c r="A752" s="2639">
        <v>45259</v>
      </c>
      <c r="C752" s="62" t="s">
        <v>4130</v>
      </c>
      <c r="D752" s="62"/>
      <c r="E752" s="62"/>
      <c r="F752" s="2556">
        <v>1</v>
      </c>
      <c r="G752" s="2556"/>
      <c r="H752" s="2556"/>
      <c r="I752" s="2939" t="s">
        <v>16678</v>
      </c>
      <c r="J752" s="16">
        <v>2</v>
      </c>
      <c r="K752" s="79" t="s">
        <v>16933</v>
      </c>
      <c r="L752" s="2461" t="s">
        <v>504</v>
      </c>
      <c r="M752" s="2600" t="s">
        <v>511</v>
      </c>
      <c r="N752" s="140" t="s">
        <v>4129</v>
      </c>
      <c r="O752" s="140"/>
      <c r="P752" s="140"/>
      <c r="Q752" s="62" t="s">
        <v>4128</v>
      </c>
      <c r="R752" s="2491">
        <v>114</v>
      </c>
      <c r="S752" s="2491">
        <v>896</v>
      </c>
      <c r="T752" s="2460" t="s">
        <v>629</v>
      </c>
      <c r="U752" s="16">
        <v>5</v>
      </c>
      <c r="V752" s="2533">
        <f t="shared" si="16"/>
        <v>10</v>
      </c>
      <c r="W752" s="16" t="s">
        <v>520</v>
      </c>
      <c r="X752" s="2513" t="s">
        <v>4131</v>
      </c>
      <c r="Y752" s="2948"/>
      <c r="Z752" s="2614" t="s">
        <v>4132</v>
      </c>
      <c r="AA752" s="2499" t="s">
        <v>3995</v>
      </c>
      <c r="AB752" s="2593" t="s">
        <v>4133</v>
      </c>
      <c r="AC752" s="2499">
        <v>4722.3999999999996</v>
      </c>
      <c r="AD752" s="6" t="s">
        <v>4134</v>
      </c>
      <c r="AE752" s="2543">
        <v>45259</v>
      </c>
      <c r="AF752" s="8">
        <v>2</v>
      </c>
      <c r="AG752" s="2543">
        <v>45257</v>
      </c>
      <c r="AH752" s="8">
        <v>4.5</v>
      </c>
    </row>
    <row r="753" spans="1:34" s="162" customFormat="1" ht="276" x14ac:dyDescent="0.25">
      <c r="A753" s="2639">
        <v>45258</v>
      </c>
      <c r="C753" s="62" t="s">
        <v>4137</v>
      </c>
      <c r="D753" s="62"/>
      <c r="E753" s="62"/>
      <c r="F753" s="2526">
        <v>1</v>
      </c>
      <c r="G753" s="2526"/>
      <c r="H753" s="2526"/>
      <c r="I753" s="2936" t="s">
        <v>16679</v>
      </c>
      <c r="J753" s="16">
        <v>355</v>
      </c>
      <c r="K753" s="2449" t="s">
        <v>16934</v>
      </c>
      <c r="L753" s="2461" t="s">
        <v>504</v>
      </c>
      <c r="M753" s="2600" t="s">
        <v>27</v>
      </c>
      <c r="N753" s="60" t="s">
        <v>4136</v>
      </c>
      <c r="O753" s="60"/>
      <c r="P753" s="60"/>
      <c r="Q753" s="2673" t="s">
        <v>4135</v>
      </c>
      <c r="R753" s="2491">
        <v>60</v>
      </c>
      <c r="S753" s="2491">
        <v>188</v>
      </c>
      <c r="T753" s="2461" t="s">
        <v>4052</v>
      </c>
      <c r="U753" s="16">
        <v>0</v>
      </c>
      <c r="V753" s="2533">
        <f t="shared" si="16"/>
        <v>0</v>
      </c>
      <c r="W753" s="16" t="s">
        <v>540</v>
      </c>
      <c r="X753" s="2670" t="s">
        <v>541</v>
      </c>
      <c r="Y753" s="2958"/>
      <c r="Z753" s="2614" t="s">
        <v>16797</v>
      </c>
      <c r="AA753" s="2499" t="s">
        <v>2730</v>
      </c>
      <c r="AB753" s="2567">
        <v>45222</v>
      </c>
      <c r="AC753" s="2499">
        <v>16929.95</v>
      </c>
      <c r="AD753" s="2613" t="s">
        <v>4138</v>
      </c>
      <c r="AE753" s="2477">
        <v>45260</v>
      </c>
      <c r="AF753" s="68">
        <v>2</v>
      </c>
      <c r="AG753" s="2477">
        <v>45241</v>
      </c>
      <c r="AH753" s="68">
        <v>30</v>
      </c>
    </row>
    <row r="754" spans="1:34" s="162" customFormat="1" ht="216" x14ac:dyDescent="0.25">
      <c r="A754" s="2639">
        <v>45258</v>
      </c>
      <c r="C754" s="17" t="s">
        <v>4142</v>
      </c>
      <c r="D754" s="17"/>
      <c r="E754" s="17"/>
      <c r="F754" s="2526">
        <v>1</v>
      </c>
      <c r="G754" s="2631"/>
      <c r="H754" s="2631"/>
      <c r="I754" s="2936" t="s">
        <v>16680</v>
      </c>
      <c r="J754" s="16">
        <v>200</v>
      </c>
      <c r="K754" s="79" t="s">
        <v>4139</v>
      </c>
      <c r="L754" s="2461" t="s">
        <v>504</v>
      </c>
      <c r="M754" s="2600" t="s">
        <v>27</v>
      </c>
      <c r="N754" s="56" t="s">
        <v>4141</v>
      </c>
      <c r="O754" s="56"/>
      <c r="P754" s="56"/>
      <c r="Q754" s="62" t="s">
        <v>4140</v>
      </c>
      <c r="R754" s="2491">
        <v>60</v>
      </c>
      <c r="S754" s="2491">
        <v>188</v>
      </c>
      <c r="T754" s="2460" t="s">
        <v>730</v>
      </c>
      <c r="U754" s="1608">
        <v>0</v>
      </c>
      <c r="V754" s="2533">
        <f t="shared" si="16"/>
        <v>0</v>
      </c>
      <c r="W754" s="16" t="s">
        <v>540</v>
      </c>
      <c r="X754" s="2513" t="s">
        <v>541</v>
      </c>
      <c r="Y754" s="2948"/>
      <c r="Z754" s="2664" t="s">
        <v>16798</v>
      </c>
      <c r="AA754" s="2499" t="s">
        <v>4143</v>
      </c>
      <c r="AB754" s="2567">
        <v>45230</v>
      </c>
      <c r="AC754" s="2499">
        <v>11844</v>
      </c>
      <c r="AD754" s="38" t="s">
        <v>4144</v>
      </c>
      <c r="AE754" s="2477">
        <v>45258</v>
      </c>
      <c r="AF754" s="68">
        <v>2</v>
      </c>
      <c r="AG754" s="2477">
        <v>45236</v>
      </c>
      <c r="AH754" s="68">
        <v>9.5</v>
      </c>
    </row>
    <row r="755" spans="1:34" s="162" customFormat="1" ht="180" x14ac:dyDescent="0.25">
      <c r="A755" s="2639">
        <v>45257</v>
      </c>
      <c r="C755" s="62" t="s">
        <v>4147</v>
      </c>
      <c r="D755" s="62"/>
      <c r="E755" s="62"/>
      <c r="F755" s="2676"/>
      <c r="G755" s="2677">
        <v>1</v>
      </c>
      <c r="H755" s="2676"/>
      <c r="I755" s="2936" t="s">
        <v>16681</v>
      </c>
      <c r="J755" s="16">
        <v>40</v>
      </c>
      <c r="K755" s="79" t="s">
        <v>16935</v>
      </c>
      <c r="L755" s="2461" t="s">
        <v>504</v>
      </c>
      <c r="M755" s="2600" t="s">
        <v>511</v>
      </c>
      <c r="N755" s="56" t="s">
        <v>4146</v>
      </c>
      <c r="O755" s="56"/>
      <c r="P755" s="56"/>
      <c r="Q755" s="2679" t="s">
        <v>4145</v>
      </c>
      <c r="R755" s="2491">
        <v>51</v>
      </c>
      <c r="S755" s="2491">
        <v>257</v>
      </c>
      <c r="T755" s="2460" t="s">
        <v>505</v>
      </c>
      <c r="U755" s="16">
        <v>3</v>
      </c>
      <c r="V755" s="2533">
        <f t="shared" si="16"/>
        <v>120</v>
      </c>
      <c r="W755" s="16" t="s">
        <v>512</v>
      </c>
      <c r="X755" s="2653" t="s">
        <v>4148</v>
      </c>
      <c r="Y755" s="2955"/>
      <c r="Z755" s="2664" t="s">
        <v>4149</v>
      </c>
      <c r="AA755" s="2499" t="s">
        <v>4086</v>
      </c>
      <c r="AB755" s="2593" t="s">
        <v>4055</v>
      </c>
      <c r="AC755" s="2499">
        <v>3898.4</v>
      </c>
      <c r="AD755" s="2619" t="s">
        <v>4150</v>
      </c>
      <c r="AE755" s="2543">
        <v>45257</v>
      </c>
      <c r="AF755" s="8">
        <v>2</v>
      </c>
      <c r="AG755" s="2543">
        <v>45252</v>
      </c>
      <c r="AH755" s="8">
        <v>10</v>
      </c>
    </row>
    <row r="756" spans="1:34" s="162" customFormat="1" ht="150" x14ac:dyDescent="0.25">
      <c r="A756" s="2639">
        <v>45257</v>
      </c>
      <c r="C756" s="62" t="s">
        <v>4154</v>
      </c>
      <c r="D756" s="62"/>
      <c r="E756" s="62"/>
      <c r="F756" s="2526">
        <v>1</v>
      </c>
      <c r="G756" s="2631"/>
      <c r="H756" s="2631"/>
      <c r="I756" s="2936" t="s">
        <v>16682</v>
      </c>
      <c r="J756" s="16">
        <v>30</v>
      </c>
      <c r="K756" s="52" t="s">
        <v>16935</v>
      </c>
      <c r="L756" s="2461" t="s">
        <v>2463</v>
      </c>
      <c r="M756" s="2527" t="s">
        <v>511</v>
      </c>
      <c r="N756" s="56" t="s">
        <v>4152</v>
      </c>
      <c r="O756" s="56"/>
      <c r="P756" s="56"/>
      <c r="Q756" s="62" t="s">
        <v>4151</v>
      </c>
      <c r="R756" s="2633" t="s">
        <v>4153</v>
      </c>
      <c r="S756" s="2491">
        <v>91</v>
      </c>
      <c r="T756" s="2459" t="s">
        <v>505</v>
      </c>
      <c r="U756" s="16">
        <v>2</v>
      </c>
      <c r="V756" s="2533">
        <f t="shared" si="16"/>
        <v>60</v>
      </c>
      <c r="W756" s="2445" t="s">
        <v>782</v>
      </c>
      <c r="X756" s="2672" t="s">
        <v>4155</v>
      </c>
      <c r="Y756" s="6"/>
      <c r="Z756" s="2658"/>
      <c r="AA756" s="75"/>
      <c r="AB756" s="2567">
        <v>45183</v>
      </c>
      <c r="AC756" s="2499">
        <v>1652.5</v>
      </c>
      <c r="AD756" s="2612" t="s">
        <v>4156</v>
      </c>
      <c r="AE756" s="2543">
        <v>45257</v>
      </c>
      <c r="AF756" s="8">
        <v>1</v>
      </c>
      <c r="AG756" s="2543">
        <v>45247</v>
      </c>
      <c r="AH756" s="8">
        <v>5.5</v>
      </c>
    </row>
    <row r="757" spans="1:34" s="2646" customFormat="1" ht="180" x14ac:dyDescent="0.25">
      <c r="A757" s="2639">
        <v>45252</v>
      </c>
      <c r="C757" s="2668" t="s">
        <v>4160</v>
      </c>
      <c r="D757" s="2668"/>
      <c r="E757" s="2668"/>
      <c r="F757" s="2526">
        <v>1</v>
      </c>
      <c r="G757" s="2526"/>
      <c r="H757" s="2526"/>
      <c r="I757" s="2939" t="s">
        <v>16965</v>
      </c>
      <c r="J757" s="16">
        <v>193</v>
      </c>
      <c r="K757" s="1589" t="s">
        <v>16936</v>
      </c>
      <c r="L757" s="2461" t="s">
        <v>2289</v>
      </c>
      <c r="M757" s="2527" t="s">
        <v>35</v>
      </c>
      <c r="N757" s="56" t="s">
        <v>695</v>
      </c>
      <c r="O757" s="56"/>
      <c r="P757" s="56"/>
      <c r="Q757" s="1528" t="s">
        <v>4157</v>
      </c>
      <c r="R757" s="2459" t="s">
        <v>4158</v>
      </c>
      <c r="S757" s="2460">
        <v>137</v>
      </c>
      <c r="T757" s="2459" t="s">
        <v>4052</v>
      </c>
      <c r="U757" s="79" t="s">
        <v>4159</v>
      </c>
      <c r="V757" s="2533">
        <f t="shared" si="16"/>
        <v>1158</v>
      </c>
      <c r="W757" s="16" t="s">
        <v>506</v>
      </c>
      <c r="X757" s="31" t="s">
        <v>561</v>
      </c>
      <c r="Y757" s="31"/>
      <c r="Z757" s="85" t="s">
        <v>4161</v>
      </c>
      <c r="AA757" s="74"/>
      <c r="AB757" s="2567">
        <v>45210</v>
      </c>
      <c r="AC757" s="2499">
        <v>6975.02</v>
      </c>
      <c r="AD757" s="2613" t="s">
        <v>4162</v>
      </c>
      <c r="AE757" s="2477">
        <v>45259</v>
      </c>
      <c r="AF757" s="68">
        <v>2</v>
      </c>
      <c r="AG757" s="2477">
        <v>45239</v>
      </c>
      <c r="AH757" s="68">
        <v>9</v>
      </c>
    </row>
    <row r="758" spans="1:34" s="162" customFormat="1" ht="135" x14ac:dyDescent="0.25">
      <c r="A758" s="2639">
        <v>45251</v>
      </c>
      <c r="C758" s="2497" t="s">
        <v>4165</v>
      </c>
      <c r="D758" s="2497"/>
      <c r="E758" s="2497"/>
      <c r="F758" s="2526"/>
      <c r="G758" s="2526"/>
      <c r="H758" s="2526">
        <v>1</v>
      </c>
      <c r="I758" s="2936" t="s">
        <v>16683</v>
      </c>
      <c r="J758" s="1549">
        <v>40</v>
      </c>
      <c r="K758" s="79" t="s">
        <v>16937</v>
      </c>
      <c r="L758" s="2461" t="s">
        <v>1999</v>
      </c>
      <c r="M758" s="2600" t="s">
        <v>511</v>
      </c>
      <c r="N758" s="56" t="s">
        <v>4164</v>
      </c>
      <c r="O758" s="56"/>
      <c r="P758" s="56"/>
      <c r="Q758" s="1599" t="s">
        <v>4163</v>
      </c>
      <c r="R758" s="2460">
        <v>119</v>
      </c>
      <c r="S758" s="2460">
        <v>431</v>
      </c>
      <c r="T758" s="2461" t="s">
        <v>4052</v>
      </c>
      <c r="U758" s="78">
        <v>1</v>
      </c>
      <c r="V758" s="2533">
        <f t="shared" si="16"/>
        <v>40</v>
      </c>
      <c r="W758" s="16" t="s">
        <v>506</v>
      </c>
      <c r="X758" s="2513" t="s">
        <v>524</v>
      </c>
      <c r="Y758" s="2513"/>
      <c r="Z758" s="2667" t="s">
        <v>4166</v>
      </c>
      <c r="AA758" s="2499" t="s">
        <v>643</v>
      </c>
      <c r="AB758" s="2593" t="s">
        <v>4167</v>
      </c>
      <c r="AC758" s="2499">
        <v>4566.3999999999996</v>
      </c>
      <c r="AD758" s="2613" t="s">
        <v>3748</v>
      </c>
      <c r="AE758" s="2477">
        <v>45257</v>
      </c>
      <c r="AF758" s="68">
        <v>2</v>
      </c>
      <c r="AG758" s="2477">
        <v>45238</v>
      </c>
      <c r="AH758" s="68">
        <v>16</v>
      </c>
    </row>
    <row r="759" spans="1:34" s="162" customFormat="1" ht="135" x14ac:dyDescent="0.25">
      <c r="A759" s="2639">
        <v>45251</v>
      </c>
      <c r="C759" s="147" t="s">
        <v>4171</v>
      </c>
      <c r="D759" s="147"/>
      <c r="E759" s="147"/>
      <c r="F759" s="2556">
        <v>1</v>
      </c>
      <c r="G759" s="2631"/>
      <c r="H759" s="2631"/>
      <c r="I759" s="2936" t="s">
        <v>16684</v>
      </c>
      <c r="J759" s="1575">
        <v>11</v>
      </c>
      <c r="K759" s="1557" t="s">
        <v>4168</v>
      </c>
      <c r="L759" s="77" t="s">
        <v>504</v>
      </c>
      <c r="M759" s="2628" t="s">
        <v>511</v>
      </c>
      <c r="N759" s="2666" t="s">
        <v>4170</v>
      </c>
      <c r="O759" s="2666"/>
      <c r="P759" s="2666"/>
      <c r="Q759" s="62" t="s">
        <v>4169</v>
      </c>
      <c r="R759" s="2663">
        <v>8</v>
      </c>
      <c r="S759" s="2663">
        <v>100</v>
      </c>
      <c r="T759" s="2626" t="s">
        <v>505</v>
      </c>
      <c r="U759" s="77">
        <v>45</v>
      </c>
      <c r="V759" s="2627">
        <f t="shared" si="16"/>
        <v>495</v>
      </c>
      <c r="W759" s="16" t="s">
        <v>583</v>
      </c>
      <c r="X759" s="2513" t="s">
        <v>1888</v>
      </c>
      <c r="Y759" s="2948"/>
      <c r="Z759" s="2614"/>
      <c r="AA759" s="2499" t="s">
        <v>4172</v>
      </c>
      <c r="AB759" s="2567">
        <v>45238</v>
      </c>
      <c r="AC759" s="2499">
        <v>3473</v>
      </c>
      <c r="AD759" s="6" t="s">
        <v>4173</v>
      </c>
      <c r="AE759" s="2543">
        <v>45251</v>
      </c>
      <c r="AF759" s="8">
        <v>2</v>
      </c>
      <c r="AG759" s="2543">
        <v>45246</v>
      </c>
      <c r="AH759" s="8">
        <v>2</v>
      </c>
    </row>
    <row r="760" spans="1:34" s="162" customFormat="1" ht="135" x14ac:dyDescent="0.25">
      <c r="A760" s="2639">
        <v>45251</v>
      </c>
      <c r="C760" s="147" t="s">
        <v>4176</v>
      </c>
      <c r="D760" s="147"/>
      <c r="E760" s="147"/>
      <c r="F760" s="2556">
        <v>2</v>
      </c>
      <c r="G760" s="2631"/>
      <c r="H760" s="2631"/>
      <c r="I760" s="2936" t="s">
        <v>16685</v>
      </c>
      <c r="J760" s="1575">
        <v>6</v>
      </c>
      <c r="K760" s="1557" t="s">
        <v>4168</v>
      </c>
      <c r="L760" s="77" t="s">
        <v>504</v>
      </c>
      <c r="M760" s="2628" t="s">
        <v>511</v>
      </c>
      <c r="N760" s="2666" t="s">
        <v>4175</v>
      </c>
      <c r="O760" s="2666"/>
      <c r="P760" s="2666"/>
      <c r="Q760" s="62" t="s">
        <v>4174</v>
      </c>
      <c r="R760" s="2663">
        <v>8</v>
      </c>
      <c r="S760" s="2663">
        <v>100</v>
      </c>
      <c r="T760" s="2626" t="s">
        <v>505</v>
      </c>
      <c r="U760" s="77">
        <v>58</v>
      </c>
      <c r="V760" s="2627">
        <f t="shared" si="16"/>
        <v>348</v>
      </c>
      <c r="W760" s="16" t="s">
        <v>583</v>
      </c>
      <c r="X760" s="2513" t="s">
        <v>1888</v>
      </c>
      <c r="Y760" s="2948"/>
      <c r="Z760" s="2614"/>
      <c r="AA760" s="2499" t="s">
        <v>4172</v>
      </c>
      <c r="AB760" s="2567">
        <v>45238</v>
      </c>
      <c r="AC760" s="2499">
        <v>3365</v>
      </c>
      <c r="AD760" s="6" t="s">
        <v>4177</v>
      </c>
      <c r="AE760" s="2543">
        <v>45251</v>
      </c>
      <c r="AF760" s="8">
        <v>2</v>
      </c>
      <c r="AG760" s="2543">
        <v>45246</v>
      </c>
      <c r="AH760" s="8">
        <v>2</v>
      </c>
    </row>
    <row r="761" spans="1:34" s="162" customFormat="1" ht="90" x14ac:dyDescent="0.25">
      <c r="A761" s="2639">
        <v>45250</v>
      </c>
      <c r="C761" s="62" t="s">
        <v>4181</v>
      </c>
      <c r="D761" s="62"/>
      <c r="E761" s="62"/>
      <c r="F761" s="2548">
        <v>1</v>
      </c>
      <c r="G761" s="161"/>
      <c r="H761" s="161"/>
      <c r="I761" s="2936" t="s">
        <v>16686</v>
      </c>
      <c r="J761" s="1549">
        <v>98</v>
      </c>
      <c r="K761" s="79" t="s">
        <v>4178</v>
      </c>
      <c r="L761" s="2461" t="s">
        <v>504</v>
      </c>
      <c r="M761" s="2600" t="s">
        <v>35</v>
      </c>
      <c r="N761" s="56" t="s">
        <v>4180</v>
      </c>
      <c r="O761" s="56"/>
      <c r="P761" s="56"/>
      <c r="Q761" s="62" t="s">
        <v>4179</v>
      </c>
      <c r="R761" s="2491">
        <v>46</v>
      </c>
      <c r="S761" s="2491">
        <v>79</v>
      </c>
      <c r="T761" s="2460" t="s">
        <v>545</v>
      </c>
      <c r="U761" s="78">
        <v>4</v>
      </c>
      <c r="V761" s="2533">
        <f t="shared" si="16"/>
        <v>392</v>
      </c>
      <c r="W761" s="16" t="s">
        <v>506</v>
      </c>
      <c r="X761" s="2513" t="s">
        <v>524</v>
      </c>
      <c r="Y761" s="2948"/>
      <c r="Z761" s="2614"/>
      <c r="AA761" s="2499" t="s">
        <v>4172</v>
      </c>
      <c r="AB761" s="2593" t="s">
        <v>4182</v>
      </c>
      <c r="AC761" s="2499">
        <v>2391.1999999999998</v>
      </c>
      <c r="AD761" s="2612" t="s">
        <v>3743</v>
      </c>
      <c r="AE761" s="2543">
        <v>45250</v>
      </c>
      <c r="AF761" s="8">
        <v>1</v>
      </c>
      <c r="AG761" s="2543">
        <v>45248</v>
      </c>
      <c r="AH761" s="8">
        <v>5</v>
      </c>
    </row>
    <row r="762" spans="1:34" s="2646" customFormat="1" ht="135" x14ac:dyDescent="0.25">
      <c r="A762" s="2639">
        <v>45250</v>
      </c>
      <c r="C762" s="62" t="s">
        <v>4186</v>
      </c>
      <c r="D762" s="62"/>
      <c r="E762" s="62"/>
      <c r="F762" s="2556">
        <v>1</v>
      </c>
      <c r="G762" s="2631"/>
      <c r="H762" s="2526"/>
      <c r="I762" s="2939" t="s">
        <v>16687</v>
      </c>
      <c r="J762" s="16">
        <v>5</v>
      </c>
      <c r="K762" s="79" t="s">
        <v>4183</v>
      </c>
      <c r="L762" s="2461" t="s">
        <v>504</v>
      </c>
      <c r="M762" s="2600" t="s">
        <v>511</v>
      </c>
      <c r="N762" s="1567" t="s">
        <v>4185</v>
      </c>
      <c r="O762" s="1567"/>
      <c r="P762" s="1567"/>
      <c r="Q762" s="62" t="s">
        <v>4184</v>
      </c>
      <c r="R762" s="2491">
        <v>124</v>
      </c>
      <c r="S762" s="2491">
        <v>523</v>
      </c>
      <c r="T762" s="2461" t="s">
        <v>4052</v>
      </c>
      <c r="U762" s="16">
        <v>7</v>
      </c>
      <c r="V762" s="2533">
        <f t="shared" si="16"/>
        <v>35</v>
      </c>
      <c r="W762" s="16" t="s">
        <v>506</v>
      </c>
      <c r="X762" s="2513" t="s">
        <v>4187</v>
      </c>
      <c r="Y762" s="2948"/>
      <c r="Z762" s="2614"/>
      <c r="AA762" s="2499" t="s">
        <v>4172</v>
      </c>
      <c r="AB762" s="2593" t="s">
        <v>4188</v>
      </c>
      <c r="AC762" s="2499">
        <v>6395</v>
      </c>
      <c r="AD762" s="2612" t="s">
        <v>4189</v>
      </c>
      <c r="AE762" s="2543">
        <v>45250</v>
      </c>
      <c r="AF762" s="8">
        <v>2</v>
      </c>
      <c r="AG762" s="2543">
        <v>45245</v>
      </c>
      <c r="AH762" s="8">
        <v>3</v>
      </c>
    </row>
    <row r="763" spans="1:34" s="2646" customFormat="1" ht="135" x14ac:dyDescent="0.25">
      <c r="A763" s="2639">
        <v>45250</v>
      </c>
      <c r="C763" s="62" t="s">
        <v>4192</v>
      </c>
      <c r="D763" s="62"/>
      <c r="E763" s="62"/>
      <c r="F763" s="2556">
        <v>1</v>
      </c>
      <c r="G763" s="2631"/>
      <c r="H763" s="2526"/>
      <c r="I763" s="2939" t="s">
        <v>16688</v>
      </c>
      <c r="J763" s="16">
        <v>5</v>
      </c>
      <c r="K763" s="79" t="s">
        <v>4183</v>
      </c>
      <c r="L763" s="2461" t="s">
        <v>504</v>
      </c>
      <c r="M763" s="2600" t="s">
        <v>511</v>
      </c>
      <c r="N763" s="56" t="s">
        <v>4191</v>
      </c>
      <c r="O763" s="56"/>
      <c r="P763" s="56"/>
      <c r="Q763" s="62" t="s">
        <v>4190</v>
      </c>
      <c r="R763" s="2491">
        <v>113</v>
      </c>
      <c r="S763" s="2491">
        <v>442</v>
      </c>
      <c r="T763" s="2460" t="s">
        <v>629</v>
      </c>
      <c r="U763" s="16">
        <v>11</v>
      </c>
      <c r="V763" s="2533">
        <f t="shared" si="16"/>
        <v>55</v>
      </c>
      <c r="W763" s="16" t="s">
        <v>583</v>
      </c>
      <c r="X763" s="2513" t="s">
        <v>1888</v>
      </c>
      <c r="Y763" s="2948"/>
      <c r="Z763" s="2614"/>
      <c r="AA763" s="2499" t="s">
        <v>4108</v>
      </c>
      <c r="AB763" s="2593" t="s">
        <v>4193</v>
      </c>
      <c r="AC763" s="2499">
        <v>4160.75</v>
      </c>
      <c r="AD763" s="6" t="s">
        <v>4011</v>
      </c>
      <c r="AE763" s="2543">
        <v>45250</v>
      </c>
      <c r="AF763" s="8">
        <v>2</v>
      </c>
      <c r="AG763" s="2543">
        <v>45245</v>
      </c>
      <c r="AH763" s="8">
        <v>6</v>
      </c>
    </row>
    <row r="764" spans="1:34" s="2646" customFormat="1" ht="135" x14ac:dyDescent="0.25">
      <c r="A764" s="2639">
        <v>45250</v>
      </c>
      <c r="C764" s="62" t="s">
        <v>4196</v>
      </c>
      <c r="D764" s="62"/>
      <c r="E764" s="62"/>
      <c r="F764" s="2526">
        <v>1</v>
      </c>
      <c r="G764" s="2526"/>
      <c r="H764" s="2526"/>
      <c r="I764" s="2939" t="s">
        <v>16689</v>
      </c>
      <c r="J764" s="16">
        <v>15</v>
      </c>
      <c r="K764" s="79" t="s">
        <v>4183</v>
      </c>
      <c r="L764" s="2461" t="s">
        <v>504</v>
      </c>
      <c r="M764" s="2600" t="s">
        <v>511</v>
      </c>
      <c r="N764" s="60" t="s">
        <v>4195</v>
      </c>
      <c r="O764" s="60"/>
      <c r="P764" s="60"/>
      <c r="Q764" s="62" t="s">
        <v>4194</v>
      </c>
      <c r="R764" s="2491">
        <v>161</v>
      </c>
      <c r="S764" s="2491">
        <v>739</v>
      </c>
      <c r="T764" s="2461" t="s">
        <v>4052</v>
      </c>
      <c r="U764" s="16">
        <v>35</v>
      </c>
      <c r="V764" s="2533">
        <f t="shared" si="16"/>
        <v>525</v>
      </c>
      <c r="W764" s="16" t="s">
        <v>506</v>
      </c>
      <c r="X764" s="2514" t="s">
        <v>833</v>
      </c>
      <c r="Y764" s="2958"/>
      <c r="Z764" s="2614"/>
      <c r="AA764" s="2499" t="s">
        <v>3687</v>
      </c>
      <c r="AB764" s="2567">
        <v>45236</v>
      </c>
      <c r="AC764" s="2499">
        <v>9753</v>
      </c>
      <c r="AD764" s="6" t="s">
        <v>4094</v>
      </c>
      <c r="AE764" s="2543">
        <v>45250</v>
      </c>
      <c r="AF764" s="8">
        <v>2</v>
      </c>
      <c r="AG764" s="2543">
        <v>45243</v>
      </c>
      <c r="AH764" s="8">
        <v>4</v>
      </c>
    </row>
    <row r="765" spans="1:34" s="162" customFormat="1" ht="51" x14ac:dyDescent="0.25">
      <c r="A765" s="2639">
        <v>45250</v>
      </c>
      <c r="C765" s="147" t="s">
        <v>4199</v>
      </c>
      <c r="D765" s="147"/>
      <c r="E765" s="147"/>
      <c r="F765" s="2631"/>
      <c r="G765" s="2631"/>
      <c r="H765" s="2526">
        <v>1</v>
      </c>
      <c r="I765" s="2936" t="s">
        <v>16690</v>
      </c>
      <c r="J765" s="77">
        <v>2</v>
      </c>
      <c r="K765" s="1557" t="s">
        <v>4197</v>
      </c>
      <c r="L765" s="77" t="s">
        <v>504</v>
      </c>
      <c r="M765" s="2628" t="s">
        <v>511</v>
      </c>
      <c r="N765" s="143" t="s">
        <v>4198</v>
      </c>
      <c r="O765" s="143"/>
      <c r="P765" s="143"/>
      <c r="Q765" s="62"/>
      <c r="R765" s="2663">
        <v>63</v>
      </c>
      <c r="S765" s="2663">
        <v>259</v>
      </c>
      <c r="T765" s="2626" t="s">
        <v>629</v>
      </c>
      <c r="U765" s="77">
        <v>9</v>
      </c>
      <c r="V765" s="2627">
        <f t="shared" si="16"/>
        <v>18</v>
      </c>
      <c r="W765" s="16" t="s">
        <v>506</v>
      </c>
      <c r="X765" s="2513" t="s">
        <v>2038</v>
      </c>
      <c r="Y765" s="2948"/>
      <c r="Z765" s="2614"/>
      <c r="AA765" s="2499" t="s">
        <v>4172</v>
      </c>
      <c r="AB765" s="2593" t="s">
        <v>3688</v>
      </c>
      <c r="AC765" s="2499">
        <f>3184+900</f>
        <v>4084</v>
      </c>
      <c r="AD765" s="2612" t="s">
        <v>3748</v>
      </c>
      <c r="AE765" s="2543">
        <v>45246</v>
      </c>
      <c r="AF765" s="8">
        <v>2</v>
      </c>
      <c r="AG765" s="2543">
        <v>45244</v>
      </c>
      <c r="AH765" s="8">
        <v>2</v>
      </c>
    </row>
    <row r="766" spans="1:34" s="2646" customFormat="1" ht="120" x14ac:dyDescent="0.25">
      <c r="A766" s="2639">
        <v>45250</v>
      </c>
      <c r="C766" s="147" t="s">
        <v>4203</v>
      </c>
      <c r="D766" s="147"/>
      <c r="E766" s="147"/>
      <c r="F766" s="2674"/>
      <c r="G766" s="2674"/>
      <c r="H766" s="2595">
        <v>1</v>
      </c>
      <c r="I766" s="2939" t="s">
        <v>16691</v>
      </c>
      <c r="J766" s="77">
        <v>2</v>
      </c>
      <c r="K766" s="2638" t="s">
        <v>4200</v>
      </c>
      <c r="L766" s="77" t="s">
        <v>504</v>
      </c>
      <c r="M766" s="2628" t="s">
        <v>511</v>
      </c>
      <c r="N766" s="143" t="s">
        <v>4202</v>
      </c>
      <c r="O766" s="143"/>
      <c r="P766" s="143"/>
      <c r="Q766" s="62" t="s">
        <v>4201</v>
      </c>
      <c r="R766" s="2663">
        <v>1</v>
      </c>
      <c r="S766" s="2663">
        <v>1</v>
      </c>
      <c r="T766" s="2626" t="s">
        <v>798</v>
      </c>
      <c r="U766" s="77">
        <v>12</v>
      </c>
      <c r="V766" s="2627">
        <f t="shared" si="16"/>
        <v>24</v>
      </c>
      <c r="W766" s="16" t="s">
        <v>506</v>
      </c>
      <c r="X766" s="2513" t="s">
        <v>2038</v>
      </c>
      <c r="Y766" s="2948"/>
      <c r="Z766" s="2614"/>
      <c r="AA766" s="2499" t="s">
        <v>4172</v>
      </c>
      <c r="AB766" s="2593" t="s">
        <v>3688</v>
      </c>
      <c r="AC766" s="2499">
        <f>2360+800</f>
        <v>3160</v>
      </c>
      <c r="AD766" s="2612" t="s">
        <v>4204</v>
      </c>
      <c r="AE766" s="2543">
        <v>45246</v>
      </c>
      <c r="AF766" s="8">
        <v>1</v>
      </c>
      <c r="AG766" s="2543">
        <v>45244</v>
      </c>
      <c r="AH766" s="8"/>
    </row>
    <row r="767" spans="1:34" s="162" customFormat="1" ht="135" x14ac:dyDescent="0.25">
      <c r="A767" s="2639">
        <v>45247</v>
      </c>
      <c r="C767" s="2610" t="s">
        <v>4208</v>
      </c>
      <c r="D767" s="2610"/>
      <c r="E767" s="2610"/>
      <c r="F767" s="2599"/>
      <c r="G767" s="2599"/>
      <c r="H767" s="2599">
        <v>1</v>
      </c>
      <c r="I767" s="2936" t="s">
        <v>16692</v>
      </c>
      <c r="J767" s="2495">
        <v>4</v>
      </c>
      <c r="K767" s="2675" t="s">
        <v>4205</v>
      </c>
      <c r="L767" s="2467" t="s">
        <v>1999</v>
      </c>
      <c r="M767" s="2563" t="s">
        <v>511</v>
      </c>
      <c r="N767" s="140" t="s">
        <v>4207</v>
      </c>
      <c r="O767" s="140"/>
      <c r="P767" s="140"/>
      <c r="Q767" s="2610" t="s">
        <v>4206</v>
      </c>
      <c r="R767" s="2603">
        <v>131</v>
      </c>
      <c r="S767" s="2603">
        <v>1338</v>
      </c>
      <c r="T767" s="2467" t="s">
        <v>4052</v>
      </c>
      <c r="U767" s="1022">
        <v>9</v>
      </c>
      <c r="V767" s="80">
        <f t="shared" si="16"/>
        <v>36</v>
      </c>
      <c r="W767" s="16" t="s">
        <v>3667</v>
      </c>
      <c r="X767" s="82" t="s">
        <v>4209</v>
      </c>
      <c r="Y767" s="2956"/>
      <c r="Z767" s="2614" t="s">
        <v>4210</v>
      </c>
      <c r="AA767" s="2499" t="s">
        <v>1045</v>
      </c>
      <c r="AB767" s="2567">
        <v>45210</v>
      </c>
      <c r="AC767" s="2499">
        <v>3912.36</v>
      </c>
      <c r="AD767" s="6" t="s">
        <v>4011</v>
      </c>
      <c r="AE767" s="2543">
        <v>45236</v>
      </c>
      <c r="AF767" s="8">
        <v>2</v>
      </c>
      <c r="AG767" s="2543">
        <v>45222</v>
      </c>
      <c r="AH767" s="8">
        <v>10</v>
      </c>
    </row>
    <row r="768" spans="1:34" s="162" customFormat="1" ht="135" x14ac:dyDescent="0.25">
      <c r="A768" s="2639">
        <v>45247</v>
      </c>
      <c r="C768" s="17" t="s">
        <v>3742</v>
      </c>
      <c r="D768" s="17"/>
      <c r="E768" s="17"/>
      <c r="F768" s="2631"/>
      <c r="G768" s="2631"/>
      <c r="H768" s="2526">
        <v>1</v>
      </c>
      <c r="I768" s="2936" t="s">
        <v>16693</v>
      </c>
      <c r="J768" s="1549">
        <v>2</v>
      </c>
      <c r="K768" s="2449" t="s">
        <v>4211</v>
      </c>
      <c r="L768" s="2461" t="s">
        <v>504</v>
      </c>
      <c r="M768" s="2600" t="s">
        <v>511</v>
      </c>
      <c r="N768" s="56" t="s">
        <v>4213</v>
      </c>
      <c r="O768" s="56"/>
      <c r="P768" s="56"/>
      <c r="Q768" s="62" t="s">
        <v>4212</v>
      </c>
      <c r="R768" s="2491">
        <v>26</v>
      </c>
      <c r="S768" s="2491">
        <v>154</v>
      </c>
      <c r="T768" s="2460" t="s">
        <v>505</v>
      </c>
      <c r="U768" s="1608">
        <v>1</v>
      </c>
      <c r="V768" s="2533">
        <f t="shared" si="16"/>
        <v>2</v>
      </c>
      <c r="W768" s="16" t="s">
        <v>506</v>
      </c>
      <c r="X768" s="2513" t="s">
        <v>2038</v>
      </c>
      <c r="Y768" s="2948"/>
      <c r="Z768" s="2530"/>
      <c r="AA768" s="2499" t="s">
        <v>4214</v>
      </c>
      <c r="AB768" s="2567">
        <v>45244</v>
      </c>
      <c r="AC768" s="2499">
        <f>2988+850</f>
        <v>3838</v>
      </c>
      <c r="AD768" s="2613" t="s">
        <v>3748</v>
      </c>
      <c r="AE768" s="2477">
        <v>45247</v>
      </c>
      <c r="AF768" s="68">
        <v>2</v>
      </c>
      <c r="AG768" s="2477">
        <v>45246</v>
      </c>
      <c r="AH768" s="68">
        <v>4</v>
      </c>
    </row>
    <row r="769" spans="1:34" s="162" customFormat="1" ht="117" x14ac:dyDescent="0.25">
      <c r="A769" s="2639">
        <v>45247</v>
      </c>
      <c r="C769" s="147" t="s">
        <v>4217</v>
      </c>
      <c r="D769" s="147"/>
      <c r="E769" s="147"/>
      <c r="F769" s="2631"/>
      <c r="G769" s="2631"/>
      <c r="H769" s="2526">
        <v>1</v>
      </c>
      <c r="I769" s="2936" t="s">
        <v>16694</v>
      </c>
      <c r="J769" s="77">
        <v>2</v>
      </c>
      <c r="K769" s="1557" t="s">
        <v>4211</v>
      </c>
      <c r="L769" s="77" t="s">
        <v>504</v>
      </c>
      <c r="M769" s="2628" t="s">
        <v>35</v>
      </c>
      <c r="N769" s="143" t="s">
        <v>4216</v>
      </c>
      <c r="O769" s="143"/>
      <c r="P769" s="143"/>
      <c r="Q769" s="62" t="s">
        <v>4215</v>
      </c>
      <c r="R769" s="2663">
        <v>7</v>
      </c>
      <c r="S769" s="2663">
        <v>8</v>
      </c>
      <c r="T769" s="2626" t="s">
        <v>545</v>
      </c>
      <c r="U769" s="77">
        <v>12</v>
      </c>
      <c r="V769" s="2627">
        <f t="shared" si="16"/>
        <v>24</v>
      </c>
      <c r="W769" s="16" t="s">
        <v>506</v>
      </c>
      <c r="X769" s="2513" t="s">
        <v>2038</v>
      </c>
      <c r="Y769" s="2948"/>
      <c r="Z769" s="2614"/>
      <c r="AA769" s="2499" t="s">
        <v>4172</v>
      </c>
      <c r="AB769" s="2567">
        <v>45233</v>
      </c>
      <c r="AC769" s="2499">
        <f>2160+800</f>
        <v>2960</v>
      </c>
      <c r="AD769" s="2612" t="s">
        <v>4218</v>
      </c>
      <c r="AE769" s="2543">
        <v>45247</v>
      </c>
      <c r="AF769" s="8">
        <v>1</v>
      </c>
      <c r="AG769" s="2543">
        <v>45246</v>
      </c>
      <c r="AH769" s="8"/>
    </row>
    <row r="770" spans="1:34" s="162" customFormat="1" ht="135" x14ac:dyDescent="0.25">
      <c r="A770" s="2639">
        <v>45247</v>
      </c>
      <c r="C770" s="62" t="s">
        <v>4222</v>
      </c>
      <c r="D770" s="62"/>
      <c r="E770" s="62"/>
      <c r="F770" s="2526"/>
      <c r="G770" s="2526"/>
      <c r="H770" s="2526">
        <v>1</v>
      </c>
      <c r="I770" s="2936" t="s">
        <v>16695</v>
      </c>
      <c r="J770" s="1549">
        <v>5</v>
      </c>
      <c r="K770" s="79" t="s">
        <v>4219</v>
      </c>
      <c r="L770" s="2461" t="s">
        <v>504</v>
      </c>
      <c r="M770" s="2600" t="s">
        <v>27</v>
      </c>
      <c r="N770" s="140" t="s">
        <v>4221</v>
      </c>
      <c r="O770" s="140"/>
      <c r="P770" s="140"/>
      <c r="Q770" s="62" t="s">
        <v>4220</v>
      </c>
      <c r="R770" s="2460">
        <v>78</v>
      </c>
      <c r="S770" s="2460">
        <v>768</v>
      </c>
      <c r="T770" s="2460" t="s">
        <v>505</v>
      </c>
      <c r="U770" s="78">
        <v>10</v>
      </c>
      <c r="V770" s="2533">
        <f t="shared" si="16"/>
        <v>50</v>
      </c>
      <c r="W770" s="16" t="s">
        <v>506</v>
      </c>
      <c r="X770" s="2513" t="s">
        <v>3976</v>
      </c>
      <c r="Y770" s="2948"/>
      <c r="Z770" s="2614"/>
      <c r="AA770" s="2499" t="s">
        <v>643</v>
      </c>
      <c r="AB770" s="2593" t="s">
        <v>4223</v>
      </c>
      <c r="AC770" s="2499">
        <v>7608.4</v>
      </c>
      <c r="AD770" s="6" t="s">
        <v>4224</v>
      </c>
      <c r="AE770" s="2543">
        <v>45247</v>
      </c>
      <c r="AF770" s="8">
        <v>2</v>
      </c>
      <c r="AG770" s="2543">
        <v>45244</v>
      </c>
      <c r="AH770" s="8">
        <v>7.5</v>
      </c>
    </row>
    <row r="771" spans="1:34" s="2646" customFormat="1" ht="90" x14ac:dyDescent="0.25">
      <c r="A771" s="2639">
        <v>45247</v>
      </c>
      <c r="C771" s="62" t="s">
        <v>2728</v>
      </c>
      <c r="D771" s="62"/>
      <c r="E771" s="62"/>
      <c r="F771" s="2595">
        <v>1</v>
      </c>
      <c r="G771" s="2595"/>
      <c r="H771" s="2595"/>
      <c r="I771" s="2939" t="s">
        <v>16696</v>
      </c>
      <c r="J771" s="16">
        <v>25</v>
      </c>
      <c r="K771" s="79" t="s">
        <v>4225</v>
      </c>
      <c r="L771" s="2461" t="s">
        <v>504</v>
      </c>
      <c r="M771" s="2600" t="s">
        <v>511</v>
      </c>
      <c r="N771" s="140" t="s">
        <v>4226</v>
      </c>
      <c r="O771" s="140"/>
      <c r="P771" s="140"/>
      <c r="Q771" s="62" t="s">
        <v>2726</v>
      </c>
      <c r="R771" s="2491">
        <v>48</v>
      </c>
      <c r="S771" s="2491">
        <v>313</v>
      </c>
      <c r="T771" s="2460" t="s">
        <v>545</v>
      </c>
      <c r="U771" s="16">
        <v>28</v>
      </c>
      <c r="V771" s="2533">
        <f t="shared" si="16"/>
        <v>700</v>
      </c>
      <c r="W771" s="16" t="s">
        <v>512</v>
      </c>
      <c r="X771" s="2513" t="s">
        <v>2729</v>
      </c>
      <c r="Y771" s="2948"/>
      <c r="Z771" s="2614"/>
      <c r="AA771" s="2499" t="s">
        <v>2730</v>
      </c>
      <c r="AB771" s="2567">
        <v>45223</v>
      </c>
      <c r="AC771" s="2499">
        <v>7460</v>
      </c>
      <c r="AD771" s="6" t="s">
        <v>2731</v>
      </c>
      <c r="AE771" s="2543">
        <v>45247</v>
      </c>
      <c r="AF771" s="8">
        <v>1</v>
      </c>
      <c r="AG771" s="2543">
        <v>45232</v>
      </c>
      <c r="AH771" s="8">
        <v>7.5</v>
      </c>
    </row>
    <row r="772" spans="1:34" s="162" customFormat="1" ht="146.25" x14ac:dyDescent="0.25">
      <c r="A772" s="2639">
        <v>45247</v>
      </c>
      <c r="C772" s="62" t="s">
        <v>3707</v>
      </c>
      <c r="D772" s="62"/>
      <c r="E772" s="62"/>
      <c r="F772" s="2526"/>
      <c r="G772" s="2526">
        <v>2</v>
      </c>
      <c r="H772" s="2526"/>
      <c r="I772" s="2936" t="s">
        <v>16697</v>
      </c>
      <c r="J772" s="16">
        <v>60</v>
      </c>
      <c r="K772" s="2449" t="s">
        <v>16938</v>
      </c>
      <c r="L772" s="2461" t="s">
        <v>504</v>
      </c>
      <c r="M772" s="2600" t="s">
        <v>511</v>
      </c>
      <c r="N772" s="140" t="s">
        <v>4227</v>
      </c>
      <c r="O772" s="140"/>
      <c r="P772" s="140"/>
      <c r="Q772" s="62" t="s">
        <v>3705</v>
      </c>
      <c r="R772" s="2491">
        <v>24</v>
      </c>
      <c r="S772" s="2491">
        <v>87</v>
      </c>
      <c r="T772" s="2460" t="s">
        <v>545</v>
      </c>
      <c r="U772" s="16">
        <v>1</v>
      </c>
      <c r="V772" s="2533">
        <f t="shared" si="16"/>
        <v>60</v>
      </c>
      <c r="W772" s="16" t="s">
        <v>506</v>
      </c>
      <c r="X772" s="2513" t="s">
        <v>2038</v>
      </c>
      <c r="Y772" s="2948"/>
      <c r="Z772" s="2614"/>
      <c r="AA772" s="2499" t="s">
        <v>3687</v>
      </c>
      <c r="AB772" s="2567">
        <v>45233</v>
      </c>
      <c r="AC772" s="2499">
        <f>3938.4+800</f>
        <v>4738.3999999999996</v>
      </c>
      <c r="AD772" s="2612" t="s">
        <v>3708</v>
      </c>
      <c r="AE772" s="2543">
        <v>45247</v>
      </c>
      <c r="AF772" s="8">
        <v>1</v>
      </c>
      <c r="AG772" s="2543">
        <v>45245</v>
      </c>
      <c r="AH772" s="8">
        <v>8</v>
      </c>
    </row>
    <row r="773" spans="1:34" s="2646" customFormat="1" ht="131.25" x14ac:dyDescent="0.25">
      <c r="A773" s="2639">
        <v>45247</v>
      </c>
      <c r="C773" s="17" t="s">
        <v>3742</v>
      </c>
      <c r="D773" s="17"/>
      <c r="E773" s="17"/>
      <c r="F773" s="2631"/>
      <c r="G773" s="2631"/>
      <c r="H773" s="2526">
        <v>1</v>
      </c>
      <c r="I773" s="2939" t="s">
        <v>16698</v>
      </c>
      <c r="J773" s="1549">
        <v>60</v>
      </c>
      <c r="K773" s="79" t="s">
        <v>4211</v>
      </c>
      <c r="L773" s="2461" t="s">
        <v>504</v>
      </c>
      <c r="M773" s="2600" t="s">
        <v>511</v>
      </c>
      <c r="N773" s="140" t="s">
        <v>4228</v>
      </c>
      <c r="O773" s="140"/>
      <c r="P773" s="140"/>
      <c r="Q773" s="62" t="s">
        <v>3740</v>
      </c>
      <c r="R773" s="2491">
        <v>37</v>
      </c>
      <c r="S773" s="2491">
        <v>89</v>
      </c>
      <c r="T773" s="2460" t="s">
        <v>545</v>
      </c>
      <c r="U773" s="16">
        <v>2</v>
      </c>
      <c r="V773" s="2533">
        <f t="shared" si="16"/>
        <v>120</v>
      </c>
      <c r="W773" s="16" t="s">
        <v>506</v>
      </c>
      <c r="X773" s="2513" t="s">
        <v>2038</v>
      </c>
      <c r="Y773" s="2948"/>
      <c r="Z773" s="2530"/>
      <c r="AA773" s="2499" t="s">
        <v>3687</v>
      </c>
      <c r="AB773" s="2567">
        <v>45244</v>
      </c>
      <c r="AC773" s="2499">
        <f>3868.2+800</f>
        <v>4668.2</v>
      </c>
      <c r="AD773" s="2612" t="s">
        <v>3743</v>
      </c>
      <c r="AE773" s="2543">
        <v>45247</v>
      </c>
      <c r="AF773" s="8">
        <v>1</v>
      </c>
      <c r="AG773" s="2543">
        <v>45245</v>
      </c>
      <c r="AH773" s="8">
        <v>5</v>
      </c>
    </row>
    <row r="774" spans="1:34" s="162" customFormat="1" ht="225" x14ac:dyDescent="0.25">
      <c r="A774" s="2639">
        <v>45247</v>
      </c>
      <c r="C774" s="62" t="s">
        <v>3746</v>
      </c>
      <c r="D774" s="62"/>
      <c r="E774" s="62"/>
      <c r="F774" s="26"/>
      <c r="G774" s="26">
        <v>1</v>
      </c>
      <c r="H774" s="26"/>
      <c r="I774" s="2936" t="s">
        <v>16699</v>
      </c>
      <c r="J774" s="16">
        <v>60</v>
      </c>
      <c r="K774" s="2449" t="s">
        <v>16938</v>
      </c>
      <c r="L774" s="2461" t="s">
        <v>504</v>
      </c>
      <c r="M774" s="2600" t="s">
        <v>511</v>
      </c>
      <c r="N774" s="140" t="s">
        <v>4229</v>
      </c>
      <c r="O774" s="140"/>
      <c r="P774" s="140"/>
      <c r="Q774" s="62" t="s">
        <v>3744</v>
      </c>
      <c r="R774" s="2491">
        <v>28</v>
      </c>
      <c r="S774" s="2491">
        <v>122</v>
      </c>
      <c r="T774" s="2460" t="s">
        <v>505</v>
      </c>
      <c r="U774" s="16">
        <v>3</v>
      </c>
      <c r="V774" s="2533">
        <f t="shared" ref="V774:V805" si="17">U774*J774</f>
        <v>180</v>
      </c>
      <c r="W774" s="16" t="s">
        <v>506</v>
      </c>
      <c r="X774" s="2513" t="s">
        <v>2038</v>
      </c>
      <c r="Y774" s="2948"/>
      <c r="Z774" s="2671" t="s">
        <v>3747</v>
      </c>
      <c r="AA774" s="2499" t="s">
        <v>3687</v>
      </c>
      <c r="AB774" s="2567">
        <v>45233</v>
      </c>
      <c r="AC774" s="2499">
        <f>5365.8+800</f>
        <v>6165.8</v>
      </c>
      <c r="AD774" s="2612" t="s">
        <v>3748</v>
      </c>
      <c r="AE774" s="2543">
        <v>45247</v>
      </c>
      <c r="AF774" s="8">
        <v>2</v>
      </c>
      <c r="AG774" s="2543">
        <v>45243</v>
      </c>
      <c r="AH774" s="8">
        <v>15</v>
      </c>
    </row>
    <row r="775" spans="1:34" s="162" customFormat="1" ht="162" x14ac:dyDescent="0.25">
      <c r="A775" s="2639">
        <v>45247</v>
      </c>
      <c r="C775" s="62" t="s">
        <v>3686</v>
      </c>
      <c r="D775" s="62"/>
      <c r="E775" s="62"/>
      <c r="F775" s="2526"/>
      <c r="G775" s="2526">
        <v>1</v>
      </c>
      <c r="H775" s="2526"/>
      <c r="I775" s="2936" t="s">
        <v>16700</v>
      </c>
      <c r="J775" s="16">
        <v>60</v>
      </c>
      <c r="K775" s="2449" t="s">
        <v>16939</v>
      </c>
      <c r="L775" s="2461" t="s">
        <v>504</v>
      </c>
      <c r="M775" s="2600" t="s">
        <v>511</v>
      </c>
      <c r="N775" s="140" t="s">
        <v>4230</v>
      </c>
      <c r="O775" s="140"/>
      <c r="P775" s="140"/>
      <c r="Q775" s="62" t="s">
        <v>3684</v>
      </c>
      <c r="R775" s="2491">
        <v>29</v>
      </c>
      <c r="S775" s="2491">
        <v>54</v>
      </c>
      <c r="T775" s="2460" t="s">
        <v>505</v>
      </c>
      <c r="U775" s="16">
        <v>11</v>
      </c>
      <c r="V775" s="2533">
        <f t="shared" si="17"/>
        <v>660</v>
      </c>
      <c r="W775" s="16" t="s">
        <v>506</v>
      </c>
      <c r="X775" s="2513" t="s">
        <v>2038</v>
      </c>
      <c r="Y775" s="2948"/>
      <c r="Z775" s="2614"/>
      <c r="AA775" s="2499" t="s">
        <v>3687</v>
      </c>
      <c r="AB775" s="2593" t="s">
        <v>3688</v>
      </c>
      <c r="AC775" s="2499">
        <f>4149+800</f>
        <v>4949</v>
      </c>
      <c r="AD775" s="6" t="s">
        <v>3689</v>
      </c>
      <c r="AE775" s="2543">
        <v>45247</v>
      </c>
      <c r="AF775" s="8">
        <v>2</v>
      </c>
      <c r="AG775" s="2543">
        <v>45241</v>
      </c>
      <c r="AH775" s="8">
        <v>11</v>
      </c>
    </row>
    <row r="776" spans="1:34" ht="45" x14ac:dyDescent="0.25">
      <c r="A776" s="2639">
        <v>45245</v>
      </c>
      <c r="C776" s="66"/>
      <c r="D776" s="2965"/>
      <c r="E776" s="2965"/>
      <c r="F776" s="2609"/>
      <c r="G776" s="2609"/>
      <c r="H776" s="2609"/>
      <c r="I776" s="2944" t="s">
        <v>16701</v>
      </c>
      <c r="J776" s="50">
        <v>167</v>
      </c>
      <c r="K776" s="50" t="s">
        <v>4231</v>
      </c>
      <c r="L776" s="2489"/>
      <c r="M776" s="2519" t="s">
        <v>511</v>
      </c>
      <c r="N776" s="57" t="s">
        <v>4232</v>
      </c>
      <c r="O776" s="57"/>
      <c r="P776" s="57"/>
      <c r="Q776" s="17" t="s">
        <v>986</v>
      </c>
      <c r="R776" s="2489">
        <v>9</v>
      </c>
      <c r="S776" s="2490">
        <v>148</v>
      </c>
      <c r="T776" s="2490">
        <v>59</v>
      </c>
      <c r="U776" s="2531">
        <v>9</v>
      </c>
      <c r="V776" s="69">
        <f t="shared" si="17"/>
        <v>1503</v>
      </c>
      <c r="W776" s="16" t="s">
        <v>506</v>
      </c>
      <c r="X776" s="151" t="s">
        <v>4234</v>
      </c>
      <c r="Y776" s="2959"/>
      <c r="Z776" s="2494"/>
      <c r="AA776" s="41"/>
      <c r="AB776" s="2570"/>
      <c r="AC776" s="2565">
        <v>7996</v>
      </c>
      <c r="AD776" s="38"/>
      <c r="AE776" s="2477">
        <v>44939</v>
      </c>
      <c r="AF776" s="68"/>
      <c r="AG776" s="2477"/>
      <c r="AH776" s="68"/>
    </row>
    <row r="777" spans="1:34" s="162" customFormat="1" ht="161.25" x14ac:dyDescent="0.25">
      <c r="A777" s="2639">
        <v>45246</v>
      </c>
      <c r="C777" s="147" t="s">
        <v>4238</v>
      </c>
      <c r="D777" s="147"/>
      <c r="E777" s="147"/>
      <c r="F777" s="2631"/>
      <c r="G777" s="2631"/>
      <c r="H777" s="2526">
        <v>1</v>
      </c>
      <c r="I777" s="2936" t="s">
        <v>16702</v>
      </c>
      <c r="J777" s="77">
        <v>2</v>
      </c>
      <c r="K777" s="1557" t="s">
        <v>4235</v>
      </c>
      <c r="L777" s="77" t="s">
        <v>504</v>
      </c>
      <c r="M777" s="2628" t="s">
        <v>511</v>
      </c>
      <c r="N777" s="143" t="s">
        <v>4237</v>
      </c>
      <c r="O777" s="143"/>
      <c r="P777" s="143"/>
      <c r="Q777" s="62" t="s">
        <v>4236</v>
      </c>
      <c r="R777" s="2663">
        <v>63</v>
      </c>
      <c r="S777" s="2663">
        <v>259</v>
      </c>
      <c r="T777" s="2626" t="s">
        <v>629</v>
      </c>
      <c r="U777" s="77">
        <v>9</v>
      </c>
      <c r="V777" s="2627">
        <f t="shared" si="17"/>
        <v>18</v>
      </c>
      <c r="W777" s="16" t="s">
        <v>506</v>
      </c>
      <c r="X777" s="2513" t="s">
        <v>2038</v>
      </c>
      <c r="Y777" s="2948"/>
      <c r="Z777" s="2614"/>
      <c r="AA777" s="2499" t="s">
        <v>4172</v>
      </c>
      <c r="AB777" s="2593" t="s">
        <v>3688</v>
      </c>
      <c r="AC777" s="2499">
        <f>3184+900</f>
        <v>4084</v>
      </c>
      <c r="AD777" s="2612" t="s">
        <v>3748</v>
      </c>
      <c r="AE777" s="2543">
        <v>45246</v>
      </c>
      <c r="AF777" s="8">
        <v>2</v>
      </c>
      <c r="AG777" s="2543">
        <v>45244</v>
      </c>
      <c r="AH777" s="8">
        <v>2</v>
      </c>
    </row>
    <row r="778" spans="1:34" s="162" customFormat="1" ht="135" x14ac:dyDescent="0.25">
      <c r="A778" s="2639">
        <v>45246</v>
      </c>
      <c r="C778" s="147" t="s">
        <v>4240</v>
      </c>
      <c r="D778" s="147"/>
      <c r="E778" s="147"/>
      <c r="F778" s="2631"/>
      <c r="G778" s="2631"/>
      <c r="H778" s="2526">
        <v>2</v>
      </c>
      <c r="I778" s="2936" t="s">
        <v>16703</v>
      </c>
      <c r="J778" s="77">
        <v>2</v>
      </c>
      <c r="K778" s="1557" t="s">
        <v>4235</v>
      </c>
      <c r="L778" s="77" t="s">
        <v>504</v>
      </c>
      <c r="M778" s="2628" t="s">
        <v>511</v>
      </c>
      <c r="N778" s="143" t="s">
        <v>4202</v>
      </c>
      <c r="O778" s="143"/>
      <c r="P778" s="143"/>
      <c r="Q778" s="62" t="s">
        <v>4239</v>
      </c>
      <c r="R778" s="2663">
        <v>6</v>
      </c>
      <c r="S778" s="2663">
        <v>16</v>
      </c>
      <c r="T778" s="2626" t="s">
        <v>505</v>
      </c>
      <c r="U778" s="77">
        <v>5</v>
      </c>
      <c r="V778" s="2627">
        <f t="shared" si="17"/>
        <v>10</v>
      </c>
      <c r="W778" s="16" t="s">
        <v>506</v>
      </c>
      <c r="X778" s="2513" t="s">
        <v>2038</v>
      </c>
      <c r="Y778" s="2948"/>
      <c r="Z778" s="2614"/>
      <c r="AA778" s="2499" t="s">
        <v>4172</v>
      </c>
      <c r="AB778" s="2593" t="s">
        <v>3688</v>
      </c>
      <c r="AC778" s="2499">
        <f>1930+800</f>
        <v>2730</v>
      </c>
      <c r="AD778" s="2612" t="s">
        <v>4241</v>
      </c>
      <c r="AE778" s="2543">
        <v>45246</v>
      </c>
      <c r="AF778" s="8">
        <v>2</v>
      </c>
      <c r="AG778" s="2543">
        <v>45244</v>
      </c>
      <c r="AH778" s="8">
        <v>2</v>
      </c>
    </row>
    <row r="779" spans="1:34" s="162" customFormat="1" ht="51" x14ac:dyDescent="0.25">
      <c r="A779" s="2639">
        <v>45246</v>
      </c>
      <c r="C779" s="1599" t="s">
        <v>4244</v>
      </c>
      <c r="D779" s="1599"/>
      <c r="E779" s="1599"/>
      <c r="F779" s="2631"/>
      <c r="G779" s="2631"/>
      <c r="H779" s="2631"/>
      <c r="I779" s="2936" t="s">
        <v>16704</v>
      </c>
      <c r="J779" s="16">
        <v>90</v>
      </c>
      <c r="K779" s="2449" t="s">
        <v>4242</v>
      </c>
      <c r="L779" s="2461" t="s">
        <v>4243</v>
      </c>
      <c r="M779" s="2600"/>
      <c r="N779" s="56" t="s">
        <v>1607</v>
      </c>
      <c r="O779" s="56"/>
      <c r="P779" s="56"/>
      <c r="Q779" s="17" t="s">
        <v>986</v>
      </c>
      <c r="R779" s="2491">
        <v>0</v>
      </c>
      <c r="S779" s="2491">
        <v>0</v>
      </c>
      <c r="T779" s="2460" t="s">
        <v>516</v>
      </c>
      <c r="U779" s="16">
        <v>4</v>
      </c>
      <c r="V779" s="2533">
        <f t="shared" si="17"/>
        <v>360</v>
      </c>
      <c r="W779" s="16" t="s">
        <v>506</v>
      </c>
      <c r="X779" s="2513" t="s">
        <v>2038</v>
      </c>
      <c r="Y779" s="2948"/>
      <c r="Z779" s="2614" t="s">
        <v>4245</v>
      </c>
      <c r="AA779" s="2499" t="s">
        <v>4214</v>
      </c>
      <c r="AB779" s="2567">
        <v>45225</v>
      </c>
      <c r="AC779" s="2499">
        <v>2160</v>
      </c>
      <c r="AD779" s="6"/>
      <c r="AE779" s="2543"/>
      <c r="AF779" s="8"/>
      <c r="AG779" s="2543"/>
      <c r="AH779" s="8"/>
    </row>
    <row r="780" spans="1:34" s="162" customFormat="1" ht="120" x14ac:dyDescent="0.25">
      <c r="A780" s="2639">
        <v>45246</v>
      </c>
      <c r="C780" s="62" t="s">
        <v>4248</v>
      </c>
      <c r="D780" s="62"/>
      <c r="E780" s="62"/>
      <c r="F780" s="2526">
        <v>1</v>
      </c>
      <c r="G780" s="2526"/>
      <c r="H780" s="2526"/>
      <c r="I780" s="2936" t="s">
        <v>16705</v>
      </c>
      <c r="J780" s="16">
        <v>200</v>
      </c>
      <c r="K780" s="79" t="s">
        <v>4246</v>
      </c>
      <c r="L780" s="2461" t="s">
        <v>504</v>
      </c>
      <c r="M780" s="2600" t="s">
        <v>511</v>
      </c>
      <c r="N780" s="56" t="s">
        <v>1038</v>
      </c>
      <c r="O780" s="56"/>
      <c r="P780" s="56"/>
      <c r="Q780" s="62" t="s">
        <v>4247</v>
      </c>
      <c r="R780" s="2491">
        <v>11</v>
      </c>
      <c r="S780" s="2491">
        <v>17</v>
      </c>
      <c r="T780" s="2460" t="s">
        <v>505</v>
      </c>
      <c r="U780" s="16">
        <v>1</v>
      </c>
      <c r="V780" s="2533">
        <f t="shared" si="17"/>
        <v>200</v>
      </c>
      <c r="W780" s="16" t="s">
        <v>520</v>
      </c>
      <c r="X780" s="2513" t="s">
        <v>4249</v>
      </c>
      <c r="Y780" s="2948"/>
      <c r="Z780" s="2614" t="s">
        <v>4250</v>
      </c>
      <c r="AA780" s="2499" t="s">
        <v>4251</v>
      </c>
      <c r="AB780" s="2567">
        <v>45225</v>
      </c>
      <c r="AC780" s="2499">
        <v>1470</v>
      </c>
      <c r="AD780" s="6" t="s">
        <v>4011</v>
      </c>
      <c r="AE780" s="2543">
        <v>45250</v>
      </c>
      <c r="AF780" s="8">
        <v>2</v>
      </c>
      <c r="AG780" s="2543"/>
      <c r="AH780" s="8"/>
    </row>
    <row r="781" spans="1:34" s="162" customFormat="1" ht="135" x14ac:dyDescent="0.25">
      <c r="A781" s="2639">
        <v>45246</v>
      </c>
      <c r="C781" s="62" t="s">
        <v>4255</v>
      </c>
      <c r="D781" s="62"/>
      <c r="E781" s="62"/>
      <c r="F781" s="2526">
        <v>1</v>
      </c>
      <c r="G781" s="2631"/>
      <c r="H781" s="2526"/>
      <c r="I781" s="2936" t="s">
        <v>16706</v>
      </c>
      <c r="J781" s="16">
        <v>17</v>
      </c>
      <c r="K781" s="79" t="s">
        <v>4252</v>
      </c>
      <c r="L781" s="2461" t="s">
        <v>504</v>
      </c>
      <c r="M781" s="2600" t="s">
        <v>511</v>
      </c>
      <c r="N781" s="56" t="s">
        <v>4254</v>
      </c>
      <c r="O781" s="56"/>
      <c r="P781" s="56"/>
      <c r="Q781" s="62" t="s">
        <v>4253</v>
      </c>
      <c r="R781" s="2491">
        <v>96</v>
      </c>
      <c r="S781" s="2491">
        <v>352</v>
      </c>
      <c r="T781" s="2460" t="s">
        <v>629</v>
      </c>
      <c r="U781" s="16">
        <v>11</v>
      </c>
      <c r="V781" s="2533">
        <f t="shared" si="17"/>
        <v>187</v>
      </c>
      <c r="W781" s="16" t="s">
        <v>583</v>
      </c>
      <c r="X781" s="2513" t="s">
        <v>1888</v>
      </c>
      <c r="Y781" s="2948"/>
      <c r="Z781" s="2530"/>
      <c r="AA781" s="2499" t="s">
        <v>4256</v>
      </c>
      <c r="AB781" s="2593" t="s">
        <v>4188</v>
      </c>
      <c r="AC781" s="2499">
        <v>5071.6499999999996</v>
      </c>
      <c r="AD781" s="6" t="s">
        <v>4011</v>
      </c>
      <c r="AE781" s="2543">
        <v>45246</v>
      </c>
      <c r="AF781" s="8">
        <v>2</v>
      </c>
      <c r="AG781" s="2543">
        <v>45240</v>
      </c>
      <c r="AH781" s="8">
        <v>4.5</v>
      </c>
    </row>
    <row r="782" spans="1:34" s="162" customFormat="1" ht="135" x14ac:dyDescent="0.25">
      <c r="A782" s="2639">
        <v>45246</v>
      </c>
      <c r="C782" s="62" t="s">
        <v>4260</v>
      </c>
      <c r="D782" s="62"/>
      <c r="E782" s="62"/>
      <c r="F782" s="2526"/>
      <c r="G782" s="2526">
        <v>1</v>
      </c>
      <c r="H782" s="2526"/>
      <c r="I782" s="2936" t="s">
        <v>16707</v>
      </c>
      <c r="J782" s="16">
        <v>200</v>
      </c>
      <c r="K782" s="79" t="s">
        <v>4257</v>
      </c>
      <c r="L782" s="2461" t="s">
        <v>504</v>
      </c>
      <c r="M782" s="2600" t="s">
        <v>511</v>
      </c>
      <c r="N782" s="140" t="s">
        <v>4259</v>
      </c>
      <c r="O782" s="140"/>
      <c r="P782" s="140"/>
      <c r="Q782" s="62" t="s">
        <v>4258</v>
      </c>
      <c r="R782" s="2491">
        <v>58</v>
      </c>
      <c r="S782" s="2491">
        <v>147</v>
      </c>
      <c r="T782" s="2460" t="s">
        <v>629</v>
      </c>
      <c r="U782" s="16">
        <v>2</v>
      </c>
      <c r="V782" s="2533">
        <f t="shared" si="17"/>
        <v>400</v>
      </c>
      <c r="W782" s="16" t="s">
        <v>520</v>
      </c>
      <c r="X782" s="2513" t="s">
        <v>4249</v>
      </c>
      <c r="Y782" s="2948"/>
      <c r="Z782" s="2664" t="s">
        <v>4261</v>
      </c>
      <c r="AA782" s="2499" t="s">
        <v>4214</v>
      </c>
      <c r="AB782" s="2567">
        <v>45225</v>
      </c>
      <c r="AC782" s="2499">
        <v>6082</v>
      </c>
      <c r="AD782" s="6" t="s">
        <v>4262</v>
      </c>
      <c r="AE782" s="2543">
        <v>45246</v>
      </c>
      <c r="AF782" s="8">
        <v>2</v>
      </c>
      <c r="AG782" s="2543">
        <v>45236</v>
      </c>
      <c r="AH782" s="8">
        <v>14</v>
      </c>
    </row>
    <row r="783" spans="1:34" s="162" customFormat="1" ht="90" x14ac:dyDescent="0.25">
      <c r="A783" s="2639">
        <v>45245</v>
      </c>
      <c r="C783" s="17" t="s">
        <v>4266</v>
      </c>
      <c r="D783" s="17"/>
      <c r="E783" s="17"/>
      <c r="F783" s="2631"/>
      <c r="G783" s="2526">
        <v>1</v>
      </c>
      <c r="H783" s="2631"/>
      <c r="I783" s="2936" t="s">
        <v>16708</v>
      </c>
      <c r="J783" s="1549">
        <v>100</v>
      </c>
      <c r="K783" s="79" t="s">
        <v>4263</v>
      </c>
      <c r="L783" s="2461" t="s">
        <v>504</v>
      </c>
      <c r="M783" s="2600" t="s">
        <v>511</v>
      </c>
      <c r="N783" s="56" t="s">
        <v>4265</v>
      </c>
      <c r="O783" s="56"/>
      <c r="P783" s="56"/>
      <c r="Q783" s="62" t="s">
        <v>4264</v>
      </c>
      <c r="R783" s="2491">
        <v>4</v>
      </c>
      <c r="S783" s="2491">
        <v>4</v>
      </c>
      <c r="T783" s="2460" t="s">
        <v>798</v>
      </c>
      <c r="U783" s="16">
        <v>0</v>
      </c>
      <c r="V783" s="2533">
        <f t="shared" si="17"/>
        <v>0</v>
      </c>
      <c r="W783" s="16" t="s">
        <v>4267</v>
      </c>
      <c r="X783" s="2513" t="s">
        <v>4268</v>
      </c>
      <c r="Y783" s="2948"/>
      <c r="Z783" s="2530"/>
      <c r="AA783" s="2499" t="s">
        <v>3883</v>
      </c>
      <c r="AB783" s="2567">
        <v>45237</v>
      </c>
      <c r="AC783" s="2499">
        <v>1460</v>
      </c>
      <c r="AD783" s="6" t="s">
        <v>4269</v>
      </c>
      <c r="AE783" s="2543">
        <v>45251</v>
      </c>
      <c r="AF783" s="8">
        <v>1</v>
      </c>
      <c r="AG783" s="2543">
        <v>45240</v>
      </c>
      <c r="AH783" s="8">
        <v>6</v>
      </c>
    </row>
    <row r="784" spans="1:34" s="162" customFormat="1" ht="135" x14ac:dyDescent="0.25">
      <c r="A784" s="2639">
        <v>45245</v>
      </c>
      <c r="C784" s="150" t="s">
        <v>4272</v>
      </c>
      <c r="D784" s="150"/>
      <c r="E784" s="150"/>
      <c r="F784" s="2526">
        <v>1</v>
      </c>
      <c r="G784" s="2526"/>
      <c r="H784" s="2526"/>
      <c r="I784" s="2936" t="s">
        <v>16709</v>
      </c>
      <c r="J784" s="1549">
        <v>40</v>
      </c>
      <c r="K784" s="79" t="s">
        <v>4257</v>
      </c>
      <c r="L784" s="2461" t="s">
        <v>504</v>
      </c>
      <c r="M784" s="2600" t="s">
        <v>511</v>
      </c>
      <c r="N784" s="56" t="s">
        <v>4271</v>
      </c>
      <c r="O784" s="56"/>
      <c r="P784" s="56"/>
      <c r="Q784" s="62" t="s">
        <v>4270</v>
      </c>
      <c r="R784" s="2491">
        <v>86</v>
      </c>
      <c r="S784" s="2491">
        <v>277</v>
      </c>
      <c r="T784" s="2460" t="s">
        <v>505</v>
      </c>
      <c r="U784" s="16">
        <v>8</v>
      </c>
      <c r="V784" s="2533">
        <f t="shared" si="17"/>
        <v>320</v>
      </c>
      <c r="W784" s="16" t="s">
        <v>506</v>
      </c>
      <c r="X784" s="2513" t="s">
        <v>3808</v>
      </c>
      <c r="Y784" s="2948"/>
      <c r="Z784" s="2614"/>
      <c r="AA784" s="2499" t="s">
        <v>4214</v>
      </c>
      <c r="AB784" s="2567">
        <v>45225</v>
      </c>
      <c r="AC784" s="2499">
        <v>3402</v>
      </c>
      <c r="AD784" s="6" t="s">
        <v>4262</v>
      </c>
      <c r="AE784" s="2543">
        <v>45246</v>
      </c>
      <c r="AF784" s="8">
        <v>2</v>
      </c>
      <c r="AG784" s="2543">
        <v>45237</v>
      </c>
      <c r="AH784" s="8">
        <v>12</v>
      </c>
    </row>
    <row r="785" spans="1:34" ht="45" x14ac:dyDescent="0.25">
      <c r="A785" s="127" t="s">
        <v>4273</v>
      </c>
      <c r="C785" s="64" t="s">
        <v>3498</v>
      </c>
      <c r="D785" s="2966"/>
      <c r="E785" s="2966"/>
      <c r="F785" s="129"/>
      <c r="G785" s="129"/>
      <c r="H785" s="129"/>
      <c r="I785" s="2944" t="s">
        <v>16710</v>
      </c>
      <c r="J785" s="51">
        <v>200</v>
      </c>
      <c r="K785" s="51" t="s">
        <v>4274</v>
      </c>
      <c r="L785" s="2464"/>
      <c r="M785" s="2637" t="s">
        <v>511</v>
      </c>
      <c r="N785" s="57"/>
      <c r="O785" s="57"/>
      <c r="P785" s="57"/>
      <c r="Q785" s="64" t="s">
        <v>4275</v>
      </c>
      <c r="R785" s="2464">
        <v>9</v>
      </c>
      <c r="S785" s="2636">
        <v>148</v>
      </c>
      <c r="T785" s="2636">
        <v>59</v>
      </c>
      <c r="U785" s="2484">
        <v>9</v>
      </c>
      <c r="V785" s="2484">
        <f t="shared" si="17"/>
        <v>1800</v>
      </c>
      <c r="W785" s="16" t="s">
        <v>506</v>
      </c>
      <c r="X785" s="151" t="s">
        <v>4276</v>
      </c>
      <c r="Y785" s="2959"/>
      <c r="Z785" s="2494"/>
      <c r="AA785" s="41"/>
      <c r="AB785" s="2569" t="s">
        <v>3276</v>
      </c>
      <c r="AC785" s="2565">
        <v>7996</v>
      </c>
      <c r="AD785" s="38"/>
      <c r="AE785" s="2477" t="s">
        <v>724</v>
      </c>
      <c r="AF785" s="68"/>
      <c r="AG785" s="2477"/>
      <c r="AH785" s="68"/>
    </row>
    <row r="786" spans="1:34" ht="45" x14ac:dyDescent="0.25">
      <c r="A786" s="127" t="s">
        <v>4273</v>
      </c>
      <c r="C786" s="64" t="s">
        <v>3498</v>
      </c>
      <c r="D786" s="2966"/>
      <c r="E786" s="2966"/>
      <c r="F786" s="129"/>
      <c r="G786" s="129"/>
      <c r="H786" s="129"/>
      <c r="I786" s="2944" t="s">
        <v>16711</v>
      </c>
      <c r="J786" s="51">
        <v>200</v>
      </c>
      <c r="K786" s="51" t="s">
        <v>4274</v>
      </c>
      <c r="L786" s="2464"/>
      <c r="M786" s="2637" t="s">
        <v>511</v>
      </c>
      <c r="N786" s="57"/>
      <c r="O786" s="57"/>
      <c r="P786" s="57"/>
      <c r="Q786" s="64" t="s">
        <v>4275</v>
      </c>
      <c r="R786" s="2464">
        <v>9</v>
      </c>
      <c r="S786" s="2636">
        <v>148</v>
      </c>
      <c r="T786" s="2636">
        <v>59</v>
      </c>
      <c r="U786" s="2484">
        <v>9</v>
      </c>
      <c r="V786" s="2484">
        <f t="shared" si="17"/>
        <v>1800</v>
      </c>
      <c r="W786" s="16" t="s">
        <v>506</v>
      </c>
      <c r="X786" s="151" t="s">
        <v>4276</v>
      </c>
      <c r="Y786" s="2959"/>
      <c r="Z786" s="2494"/>
      <c r="AA786" s="41"/>
      <c r="AB786" s="2569" t="s">
        <v>3276</v>
      </c>
      <c r="AC786" s="2565">
        <v>7996</v>
      </c>
      <c r="AD786" s="38"/>
      <c r="AE786" s="2477" t="s">
        <v>724</v>
      </c>
      <c r="AF786" s="68"/>
      <c r="AG786" s="2477"/>
      <c r="AH786" s="68"/>
    </row>
    <row r="787" spans="1:34" ht="45" x14ac:dyDescent="0.25">
      <c r="A787" s="127" t="s">
        <v>4273</v>
      </c>
      <c r="C787" s="66"/>
      <c r="D787" s="2965"/>
      <c r="E787" s="2965"/>
      <c r="F787" s="163"/>
      <c r="G787" s="163"/>
      <c r="H787" s="163"/>
      <c r="I787" s="2944" t="s">
        <v>16712</v>
      </c>
      <c r="J787" s="50">
        <f>200-167</f>
        <v>33</v>
      </c>
      <c r="K787" s="50"/>
      <c r="L787" s="2489"/>
      <c r="M787" s="2519" t="s">
        <v>511</v>
      </c>
      <c r="N787" s="57"/>
      <c r="O787" s="57"/>
      <c r="P787" s="57"/>
      <c r="Q787" s="17"/>
      <c r="R787" s="2489">
        <v>9</v>
      </c>
      <c r="S787" s="2490">
        <v>148</v>
      </c>
      <c r="T787" s="2490">
        <v>59</v>
      </c>
      <c r="U787" s="2531">
        <v>9</v>
      </c>
      <c r="V787" s="69">
        <f t="shared" si="17"/>
        <v>297</v>
      </c>
      <c r="W787" s="16" t="s">
        <v>506</v>
      </c>
      <c r="X787" s="151" t="s">
        <v>4234</v>
      </c>
      <c r="Y787" s="2959"/>
      <c r="Z787" s="2494"/>
      <c r="AA787" s="41"/>
      <c r="AB787" s="2570"/>
      <c r="AC787" s="2565">
        <v>7996</v>
      </c>
      <c r="AD787" s="38"/>
      <c r="AE787" s="2477">
        <v>44939</v>
      </c>
      <c r="AF787" s="68"/>
      <c r="AG787" s="2477"/>
      <c r="AH787" s="68"/>
    </row>
    <row r="788" spans="1:34" s="162" customFormat="1" ht="135" x14ac:dyDescent="0.25">
      <c r="A788" s="2639">
        <v>45244</v>
      </c>
      <c r="C788" s="62" t="s">
        <v>4279</v>
      </c>
      <c r="D788" s="62"/>
      <c r="E788" s="62"/>
      <c r="F788" s="2631"/>
      <c r="G788" s="2631"/>
      <c r="H788" s="2526">
        <v>1</v>
      </c>
      <c r="I788" s="2936" t="s">
        <v>16713</v>
      </c>
      <c r="J788" s="1549">
        <v>30</v>
      </c>
      <c r="K788" s="79" t="s">
        <v>4257</v>
      </c>
      <c r="L788" s="2461" t="s">
        <v>504</v>
      </c>
      <c r="M788" s="2600" t="s">
        <v>35</v>
      </c>
      <c r="N788" s="56" t="s">
        <v>4278</v>
      </c>
      <c r="O788" s="56"/>
      <c r="P788" s="56"/>
      <c r="Q788" s="62" t="s">
        <v>4277</v>
      </c>
      <c r="R788" s="2460">
        <v>58</v>
      </c>
      <c r="S788" s="2460">
        <v>421</v>
      </c>
      <c r="T788" s="2460" t="s">
        <v>629</v>
      </c>
      <c r="U788" s="16">
        <v>19</v>
      </c>
      <c r="V788" s="2533">
        <f t="shared" si="17"/>
        <v>570</v>
      </c>
      <c r="W788" s="3" t="s">
        <v>506</v>
      </c>
      <c r="X788" s="2513" t="s">
        <v>4280</v>
      </c>
      <c r="Y788" s="2948"/>
      <c r="Z788" s="2614" t="s">
        <v>4281</v>
      </c>
      <c r="AA788" s="2499" t="s">
        <v>4282</v>
      </c>
      <c r="AB788" s="2567">
        <v>45231</v>
      </c>
      <c r="AC788" s="2499">
        <v>3228.6</v>
      </c>
      <c r="AD788" s="2612" t="s">
        <v>3748</v>
      </c>
      <c r="AE788" s="2543">
        <v>45246</v>
      </c>
      <c r="AF788" s="8">
        <v>2</v>
      </c>
      <c r="AG788" s="2543">
        <v>45236</v>
      </c>
      <c r="AH788" s="8">
        <v>7</v>
      </c>
    </row>
    <row r="789" spans="1:34" s="2" customFormat="1" ht="60" x14ac:dyDescent="0.25">
      <c r="A789" s="2639">
        <v>45244</v>
      </c>
      <c r="C789" s="1528"/>
      <c r="D789" s="1528"/>
      <c r="E789" s="1528"/>
      <c r="F789" s="2556"/>
      <c r="G789" s="2631"/>
      <c r="H789" s="2526"/>
      <c r="I789" s="2941" t="s">
        <v>16779</v>
      </c>
      <c r="J789" s="1549">
        <v>10</v>
      </c>
      <c r="K789" s="79" t="s">
        <v>4283</v>
      </c>
      <c r="L789" s="2461"/>
      <c r="M789" s="2601" t="s">
        <v>516</v>
      </c>
      <c r="N789" s="140" t="s">
        <v>16799</v>
      </c>
      <c r="O789" s="140"/>
      <c r="P789" s="140"/>
      <c r="Q789" s="62" t="s">
        <v>4284</v>
      </c>
      <c r="R789" s="2460">
        <v>0</v>
      </c>
      <c r="S789" s="2460">
        <v>0</v>
      </c>
      <c r="T789" s="2460" t="s">
        <v>516</v>
      </c>
      <c r="U789" s="78">
        <v>17</v>
      </c>
      <c r="V789" s="2533">
        <f t="shared" si="17"/>
        <v>170</v>
      </c>
      <c r="W789" s="16" t="s">
        <v>1952</v>
      </c>
      <c r="X789" s="2513" t="s">
        <v>4285</v>
      </c>
      <c r="Y789" s="2948"/>
      <c r="Z789" s="2614"/>
      <c r="AA789" s="2657" t="s">
        <v>3687</v>
      </c>
      <c r="AB789" s="2567">
        <v>45231</v>
      </c>
      <c r="AC789" s="2499">
        <v>1012</v>
      </c>
      <c r="AD789" s="6" t="s">
        <v>776</v>
      </c>
      <c r="AE789" s="2543"/>
      <c r="AF789" s="8"/>
      <c r="AG789" s="2543"/>
      <c r="AH789" s="8"/>
    </row>
    <row r="790" spans="1:34" s="162" customFormat="1" ht="45" x14ac:dyDescent="0.25">
      <c r="A790" s="2639">
        <v>45244</v>
      </c>
      <c r="C790" s="62" t="s">
        <v>4290</v>
      </c>
      <c r="D790" s="62"/>
      <c r="E790" s="62"/>
      <c r="F790" s="2526">
        <v>2</v>
      </c>
      <c r="G790" s="2526"/>
      <c r="H790" s="2526"/>
      <c r="I790" s="2936" t="s">
        <v>16714</v>
      </c>
      <c r="J790" s="16">
        <v>6</v>
      </c>
      <c r="K790" s="79" t="s">
        <v>4287</v>
      </c>
      <c r="L790" s="2461" t="s">
        <v>504</v>
      </c>
      <c r="M790" s="2600" t="s">
        <v>27</v>
      </c>
      <c r="N790" s="56" t="s">
        <v>4289</v>
      </c>
      <c r="O790" s="56"/>
      <c r="P790" s="56"/>
      <c r="Q790" s="17" t="s">
        <v>4288</v>
      </c>
      <c r="R790" s="2491">
        <v>1</v>
      </c>
      <c r="S790" s="2491">
        <v>40</v>
      </c>
      <c r="T790" s="2460" t="s">
        <v>545</v>
      </c>
      <c r="U790" s="16">
        <v>47</v>
      </c>
      <c r="V790" s="2533">
        <f t="shared" si="17"/>
        <v>282</v>
      </c>
      <c r="W790" s="16" t="s">
        <v>520</v>
      </c>
      <c r="X790" s="2659" t="s">
        <v>3419</v>
      </c>
      <c r="Y790" s="2659"/>
      <c r="Z790" s="2614"/>
      <c r="AA790" s="2499" t="s">
        <v>4108</v>
      </c>
      <c r="AB790" s="2593" t="s">
        <v>4291</v>
      </c>
      <c r="AC790" s="2499">
        <v>1962</v>
      </c>
      <c r="AD790" s="38" t="s">
        <v>3937</v>
      </c>
      <c r="AE790" s="2477">
        <v>45250</v>
      </c>
      <c r="AF790" s="68">
        <v>1</v>
      </c>
      <c r="AG790" s="2477">
        <v>45238</v>
      </c>
      <c r="AH790" s="68"/>
    </row>
    <row r="791" spans="1:34" s="2646" customFormat="1" ht="135" x14ac:dyDescent="0.25">
      <c r="A791" s="2639">
        <v>45244</v>
      </c>
      <c r="C791" s="2669" t="s">
        <v>4295</v>
      </c>
      <c r="D791" s="2669"/>
      <c r="E791" s="2669"/>
      <c r="F791" s="2526"/>
      <c r="G791" s="2526">
        <v>1</v>
      </c>
      <c r="H791" s="2526"/>
      <c r="I791" s="2939" t="s">
        <v>16715</v>
      </c>
      <c r="J791" s="77">
        <v>17</v>
      </c>
      <c r="K791" s="1557" t="s">
        <v>4292</v>
      </c>
      <c r="L791" s="77" t="s">
        <v>504</v>
      </c>
      <c r="M791" s="2628" t="s">
        <v>35</v>
      </c>
      <c r="N791" s="143" t="s">
        <v>4294</v>
      </c>
      <c r="O791" s="143"/>
      <c r="P791" s="143"/>
      <c r="Q791" s="62" t="s">
        <v>4293</v>
      </c>
      <c r="R791" s="2626">
        <v>15</v>
      </c>
      <c r="S791" s="2626">
        <v>27</v>
      </c>
      <c r="T791" s="2626" t="s">
        <v>505</v>
      </c>
      <c r="U791" s="77">
        <v>3</v>
      </c>
      <c r="V791" s="2627">
        <f t="shared" si="17"/>
        <v>51</v>
      </c>
      <c r="W791" s="16" t="s">
        <v>583</v>
      </c>
      <c r="X791" s="2513" t="s">
        <v>1888</v>
      </c>
      <c r="Y791" s="2513"/>
      <c r="Z791" s="2529"/>
      <c r="AA791" s="2499" t="s">
        <v>3687</v>
      </c>
      <c r="AB791" s="2593" t="s">
        <v>4296</v>
      </c>
      <c r="AC791" s="2499">
        <v>395.25</v>
      </c>
      <c r="AD791" s="6" t="s">
        <v>4297</v>
      </c>
      <c r="AE791" s="2543">
        <v>45245</v>
      </c>
      <c r="AF791" s="8">
        <v>2</v>
      </c>
      <c r="AG791" s="2543">
        <v>45241</v>
      </c>
      <c r="AH791" s="8">
        <v>3.5</v>
      </c>
    </row>
    <row r="792" spans="1:34" s="162" customFormat="1" ht="150" x14ac:dyDescent="0.25">
      <c r="A792" s="2639">
        <v>45244</v>
      </c>
      <c r="C792" s="62" t="s">
        <v>4300</v>
      </c>
      <c r="D792" s="62"/>
      <c r="E792" s="62"/>
      <c r="F792" s="2526"/>
      <c r="G792" s="2631"/>
      <c r="H792" s="2526">
        <v>1</v>
      </c>
      <c r="I792" s="2936" t="s">
        <v>16716</v>
      </c>
      <c r="J792" s="16">
        <v>55</v>
      </c>
      <c r="K792" s="79" t="s">
        <v>4283</v>
      </c>
      <c r="L792" s="2461" t="s">
        <v>504</v>
      </c>
      <c r="M792" s="2600" t="s">
        <v>511</v>
      </c>
      <c r="N792" s="140" t="s">
        <v>4299</v>
      </c>
      <c r="O792" s="140"/>
      <c r="P792" s="140"/>
      <c r="Q792" s="62" t="s">
        <v>4298</v>
      </c>
      <c r="R792" s="2491">
        <v>104</v>
      </c>
      <c r="S792" s="2491">
        <v>304</v>
      </c>
      <c r="T792" s="2460" t="s">
        <v>587</v>
      </c>
      <c r="U792" s="16">
        <v>4</v>
      </c>
      <c r="V792" s="2533">
        <f t="shared" si="17"/>
        <v>220</v>
      </c>
      <c r="W792" s="16" t="s">
        <v>520</v>
      </c>
      <c r="X792" s="2513" t="s">
        <v>759</v>
      </c>
      <c r="Y792" s="2948"/>
      <c r="Z792" s="2614" t="s">
        <v>4301</v>
      </c>
      <c r="AA792" s="2499" t="s">
        <v>4302</v>
      </c>
      <c r="AB792" s="2593" t="s">
        <v>3688</v>
      </c>
      <c r="AC792" s="2499">
        <v>5358.1</v>
      </c>
      <c r="AD792" s="6" t="s">
        <v>4303</v>
      </c>
      <c r="AE792" s="2543">
        <v>45245</v>
      </c>
      <c r="AF792" s="8">
        <v>2</v>
      </c>
      <c r="AG792" s="2543">
        <v>45241</v>
      </c>
      <c r="AH792" s="8">
        <v>10</v>
      </c>
    </row>
    <row r="793" spans="1:34" s="162" customFormat="1" ht="105" x14ac:dyDescent="0.25">
      <c r="A793" s="2639">
        <v>45243</v>
      </c>
      <c r="C793" s="62" t="s">
        <v>4308</v>
      </c>
      <c r="D793" s="62"/>
      <c r="E793" s="62"/>
      <c r="F793" s="2526"/>
      <c r="G793" s="2526">
        <v>1</v>
      </c>
      <c r="H793" s="2526"/>
      <c r="I793" s="2936" t="s">
        <v>16717</v>
      </c>
      <c r="J793" s="1549">
        <v>150</v>
      </c>
      <c r="K793" s="79" t="s">
        <v>4304</v>
      </c>
      <c r="L793" s="2461" t="s">
        <v>504</v>
      </c>
      <c r="M793" s="2600" t="s">
        <v>27</v>
      </c>
      <c r="N793" s="60" t="s">
        <v>4306</v>
      </c>
      <c r="O793" s="60"/>
      <c r="P793" s="60"/>
      <c r="Q793" s="62" t="s">
        <v>4305</v>
      </c>
      <c r="R793" s="2491">
        <v>40</v>
      </c>
      <c r="S793" s="2491">
        <v>54</v>
      </c>
      <c r="T793" s="2460" t="s">
        <v>505</v>
      </c>
      <c r="U793" s="78">
        <v>0</v>
      </c>
      <c r="V793" s="2533">
        <f t="shared" si="17"/>
        <v>0</v>
      </c>
      <c r="W793" s="16" t="s">
        <v>506</v>
      </c>
      <c r="X793" s="2513" t="s">
        <v>4309</v>
      </c>
      <c r="Y793" s="2948"/>
      <c r="Z793" s="2614"/>
      <c r="AA793" s="2499" t="s">
        <v>2730</v>
      </c>
      <c r="AB793" s="2593" t="s">
        <v>4310</v>
      </c>
      <c r="AC793" s="2499">
        <v>2268</v>
      </c>
      <c r="AD793" s="2613" t="s">
        <v>4311</v>
      </c>
      <c r="AE793" s="2477">
        <v>45244</v>
      </c>
      <c r="AF793" s="68">
        <v>2</v>
      </c>
      <c r="AG793" s="2477">
        <v>45233</v>
      </c>
      <c r="AH793" s="68"/>
    </row>
    <row r="794" spans="1:34" s="162" customFormat="1" ht="192" x14ac:dyDescent="0.25">
      <c r="A794" s="2639">
        <v>45243</v>
      </c>
      <c r="C794" s="62" t="s">
        <v>4315</v>
      </c>
      <c r="D794" s="62"/>
      <c r="E794" s="62"/>
      <c r="F794" s="2526">
        <v>1</v>
      </c>
      <c r="G794" s="2631"/>
      <c r="H794" s="2631"/>
      <c r="I794" s="2936" t="s">
        <v>16718</v>
      </c>
      <c r="J794" s="1549">
        <v>6</v>
      </c>
      <c r="K794" s="79" t="s">
        <v>4312</v>
      </c>
      <c r="L794" s="2461" t="s">
        <v>504</v>
      </c>
      <c r="M794" s="2600" t="s">
        <v>511</v>
      </c>
      <c r="N794" s="56" t="s">
        <v>4314</v>
      </c>
      <c r="O794" s="56"/>
      <c r="P794" s="56"/>
      <c r="Q794" s="62" t="s">
        <v>4313</v>
      </c>
      <c r="R794" s="2491">
        <v>89</v>
      </c>
      <c r="S794" s="2491">
        <v>534</v>
      </c>
      <c r="T794" s="2460" t="s">
        <v>629</v>
      </c>
      <c r="U794" s="16">
        <v>43</v>
      </c>
      <c r="V794" s="2533">
        <f t="shared" si="17"/>
        <v>258</v>
      </c>
      <c r="W794" s="16" t="s">
        <v>1592</v>
      </c>
      <c r="X794" s="2513" t="s">
        <v>954</v>
      </c>
      <c r="Y794" s="2948"/>
      <c r="Z794" s="2614" t="s">
        <v>4316</v>
      </c>
      <c r="AA794" s="2499" t="s">
        <v>3687</v>
      </c>
      <c r="AB794" s="2567">
        <v>45233</v>
      </c>
      <c r="AC794" s="2499">
        <v>3842.6</v>
      </c>
      <c r="AD794" s="6" t="s">
        <v>4011</v>
      </c>
      <c r="AE794" s="2543">
        <v>45244</v>
      </c>
      <c r="AF794" s="8">
        <v>2</v>
      </c>
      <c r="AG794" s="2543">
        <v>45238</v>
      </c>
      <c r="AH794" s="8">
        <v>6</v>
      </c>
    </row>
    <row r="795" spans="1:34" s="162" customFormat="1" ht="180" x14ac:dyDescent="0.25">
      <c r="A795" s="2639">
        <v>45243</v>
      </c>
      <c r="C795" s="128" t="s">
        <v>4320</v>
      </c>
      <c r="D795" s="128"/>
      <c r="E795" s="128"/>
      <c r="F795" s="2526"/>
      <c r="G795" s="2526">
        <v>1</v>
      </c>
      <c r="H795" s="2631"/>
      <c r="I795" s="2936" t="s">
        <v>16719</v>
      </c>
      <c r="J795" s="77">
        <v>121</v>
      </c>
      <c r="K795" s="1557" t="s">
        <v>4317</v>
      </c>
      <c r="L795" s="77" t="s">
        <v>504</v>
      </c>
      <c r="M795" s="2628" t="s">
        <v>2802</v>
      </c>
      <c r="N795" s="1610" t="s">
        <v>4319</v>
      </c>
      <c r="O795" s="1610"/>
      <c r="P795" s="1610"/>
      <c r="Q795" s="62" t="s">
        <v>4318</v>
      </c>
      <c r="R795" s="2663">
        <v>15</v>
      </c>
      <c r="S795" s="2663">
        <v>27</v>
      </c>
      <c r="T795" s="2626" t="s">
        <v>505</v>
      </c>
      <c r="U795" s="1618">
        <v>3</v>
      </c>
      <c r="V795" s="2627">
        <f t="shared" si="17"/>
        <v>363</v>
      </c>
      <c r="W795" s="16" t="s">
        <v>583</v>
      </c>
      <c r="X795" s="2513" t="s">
        <v>1888</v>
      </c>
      <c r="Y795" s="2948"/>
      <c r="Z795" s="2530"/>
      <c r="AA795" s="2499" t="s">
        <v>4256</v>
      </c>
      <c r="AB795" s="2593" t="s">
        <v>4093</v>
      </c>
      <c r="AC795" s="2499">
        <v>3613.25</v>
      </c>
      <c r="AD795" s="38" t="s">
        <v>4321</v>
      </c>
      <c r="AE795" s="2477">
        <v>45244</v>
      </c>
      <c r="AF795" s="68">
        <v>2</v>
      </c>
      <c r="AG795" s="2477">
        <v>45240</v>
      </c>
      <c r="AH795" s="68">
        <v>3.5</v>
      </c>
    </row>
    <row r="796" spans="1:34" s="162" customFormat="1" ht="75" x14ac:dyDescent="0.25">
      <c r="A796" s="2639">
        <v>45240</v>
      </c>
      <c r="C796" s="147" t="s">
        <v>4324</v>
      </c>
      <c r="D796" s="147"/>
      <c r="E796" s="147"/>
      <c r="F796" s="2526"/>
      <c r="G796" s="2526">
        <v>1</v>
      </c>
      <c r="H796" s="2526"/>
      <c r="I796" s="2936" t="s">
        <v>16720</v>
      </c>
      <c r="J796" s="1575">
        <v>110</v>
      </c>
      <c r="K796" s="1557" t="s">
        <v>4322</v>
      </c>
      <c r="L796" s="77" t="s">
        <v>504</v>
      </c>
      <c r="M796" s="2628" t="s">
        <v>35</v>
      </c>
      <c r="N796" s="143" t="s">
        <v>1060</v>
      </c>
      <c r="O796" s="143"/>
      <c r="P796" s="143"/>
      <c r="Q796" s="62" t="s">
        <v>4323</v>
      </c>
      <c r="R796" s="2663">
        <v>51</v>
      </c>
      <c r="S796" s="2663">
        <v>141</v>
      </c>
      <c r="T796" s="2626" t="s">
        <v>545</v>
      </c>
      <c r="U796" s="77">
        <v>1</v>
      </c>
      <c r="V796" s="2627">
        <f t="shared" si="17"/>
        <v>110</v>
      </c>
      <c r="W796" s="16" t="s">
        <v>506</v>
      </c>
      <c r="X796" s="2513" t="s">
        <v>1290</v>
      </c>
      <c r="Y796" s="2948"/>
      <c r="Z796" s="2614"/>
      <c r="AA796" s="2499" t="s">
        <v>4143</v>
      </c>
      <c r="AB796" s="2567">
        <v>45226</v>
      </c>
      <c r="AC796" s="2499">
        <v>6395</v>
      </c>
      <c r="AD796" s="2613" t="s">
        <v>4311</v>
      </c>
      <c r="AE796" s="2477">
        <v>45237</v>
      </c>
      <c r="AF796" s="68">
        <v>1</v>
      </c>
      <c r="AG796" s="2477">
        <v>45233</v>
      </c>
      <c r="AH796" s="68"/>
    </row>
    <row r="797" spans="1:34" s="162" customFormat="1" ht="135" x14ac:dyDescent="0.25">
      <c r="A797" s="2639">
        <v>45240</v>
      </c>
      <c r="C797" s="17" t="s">
        <v>4328</v>
      </c>
      <c r="D797" s="17"/>
      <c r="E797" s="17"/>
      <c r="F797" s="2526">
        <v>1</v>
      </c>
      <c r="G797" s="2526"/>
      <c r="H797" s="2526"/>
      <c r="I797" s="2936" t="s">
        <v>16721</v>
      </c>
      <c r="J797" s="1549">
        <v>30</v>
      </c>
      <c r="K797" s="79" t="s">
        <v>4325</v>
      </c>
      <c r="L797" s="2461" t="s">
        <v>504</v>
      </c>
      <c r="M797" s="2600" t="s">
        <v>27</v>
      </c>
      <c r="N797" s="140" t="s">
        <v>4327</v>
      </c>
      <c r="O797" s="140"/>
      <c r="P797" s="140"/>
      <c r="Q797" s="62" t="s">
        <v>4326</v>
      </c>
      <c r="R797" s="2491">
        <v>106</v>
      </c>
      <c r="S797" s="2491">
        <v>341</v>
      </c>
      <c r="T797" s="2460" t="s">
        <v>629</v>
      </c>
      <c r="U797" s="1608">
        <v>11</v>
      </c>
      <c r="V797" s="2533">
        <f t="shared" si="17"/>
        <v>330</v>
      </c>
      <c r="W797" s="16" t="s">
        <v>540</v>
      </c>
      <c r="X797" s="2513" t="s">
        <v>541</v>
      </c>
      <c r="Y797" s="2948"/>
      <c r="Z797" s="2614" t="s">
        <v>4329</v>
      </c>
      <c r="AA797" s="2499" t="s">
        <v>4143</v>
      </c>
      <c r="AB797" s="2567">
        <v>45226</v>
      </c>
      <c r="AC797" s="2499">
        <v>4137.3</v>
      </c>
      <c r="AD797" s="2612" t="s">
        <v>4330</v>
      </c>
      <c r="AE797" s="2477">
        <v>45240</v>
      </c>
      <c r="AF797" s="68">
        <v>2</v>
      </c>
      <c r="AG797" s="2477">
        <v>45232</v>
      </c>
      <c r="AH797" s="68">
        <v>6</v>
      </c>
    </row>
    <row r="798" spans="1:34" s="162" customFormat="1" ht="120" x14ac:dyDescent="0.25">
      <c r="A798" s="2639">
        <v>45239</v>
      </c>
      <c r="C798" s="1528" t="s">
        <v>4335</v>
      </c>
      <c r="D798" s="1528"/>
      <c r="E798" s="1528"/>
      <c r="F798" s="2526"/>
      <c r="G798" s="2526"/>
      <c r="H798" s="2526">
        <v>1</v>
      </c>
      <c r="I798" s="2936" t="s">
        <v>16961</v>
      </c>
      <c r="J798" s="16">
        <v>2</v>
      </c>
      <c r="K798" s="52" t="s">
        <v>4331</v>
      </c>
      <c r="L798" s="2466" t="s">
        <v>1999</v>
      </c>
      <c r="M798" s="2527" t="s">
        <v>511</v>
      </c>
      <c r="N798" s="56" t="s">
        <v>4333</v>
      </c>
      <c r="O798" s="56"/>
      <c r="P798" s="56"/>
      <c r="Q798" s="1528" t="s">
        <v>4332</v>
      </c>
      <c r="R798" s="2633" t="s">
        <v>4334</v>
      </c>
      <c r="S798" s="2491">
        <v>1086</v>
      </c>
      <c r="T798" s="2459" t="s">
        <v>4052</v>
      </c>
      <c r="U798" s="79" t="s">
        <v>122</v>
      </c>
      <c r="V798" s="2533">
        <f t="shared" si="17"/>
        <v>20</v>
      </c>
      <c r="W798" s="16" t="s">
        <v>506</v>
      </c>
      <c r="X798" s="82" t="s">
        <v>4336</v>
      </c>
      <c r="Y798" s="2956"/>
      <c r="Z798" s="2658"/>
      <c r="AA798" s="75"/>
      <c r="AB798" s="2567">
        <v>45198</v>
      </c>
      <c r="AC798" s="2499">
        <v>5834</v>
      </c>
      <c r="AD798" s="6" t="s">
        <v>4337</v>
      </c>
      <c r="AE798" s="2543">
        <v>45239</v>
      </c>
      <c r="AF798" s="8">
        <v>3</v>
      </c>
      <c r="AG798" s="2543">
        <v>45233</v>
      </c>
      <c r="AH798" s="8"/>
    </row>
    <row r="799" spans="1:34" s="162" customFormat="1" ht="120" x14ac:dyDescent="0.25">
      <c r="A799" s="2639">
        <v>45239</v>
      </c>
      <c r="C799" s="147" t="s">
        <v>4339</v>
      </c>
      <c r="D799" s="147"/>
      <c r="E799" s="147"/>
      <c r="F799" s="2526"/>
      <c r="G799" s="2526"/>
      <c r="H799" s="2526">
        <v>1</v>
      </c>
      <c r="I799" s="2936" t="s">
        <v>16722</v>
      </c>
      <c r="J799" s="77">
        <v>105</v>
      </c>
      <c r="K799" s="1557" t="s">
        <v>4322</v>
      </c>
      <c r="L799" s="77" t="s">
        <v>504</v>
      </c>
      <c r="M799" s="2628" t="s">
        <v>511</v>
      </c>
      <c r="N799" s="1568" t="s">
        <v>1060</v>
      </c>
      <c r="O799" s="1568"/>
      <c r="P799" s="1568"/>
      <c r="Q799" s="62" t="s">
        <v>4338</v>
      </c>
      <c r="R799" s="2663">
        <v>71</v>
      </c>
      <c r="S799" s="2663">
        <v>199</v>
      </c>
      <c r="T799" s="2626" t="s">
        <v>629</v>
      </c>
      <c r="U799" s="77">
        <v>1</v>
      </c>
      <c r="V799" s="2627">
        <f t="shared" si="17"/>
        <v>105</v>
      </c>
      <c r="W799" s="16" t="s">
        <v>506</v>
      </c>
      <c r="X799" s="2513" t="s">
        <v>1290</v>
      </c>
      <c r="Y799" s="2948"/>
      <c r="Z799" s="2614" t="s">
        <v>4340</v>
      </c>
      <c r="AA799" s="2499" t="s">
        <v>4214</v>
      </c>
      <c r="AB799" s="2593" t="s">
        <v>4167</v>
      </c>
      <c r="AC799" s="2499">
        <v>7579.5</v>
      </c>
      <c r="AD799" s="2613" t="s">
        <v>4341</v>
      </c>
      <c r="AE799" s="2477">
        <v>45237</v>
      </c>
      <c r="AF799" s="68">
        <v>2</v>
      </c>
      <c r="AG799" s="2477">
        <v>45233</v>
      </c>
      <c r="AH799" s="68"/>
    </row>
    <row r="800" spans="1:34" s="162" customFormat="1" ht="105" x14ac:dyDescent="0.25">
      <c r="A800" s="2639">
        <v>45239</v>
      </c>
      <c r="C800" s="62" t="s">
        <v>4343</v>
      </c>
      <c r="D800" s="62"/>
      <c r="E800" s="62"/>
      <c r="F800" s="2526">
        <v>1</v>
      </c>
      <c r="G800" s="2526"/>
      <c r="H800" s="2631"/>
      <c r="I800" s="2936" t="s">
        <v>16723</v>
      </c>
      <c r="J800" s="16">
        <v>5</v>
      </c>
      <c r="K800" s="79" t="s">
        <v>4331</v>
      </c>
      <c r="L800" s="2461" t="s">
        <v>504</v>
      </c>
      <c r="M800" s="2600" t="s">
        <v>35</v>
      </c>
      <c r="N800" s="140" t="s">
        <v>511</v>
      </c>
      <c r="O800" s="140"/>
      <c r="P800" s="140"/>
      <c r="Q800" s="62" t="s">
        <v>4342</v>
      </c>
      <c r="R800" s="2491">
        <v>137</v>
      </c>
      <c r="S800" s="2491">
        <v>853</v>
      </c>
      <c r="T800" s="2460" t="s">
        <v>730</v>
      </c>
      <c r="U800" s="16">
        <v>14</v>
      </c>
      <c r="V800" s="2533">
        <f t="shared" si="17"/>
        <v>70</v>
      </c>
      <c r="W800" s="16" t="s">
        <v>4344</v>
      </c>
      <c r="X800" s="2513" t="s">
        <v>4345</v>
      </c>
      <c r="Y800" s="2948"/>
      <c r="Z800" s="2614"/>
      <c r="AA800" s="2499" t="s">
        <v>4143</v>
      </c>
      <c r="AB800" s="2593" t="s">
        <v>4182</v>
      </c>
      <c r="AC800" s="2499">
        <v>2755</v>
      </c>
      <c r="AD800" s="2640" t="s">
        <v>4011</v>
      </c>
      <c r="AE800" s="2543">
        <v>45239</v>
      </c>
      <c r="AF800" s="8">
        <v>2</v>
      </c>
      <c r="AG800" s="2543">
        <v>45236</v>
      </c>
      <c r="AH800" s="8"/>
    </row>
    <row r="801" spans="1:34" s="162" customFormat="1" ht="180" x14ac:dyDescent="0.25">
      <c r="A801" s="2639">
        <v>45239</v>
      </c>
      <c r="C801" s="62" t="s">
        <v>4348</v>
      </c>
      <c r="D801" s="62"/>
      <c r="E801" s="62"/>
      <c r="F801" s="2526">
        <v>1</v>
      </c>
      <c r="G801" s="2631"/>
      <c r="H801" s="2631"/>
      <c r="I801" s="2936" t="s">
        <v>16724</v>
      </c>
      <c r="J801" s="16">
        <v>21</v>
      </c>
      <c r="K801" s="2449" t="s">
        <v>4346</v>
      </c>
      <c r="L801" s="2461" t="s">
        <v>504</v>
      </c>
      <c r="M801" s="2600" t="s">
        <v>511</v>
      </c>
      <c r="N801" s="56" t="s">
        <v>1038</v>
      </c>
      <c r="O801" s="56"/>
      <c r="P801" s="56"/>
      <c r="Q801" s="62" t="s">
        <v>4347</v>
      </c>
      <c r="R801" s="2491">
        <v>80</v>
      </c>
      <c r="S801" s="2491">
        <v>354</v>
      </c>
      <c r="T801" s="2460" t="s">
        <v>640</v>
      </c>
      <c r="U801" s="16">
        <v>8</v>
      </c>
      <c r="V801" s="2533">
        <f t="shared" si="17"/>
        <v>168</v>
      </c>
      <c r="W801" s="16" t="s">
        <v>506</v>
      </c>
      <c r="X801" s="2513" t="s">
        <v>1290</v>
      </c>
      <c r="Y801" s="2659"/>
      <c r="Z801" s="2662" t="s">
        <v>4349</v>
      </c>
      <c r="AA801" s="2499" t="s">
        <v>4143</v>
      </c>
      <c r="AB801" s="2593" t="s">
        <v>4182</v>
      </c>
      <c r="AC801" s="2499">
        <v>4840.03</v>
      </c>
      <c r="AD801" s="2613" t="s">
        <v>4350</v>
      </c>
      <c r="AE801" s="2477">
        <v>45237</v>
      </c>
      <c r="AF801" s="68">
        <v>1</v>
      </c>
      <c r="AG801" s="2477">
        <v>45232</v>
      </c>
      <c r="AH801" s="68">
        <v>4.5</v>
      </c>
    </row>
    <row r="802" spans="1:34" s="162" customFormat="1" ht="120" x14ac:dyDescent="0.25">
      <c r="A802" s="2639">
        <v>45239</v>
      </c>
      <c r="C802" s="62" t="s">
        <v>4353</v>
      </c>
      <c r="D802" s="62"/>
      <c r="E802" s="62"/>
      <c r="F802" s="2526">
        <v>2</v>
      </c>
      <c r="G802" s="2526"/>
      <c r="H802" s="2631"/>
      <c r="I802" s="2936" t="s">
        <v>16725</v>
      </c>
      <c r="J802" s="16">
        <v>40</v>
      </c>
      <c r="K802" s="79" t="s">
        <v>4331</v>
      </c>
      <c r="L802" s="2461" t="s">
        <v>504</v>
      </c>
      <c r="M802" s="2600" t="s">
        <v>2802</v>
      </c>
      <c r="N802" s="56" t="s">
        <v>4352</v>
      </c>
      <c r="O802" s="56"/>
      <c r="P802" s="56"/>
      <c r="Q802" s="62" t="s">
        <v>4351</v>
      </c>
      <c r="R802" s="2491">
        <v>41</v>
      </c>
      <c r="S802" s="2491">
        <v>199</v>
      </c>
      <c r="T802" s="2460" t="s">
        <v>505</v>
      </c>
      <c r="U802" s="16">
        <v>4</v>
      </c>
      <c r="V802" s="2533">
        <f t="shared" si="17"/>
        <v>160</v>
      </c>
      <c r="W802" s="16" t="s">
        <v>520</v>
      </c>
      <c r="X802" s="2661" t="s">
        <v>4354</v>
      </c>
      <c r="Y802" s="2957"/>
      <c r="Z802" s="2530" t="s">
        <v>4355</v>
      </c>
      <c r="AA802" s="2499" t="s">
        <v>4356</v>
      </c>
      <c r="AB802" s="2593" t="s">
        <v>4188</v>
      </c>
      <c r="AC802" s="2499">
        <v>3010</v>
      </c>
      <c r="AD802" s="6" t="s">
        <v>4357</v>
      </c>
      <c r="AE802" s="2543">
        <v>45239</v>
      </c>
      <c r="AF802" s="8">
        <v>2</v>
      </c>
      <c r="AG802" s="2543">
        <v>45233</v>
      </c>
      <c r="AH802" s="8"/>
    </row>
    <row r="803" spans="1:34" ht="120" x14ac:dyDescent="0.25">
      <c r="A803" s="2639">
        <v>45239</v>
      </c>
      <c r="C803" s="157" t="s">
        <v>4361</v>
      </c>
      <c r="D803" s="2967"/>
      <c r="E803" s="2967"/>
      <c r="F803" s="2525"/>
      <c r="G803" s="2525">
        <v>1</v>
      </c>
      <c r="H803" s="2525"/>
      <c r="I803" s="2944" t="s">
        <v>16848</v>
      </c>
      <c r="J803" s="16">
        <v>50</v>
      </c>
      <c r="K803" s="135" t="s">
        <v>16957</v>
      </c>
      <c r="L803" s="2485" t="s">
        <v>2289</v>
      </c>
      <c r="M803" s="2519" t="s">
        <v>511</v>
      </c>
      <c r="N803" s="56" t="s">
        <v>4359</v>
      </c>
      <c r="O803" s="56"/>
      <c r="P803" s="56"/>
      <c r="Q803" s="1528" t="s">
        <v>4358</v>
      </c>
      <c r="R803" s="2485">
        <v>58</v>
      </c>
      <c r="S803" s="2486">
        <v>117</v>
      </c>
      <c r="T803" s="2486"/>
      <c r="U803" s="2538" t="s">
        <v>4360</v>
      </c>
      <c r="V803" s="69">
        <f t="shared" si="17"/>
        <v>800</v>
      </c>
      <c r="W803" s="16" t="s">
        <v>520</v>
      </c>
      <c r="X803" s="31" t="s">
        <v>4362</v>
      </c>
      <c r="Y803" s="2960"/>
      <c r="Z803" s="2494"/>
      <c r="AA803" s="41"/>
      <c r="AB803" s="2569">
        <v>45202</v>
      </c>
      <c r="AC803" s="2565">
        <v>2579.5</v>
      </c>
      <c r="AD803" s="38"/>
      <c r="AE803" s="2477">
        <v>45243</v>
      </c>
      <c r="AF803" s="68"/>
      <c r="AG803" s="2477"/>
      <c r="AH803" s="68"/>
    </row>
    <row r="804" spans="1:34" s="162" customFormat="1" ht="45" x14ac:dyDescent="0.25">
      <c r="A804" s="2639">
        <v>45238</v>
      </c>
      <c r="C804" s="128" t="s">
        <v>4365</v>
      </c>
      <c r="D804" s="128"/>
      <c r="E804" s="128"/>
      <c r="F804" s="2631"/>
      <c r="G804" s="2631"/>
      <c r="H804" s="2631"/>
      <c r="I804" s="2936" t="s">
        <v>16726</v>
      </c>
      <c r="J804" s="77">
        <v>100</v>
      </c>
      <c r="K804" s="1557" t="s">
        <v>4363</v>
      </c>
      <c r="L804" s="77" t="s">
        <v>516</v>
      </c>
      <c r="M804" s="2628"/>
      <c r="N804" s="77" t="s">
        <v>4364</v>
      </c>
      <c r="O804" s="77"/>
      <c r="P804" s="77"/>
      <c r="Q804" s="17" t="s">
        <v>986</v>
      </c>
      <c r="R804" s="2663">
        <v>0</v>
      </c>
      <c r="S804" s="2663">
        <v>0</v>
      </c>
      <c r="T804" s="2626"/>
      <c r="U804" s="77">
        <v>2</v>
      </c>
      <c r="V804" s="2627">
        <f t="shared" si="17"/>
        <v>200</v>
      </c>
      <c r="W804" s="16" t="s">
        <v>506</v>
      </c>
      <c r="X804" s="2654" t="s">
        <v>1346</v>
      </c>
      <c r="Y804" s="2961"/>
      <c r="Z804" s="2530"/>
      <c r="AA804" s="2499" t="s">
        <v>4172</v>
      </c>
      <c r="AB804" s="2593"/>
      <c r="AC804" s="2499">
        <v>2023</v>
      </c>
      <c r="AD804" s="6"/>
      <c r="AE804" s="2543"/>
      <c r="AF804" s="8"/>
      <c r="AG804" s="2543"/>
      <c r="AH804" s="8"/>
    </row>
    <row r="805" spans="1:34" s="162" customFormat="1" ht="90" x14ac:dyDescent="0.25">
      <c r="A805" s="2639">
        <v>45237</v>
      </c>
      <c r="C805" s="62" t="s">
        <v>4369</v>
      </c>
      <c r="D805" s="62"/>
      <c r="E805" s="62"/>
      <c r="F805" s="2556">
        <v>1</v>
      </c>
      <c r="G805" s="2631"/>
      <c r="H805" s="2631"/>
      <c r="I805" s="2936" t="s">
        <v>16727</v>
      </c>
      <c r="J805" s="16">
        <v>70</v>
      </c>
      <c r="K805" s="135" t="s">
        <v>4366</v>
      </c>
      <c r="L805" s="2461" t="s">
        <v>504</v>
      </c>
      <c r="M805" s="2600" t="s">
        <v>511</v>
      </c>
      <c r="N805" s="56" t="s">
        <v>4368</v>
      </c>
      <c r="O805" s="56"/>
      <c r="P805" s="56"/>
      <c r="Q805" s="62" t="s">
        <v>4367</v>
      </c>
      <c r="R805" s="2460">
        <v>1</v>
      </c>
      <c r="S805" s="2460">
        <v>1</v>
      </c>
      <c r="T805" s="2460" t="s">
        <v>798</v>
      </c>
      <c r="U805" s="16">
        <v>4</v>
      </c>
      <c r="V805" s="2533">
        <f t="shared" si="17"/>
        <v>280</v>
      </c>
      <c r="W805" s="16" t="s">
        <v>506</v>
      </c>
      <c r="X805" s="2513" t="s">
        <v>3023</v>
      </c>
      <c r="Y805" s="2948"/>
      <c r="Z805" s="2614" t="s">
        <v>4370</v>
      </c>
      <c r="AA805" s="2499" t="s">
        <v>4214</v>
      </c>
      <c r="AB805" s="2593" t="s">
        <v>4167</v>
      </c>
      <c r="AC805" s="2499">
        <v>2410</v>
      </c>
      <c r="AD805" s="2935" t="s">
        <v>4371</v>
      </c>
      <c r="AE805" s="2543">
        <v>45232</v>
      </c>
      <c r="AF805" s="8">
        <v>1</v>
      </c>
      <c r="AG805" s="2543">
        <v>45230</v>
      </c>
      <c r="AH805" s="8">
        <v>1.5</v>
      </c>
    </row>
    <row r="806" spans="1:34" s="162" customFormat="1" ht="135" x14ac:dyDescent="0.25">
      <c r="A806" s="2639">
        <v>45237</v>
      </c>
      <c r="C806" s="62" t="s">
        <v>4375</v>
      </c>
      <c r="D806" s="62"/>
      <c r="E806" s="62"/>
      <c r="F806" s="2526">
        <v>1</v>
      </c>
      <c r="G806" s="2526"/>
      <c r="H806" s="2526"/>
      <c r="I806" s="2936" t="s">
        <v>16728</v>
      </c>
      <c r="J806" s="1549">
        <v>20</v>
      </c>
      <c r="K806" s="79" t="s">
        <v>4372</v>
      </c>
      <c r="L806" s="2461" t="s">
        <v>504</v>
      </c>
      <c r="M806" s="2600" t="s">
        <v>511</v>
      </c>
      <c r="N806" s="1567" t="s">
        <v>4374</v>
      </c>
      <c r="O806" s="1567"/>
      <c r="P806" s="1567"/>
      <c r="Q806" s="62" t="s">
        <v>4373</v>
      </c>
      <c r="R806" s="2491">
        <v>81</v>
      </c>
      <c r="S806" s="2491">
        <v>287</v>
      </c>
      <c r="T806" s="2460" t="s">
        <v>505</v>
      </c>
      <c r="U806" s="78">
        <v>23</v>
      </c>
      <c r="V806" s="2533">
        <f t="shared" ref="V806:V837" si="18">U806*J806</f>
        <v>460</v>
      </c>
      <c r="W806" s="16" t="s">
        <v>506</v>
      </c>
      <c r="X806" s="2513" t="s">
        <v>4376</v>
      </c>
      <c r="Y806" s="2948"/>
      <c r="Z806" s="2614" t="s">
        <v>4377</v>
      </c>
      <c r="AA806" s="2499" t="s">
        <v>4113</v>
      </c>
      <c r="AB806" s="2567">
        <v>45216</v>
      </c>
      <c r="AC806" s="2499">
        <v>4415</v>
      </c>
      <c r="AD806" s="2619" t="s">
        <v>4378</v>
      </c>
      <c r="AE806" s="2477">
        <v>45237</v>
      </c>
      <c r="AF806" s="68">
        <v>2</v>
      </c>
      <c r="AG806" s="2477">
        <v>45231</v>
      </c>
      <c r="AH806" s="68">
        <v>7</v>
      </c>
    </row>
    <row r="807" spans="1:34" s="162" customFormat="1" ht="135" x14ac:dyDescent="0.25">
      <c r="A807" s="2639">
        <v>45237</v>
      </c>
      <c r="C807" s="2620" t="s">
        <v>4382</v>
      </c>
      <c r="D807" s="2620"/>
      <c r="E807" s="2620"/>
      <c r="F807" s="2526"/>
      <c r="G807" s="2526">
        <v>1</v>
      </c>
      <c r="H807" s="2526"/>
      <c r="I807" s="2936" t="s">
        <v>16729</v>
      </c>
      <c r="J807" s="1549">
        <v>395</v>
      </c>
      <c r="K807" s="79" t="s">
        <v>4379</v>
      </c>
      <c r="L807" s="2461" t="s">
        <v>504</v>
      </c>
      <c r="M807" s="2629" t="s">
        <v>35</v>
      </c>
      <c r="N807" s="2623" t="s">
        <v>1038</v>
      </c>
      <c r="O807" s="2623"/>
      <c r="P807" s="2623"/>
      <c r="Q807" s="62" t="s">
        <v>4380</v>
      </c>
      <c r="R807" s="2460">
        <v>43</v>
      </c>
      <c r="S807" s="2460">
        <v>133</v>
      </c>
      <c r="T807" s="2460" t="s">
        <v>505</v>
      </c>
      <c r="U807" s="78">
        <v>5</v>
      </c>
      <c r="V807" s="2533">
        <f t="shared" si="18"/>
        <v>1975</v>
      </c>
      <c r="W807" s="3" t="s">
        <v>506</v>
      </c>
      <c r="X807" s="2513" t="s">
        <v>4383</v>
      </c>
      <c r="Y807" s="2670"/>
      <c r="Z807" s="2624" t="s">
        <v>4384</v>
      </c>
      <c r="AA807" s="2611" t="s">
        <v>4356</v>
      </c>
      <c r="AB807" s="2622">
        <v>45218</v>
      </c>
      <c r="AC807" s="2499">
        <v>11684.1</v>
      </c>
      <c r="AD807" s="6" t="s">
        <v>4385</v>
      </c>
      <c r="AE807" s="2543">
        <v>45237</v>
      </c>
      <c r="AF807" s="8">
        <v>2</v>
      </c>
      <c r="AG807" s="2543">
        <v>45229</v>
      </c>
      <c r="AH807" s="8">
        <v>20</v>
      </c>
    </row>
    <row r="808" spans="1:34" s="162" customFormat="1" ht="135" x14ac:dyDescent="0.25">
      <c r="A808" s="2639">
        <v>45236</v>
      </c>
      <c r="C808" s="45" t="s">
        <v>4389</v>
      </c>
      <c r="D808" s="45"/>
      <c r="E808" s="45"/>
      <c r="F808" s="2526">
        <v>1</v>
      </c>
      <c r="G808" s="2526"/>
      <c r="H808" s="2526"/>
      <c r="I808" s="2936" t="s">
        <v>16730</v>
      </c>
      <c r="J808" s="69">
        <v>20</v>
      </c>
      <c r="K808" s="79" t="s">
        <v>4386</v>
      </c>
      <c r="L808" s="2461" t="s">
        <v>504</v>
      </c>
      <c r="M808" s="2600" t="s">
        <v>511</v>
      </c>
      <c r="N808" s="56" t="s">
        <v>4388</v>
      </c>
      <c r="O808" s="56"/>
      <c r="P808" s="56"/>
      <c r="Q808" s="62" t="s">
        <v>4387</v>
      </c>
      <c r="R808" s="2491">
        <v>101</v>
      </c>
      <c r="S808" s="2491">
        <v>467</v>
      </c>
      <c r="T808" s="2460" t="s">
        <v>587</v>
      </c>
      <c r="U808" s="69">
        <v>61</v>
      </c>
      <c r="V808" s="2533">
        <f t="shared" si="18"/>
        <v>1220</v>
      </c>
      <c r="W808" s="69" t="s">
        <v>520</v>
      </c>
      <c r="X808" s="2513" t="s">
        <v>2516</v>
      </c>
      <c r="Y808" s="2948"/>
      <c r="Z808" s="2614"/>
      <c r="AA808" s="2499" t="s">
        <v>4256</v>
      </c>
      <c r="AB808" s="2567">
        <v>45229</v>
      </c>
      <c r="AC808" s="2499">
        <v>4632</v>
      </c>
      <c r="AD808" s="6" t="s">
        <v>4390</v>
      </c>
      <c r="AE808" s="2543">
        <v>45236</v>
      </c>
      <c r="AF808" s="8">
        <v>2</v>
      </c>
      <c r="AG808" s="2543">
        <v>45230</v>
      </c>
      <c r="AH808" s="8">
        <v>6.5</v>
      </c>
    </row>
    <row r="809" spans="1:34" s="2" customFormat="1" ht="156" x14ac:dyDescent="0.25">
      <c r="A809" s="2639">
        <v>45236</v>
      </c>
      <c r="C809" s="1528" t="s">
        <v>4394</v>
      </c>
      <c r="D809" s="1528"/>
      <c r="E809" s="1528"/>
      <c r="F809" s="2556">
        <v>1</v>
      </c>
      <c r="G809" s="2631"/>
      <c r="H809" s="2526"/>
      <c r="I809" s="2941" t="s">
        <v>16731</v>
      </c>
      <c r="J809" s="1549">
        <v>395</v>
      </c>
      <c r="K809" s="79" t="s">
        <v>4391</v>
      </c>
      <c r="L809" s="2461" t="s">
        <v>504</v>
      </c>
      <c r="M809" s="2601" t="s">
        <v>27</v>
      </c>
      <c r="N809" s="140" t="s">
        <v>4393</v>
      </c>
      <c r="O809" s="140"/>
      <c r="P809" s="140"/>
      <c r="Q809" s="62" t="s">
        <v>4392</v>
      </c>
      <c r="R809" s="2460">
        <v>9</v>
      </c>
      <c r="S809" s="2460">
        <v>20</v>
      </c>
      <c r="T809" s="2460" t="s">
        <v>505</v>
      </c>
      <c r="U809" s="78">
        <v>11</v>
      </c>
      <c r="V809" s="2533">
        <f t="shared" si="18"/>
        <v>4345</v>
      </c>
      <c r="W809" s="16" t="s">
        <v>506</v>
      </c>
      <c r="X809" s="2513" t="s">
        <v>4383</v>
      </c>
      <c r="Y809" s="2513"/>
      <c r="Z809" s="2625" t="s">
        <v>4395</v>
      </c>
      <c r="AA809" s="2611" t="s">
        <v>4356</v>
      </c>
      <c r="AB809" s="2567">
        <v>45218</v>
      </c>
      <c r="AC809" s="2499">
        <v>3950</v>
      </c>
      <c r="AD809" s="6" t="s">
        <v>4396</v>
      </c>
      <c r="AE809" s="2543">
        <v>45236</v>
      </c>
      <c r="AF809" s="8">
        <v>2</v>
      </c>
      <c r="AG809" s="2543">
        <v>45223</v>
      </c>
      <c r="AH809" s="8">
        <v>6</v>
      </c>
    </row>
    <row r="810" spans="1:34" s="2" customFormat="1" ht="60" x14ac:dyDescent="0.25">
      <c r="A810" s="2639">
        <v>45233</v>
      </c>
      <c r="C810" s="1528" t="s">
        <v>4398</v>
      </c>
      <c r="D810" s="1528"/>
      <c r="E810" s="1528"/>
      <c r="F810" s="2556"/>
      <c r="G810" s="2631"/>
      <c r="H810" s="2526"/>
      <c r="I810" s="2941" t="s">
        <v>16800</v>
      </c>
      <c r="J810" s="1549">
        <v>2</v>
      </c>
      <c r="K810" s="79" t="s">
        <v>4397</v>
      </c>
      <c r="L810" s="2461"/>
      <c r="M810" s="2601" t="s">
        <v>516</v>
      </c>
      <c r="N810" s="140" t="s">
        <v>16799</v>
      </c>
      <c r="O810" s="140"/>
      <c r="P810" s="140"/>
      <c r="Q810" s="62" t="s">
        <v>4284</v>
      </c>
      <c r="R810" s="2460">
        <v>0</v>
      </c>
      <c r="S810" s="2460">
        <v>0</v>
      </c>
      <c r="T810" s="2460" t="s">
        <v>516</v>
      </c>
      <c r="U810" s="78">
        <v>17</v>
      </c>
      <c r="V810" s="2533">
        <f t="shared" si="18"/>
        <v>34</v>
      </c>
      <c r="W810" s="16" t="s">
        <v>1952</v>
      </c>
      <c r="X810" s="2513" t="s">
        <v>4285</v>
      </c>
      <c r="Y810" s="2948"/>
      <c r="Z810" s="2656"/>
      <c r="AA810" s="2657" t="s">
        <v>3687</v>
      </c>
      <c r="AB810" s="2567">
        <v>45231</v>
      </c>
      <c r="AC810" s="2499">
        <v>1012</v>
      </c>
      <c r="AD810" s="6" t="s">
        <v>776</v>
      </c>
      <c r="AE810" s="2543"/>
      <c r="AF810" s="8"/>
      <c r="AG810" s="2543"/>
      <c r="AH810" s="8"/>
    </row>
    <row r="811" spans="1:34" s="162" customFormat="1" ht="157.5" x14ac:dyDescent="0.25">
      <c r="A811" s="2639">
        <v>45233</v>
      </c>
      <c r="C811" s="62" t="s">
        <v>4403</v>
      </c>
      <c r="D811" s="62"/>
      <c r="E811" s="62"/>
      <c r="F811" s="2556"/>
      <c r="G811" s="2556">
        <v>1</v>
      </c>
      <c r="H811" s="2556"/>
      <c r="I811" s="2936" t="s">
        <v>16849</v>
      </c>
      <c r="J811" s="16">
        <v>25</v>
      </c>
      <c r="K811" s="52" t="s">
        <v>4399</v>
      </c>
      <c r="L811" s="2461" t="s">
        <v>1999</v>
      </c>
      <c r="M811" s="2527" t="s">
        <v>511</v>
      </c>
      <c r="N811" s="2660" t="s">
        <v>4401</v>
      </c>
      <c r="O811" s="2660"/>
      <c r="P811" s="2660"/>
      <c r="Q811" s="62" t="s">
        <v>4400</v>
      </c>
      <c r="R811" s="2633" t="s">
        <v>4402</v>
      </c>
      <c r="S811" s="2491">
        <v>395</v>
      </c>
      <c r="T811" s="2459" t="s">
        <v>4052</v>
      </c>
      <c r="U811" s="16">
        <v>11</v>
      </c>
      <c r="V811" s="2533">
        <f t="shared" si="18"/>
        <v>275</v>
      </c>
      <c r="W811" s="16" t="s">
        <v>782</v>
      </c>
      <c r="X811" s="82" t="s">
        <v>4404</v>
      </c>
      <c r="Y811" s="2956"/>
      <c r="Z811" s="2634" t="s">
        <v>4405</v>
      </c>
      <c r="AA811" s="75"/>
      <c r="AB811" s="2567">
        <v>45196</v>
      </c>
      <c r="AC811" s="2499">
        <v>3121</v>
      </c>
      <c r="AD811" s="2619" t="s">
        <v>4406</v>
      </c>
      <c r="AE811" s="2543">
        <v>45233</v>
      </c>
      <c r="AF811" s="8">
        <v>2</v>
      </c>
      <c r="AG811" s="2543">
        <v>45224</v>
      </c>
      <c r="AH811" s="8"/>
    </row>
    <row r="812" spans="1:34" s="2" customFormat="1" ht="156" x14ac:dyDescent="0.25">
      <c r="A812" s="2639">
        <v>45233</v>
      </c>
      <c r="C812" s="62" t="s">
        <v>4409</v>
      </c>
      <c r="D812" s="62"/>
      <c r="E812" s="62"/>
      <c r="F812" s="2526">
        <v>1</v>
      </c>
      <c r="G812" s="2526"/>
      <c r="H812" s="2526"/>
      <c r="I812" s="2941" t="s">
        <v>16732</v>
      </c>
      <c r="J812" s="16">
        <v>30</v>
      </c>
      <c r="K812" s="52" t="s">
        <v>4407</v>
      </c>
      <c r="L812" s="2461" t="s">
        <v>504</v>
      </c>
      <c r="M812" s="2600" t="s">
        <v>511</v>
      </c>
      <c r="N812" s="56" t="s">
        <v>4265</v>
      </c>
      <c r="O812" s="56"/>
      <c r="P812" s="56"/>
      <c r="Q812" s="62" t="s">
        <v>4408</v>
      </c>
      <c r="R812" s="2460">
        <v>72</v>
      </c>
      <c r="S812" s="2460">
        <v>301</v>
      </c>
      <c r="T812" s="2460" t="s">
        <v>640</v>
      </c>
      <c r="U812" s="16">
        <v>18</v>
      </c>
      <c r="V812" s="2533">
        <f t="shared" si="18"/>
        <v>540</v>
      </c>
      <c r="W812" s="16" t="s">
        <v>608</v>
      </c>
      <c r="X812" s="2513" t="s">
        <v>1225</v>
      </c>
      <c r="Y812" s="2513"/>
      <c r="Z812" s="2529" t="s">
        <v>4410</v>
      </c>
      <c r="AA812" s="2499" t="s">
        <v>2730</v>
      </c>
      <c r="AB812" s="2567">
        <v>45225</v>
      </c>
      <c r="AC812" s="2499">
        <v>3546.3</v>
      </c>
      <c r="AD812" s="6" t="s">
        <v>4411</v>
      </c>
      <c r="AE812" s="2543">
        <v>45233</v>
      </c>
      <c r="AF812" s="8">
        <v>1</v>
      </c>
      <c r="AG812" s="2543">
        <v>45230</v>
      </c>
      <c r="AH812" s="8">
        <v>4</v>
      </c>
    </row>
    <row r="813" spans="1:34" s="162" customFormat="1" ht="135" x14ac:dyDescent="0.25">
      <c r="A813" s="2639">
        <v>45233</v>
      </c>
      <c r="C813" s="62" t="s">
        <v>4415</v>
      </c>
      <c r="D813" s="62"/>
      <c r="E813" s="62"/>
      <c r="F813" s="2526"/>
      <c r="G813" s="2526"/>
      <c r="H813" s="2526">
        <v>1</v>
      </c>
      <c r="I813" s="2936" t="s">
        <v>16733</v>
      </c>
      <c r="J813" s="1549">
        <v>10</v>
      </c>
      <c r="K813" s="2449" t="s">
        <v>4412</v>
      </c>
      <c r="L813" s="2461" t="s">
        <v>504</v>
      </c>
      <c r="M813" s="2600" t="s">
        <v>511</v>
      </c>
      <c r="N813" s="140" t="s">
        <v>4414</v>
      </c>
      <c r="O813" s="140"/>
      <c r="P813" s="140"/>
      <c r="Q813" s="62" t="s">
        <v>4413</v>
      </c>
      <c r="R813" s="2460">
        <v>71</v>
      </c>
      <c r="S813" s="2460">
        <v>1010</v>
      </c>
      <c r="T813" s="2460" t="s">
        <v>505</v>
      </c>
      <c r="U813" s="78">
        <v>29</v>
      </c>
      <c r="V813" s="2533">
        <f t="shared" si="18"/>
        <v>290</v>
      </c>
      <c r="W813" s="16" t="s">
        <v>506</v>
      </c>
      <c r="X813" s="2513" t="s">
        <v>4416</v>
      </c>
      <c r="Y813" s="2948"/>
      <c r="Z813" s="2614" t="s">
        <v>4417</v>
      </c>
      <c r="AA813" s="2499" t="s">
        <v>643</v>
      </c>
      <c r="AB813" s="2593" t="s">
        <v>4310</v>
      </c>
      <c r="AC813" s="2499">
        <v>7090</v>
      </c>
      <c r="AD813" s="38" t="s">
        <v>4418</v>
      </c>
      <c r="AE813" s="2477">
        <v>45232</v>
      </c>
      <c r="AF813" s="68">
        <v>2</v>
      </c>
      <c r="AG813" s="2477">
        <v>45230</v>
      </c>
      <c r="AH813" s="68">
        <v>8</v>
      </c>
    </row>
    <row r="814" spans="1:34" s="162" customFormat="1" ht="105" x14ac:dyDescent="0.25">
      <c r="A814" s="2639">
        <v>45233</v>
      </c>
      <c r="C814" s="62" t="s">
        <v>4422</v>
      </c>
      <c r="D814" s="62"/>
      <c r="E814" s="62"/>
      <c r="F814" s="2631"/>
      <c r="G814" s="2631"/>
      <c r="H814" s="2556">
        <v>2</v>
      </c>
      <c r="I814" s="2936" t="s">
        <v>16734</v>
      </c>
      <c r="J814" s="16">
        <v>40</v>
      </c>
      <c r="K814" s="79" t="s">
        <v>4419</v>
      </c>
      <c r="L814" s="2461" t="s">
        <v>504</v>
      </c>
      <c r="M814" s="2600" t="s">
        <v>27</v>
      </c>
      <c r="N814" s="140" t="s">
        <v>4421</v>
      </c>
      <c r="O814" s="140"/>
      <c r="P814" s="140"/>
      <c r="Q814" s="17" t="s">
        <v>4420</v>
      </c>
      <c r="R814" s="2460">
        <v>106</v>
      </c>
      <c r="S814" s="2460">
        <v>341</v>
      </c>
      <c r="T814" s="2460" t="s">
        <v>629</v>
      </c>
      <c r="U814" s="16">
        <v>10</v>
      </c>
      <c r="V814" s="2533">
        <f t="shared" si="18"/>
        <v>400</v>
      </c>
      <c r="W814" s="16" t="s">
        <v>540</v>
      </c>
      <c r="X814" s="2513" t="s">
        <v>541</v>
      </c>
      <c r="Y814" s="2948"/>
      <c r="Z814" s="2614"/>
      <c r="AA814" s="2499" t="s">
        <v>4251</v>
      </c>
      <c r="AB814" s="2567">
        <v>45219</v>
      </c>
      <c r="AC814" s="2499">
        <v>5732.8</v>
      </c>
      <c r="AD814" s="2612" t="s">
        <v>4330</v>
      </c>
      <c r="AE814" s="2543">
        <v>45233</v>
      </c>
      <c r="AF814" s="8">
        <v>2</v>
      </c>
      <c r="AG814" s="2543"/>
      <c r="AH814" s="8"/>
    </row>
    <row r="815" spans="1:34" s="162" customFormat="1" ht="120" x14ac:dyDescent="0.25">
      <c r="A815" s="2639">
        <v>45233</v>
      </c>
      <c r="C815" s="67" t="s">
        <v>4425</v>
      </c>
      <c r="D815" s="67"/>
      <c r="E815" s="67"/>
      <c r="F815" s="2556">
        <v>1</v>
      </c>
      <c r="G815" s="2631"/>
      <c r="H815" s="2631"/>
      <c r="I815" s="2936" t="s">
        <v>16735</v>
      </c>
      <c r="J815" s="1549">
        <v>70</v>
      </c>
      <c r="K815" s="135" t="s">
        <v>4412</v>
      </c>
      <c r="L815" s="2461" t="s">
        <v>504</v>
      </c>
      <c r="M815" s="2600" t="s">
        <v>511</v>
      </c>
      <c r="N815" s="56" t="s">
        <v>4424</v>
      </c>
      <c r="O815" s="56"/>
      <c r="P815" s="56"/>
      <c r="Q815" s="62" t="s">
        <v>4423</v>
      </c>
      <c r="R815" s="2491">
        <v>75</v>
      </c>
      <c r="S815" s="2491">
        <v>143</v>
      </c>
      <c r="T815" s="2460" t="s">
        <v>505</v>
      </c>
      <c r="U815" s="69">
        <v>11</v>
      </c>
      <c r="V815" s="2533">
        <f t="shared" si="18"/>
        <v>770</v>
      </c>
      <c r="W815" s="16" t="s">
        <v>520</v>
      </c>
      <c r="X815" s="2513" t="s">
        <v>4426</v>
      </c>
      <c r="Y815" s="2948"/>
      <c r="Z815" s="2614" t="s">
        <v>4427</v>
      </c>
      <c r="AA815" s="2499" t="s">
        <v>2730</v>
      </c>
      <c r="AB815" s="2567">
        <v>45225</v>
      </c>
      <c r="AC815" s="2499">
        <v>3656.3</v>
      </c>
      <c r="AD815" s="2612" t="s">
        <v>4428</v>
      </c>
      <c r="AE815" s="2543">
        <v>45233</v>
      </c>
      <c r="AF815" s="8">
        <v>2</v>
      </c>
      <c r="AG815" s="2543">
        <v>45229</v>
      </c>
      <c r="AH815" s="8">
        <v>8.5</v>
      </c>
    </row>
    <row r="816" spans="1:34" ht="75" x14ac:dyDescent="0.25">
      <c r="A816" s="2639">
        <v>45232</v>
      </c>
      <c r="C816" s="62" t="s">
        <v>4432</v>
      </c>
      <c r="D816" s="62"/>
      <c r="E816" s="62"/>
      <c r="F816" s="2631"/>
      <c r="G816" s="2631"/>
      <c r="H816" s="2556">
        <v>2</v>
      </c>
      <c r="I816" s="2944" t="s">
        <v>16736</v>
      </c>
      <c r="J816" s="16">
        <v>100</v>
      </c>
      <c r="K816" s="2449" t="s">
        <v>4429</v>
      </c>
      <c r="L816" s="2461" t="s">
        <v>504</v>
      </c>
      <c r="M816" s="2600" t="s">
        <v>35</v>
      </c>
      <c r="N816" s="56" t="s">
        <v>4431</v>
      </c>
      <c r="O816" s="56"/>
      <c r="P816" s="56"/>
      <c r="Q816" s="17" t="s">
        <v>4430</v>
      </c>
      <c r="R816" s="2460">
        <v>29</v>
      </c>
      <c r="S816" s="2460">
        <v>59</v>
      </c>
      <c r="T816" s="2460" t="s">
        <v>545</v>
      </c>
      <c r="U816" s="16">
        <v>35</v>
      </c>
      <c r="V816" s="2533">
        <f t="shared" si="18"/>
        <v>3500</v>
      </c>
      <c r="W816" s="16" t="s">
        <v>506</v>
      </c>
      <c r="X816" s="2513" t="s">
        <v>588</v>
      </c>
      <c r="Y816" s="2513"/>
      <c r="Z816" s="2529"/>
      <c r="AA816" s="2499" t="s">
        <v>2730</v>
      </c>
      <c r="AB816" s="2567">
        <v>45223</v>
      </c>
      <c r="AC816" s="2499">
        <v>4975</v>
      </c>
      <c r="AD816" s="6" t="s">
        <v>4433</v>
      </c>
      <c r="AE816" s="2543">
        <v>45232</v>
      </c>
      <c r="AF816" s="8">
        <v>2</v>
      </c>
      <c r="AG816" s="2543">
        <v>45230</v>
      </c>
      <c r="AH816" s="8"/>
    </row>
    <row r="817" spans="1:34" s="162" customFormat="1" ht="135" x14ac:dyDescent="0.25">
      <c r="A817" s="2639">
        <v>45232</v>
      </c>
      <c r="C817" s="62" t="s">
        <v>4437</v>
      </c>
      <c r="D817" s="62"/>
      <c r="E817" s="62"/>
      <c r="F817" s="2556"/>
      <c r="G817" s="2556">
        <v>1</v>
      </c>
      <c r="H817" s="2556"/>
      <c r="I817" s="2936" t="s">
        <v>16737</v>
      </c>
      <c r="J817" s="1549">
        <v>4</v>
      </c>
      <c r="K817" s="79" t="s">
        <v>4434</v>
      </c>
      <c r="L817" s="2461" t="s">
        <v>504</v>
      </c>
      <c r="M817" s="2600" t="s">
        <v>511</v>
      </c>
      <c r="N817" s="1567" t="s">
        <v>4436</v>
      </c>
      <c r="O817" s="1567"/>
      <c r="P817" s="1567"/>
      <c r="Q817" s="62" t="s">
        <v>4435</v>
      </c>
      <c r="R817" s="2460">
        <v>26</v>
      </c>
      <c r="S817" s="2460">
        <v>102</v>
      </c>
      <c r="T817" s="2460" t="s">
        <v>505</v>
      </c>
      <c r="U817" s="78">
        <v>13</v>
      </c>
      <c r="V817" s="2533">
        <f t="shared" si="18"/>
        <v>52</v>
      </c>
      <c r="W817" s="16" t="s">
        <v>537</v>
      </c>
      <c r="X817" s="2513" t="s">
        <v>4438</v>
      </c>
      <c r="Y817" s="2948"/>
      <c r="Z817" s="2617" t="s">
        <v>4439</v>
      </c>
      <c r="AA817" s="2499" t="s">
        <v>514</v>
      </c>
      <c r="AB817" s="2567">
        <v>45217</v>
      </c>
      <c r="AC817" s="2499">
        <v>2395.92</v>
      </c>
      <c r="AD817" s="6" t="s">
        <v>4011</v>
      </c>
      <c r="AE817" s="2543">
        <v>45232</v>
      </c>
      <c r="AF817" s="8">
        <v>2</v>
      </c>
      <c r="AG817" s="2543">
        <v>45222</v>
      </c>
      <c r="AH817" s="8">
        <v>5</v>
      </c>
    </row>
    <row r="818" spans="1:34" s="162" customFormat="1" ht="105" x14ac:dyDescent="0.25">
      <c r="A818" s="2639">
        <v>45231</v>
      </c>
      <c r="C818" s="147" t="s">
        <v>4442</v>
      </c>
      <c r="D818" s="147"/>
      <c r="E818" s="147"/>
      <c r="F818" s="2631"/>
      <c r="G818" s="2631"/>
      <c r="H818" s="2556">
        <v>1</v>
      </c>
      <c r="I818" s="2936" t="s">
        <v>16738</v>
      </c>
      <c r="J818" s="77">
        <v>21</v>
      </c>
      <c r="K818" s="2638" t="s">
        <v>4440</v>
      </c>
      <c r="L818" s="77" t="s">
        <v>1999</v>
      </c>
      <c r="M818" s="2628" t="s">
        <v>511</v>
      </c>
      <c r="N818" s="143" t="s">
        <v>1060</v>
      </c>
      <c r="O818" s="143"/>
      <c r="P818" s="143"/>
      <c r="Q818" s="17" t="s">
        <v>4441</v>
      </c>
      <c r="R818" s="2626">
        <v>108</v>
      </c>
      <c r="S818" s="2626">
        <v>435</v>
      </c>
      <c r="T818" s="77" t="s">
        <v>4052</v>
      </c>
      <c r="U818" s="77">
        <v>0</v>
      </c>
      <c r="V818" s="2627">
        <f t="shared" si="18"/>
        <v>0</v>
      </c>
      <c r="W818" s="16" t="s">
        <v>506</v>
      </c>
      <c r="X818" s="152" t="s">
        <v>4443</v>
      </c>
      <c r="Y818" s="2954"/>
      <c r="Z818" s="2614" t="s">
        <v>4444</v>
      </c>
      <c r="AA818" s="2499" t="s">
        <v>4356</v>
      </c>
      <c r="AB818" s="2593" t="s">
        <v>4445</v>
      </c>
      <c r="AC818" s="2499">
        <v>8821.0499999999993</v>
      </c>
      <c r="AD818" s="38" t="s">
        <v>4446</v>
      </c>
      <c r="AE818" s="2477">
        <v>45231</v>
      </c>
      <c r="AF818" s="68">
        <v>2</v>
      </c>
      <c r="AG818" s="2477">
        <v>45226</v>
      </c>
      <c r="AH818" s="68"/>
    </row>
    <row r="819" spans="1:34" s="162" customFormat="1" ht="120" x14ac:dyDescent="0.25">
      <c r="A819" s="2639">
        <v>45230</v>
      </c>
      <c r="C819" s="67" t="s">
        <v>4450</v>
      </c>
      <c r="D819" s="67"/>
      <c r="E819" s="67"/>
      <c r="F819" s="2631"/>
      <c r="G819" s="2556"/>
      <c r="H819" s="2556">
        <v>1</v>
      </c>
      <c r="I819" s="2936" t="s">
        <v>16739</v>
      </c>
      <c r="J819" s="69">
        <v>100</v>
      </c>
      <c r="K819" s="79" t="s">
        <v>4447</v>
      </c>
      <c r="L819" s="2461" t="s">
        <v>504</v>
      </c>
      <c r="M819" s="2600" t="s">
        <v>511</v>
      </c>
      <c r="N819" s="56" t="s">
        <v>4449</v>
      </c>
      <c r="O819" s="56"/>
      <c r="P819" s="56"/>
      <c r="Q819" s="62" t="s">
        <v>4448</v>
      </c>
      <c r="R819" s="2491">
        <v>43</v>
      </c>
      <c r="S819" s="2491">
        <v>155</v>
      </c>
      <c r="T819" s="2460" t="s">
        <v>505</v>
      </c>
      <c r="U819" s="69">
        <v>0</v>
      </c>
      <c r="V819" s="2533">
        <f t="shared" si="18"/>
        <v>0</v>
      </c>
      <c r="W819" s="69" t="s">
        <v>4451</v>
      </c>
      <c r="X819" s="2513" t="s">
        <v>2307</v>
      </c>
      <c r="Y819" s="2948"/>
      <c r="Z819" s="2614" t="s">
        <v>4452</v>
      </c>
      <c r="AA819" s="2499" t="s">
        <v>4356</v>
      </c>
      <c r="AB819" s="2567">
        <v>45219</v>
      </c>
      <c r="AC819" s="2499">
        <v>4210</v>
      </c>
      <c r="AD819" s="6" t="s">
        <v>4094</v>
      </c>
      <c r="AE819" s="2543">
        <v>45230</v>
      </c>
      <c r="AF819" s="8">
        <v>2</v>
      </c>
      <c r="AG819" s="2543">
        <v>45227</v>
      </c>
      <c r="AH819" s="8"/>
    </row>
    <row r="820" spans="1:34" s="162" customFormat="1" ht="105" x14ac:dyDescent="0.25">
      <c r="A820" s="2639">
        <v>45230</v>
      </c>
      <c r="C820" s="2498" t="s">
        <v>4454</v>
      </c>
      <c r="D820" s="2498"/>
      <c r="E820" s="2498"/>
      <c r="F820" s="2526">
        <v>1</v>
      </c>
      <c r="G820" s="2556"/>
      <c r="H820" s="2631"/>
      <c r="I820" s="2936" t="s">
        <v>16740</v>
      </c>
      <c r="J820" s="1549">
        <v>13</v>
      </c>
      <c r="K820" s="79" t="s">
        <v>4447</v>
      </c>
      <c r="L820" s="2461" t="s">
        <v>2289</v>
      </c>
      <c r="M820" s="2600" t="s">
        <v>27</v>
      </c>
      <c r="N820" s="56" t="s">
        <v>720</v>
      </c>
      <c r="O820" s="56"/>
      <c r="P820" s="56"/>
      <c r="Q820" s="17" t="s">
        <v>4453</v>
      </c>
      <c r="R820" s="2460">
        <v>51</v>
      </c>
      <c r="S820" s="2460">
        <v>475</v>
      </c>
      <c r="T820" s="2460" t="s">
        <v>505</v>
      </c>
      <c r="U820" s="78">
        <v>4</v>
      </c>
      <c r="V820" s="2533">
        <f t="shared" si="18"/>
        <v>52</v>
      </c>
      <c r="W820" s="16" t="s">
        <v>3667</v>
      </c>
      <c r="X820" s="2513" t="s">
        <v>4455</v>
      </c>
      <c r="Y820" s="2513"/>
      <c r="Z820" s="2562"/>
      <c r="AA820" s="2499" t="s">
        <v>2730</v>
      </c>
      <c r="AB820" s="2621">
        <v>45223</v>
      </c>
      <c r="AC820" s="2499">
        <v>3737.5</v>
      </c>
      <c r="AD820" s="6" t="s">
        <v>4456</v>
      </c>
      <c r="AE820" s="2543">
        <v>45230</v>
      </c>
      <c r="AF820" s="8">
        <v>2</v>
      </c>
      <c r="AG820" s="2543">
        <v>45226</v>
      </c>
      <c r="AH820" s="8"/>
    </row>
    <row r="821" spans="1:34" s="162" customFormat="1" ht="60" x14ac:dyDescent="0.25">
      <c r="A821" s="2639">
        <v>45230</v>
      </c>
      <c r="C821" s="2497" t="s">
        <v>4459</v>
      </c>
      <c r="D821" s="2497"/>
      <c r="E821" s="2497"/>
      <c r="F821" s="2631"/>
      <c r="G821" s="2556">
        <v>2</v>
      </c>
      <c r="H821" s="2556"/>
      <c r="I821" s="2936" t="s">
        <v>16741</v>
      </c>
      <c r="J821" s="16">
        <v>50</v>
      </c>
      <c r="K821" s="79" t="s">
        <v>4447</v>
      </c>
      <c r="L821" s="2461" t="s">
        <v>504</v>
      </c>
      <c r="M821" s="2600" t="s">
        <v>511</v>
      </c>
      <c r="N821" s="56" t="s">
        <v>4458</v>
      </c>
      <c r="O821" s="56"/>
      <c r="P821" s="56"/>
      <c r="Q821" s="17" t="s">
        <v>4457</v>
      </c>
      <c r="R821" s="2460">
        <v>47</v>
      </c>
      <c r="S821" s="2460">
        <v>57</v>
      </c>
      <c r="T821" s="2460" t="s">
        <v>505</v>
      </c>
      <c r="U821" s="16">
        <v>15</v>
      </c>
      <c r="V821" s="2533">
        <f t="shared" si="18"/>
        <v>750</v>
      </c>
      <c r="W821" s="16" t="s">
        <v>506</v>
      </c>
      <c r="X821" s="2513" t="s">
        <v>673</v>
      </c>
      <c r="Y821" s="2513"/>
      <c r="Z821" s="2529"/>
      <c r="AA821" s="2499" t="s">
        <v>4356</v>
      </c>
      <c r="AB821" s="2567">
        <v>45219</v>
      </c>
      <c r="AC821" s="2499">
        <v>1652.5</v>
      </c>
      <c r="AD821" s="6" t="s">
        <v>4011</v>
      </c>
      <c r="AE821" s="2543">
        <v>45230</v>
      </c>
      <c r="AF821" s="8">
        <v>2</v>
      </c>
      <c r="AG821" s="2543"/>
      <c r="AH821" s="8"/>
    </row>
    <row r="822" spans="1:34" ht="90" x14ac:dyDescent="0.25">
      <c r="A822" s="2639">
        <v>45229</v>
      </c>
      <c r="C822" s="1528" t="s">
        <v>4463</v>
      </c>
      <c r="D822" s="1528"/>
      <c r="E822" s="1528"/>
      <c r="F822" s="2556">
        <v>1</v>
      </c>
      <c r="G822" s="2556"/>
      <c r="H822" s="2556"/>
      <c r="I822" s="2944" t="s">
        <v>16742</v>
      </c>
      <c r="J822" s="16">
        <v>40</v>
      </c>
      <c r="K822" s="2630" t="s">
        <v>657</v>
      </c>
      <c r="L822" s="2461" t="s">
        <v>2463</v>
      </c>
      <c r="M822" s="2527" t="s">
        <v>511</v>
      </c>
      <c r="N822" s="140" t="s">
        <v>4461</v>
      </c>
      <c r="O822" s="140"/>
      <c r="P822" s="140"/>
      <c r="Q822" s="1528" t="s">
        <v>4460</v>
      </c>
      <c r="R822" s="2459" t="s">
        <v>564</v>
      </c>
      <c r="S822" s="2460">
        <v>452</v>
      </c>
      <c r="T822" s="2459" t="s">
        <v>505</v>
      </c>
      <c r="U822" s="79" t="s">
        <v>4462</v>
      </c>
      <c r="V822" s="2533">
        <f t="shared" si="18"/>
        <v>0</v>
      </c>
      <c r="W822" s="16" t="s">
        <v>506</v>
      </c>
      <c r="X822" s="82" t="s">
        <v>2986</v>
      </c>
      <c r="Y822" s="82"/>
      <c r="Z822" s="84" t="s">
        <v>4464</v>
      </c>
      <c r="AA822" s="2567" t="s">
        <v>683</v>
      </c>
      <c r="AB822" s="2567">
        <v>45208</v>
      </c>
      <c r="AC822" s="2499">
        <v>8474.5</v>
      </c>
      <c r="AD822" s="6" t="s">
        <v>4465</v>
      </c>
      <c r="AE822" s="2543">
        <v>45226</v>
      </c>
      <c r="AF822" s="8">
        <v>1</v>
      </c>
      <c r="AG822" s="2543">
        <v>45222</v>
      </c>
      <c r="AH822" s="8"/>
    </row>
    <row r="823" spans="1:34" s="162" customFormat="1" ht="135" x14ac:dyDescent="0.25">
      <c r="A823" s="2639">
        <v>45229</v>
      </c>
      <c r="C823" s="62" t="s">
        <v>4468</v>
      </c>
      <c r="D823" s="62"/>
      <c r="E823" s="62"/>
      <c r="F823" s="2616"/>
      <c r="G823" s="2616">
        <v>1</v>
      </c>
      <c r="H823" s="2616"/>
      <c r="I823" s="2936" t="s">
        <v>16743</v>
      </c>
      <c r="J823" s="2549">
        <v>36</v>
      </c>
      <c r="K823" s="1531" t="s">
        <v>636</v>
      </c>
      <c r="L823" s="2550" t="s">
        <v>1999</v>
      </c>
      <c r="M823" s="2553" t="s">
        <v>511</v>
      </c>
      <c r="N823" s="57" t="s">
        <v>4467</v>
      </c>
      <c r="O823" s="57"/>
      <c r="P823" s="57"/>
      <c r="Q823" s="62" t="s">
        <v>4466</v>
      </c>
      <c r="R823" s="2551">
        <v>66</v>
      </c>
      <c r="S823" s="2551">
        <v>296</v>
      </c>
      <c r="T823" s="2550" t="s">
        <v>4052</v>
      </c>
      <c r="U823" s="960">
        <v>3</v>
      </c>
      <c r="V823" s="2552">
        <f t="shared" si="18"/>
        <v>108</v>
      </c>
      <c r="W823" s="50" t="s">
        <v>4469</v>
      </c>
      <c r="X823" s="2554" t="s">
        <v>4470</v>
      </c>
      <c r="Y823" s="2950"/>
      <c r="Z823" s="2604"/>
      <c r="AA823" s="2555" t="s">
        <v>643</v>
      </c>
      <c r="AB823" s="2568" t="s">
        <v>644</v>
      </c>
      <c r="AC823" s="2565">
        <v>3708</v>
      </c>
      <c r="AD823" s="38"/>
      <c r="AE823" s="2477">
        <v>45229</v>
      </c>
      <c r="AF823" s="68">
        <v>2</v>
      </c>
      <c r="AG823" s="2477">
        <v>45218</v>
      </c>
      <c r="AH823" s="68">
        <v>10</v>
      </c>
    </row>
    <row r="824" spans="1:34" s="162" customFormat="1" ht="180" x14ac:dyDescent="0.25">
      <c r="A824" s="2639">
        <v>45229</v>
      </c>
      <c r="C824" s="17" t="s">
        <v>4473</v>
      </c>
      <c r="D824" s="17"/>
      <c r="E824" s="17"/>
      <c r="F824" s="2631"/>
      <c r="G824" s="2631"/>
      <c r="H824" s="2556">
        <v>1</v>
      </c>
      <c r="I824" s="2936" t="s">
        <v>16850</v>
      </c>
      <c r="J824" s="1549">
        <v>34</v>
      </c>
      <c r="K824" s="79" t="s">
        <v>657</v>
      </c>
      <c r="L824" s="2461" t="s">
        <v>1999</v>
      </c>
      <c r="M824" s="2600" t="s">
        <v>35</v>
      </c>
      <c r="N824" s="56" t="s">
        <v>4472</v>
      </c>
      <c r="O824" s="56"/>
      <c r="P824" s="56"/>
      <c r="Q824" s="17" t="s">
        <v>4471</v>
      </c>
      <c r="R824" s="2460">
        <v>66</v>
      </c>
      <c r="S824" s="2460">
        <v>296</v>
      </c>
      <c r="T824" s="2460" t="s">
        <v>730</v>
      </c>
      <c r="U824" s="78">
        <v>4</v>
      </c>
      <c r="V824" s="2533">
        <f t="shared" si="18"/>
        <v>136</v>
      </c>
      <c r="W824" s="16" t="s">
        <v>4469</v>
      </c>
      <c r="X824" s="2513" t="s">
        <v>4470</v>
      </c>
      <c r="Y824" s="2948"/>
      <c r="Z824" s="2614"/>
      <c r="AA824" s="2499" t="s">
        <v>643</v>
      </c>
      <c r="AB824" s="2593" t="s">
        <v>4223</v>
      </c>
      <c r="AC824" s="2499">
        <v>4155.84</v>
      </c>
      <c r="AD824" s="2612" t="s">
        <v>4474</v>
      </c>
      <c r="AE824" s="2543">
        <v>45229</v>
      </c>
      <c r="AF824" s="8">
        <v>2</v>
      </c>
      <c r="AG824" s="2543">
        <v>45223</v>
      </c>
      <c r="AH824" s="8"/>
    </row>
    <row r="825" spans="1:34" ht="135" x14ac:dyDescent="0.25">
      <c r="A825" s="2639">
        <v>45229</v>
      </c>
      <c r="C825" s="66" t="s">
        <v>1756</v>
      </c>
      <c r="D825" s="2965"/>
      <c r="E825" s="2965"/>
      <c r="F825" s="2479"/>
      <c r="G825" s="2479">
        <v>1</v>
      </c>
      <c r="H825" s="2479"/>
      <c r="I825" s="2944" t="s">
        <v>16744</v>
      </c>
      <c r="J825" s="134">
        <v>1</v>
      </c>
      <c r="K825" s="135" t="s">
        <v>4475</v>
      </c>
      <c r="L825" s="2485"/>
      <c r="M825" s="2519" t="s">
        <v>511</v>
      </c>
      <c r="N825" s="57" t="s">
        <v>4477</v>
      </c>
      <c r="O825" s="57"/>
      <c r="P825" s="57"/>
      <c r="Q825" s="150" t="s">
        <v>4476</v>
      </c>
      <c r="R825" s="2485">
        <v>18</v>
      </c>
      <c r="S825" s="2486">
        <v>400</v>
      </c>
      <c r="T825" s="2486">
        <v>120</v>
      </c>
      <c r="U825" s="2531">
        <v>18</v>
      </c>
      <c r="V825" s="69">
        <f t="shared" si="18"/>
        <v>18</v>
      </c>
      <c r="W825" s="16" t="s">
        <v>4478</v>
      </c>
      <c r="X825" s="31" t="s">
        <v>4479</v>
      </c>
      <c r="Y825" s="2960"/>
      <c r="Z825" s="2494"/>
      <c r="AA825" s="41"/>
      <c r="AB825" s="2570">
        <v>45138</v>
      </c>
      <c r="AC825" s="2565">
        <v>121.59000000000002</v>
      </c>
      <c r="AD825" s="38"/>
      <c r="AE825" s="2477">
        <v>45152</v>
      </c>
      <c r="AF825" s="68"/>
      <c r="AG825" s="2477"/>
      <c r="AH825" s="68"/>
    </row>
    <row r="826" spans="1:34" s="162" customFormat="1" ht="225" x14ac:dyDescent="0.25">
      <c r="A826" s="2639">
        <v>45226</v>
      </c>
      <c r="C826" s="2547" t="s">
        <v>4485</v>
      </c>
      <c r="D826" s="2547"/>
      <c r="E826" s="2547"/>
      <c r="F826" s="2556">
        <v>1</v>
      </c>
      <c r="G826" s="2556"/>
      <c r="H826" s="2556"/>
      <c r="I826" s="2936" t="s">
        <v>16745</v>
      </c>
      <c r="J826" s="16">
        <v>7</v>
      </c>
      <c r="K826" s="52" t="s">
        <v>4480</v>
      </c>
      <c r="L826" s="2461" t="s">
        <v>1999</v>
      </c>
      <c r="M826" s="2527" t="s">
        <v>511</v>
      </c>
      <c r="N826" s="140" t="s">
        <v>4482</v>
      </c>
      <c r="O826" s="140"/>
      <c r="P826" s="140"/>
      <c r="Q826" s="1528" t="s">
        <v>4481</v>
      </c>
      <c r="R826" s="2459" t="s">
        <v>4483</v>
      </c>
      <c r="S826" s="2460">
        <v>699</v>
      </c>
      <c r="T826" s="2459" t="s">
        <v>4052</v>
      </c>
      <c r="U826" s="79" t="s">
        <v>4484</v>
      </c>
      <c r="V826" s="2533">
        <f t="shared" si="18"/>
        <v>56</v>
      </c>
      <c r="W826" s="16" t="s">
        <v>506</v>
      </c>
      <c r="X826" s="82" t="s">
        <v>595</v>
      </c>
      <c r="Y826" s="82"/>
      <c r="Z826" s="85" t="s">
        <v>4486</v>
      </c>
      <c r="AA826" s="75"/>
      <c r="AB826" s="2567">
        <v>45196</v>
      </c>
      <c r="AC826" s="2499">
        <v>4725.55</v>
      </c>
      <c r="AD826" s="6" t="s">
        <v>4487</v>
      </c>
      <c r="AE826" s="2543">
        <v>45226</v>
      </c>
      <c r="AF826" s="8">
        <v>2</v>
      </c>
      <c r="AG826" s="2543">
        <v>45218</v>
      </c>
      <c r="AH826" s="8">
        <v>8</v>
      </c>
    </row>
    <row r="827" spans="1:34" ht="276" x14ac:dyDescent="0.25">
      <c r="A827" s="2517">
        <v>45224</v>
      </c>
      <c r="C827" s="1528" t="s">
        <v>4493</v>
      </c>
      <c r="D827" s="1528"/>
      <c r="E827" s="1528"/>
      <c r="F827" s="2556"/>
      <c r="G827" s="2556"/>
      <c r="H827" s="2556">
        <v>2</v>
      </c>
      <c r="I827" s="2944" t="s">
        <v>16746</v>
      </c>
      <c r="J827" s="16">
        <v>50</v>
      </c>
      <c r="K827" s="135" t="s">
        <v>4488</v>
      </c>
      <c r="L827" s="2461" t="s">
        <v>1999</v>
      </c>
      <c r="M827" s="2527" t="s">
        <v>511</v>
      </c>
      <c r="N827" s="140" t="s">
        <v>4490</v>
      </c>
      <c r="O827" s="140"/>
      <c r="P827" s="140"/>
      <c r="Q827" s="1528" t="s">
        <v>4489</v>
      </c>
      <c r="R827" s="2459" t="s">
        <v>4491</v>
      </c>
      <c r="S827" s="2460">
        <v>224</v>
      </c>
      <c r="T827" s="2459" t="s">
        <v>629</v>
      </c>
      <c r="U827" s="2535" t="s">
        <v>4492</v>
      </c>
      <c r="V827" s="2533">
        <f t="shared" si="18"/>
        <v>900</v>
      </c>
      <c r="W827" s="16" t="s">
        <v>1790</v>
      </c>
      <c r="X827" s="82" t="s">
        <v>3836</v>
      </c>
      <c r="Y827" s="82"/>
      <c r="Z827" s="85" t="s">
        <v>4494</v>
      </c>
      <c r="AA827" s="41"/>
      <c r="AB827" s="2512">
        <v>45196</v>
      </c>
      <c r="AC827" s="2565">
        <v>4138</v>
      </c>
      <c r="AD827" s="38"/>
      <c r="AE827" s="2477">
        <v>45218</v>
      </c>
      <c r="AF827" s="68">
        <v>2</v>
      </c>
      <c r="AG827" s="2477">
        <v>45215</v>
      </c>
      <c r="AH827" s="68">
        <v>12</v>
      </c>
    </row>
    <row r="828" spans="1:34" ht="135" x14ac:dyDescent="0.25">
      <c r="A828" s="2517">
        <v>45223</v>
      </c>
      <c r="C828" s="157" t="s">
        <v>4498</v>
      </c>
      <c r="D828" s="157"/>
      <c r="E828" s="157"/>
      <c r="F828" s="2599"/>
      <c r="G828" s="2599">
        <v>1</v>
      </c>
      <c r="H828" s="2599"/>
      <c r="I828" s="2944" t="s">
        <v>16747</v>
      </c>
      <c r="J828" s="16">
        <v>2</v>
      </c>
      <c r="K828" s="52" t="s">
        <v>4495</v>
      </c>
      <c r="L828" s="2461" t="s">
        <v>1999</v>
      </c>
      <c r="M828" s="2527" t="s">
        <v>511</v>
      </c>
      <c r="N828" s="56" t="s">
        <v>1038</v>
      </c>
      <c r="O828" s="56"/>
      <c r="P828" s="56"/>
      <c r="Q828" s="1528" t="s">
        <v>4496</v>
      </c>
      <c r="R828" s="2459" t="s">
        <v>4497</v>
      </c>
      <c r="S828" s="2460">
        <v>190</v>
      </c>
      <c r="T828" s="2459" t="s">
        <v>4052</v>
      </c>
      <c r="U828" s="2535" t="s">
        <v>4462</v>
      </c>
      <c r="V828" s="2533">
        <f t="shared" si="18"/>
        <v>0</v>
      </c>
      <c r="W828" s="16" t="s">
        <v>506</v>
      </c>
      <c r="X828" s="82" t="s">
        <v>4499</v>
      </c>
      <c r="Y828" s="82"/>
      <c r="Z828" s="85" t="s">
        <v>4500</v>
      </c>
      <c r="AA828" s="41"/>
      <c r="AB828" s="2567">
        <v>45195</v>
      </c>
      <c r="AC828" s="2499">
        <v>4397</v>
      </c>
      <c r="AD828" s="38"/>
      <c r="AE828" s="2477">
        <v>45218</v>
      </c>
      <c r="AF828" s="68">
        <v>2</v>
      </c>
      <c r="AG828" s="2477">
        <v>45215</v>
      </c>
      <c r="AH828" s="68">
        <v>18</v>
      </c>
    </row>
    <row r="829" spans="1:34" s="162" customFormat="1" ht="252" x14ac:dyDescent="0.25">
      <c r="A829" s="2517">
        <v>45222</v>
      </c>
      <c r="C829" s="2497" t="s">
        <v>4504</v>
      </c>
      <c r="D829" s="2497"/>
      <c r="E829" s="2497"/>
      <c r="F829" s="2556"/>
      <c r="G829" s="2556"/>
      <c r="H829" s="2556">
        <v>1</v>
      </c>
      <c r="I829" s="2936" t="s">
        <v>16962</v>
      </c>
      <c r="J829" s="16">
        <v>12</v>
      </c>
      <c r="K829" s="135" t="s">
        <v>4501</v>
      </c>
      <c r="L829" s="2461" t="s">
        <v>1999</v>
      </c>
      <c r="M829" s="2527" t="s">
        <v>511</v>
      </c>
      <c r="N829" s="140" t="s">
        <v>4503</v>
      </c>
      <c r="O829" s="140"/>
      <c r="P829" s="140"/>
      <c r="Q829" s="62" t="s">
        <v>4502</v>
      </c>
      <c r="R829" s="2459" t="s">
        <v>4334</v>
      </c>
      <c r="S829" s="2460">
        <v>1339</v>
      </c>
      <c r="T829" s="2459" t="s">
        <v>730</v>
      </c>
      <c r="U829" s="1608">
        <v>23</v>
      </c>
      <c r="V829" s="2533">
        <f t="shared" si="18"/>
        <v>276</v>
      </c>
      <c r="W829" s="16" t="s">
        <v>506</v>
      </c>
      <c r="X829" s="82" t="s">
        <v>595</v>
      </c>
      <c r="Y829" s="82"/>
      <c r="Z829" s="2528" t="s">
        <v>4505</v>
      </c>
      <c r="AA829" s="74"/>
      <c r="AB829" s="2567">
        <v>45183</v>
      </c>
      <c r="AC829" s="2499">
        <v>9608.64</v>
      </c>
      <c r="AD829" s="38" t="s">
        <v>4506</v>
      </c>
      <c r="AE829" s="2477">
        <v>45219</v>
      </c>
      <c r="AF829" s="68">
        <v>3</v>
      </c>
      <c r="AG829" s="2477">
        <v>45215</v>
      </c>
      <c r="AH829" s="68">
        <v>18</v>
      </c>
    </row>
    <row r="830" spans="1:34" ht="180" x14ac:dyDescent="0.25">
      <c r="A830" s="2517">
        <v>45222</v>
      </c>
      <c r="C830" s="157" t="s">
        <v>4361</v>
      </c>
      <c r="D830" s="157"/>
      <c r="E830" s="157"/>
      <c r="F830" s="2595"/>
      <c r="G830" s="2595" t="s">
        <v>4507</v>
      </c>
      <c r="H830" s="2595">
        <v>1</v>
      </c>
      <c r="I830" s="2944" t="s">
        <v>16748</v>
      </c>
      <c r="J830" s="16">
        <v>5</v>
      </c>
      <c r="K830" s="135" t="s">
        <v>4508</v>
      </c>
      <c r="L830" s="2466" t="s">
        <v>504</v>
      </c>
      <c r="M830" s="2527" t="s">
        <v>35</v>
      </c>
      <c r="N830" s="56" t="s">
        <v>4510</v>
      </c>
      <c r="O830" s="56"/>
      <c r="P830" s="56"/>
      <c r="Q830" s="1528" t="s">
        <v>4509</v>
      </c>
      <c r="R830" s="2459" t="s">
        <v>4511</v>
      </c>
      <c r="S830" s="2461">
        <v>229</v>
      </c>
      <c r="T830" s="2461" t="s">
        <v>730</v>
      </c>
      <c r="U830" s="2535" t="s">
        <v>4512</v>
      </c>
      <c r="V830" s="2533">
        <f t="shared" si="18"/>
        <v>20</v>
      </c>
      <c r="W830" s="16" t="s">
        <v>506</v>
      </c>
      <c r="X830" s="31" t="s">
        <v>561</v>
      </c>
      <c r="Y830" s="31"/>
      <c r="Z830" s="2561" t="s">
        <v>4513</v>
      </c>
      <c r="AA830" s="41"/>
      <c r="AB830" s="2567">
        <v>45202</v>
      </c>
      <c r="AC830" s="2565">
        <v>19305</v>
      </c>
      <c r="AD830" s="38"/>
      <c r="AE830" s="2477">
        <v>45216</v>
      </c>
      <c r="AF830" s="68">
        <v>2</v>
      </c>
      <c r="AG830" s="2477">
        <v>45204</v>
      </c>
      <c r="AH830" s="68">
        <v>50</v>
      </c>
    </row>
    <row r="831" spans="1:34" s="162" customFormat="1" ht="90" x14ac:dyDescent="0.25">
      <c r="A831" s="2517">
        <v>45219</v>
      </c>
      <c r="C831" s="1528" t="s">
        <v>4517</v>
      </c>
      <c r="D831" s="2968"/>
      <c r="E831" s="2968"/>
      <c r="F831" s="2609"/>
      <c r="G831" s="2609"/>
      <c r="H831" s="2609"/>
      <c r="I831" s="2936" t="s">
        <v>16749</v>
      </c>
      <c r="J831" s="16">
        <v>5</v>
      </c>
      <c r="K831" s="52" t="s">
        <v>4514</v>
      </c>
      <c r="L831" s="2461" t="s">
        <v>2463</v>
      </c>
      <c r="M831" s="2527" t="s">
        <v>511</v>
      </c>
      <c r="N831" s="60" t="s">
        <v>4516</v>
      </c>
      <c r="O831" s="60"/>
      <c r="P831" s="60"/>
      <c r="Q831" s="1528" t="s">
        <v>4515</v>
      </c>
      <c r="R831" s="2459" t="s">
        <v>564</v>
      </c>
      <c r="S831" s="2460">
        <v>452</v>
      </c>
      <c r="T831" s="2459" t="s">
        <v>505</v>
      </c>
      <c r="U831" s="79" t="s">
        <v>4462</v>
      </c>
      <c r="V831" s="2533">
        <f t="shared" si="18"/>
        <v>0</v>
      </c>
      <c r="W831" s="16" t="s">
        <v>506</v>
      </c>
      <c r="X831" s="31" t="s">
        <v>2986</v>
      </c>
      <c r="Y831" s="2960"/>
      <c r="Z831" s="2560"/>
      <c r="AA831" s="2512" t="s">
        <v>683</v>
      </c>
      <c r="AB831" s="2567">
        <v>45208</v>
      </c>
      <c r="AC831" s="2499">
        <v>8474.5</v>
      </c>
      <c r="AD831" s="38"/>
      <c r="AE831" s="2477">
        <v>45219</v>
      </c>
      <c r="AF831" s="68">
        <v>2</v>
      </c>
      <c r="AG831" s="2477">
        <v>45217</v>
      </c>
      <c r="AH831" s="68">
        <v>1</v>
      </c>
    </row>
    <row r="832" spans="1:34" s="2" customFormat="1" ht="90" x14ac:dyDescent="0.25">
      <c r="A832" s="2517">
        <v>45219</v>
      </c>
      <c r="C832" s="1535" t="s">
        <v>4522</v>
      </c>
      <c r="D832" s="1535"/>
      <c r="E832" s="1535"/>
      <c r="F832" s="2556"/>
      <c r="G832" s="2556"/>
      <c r="H832" s="2556">
        <v>1</v>
      </c>
      <c r="I832" s="2941" t="s">
        <v>16750</v>
      </c>
      <c r="J832" s="50">
        <v>200</v>
      </c>
      <c r="K832" s="53" t="s">
        <v>4518</v>
      </c>
      <c r="L832" s="2466" t="s">
        <v>504</v>
      </c>
      <c r="M832" s="2527" t="s">
        <v>511</v>
      </c>
      <c r="N832" s="1566" t="s">
        <v>4520</v>
      </c>
      <c r="O832" s="1566"/>
      <c r="P832" s="1566"/>
      <c r="Q832" s="1528" t="s">
        <v>4519</v>
      </c>
      <c r="R832" s="2462" t="s">
        <v>4521</v>
      </c>
      <c r="S832" s="2460">
        <v>1</v>
      </c>
      <c r="T832" s="2462" t="s">
        <v>545</v>
      </c>
      <c r="U832" s="2535" t="s">
        <v>557</v>
      </c>
      <c r="V832" s="2533">
        <f t="shared" si="18"/>
        <v>400</v>
      </c>
      <c r="W832" s="16" t="s">
        <v>4523</v>
      </c>
      <c r="X832" s="31" t="s">
        <v>4524</v>
      </c>
      <c r="Y832" s="31"/>
      <c r="Z832" s="85" t="s">
        <v>4525</v>
      </c>
      <c r="AA832" s="74"/>
      <c r="AB832" s="2567">
        <v>45205</v>
      </c>
      <c r="AC832" s="2499">
        <v>2500</v>
      </c>
      <c r="AD832" s="38" t="s">
        <v>4526</v>
      </c>
      <c r="AE832" s="2477">
        <v>45219</v>
      </c>
      <c r="AF832" s="68">
        <v>1</v>
      </c>
      <c r="AG832" s="2477">
        <v>45218</v>
      </c>
      <c r="AH832" s="68">
        <v>3</v>
      </c>
    </row>
    <row r="833" spans="1:34" ht="90" x14ac:dyDescent="0.25">
      <c r="A833" s="2517">
        <v>45219</v>
      </c>
      <c r="C833" s="17" t="s">
        <v>30</v>
      </c>
      <c r="D833" s="17"/>
      <c r="E833" s="17"/>
      <c r="F833" s="2556">
        <v>1</v>
      </c>
      <c r="G833" s="2556"/>
      <c r="H833" s="2556"/>
      <c r="I833" s="2944" t="s">
        <v>16751</v>
      </c>
      <c r="J833" s="1549">
        <v>20</v>
      </c>
      <c r="K833" s="79" t="s">
        <v>4514</v>
      </c>
      <c r="L833" s="2461" t="s">
        <v>1999</v>
      </c>
      <c r="M833" s="2492"/>
      <c r="N833" s="56" t="s">
        <v>4528</v>
      </c>
      <c r="O833" s="56"/>
      <c r="P833" s="56"/>
      <c r="Q833" s="62" t="s">
        <v>4527</v>
      </c>
      <c r="R833" s="2460">
        <v>52</v>
      </c>
      <c r="S833" s="2460">
        <v>206</v>
      </c>
      <c r="T833" s="2460" t="s">
        <v>640</v>
      </c>
      <c r="U833" s="2536">
        <v>55</v>
      </c>
      <c r="V833" s="2533">
        <f t="shared" si="18"/>
        <v>1100</v>
      </c>
      <c r="W833" s="16" t="s">
        <v>782</v>
      </c>
      <c r="X833" s="2513" t="s">
        <v>4529</v>
      </c>
      <c r="Y833" s="2513"/>
      <c r="Z833" s="2558"/>
      <c r="AA833" s="2499" t="s">
        <v>4530</v>
      </c>
      <c r="AB833" s="2567">
        <v>45212</v>
      </c>
      <c r="AC833" s="2499">
        <v>3674</v>
      </c>
      <c r="AD833" s="6"/>
      <c r="AE833" s="2477">
        <v>45219</v>
      </c>
      <c r="AF833" s="68">
        <v>1</v>
      </c>
      <c r="AG833" s="2477">
        <v>45215</v>
      </c>
      <c r="AH833" s="68">
        <v>3</v>
      </c>
    </row>
    <row r="834" spans="1:34" ht="135" x14ac:dyDescent="0.25">
      <c r="A834" s="2517">
        <v>45218</v>
      </c>
      <c r="C834" s="1528" t="s">
        <v>4535</v>
      </c>
      <c r="D834" s="1528"/>
      <c r="E834" s="1528"/>
      <c r="F834" s="2556">
        <v>1</v>
      </c>
      <c r="G834" s="2556"/>
      <c r="H834" s="2556"/>
      <c r="I834" s="2944" t="s">
        <v>16851</v>
      </c>
      <c r="J834" s="16">
        <v>25</v>
      </c>
      <c r="K834" s="135" t="s">
        <v>4531</v>
      </c>
      <c r="L834" s="2466" t="s">
        <v>1999</v>
      </c>
      <c r="M834" s="2527" t="s">
        <v>511</v>
      </c>
      <c r="N834" s="56" t="s">
        <v>1038</v>
      </c>
      <c r="O834" s="56"/>
      <c r="P834" s="56"/>
      <c r="Q834" s="1528" t="s">
        <v>4532</v>
      </c>
      <c r="R834" s="2459" t="s">
        <v>4533</v>
      </c>
      <c r="S834" s="2460">
        <v>522</v>
      </c>
      <c r="T834" s="2459" t="s">
        <v>730</v>
      </c>
      <c r="U834" s="2535" t="s">
        <v>4534</v>
      </c>
      <c r="V834" s="2533">
        <f t="shared" si="18"/>
        <v>925</v>
      </c>
      <c r="W834" s="16" t="s">
        <v>3667</v>
      </c>
      <c r="X834" s="82" t="s">
        <v>1166</v>
      </c>
      <c r="Y834" s="82"/>
      <c r="Z834" s="85" t="s">
        <v>4536</v>
      </c>
      <c r="AA834" s="41"/>
      <c r="AB834" s="2567">
        <v>45183</v>
      </c>
      <c r="AC834" s="2499">
        <v>4124.5</v>
      </c>
      <c r="AD834" s="38"/>
      <c r="AE834" s="2477">
        <v>45218</v>
      </c>
      <c r="AF834" s="68">
        <v>2</v>
      </c>
      <c r="AG834" s="2477">
        <v>45212</v>
      </c>
      <c r="AH834" s="68">
        <v>7.5</v>
      </c>
    </row>
    <row r="835" spans="1:34" ht="135" x14ac:dyDescent="0.25">
      <c r="A835" s="2517">
        <v>45218</v>
      </c>
      <c r="C835" s="157" t="s">
        <v>4498</v>
      </c>
      <c r="D835" s="157"/>
      <c r="E835" s="157"/>
      <c r="F835" s="2548"/>
      <c r="G835" s="2548">
        <v>1</v>
      </c>
      <c r="H835" s="2548"/>
      <c r="I835" s="2944" t="s">
        <v>16752</v>
      </c>
      <c r="J835" s="16">
        <v>98</v>
      </c>
      <c r="K835" s="52" t="s">
        <v>4495</v>
      </c>
      <c r="L835" s="2461" t="s">
        <v>1999</v>
      </c>
      <c r="M835" s="2527" t="s">
        <v>511</v>
      </c>
      <c r="N835" s="56" t="s">
        <v>1038</v>
      </c>
      <c r="O835" s="56"/>
      <c r="P835" s="56"/>
      <c r="Q835" s="1528" t="s">
        <v>4496</v>
      </c>
      <c r="R835" s="2459" t="s">
        <v>4497</v>
      </c>
      <c r="S835" s="2460">
        <v>190</v>
      </c>
      <c r="T835" s="2459" t="s">
        <v>4052</v>
      </c>
      <c r="U835" s="2535" t="s">
        <v>4462</v>
      </c>
      <c r="V835" s="2533">
        <f t="shared" si="18"/>
        <v>0</v>
      </c>
      <c r="W835" s="16" t="s">
        <v>506</v>
      </c>
      <c r="X835" s="82" t="s">
        <v>4499</v>
      </c>
      <c r="Y835" s="82"/>
      <c r="Z835" s="85" t="s">
        <v>4500</v>
      </c>
      <c r="AA835" s="41"/>
      <c r="AB835" s="2567">
        <v>45195</v>
      </c>
      <c r="AC835" s="2499">
        <v>4397</v>
      </c>
      <c r="AD835" s="38"/>
      <c r="AE835" s="2477">
        <v>45218</v>
      </c>
      <c r="AF835" s="68">
        <v>2</v>
      </c>
      <c r="AG835" s="2477">
        <v>45215</v>
      </c>
      <c r="AH835" s="68">
        <v>18</v>
      </c>
    </row>
    <row r="836" spans="1:34" ht="120" x14ac:dyDescent="0.25">
      <c r="A836" s="2517">
        <v>45218</v>
      </c>
      <c r="C836" s="1528" t="s">
        <v>4540</v>
      </c>
      <c r="D836" s="1528"/>
      <c r="E836" s="1528"/>
      <c r="F836" s="2548"/>
      <c r="G836" s="2548"/>
      <c r="H836" s="2548">
        <v>1</v>
      </c>
      <c r="I836" s="2944" t="s">
        <v>16753</v>
      </c>
      <c r="J836" s="16">
        <v>150</v>
      </c>
      <c r="K836" s="135" t="s">
        <v>4537</v>
      </c>
      <c r="L836" s="2461"/>
      <c r="M836" s="2527" t="s">
        <v>511</v>
      </c>
      <c r="N836" s="140" t="s">
        <v>4539</v>
      </c>
      <c r="O836" s="140"/>
      <c r="P836" s="140"/>
      <c r="Q836" s="157" t="s">
        <v>4538</v>
      </c>
      <c r="R836" s="2459" t="s">
        <v>509</v>
      </c>
      <c r="S836" s="2460">
        <v>3</v>
      </c>
      <c r="T836" s="2459" t="s">
        <v>505</v>
      </c>
      <c r="U836" s="2535" t="s">
        <v>4462</v>
      </c>
      <c r="V836" s="2533">
        <f t="shared" si="18"/>
        <v>0</v>
      </c>
      <c r="W836" s="16" t="s">
        <v>4541</v>
      </c>
      <c r="X836" s="31" t="s">
        <v>4542</v>
      </c>
      <c r="Y836" s="31"/>
      <c r="Z836" s="85" t="s">
        <v>4543</v>
      </c>
      <c r="AA836" s="74"/>
      <c r="AB836" s="2512">
        <v>45205</v>
      </c>
      <c r="AC836" s="2565">
        <v>1572.5</v>
      </c>
      <c r="AD836" s="38"/>
      <c r="AE836" s="2477">
        <v>45218</v>
      </c>
      <c r="AF836" s="68">
        <v>2</v>
      </c>
      <c r="AG836" s="2477">
        <v>45217</v>
      </c>
      <c r="AH836" s="68">
        <v>3</v>
      </c>
    </row>
    <row r="837" spans="1:34" ht="135" x14ac:dyDescent="0.25">
      <c r="A837" s="2517">
        <v>45218</v>
      </c>
      <c r="C837" s="1528" t="s">
        <v>4548</v>
      </c>
      <c r="D837" s="1528"/>
      <c r="E837" s="1528"/>
      <c r="F837" s="2526">
        <v>1</v>
      </c>
      <c r="G837" s="2526"/>
      <c r="H837" s="2526"/>
      <c r="I837" s="2944" t="s">
        <v>16754</v>
      </c>
      <c r="J837" s="16">
        <v>40</v>
      </c>
      <c r="K837" s="52" t="s">
        <v>4495</v>
      </c>
      <c r="L837" s="2466" t="s">
        <v>2289</v>
      </c>
      <c r="M837" s="2527" t="s">
        <v>35</v>
      </c>
      <c r="N837" s="56" t="s">
        <v>4545</v>
      </c>
      <c r="O837" s="2480"/>
      <c r="P837" s="2480"/>
      <c r="Q837" s="2472" t="s">
        <v>4544</v>
      </c>
      <c r="R837" s="2459" t="s">
        <v>4546</v>
      </c>
      <c r="S837" s="2460">
        <v>653</v>
      </c>
      <c r="T837" s="2459" t="s">
        <v>629</v>
      </c>
      <c r="U837" s="2535" t="s">
        <v>4547</v>
      </c>
      <c r="V837" s="2533">
        <f t="shared" si="18"/>
        <v>2240</v>
      </c>
      <c r="W837" s="16" t="s">
        <v>520</v>
      </c>
      <c r="X837" s="82" t="s">
        <v>4549</v>
      </c>
      <c r="Y837" s="82"/>
      <c r="Z837" s="85" t="s">
        <v>4550</v>
      </c>
      <c r="AA837" s="41"/>
      <c r="AB837" s="2512">
        <v>45202</v>
      </c>
      <c r="AC837" s="2565">
        <v>9330</v>
      </c>
      <c r="AD837" s="38"/>
      <c r="AE837" s="2477">
        <v>45218</v>
      </c>
      <c r="AF837" s="68">
        <v>2</v>
      </c>
      <c r="AG837" s="2477">
        <v>45210</v>
      </c>
      <c r="AH837" s="68">
        <v>10</v>
      </c>
    </row>
    <row r="838" spans="1:34" s="1523" customFormat="1" ht="45" x14ac:dyDescent="0.25">
      <c r="A838" s="2517">
        <v>45217</v>
      </c>
      <c r="C838" s="157" t="s">
        <v>986</v>
      </c>
      <c r="D838" s="157"/>
      <c r="E838" s="157"/>
      <c r="F838" s="2526"/>
      <c r="G838" s="2526"/>
      <c r="H838" s="2526"/>
      <c r="I838" s="2944" t="s">
        <v>16755</v>
      </c>
      <c r="J838" s="16">
        <v>80</v>
      </c>
      <c r="K838" s="52" t="s">
        <v>4551</v>
      </c>
      <c r="L838" s="2485"/>
      <c r="M838" s="2519" t="s">
        <v>511</v>
      </c>
      <c r="N838" s="56" t="s">
        <v>4553</v>
      </c>
      <c r="O838" s="56"/>
      <c r="P838" s="56"/>
      <c r="Q838" s="1528" t="s">
        <v>4552</v>
      </c>
      <c r="R838" s="2485"/>
      <c r="S838" s="2486"/>
      <c r="T838" s="2486"/>
      <c r="U838" s="2538" t="s">
        <v>4521</v>
      </c>
      <c r="V838" s="69">
        <f t="shared" ref="V838:V869" si="19">U838*J838</f>
        <v>80</v>
      </c>
      <c r="W838" s="16" t="s">
        <v>520</v>
      </c>
      <c r="X838" s="82" t="s">
        <v>4554</v>
      </c>
      <c r="Y838" s="2956"/>
      <c r="Z838" s="2493"/>
      <c r="AA838" s="41"/>
      <c r="AB838" s="2567"/>
      <c r="AC838" s="2565"/>
      <c r="AD838" s="38"/>
      <c r="AE838" s="2477"/>
      <c r="AF838" s="68"/>
      <c r="AG838" s="2477"/>
      <c r="AH838" s="68"/>
    </row>
    <row r="839" spans="1:34" ht="84" x14ac:dyDescent="0.25">
      <c r="A839" s="2517">
        <v>45217</v>
      </c>
      <c r="C839" s="2481" t="s">
        <v>4557</v>
      </c>
      <c r="D839" s="2481"/>
      <c r="E839" s="2481"/>
      <c r="F839" s="2526"/>
      <c r="G839" s="2526"/>
      <c r="H839" s="2526"/>
      <c r="I839" s="2944" t="s">
        <v>16756</v>
      </c>
      <c r="J839" s="16">
        <v>20</v>
      </c>
      <c r="K839" s="2515" t="s">
        <v>4555</v>
      </c>
      <c r="L839" s="2485" t="s">
        <v>1999</v>
      </c>
      <c r="M839" s="2519"/>
      <c r="N839" s="2480" t="s">
        <v>4553</v>
      </c>
      <c r="O839" s="2480"/>
      <c r="P839" s="2480"/>
      <c r="Q839" s="2481" t="s">
        <v>4556</v>
      </c>
      <c r="R839" s="2485">
        <v>37</v>
      </c>
      <c r="S839" s="2486">
        <v>103</v>
      </c>
      <c r="T839" s="2486" t="s">
        <v>640</v>
      </c>
      <c r="U839" s="2541">
        <v>1</v>
      </c>
      <c r="V839" s="69">
        <f t="shared" si="19"/>
        <v>20</v>
      </c>
      <c r="W839" s="5" t="s">
        <v>520</v>
      </c>
      <c r="X839" s="82" t="s">
        <v>4554</v>
      </c>
      <c r="Y839" s="2956"/>
      <c r="Z839" s="2494" t="s">
        <v>16801</v>
      </c>
      <c r="AA839" s="41"/>
      <c r="AB839" s="2512">
        <v>45192</v>
      </c>
      <c r="AC839" s="2565">
        <v>3310</v>
      </c>
      <c r="AD839" s="38"/>
      <c r="AE839" s="2477"/>
      <c r="AF839" s="68"/>
      <c r="AG839" s="2477"/>
      <c r="AH839" s="68"/>
    </row>
    <row r="840" spans="1:34" ht="180" x14ac:dyDescent="0.25">
      <c r="A840" s="2517">
        <v>45217</v>
      </c>
      <c r="C840" s="157" t="s">
        <v>4361</v>
      </c>
      <c r="D840" s="157"/>
      <c r="E840" s="157"/>
      <c r="F840" s="2526"/>
      <c r="G840" s="2526" t="s">
        <v>4507</v>
      </c>
      <c r="H840" s="2526">
        <v>1</v>
      </c>
      <c r="I840" s="2944" t="s">
        <v>16757</v>
      </c>
      <c r="J840" s="16">
        <v>195</v>
      </c>
      <c r="K840" s="135" t="s">
        <v>4558</v>
      </c>
      <c r="L840" s="2466" t="s">
        <v>504</v>
      </c>
      <c r="M840" s="2527" t="s">
        <v>35</v>
      </c>
      <c r="N840" s="56" t="s">
        <v>4510</v>
      </c>
      <c r="O840" s="56"/>
      <c r="P840" s="56"/>
      <c r="Q840" s="1528" t="s">
        <v>4509</v>
      </c>
      <c r="R840" s="2459" t="s">
        <v>4511</v>
      </c>
      <c r="S840" s="2461">
        <v>229</v>
      </c>
      <c r="T840" s="2461" t="s">
        <v>730</v>
      </c>
      <c r="U840" s="2535" t="s">
        <v>4512</v>
      </c>
      <c r="V840" s="2533">
        <f t="shared" si="19"/>
        <v>780</v>
      </c>
      <c r="W840" s="16" t="s">
        <v>506</v>
      </c>
      <c r="X840" s="31" t="s">
        <v>561</v>
      </c>
      <c r="Y840" s="31"/>
      <c r="Z840" s="2561" t="s">
        <v>4513</v>
      </c>
      <c r="AA840" s="41"/>
      <c r="AB840" s="2567">
        <v>45202</v>
      </c>
      <c r="AC840" s="2565">
        <v>19305</v>
      </c>
      <c r="AD840" s="38"/>
      <c r="AE840" s="2477">
        <v>45216</v>
      </c>
      <c r="AF840" s="68">
        <v>2</v>
      </c>
      <c r="AG840" s="2477">
        <v>45204</v>
      </c>
      <c r="AH840" s="68">
        <v>50</v>
      </c>
    </row>
    <row r="841" spans="1:34" ht="180" x14ac:dyDescent="0.25">
      <c r="A841" s="2517">
        <v>45216</v>
      </c>
      <c r="C841" s="157" t="s">
        <v>4361</v>
      </c>
      <c r="D841" s="157"/>
      <c r="E841" s="157"/>
      <c r="F841" s="2526"/>
      <c r="G841" s="2526" t="s">
        <v>4507</v>
      </c>
      <c r="H841" s="2526">
        <v>1</v>
      </c>
      <c r="I841" s="2944" t="s">
        <v>16758</v>
      </c>
      <c r="J841" s="16">
        <v>250</v>
      </c>
      <c r="K841" s="52" t="s">
        <v>4559</v>
      </c>
      <c r="L841" s="2466" t="s">
        <v>504</v>
      </c>
      <c r="M841" s="2527" t="s">
        <v>35</v>
      </c>
      <c r="N841" s="56" t="s">
        <v>4510</v>
      </c>
      <c r="O841" s="56"/>
      <c r="P841" s="56"/>
      <c r="Q841" s="1528" t="s">
        <v>4509</v>
      </c>
      <c r="R841" s="2459" t="s">
        <v>4511</v>
      </c>
      <c r="S841" s="2461">
        <v>229</v>
      </c>
      <c r="T841" s="2461" t="s">
        <v>730</v>
      </c>
      <c r="U841" s="2535" t="s">
        <v>4512</v>
      </c>
      <c r="V841" s="2533">
        <f t="shared" si="19"/>
        <v>1000</v>
      </c>
      <c r="W841" s="16" t="s">
        <v>506</v>
      </c>
      <c r="X841" s="31" t="s">
        <v>561</v>
      </c>
      <c r="Y841" s="31"/>
      <c r="Z841" s="2561" t="s">
        <v>4513</v>
      </c>
      <c r="AA841" s="41"/>
      <c r="AB841" s="2567">
        <v>45202</v>
      </c>
      <c r="AC841" s="2565">
        <v>19305</v>
      </c>
      <c r="AD841" s="2477">
        <v>45216</v>
      </c>
      <c r="AE841" s="68">
        <v>2</v>
      </c>
      <c r="AF841" s="2477">
        <v>45204</v>
      </c>
      <c r="AG841" s="68">
        <v>50</v>
      </c>
      <c r="AH841" s="2476">
        <f t="shared" ref="AH841:AH864" si="20">ROUND(R841/40,0)+1</f>
        <v>3</v>
      </c>
    </row>
    <row r="842" spans="1:34" ht="90" x14ac:dyDescent="0.25">
      <c r="A842" s="2517">
        <v>45216</v>
      </c>
      <c r="C842" s="157" t="s">
        <v>4361</v>
      </c>
      <c r="D842" s="157"/>
      <c r="E842" s="157"/>
      <c r="F842" s="2526"/>
      <c r="G842" s="2526">
        <v>1</v>
      </c>
      <c r="H842" s="2526"/>
      <c r="I842" s="2944" t="s">
        <v>16759</v>
      </c>
      <c r="J842" s="16">
        <v>100</v>
      </c>
      <c r="K842" s="52" t="s">
        <v>4559</v>
      </c>
      <c r="L842" s="2466" t="s">
        <v>516</v>
      </c>
      <c r="M842" s="2527" t="s">
        <v>511</v>
      </c>
      <c r="N842" s="56" t="s">
        <v>4561</v>
      </c>
      <c r="O842" s="56"/>
      <c r="P842" s="56"/>
      <c r="Q842" s="1528" t="s">
        <v>4560</v>
      </c>
      <c r="R842" s="2459" t="s">
        <v>4562</v>
      </c>
      <c r="S842" s="2460">
        <v>13</v>
      </c>
      <c r="T842" s="2459"/>
      <c r="U842" s="2535" t="s">
        <v>557</v>
      </c>
      <c r="V842" s="2533">
        <f t="shared" si="19"/>
        <v>200</v>
      </c>
      <c r="W842" s="16" t="s">
        <v>512</v>
      </c>
      <c r="X842" s="31" t="s">
        <v>3836</v>
      </c>
      <c r="Y842" s="31"/>
      <c r="Z842" s="85"/>
      <c r="AA842" s="41"/>
      <c r="AB842" s="2567">
        <v>45202</v>
      </c>
      <c r="AC842" s="2499">
        <v>1884</v>
      </c>
      <c r="AD842" s="2477">
        <v>45216</v>
      </c>
      <c r="AE842" s="68">
        <v>1</v>
      </c>
      <c r="AF842" s="2477">
        <v>45212</v>
      </c>
      <c r="AG842" s="68">
        <v>2</v>
      </c>
      <c r="AH842" s="2476">
        <f t="shared" si="20"/>
        <v>1</v>
      </c>
    </row>
    <row r="843" spans="1:34" ht="135" x14ac:dyDescent="0.25">
      <c r="A843" s="2517">
        <v>45215</v>
      </c>
      <c r="C843" s="1528" t="s">
        <v>4564</v>
      </c>
      <c r="D843" s="1528"/>
      <c r="E843" s="1528"/>
      <c r="F843" s="2526">
        <v>1</v>
      </c>
      <c r="G843" s="2526"/>
      <c r="H843" s="2526"/>
      <c r="I843" s="2944" t="s">
        <v>16760</v>
      </c>
      <c r="J843" s="16">
        <v>5</v>
      </c>
      <c r="K843" s="52" t="s">
        <v>992</v>
      </c>
      <c r="L843" s="2461" t="s">
        <v>2463</v>
      </c>
      <c r="M843" s="2527" t="s">
        <v>511</v>
      </c>
      <c r="N843" s="60" t="s">
        <v>4516</v>
      </c>
      <c r="O843" s="60"/>
      <c r="P843" s="60"/>
      <c r="Q843" s="1528" t="s">
        <v>4563</v>
      </c>
      <c r="R843" s="2459" t="s">
        <v>564</v>
      </c>
      <c r="S843" s="2460">
        <v>452</v>
      </c>
      <c r="T843" s="2459" t="s">
        <v>505</v>
      </c>
      <c r="U843" s="2535" t="s">
        <v>4462</v>
      </c>
      <c r="V843" s="2533">
        <f t="shared" si="19"/>
        <v>0</v>
      </c>
      <c r="W843" s="16" t="s">
        <v>506</v>
      </c>
      <c r="X843" s="31" t="s">
        <v>2986</v>
      </c>
      <c r="Y843" s="31"/>
      <c r="Z843" s="83"/>
      <c r="AA843" s="74"/>
      <c r="AB843" s="75">
        <v>45208</v>
      </c>
      <c r="AC843" s="2500">
        <v>8474.5</v>
      </c>
      <c r="AD843" s="2477">
        <v>45215</v>
      </c>
      <c r="AE843" s="68">
        <v>1</v>
      </c>
      <c r="AF843" s="2477">
        <v>45211</v>
      </c>
      <c r="AG843" s="68">
        <v>5</v>
      </c>
      <c r="AH843" s="2476">
        <f t="shared" si="20"/>
        <v>1</v>
      </c>
    </row>
    <row r="844" spans="1:34" ht="75" x14ac:dyDescent="0.25">
      <c r="A844" s="2517">
        <v>45215</v>
      </c>
      <c r="C844" s="45"/>
      <c r="D844" s="45"/>
      <c r="E844" s="45"/>
      <c r="F844" s="2526"/>
      <c r="G844" s="2526"/>
      <c r="H844" s="2526"/>
      <c r="I844" s="2944" t="s">
        <v>16761</v>
      </c>
      <c r="J844" s="69">
        <v>49</v>
      </c>
      <c r="K844" s="69" t="s">
        <v>992</v>
      </c>
      <c r="L844" s="2485"/>
      <c r="M844" s="2519"/>
      <c r="N844" s="56" t="s">
        <v>4565</v>
      </c>
      <c r="O844" s="56"/>
      <c r="P844" s="56"/>
      <c r="Q844" s="45" t="s">
        <v>986</v>
      </c>
      <c r="R844" s="2485">
        <v>0</v>
      </c>
      <c r="S844" s="2486">
        <v>0</v>
      </c>
      <c r="T844" s="2486">
        <v>0</v>
      </c>
      <c r="U844" s="2531">
        <v>1</v>
      </c>
      <c r="V844" s="69">
        <f t="shared" si="19"/>
        <v>49</v>
      </c>
      <c r="W844" s="69" t="s">
        <v>506</v>
      </c>
      <c r="X844" s="31" t="s">
        <v>588</v>
      </c>
      <c r="Y844" s="2960"/>
      <c r="Z844" s="2493"/>
      <c r="AA844" s="41"/>
      <c r="AB844" s="75">
        <v>45201</v>
      </c>
      <c r="AC844" s="39">
        <v>1030.8</v>
      </c>
      <c r="AD844" s="2477"/>
      <c r="AE844" s="68"/>
      <c r="AF844" s="2477"/>
      <c r="AG844" s="68"/>
      <c r="AH844" s="2476">
        <f t="shared" si="20"/>
        <v>1</v>
      </c>
    </row>
    <row r="845" spans="1:34" ht="120" x14ac:dyDescent="0.25">
      <c r="A845" s="2517">
        <v>45215</v>
      </c>
      <c r="C845" s="157" t="s">
        <v>4361</v>
      </c>
      <c r="D845" s="2967"/>
      <c r="E845" s="2967"/>
      <c r="F845" s="2525"/>
      <c r="G845" s="2525">
        <v>1</v>
      </c>
      <c r="H845" s="2525"/>
      <c r="I845" s="2944" t="s">
        <v>16966</v>
      </c>
      <c r="J845" s="16">
        <v>20</v>
      </c>
      <c r="K845" s="52" t="s">
        <v>997</v>
      </c>
      <c r="L845" s="2485" t="s">
        <v>2289</v>
      </c>
      <c r="M845" s="2519" t="s">
        <v>511</v>
      </c>
      <c r="N845" s="56" t="s">
        <v>4567</v>
      </c>
      <c r="O845" s="56"/>
      <c r="P845" s="56"/>
      <c r="Q845" s="1528" t="s">
        <v>4566</v>
      </c>
      <c r="R845" s="2485">
        <v>58</v>
      </c>
      <c r="S845" s="2486">
        <v>117</v>
      </c>
      <c r="T845" s="2486"/>
      <c r="U845" s="2538" t="s">
        <v>4360</v>
      </c>
      <c r="V845" s="69">
        <f t="shared" si="19"/>
        <v>320</v>
      </c>
      <c r="W845" s="16" t="s">
        <v>520</v>
      </c>
      <c r="X845" s="31" t="s">
        <v>4362</v>
      </c>
      <c r="Y845" s="2960"/>
      <c r="Z845" s="2493"/>
      <c r="AA845" s="41"/>
      <c r="AB845" s="75">
        <v>45202</v>
      </c>
      <c r="AC845" s="39">
        <v>1031.8</v>
      </c>
      <c r="AD845" s="2477">
        <v>45215</v>
      </c>
      <c r="AE845" s="68"/>
      <c r="AF845" s="2477"/>
      <c r="AG845" s="68">
        <v>3</v>
      </c>
      <c r="AH845" s="2476">
        <f t="shared" si="20"/>
        <v>2</v>
      </c>
    </row>
    <row r="846" spans="1:34" ht="90" x14ac:dyDescent="0.25">
      <c r="A846" s="2517">
        <v>45215</v>
      </c>
      <c r="C846" s="2473" t="s">
        <v>4572</v>
      </c>
      <c r="D846" s="2473"/>
      <c r="E846" s="2473"/>
      <c r="F846" s="2526">
        <v>1</v>
      </c>
      <c r="G846" s="2526"/>
      <c r="H846" s="2526"/>
      <c r="I846" s="2944" t="s">
        <v>16762</v>
      </c>
      <c r="J846" s="16">
        <v>10</v>
      </c>
      <c r="K846" s="52" t="s">
        <v>992</v>
      </c>
      <c r="L846" s="2461" t="s">
        <v>1999</v>
      </c>
      <c r="M846" s="2527" t="s">
        <v>511</v>
      </c>
      <c r="N846" s="1566" t="s">
        <v>4569</v>
      </c>
      <c r="O846" s="2840"/>
      <c r="P846" s="2840"/>
      <c r="Q846" s="2472" t="s">
        <v>4568</v>
      </c>
      <c r="R846" s="2459" t="s">
        <v>4570</v>
      </c>
      <c r="S846" s="2460">
        <v>17</v>
      </c>
      <c r="T846" s="2459" t="s">
        <v>640</v>
      </c>
      <c r="U846" s="2535" t="s">
        <v>4571</v>
      </c>
      <c r="V846" s="2533">
        <f t="shared" si="19"/>
        <v>1290</v>
      </c>
      <c r="W846" s="16" t="s">
        <v>506</v>
      </c>
      <c r="X846" s="31" t="s">
        <v>4573</v>
      </c>
      <c r="Y846" s="31"/>
      <c r="Z846" s="83"/>
      <c r="AA846" s="74"/>
      <c r="AB846" s="75">
        <v>45204</v>
      </c>
      <c r="AC846" s="2500">
        <v>466.7</v>
      </c>
      <c r="AD846" s="2477">
        <v>45215</v>
      </c>
      <c r="AE846" s="68">
        <v>1</v>
      </c>
      <c r="AF846" s="2477">
        <v>45211</v>
      </c>
      <c r="AG846" s="68"/>
      <c r="AH846" s="2476">
        <f t="shared" si="20"/>
        <v>2</v>
      </c>
    </row>
    <row r="847" spans="1:34" ht="180" x14ac:dyDescent="0.25">
      <c r="A847" s="2517">
        <v>45215</v>
      </c>
      <c r="C847" s="2481" t="s">
        <v>4578</v>
      </c>
      <c r="D847" s="2481"/>
      <c r="E847" s="2481"/>
      <c r="F847" s="2532">
        <v>1</v>
      </c>
      <c r="G847" s="2532"/>
      <c r="H847" s="2532"/>
      <c r="I847" s="2944" t="s">
        <v>16852</v>
      </c>
      <c r="J847" s="5">
        <v>100</v>
      </c>
      <c r="K847" s="2503" t="s">
        <v>4574</v>
      </c>
      <c r="L847" s="2506" t="s">
        <v>1999</v>
      </c>
      <c r="M847" s="2546" t="s">
        <v>35</v>
      </c>
      <c r="N847" s="2480" t="s">
        <v>4576</v>
      </c>
      <c r="O847" s="2480"/>
      <c r="P847" s="2480"/>
      <c r="Q847" s="2472" t="s">
        <v>4575</v>
      </c>
      <c r="R847" s="2505" t="s">
        <v>4577</v>
      </c>
      <c r="S847" s="2506">
        <v>767</v>
      </c>
      <c r="T847" s="2506" t="s">
        <v>730</v>
      </c>
      <c r="U847" s="2539">
        <v>35</v>
      </c>
      <c r="V847" s="2537">
        <f t="shared" si="19"/>
        <v>3500</v>
      </c>
      <c r="W847" s="5" t="s">
        <v>782</v>
      </c>
      <c r="X847" s="42" t="s">
        <v>1326</v>
      </c>
      <c r="Y847" s="42"/>
      <c r="Z847" s="2508" t="s">
        <v>4579</v>
      </c>
      <c r="AA847" s="2509"/>
      <c r="AB847" s="2510"/>
      <c r="AC847" s="2511">
        <v>15060</v>
      </c>
      <c r="AD847" s="2477">
        <v>45215</v>
      </c>
      <c r="AE847" s="68">
        <v>2</v>
      </c>
      <c r="AF847" s="2477">
        <v>45205</v>
      </c>
      <c r="AG847" s="68">
        <v>36</v>
      </c>
      <c r="AH847" s="2476">
        <f t="shared" si="20"/>
        <v>4</v>
      </c>
    </row>
    <row r="848" spans="1:34" ht="135" x14ac:dyDescent="0.25">
      <c r="A848" s="2517">
        <v>45212</v>
      </c>
      <c r="C848" s="62" t="s">
        <v>4582</v>
      </c>
      <c r="D848" s="2632"/>
      <c r="E848" s="2632"/>
      <c r="F848" s="2525">
        <v>1</v>
      </c>
      <c r="G848" s="2525"/>
      <c r="H848" s="2525"/>
      <c r="I848" s="2944" t="s">
        <v>16763</v>
      </c>
      <c r="J848" s="16">
        <v>12</v>
      </c>
      <c r="K848" s="1558" t="s">
        <v>4580</v>
      </c>
      <c r="L848" s="2485" t="s">
        <v>504</v>
      </c>
      <c r="M848" s="2519" t="s">
        <v>511</v>
      </c>
      <c r="N848" s="56" t="s">
        <v>4359</v>
      </c>
      <c r="O848" s="2480"/>
      <c r="P848" s="2480"/>
      <c r="Q848" s="2481" t="s">
        <v>4581</v>
      </c>
      <c r="R848" s="2485">
        <v>35</v>
      </c>
      <c r="S848" s="2486">
        <v>602</v>
      </c>
      <c r="T848" s="2486">
        <v>93</v>
      </c>
      <c r="U848" s="2540">
        <v>35</v>
      </c>
      <c r="V848" s="69">
        <f t="shared" si="19"/>
        <v>420</v>
      </c>
      <c r="W848" s="16" t="s">
        <v>520</v>
      </c>
      <c r="X848" s="82" t="s">
        <v>4583</v>
      </c>
      <c r="Y848" s="2956"/>
      <c r="Z848" s="2493"/>
      <c r="AA848" s="41"/>
      <c r="AB848" s="74">
        <v>45196</v>
      </c>
      <c r="AC848" s="39">
        <v>2167.8942857142856</v>
      </c>
      <c r="AD848" s="2477">
        <v>45212</v>
      </c>
      <c r="AE848" s="68"/>
      <c r="AF848" s="2477"/>
      <c r="AG848" s="68">
        <v>4.5</v>
      </c>
      <c r="AH848" s="2476">
        <f t="shared" si="20"/>
        <v>2</v>
      </c>
    </row>
    <row r="849" spans="1:34" ht="120" x14ac:dyDescent="0.25">
      <c r="A849" s="2517">
        <v>45212</v>
      </c>
      <c r="C849" s="1528" t="s">
        <v>4586</v>
      </c>
      <c r="D849" s="2968"/>
      <c r="E849" s="2968"/>
      <c r="F849" s="2525">
        <v>1</v>
      </c>
      <c r="G849" s="2525"/>
      <c r="H849" s="2525"/>
      <c r="I849" s="2944" t="s">
        <v>16764</v>
      </c>
      <c r="J849" s="16">
        <v>50</v>
      </c>
      <c r="K849" s="52" t="s">
        <v>4584</v>
      </c>
      <c r="L849" s="2461"/>
      <c r="M849" s="2527" t="s">
        <v>511</v>
      </c>
      <c r="N849" s="56" t="s">
        <v>1038</v>
      </c>
      <c r="O849" s="56"/>
      <c r="P849" s="56"/>
      <c r="Q849" s="1528" t="s">
        <v>4585</v>
      </c>
      <c r="R849" s="2459" t="s">
        <v>4159</v>
      </c>
      <c r="S849" s="2460">
        <v>36</v>
      </c>
      <c r="T849" s="2459"/>
      <c r="U849" s="2535" t="s">
        <v>4360</v>
      </c>
      <c r="V849" s="2533">
        <f t="shared" si="19"/>
        <v>800</v>
      </c>
      <c r="W849" s="16" t="s">
        <v>506</v>
      </c>
      <c r="X849" s="31" t="s">
        <v>2332</v>
      </c>
      <c r="Y849" s="31"/>
      <c r="Z849" s="84"/>
      <c r="AA849" s="41"/>
      <c r="AB849" s="74">
        <v>45197</v>
      </c>
      <c r="AC849" s="39">
        <v>2738.5</v>
      </c>
      <c r="AD849" s="2477">
        <v>45212</v>
      </c>
      <c r="AE849" s="68">
        <v>1</v>
      </c>
      <c r="AF849" s="68"/>
      <c r="AG849" s="68">
        <v>2</v>
      </c>
      <c r="AH849" s="2476">
        <f t="shared" si="20"/>
        <v>1</v>
      </c>
    </row>
    <row r="850" spans="1:34" ht="90" x14ac:dyDescent="0.25">
      <c r="A850" s="2517">
        <v>45212</v>
      </c>
      <c r="C850" s="62" t="s">
        <v>4589</v>
      </c>
      <c r="D850" s="62"/>
      <c r="E850" s="62"/>
      <c r="F850" s="2526"/>
      <c r="G850" s="2526">
        <v>1</v>
      </c>
      <c r="H850" s="2526"/>
      <c r="I850" s="2944" t="s">
        <v>16853</v>
      </c>
      <c r="J850" s="16">
        <v>200</v>
      </c>
      <c r="K850" s="52" t="s">
        <v>4574</v>
      </c>
      <c r="L850" s="2466" t="s">
        <v>2289</v>
      </c>
      <c r="M850" s="2527" t="s">
        <v>27</v>
      </c>
      <c r="N850" s="56" t="s">
        <v>1038</v>
      </c>
      <c r="O850" s="56"/>
      <c r="P850" s="56"/>
      <c r="Q850" s="1528" t="s">
        <v>4587</v>
      </c>
      <c r="R850" s="2459" t="s">
        <v>4588</v>
      </c>
      <c r="S850" s="2460">
        <v>43</v>
      </c>
      <c r="T850" s="2459" t="s">
        <v>640</v>
      </c>
      <c r="U850" s="1608">
        <v>0</v>
      </c>
      <c r="V850" s="2533">
        <f t="shared" si="19"/>
        <v>0</v>
      </c>
      <c r="W850" s="16" t="s">
        <v>506</v>
      </c>
      <c r="X850" s="82" t="s">
        <v>588</v>
      </c>
      <c r="Y850" s="82"/>
      <c r="Z850" s="84"/>
      <c r="AA850" s="41"/>
      <c r="AB850" s="75">
        <v>45203</v>
      </c>
      <c r="AC850" s="2500">
        <v>2580</v>
      </c>
      <c r="AD850" s="2477">
        <v>45215</v>
      </c>
      <c r="AE850" s="68">
        <v>1</v>
      </c>
      <c r="AF850" s="2477">
        <v>45210</v>
      </c>
      <c r="AG850" s="68">
        <v>6</v>
      </c>
      <c r="AH850" s="2476">
        <f t="shared" si="20"/>
        <v>2</v>
      </c>
    </row>
    <row r="851" spans="1:34" ht="120" x14ac:dyDescent="0.25">
      <c r="A851" s="2517">
        <v>45211</v>
      </c>
      <c r="C851" s="1528" t="s">
        <v>4594</v>
      </c>
      <c r="D851" s="2968"/>
      <c r="E851" s="2968"/>
      <c r="F851" s="2525"/>
      <c r="G851" s="2525"/>
      <c r="H851" s="2525"/>
      <c r="I851" s="2944" t="s">
        <v>16854</v>
      </c>
      <c r="J851" s="16">
        <v>50</v>
      </c>
      <c r="K851" s="52" t="s">
        <v>4590</v>
      </c>
      <c r="L851" s="2485" t="s">
        <v>2289</v>
      </c>
      <c r="M851" s="2520" t="s">
        <v>511</v>
      </c>
      <c r="N851" s="56" t="s">
        <v>4592</v>
      </c>
      <c r="O851" s="2480"/>
      <c r="P851" s="2480"/>
      <c r="Q851" s="2472" t="s">
        <v>4591</v>
      </c>
      <c r="R851" s="2485">
        <v>2</v>
      </c>
      <c r="S851" s="2486">
        <v>205</v>
      </c>
      <c r="T851" s="2486">
        <v>53</v>
      </c>
      <c r="U851" s="2538" t="s">
        <v>557</v>
      </c>
      <c r="V851" s="69">
        <f t="shared" si="19"/>
        <v>100</v>
      </c>
      <c r="W851" s="16" t="s">
        <v>583</v>
      </c>
      <c r="X851" s="82" t="s">
        <v>2195</v>
      </c>
      <c r="Y851" s="2956"/>
      <c r="Z851" s="2493"/>
      <c r="AA851" s="41"/>
      <c r="AB851" s="75">
        <v>45196</v>
      </c>
      <c r="AC851" s="39">
        <v>3583</v>
      </c>
      <c r="AD851" s="2477">
        <v>45211</v>
      </c>
      <c r="AE851" s="68"/>
      <c r="AF851" s="2477"/>
      <c r="AG851" s="68">
        <v>6</v>
      </c>
      <c r="AH851" s="2476">
        <f t="shared" si="20"/>
        <v>1</v>
      </c>
    </row>
    <row r="852" spans="1:34" ht="135" x14ac:dyDescent="0.25">
      <c r="A852" s="2517">
        <v>45211</v>
      </c>
      <c r="C852" s="1528" t="s">
        <v>4600</v>
      </c>
      <c r="D852" s="1528"/>
      <c r="E852" s="1528"/>
      <c r="F852" s="2526"/>
      <c r="G852" s="2526"/>
      <c r="H852" s="2526">
        <v>1</v>
      </c>
      <c r="I852" s="2944" t="s">
        <v>16765</v>
      </c>
      <c r="J852" s="16">
        <v>15</v>
      </c>
      <c r="K852" s="52" t="s">
        <v>4595</v>
      </c>
      <c r="L852" s="2466" t="s">
        <v>504</v>
      </c>
      <c r="M852" s="2527" t="s">
        <v>511</v>
      </c>
      <c r="N852" s="56" t="s">
        <v>4597</v>
      </c>
      <c r="O852" s="56"/>
      <c r="P852" s="56"/>
      <c r="Q852" s="1528" t="s">
        <v>4596</v>
      </c>
      <c r="R852" s="2459" t="s">
        <v>4598</v>
      </c>
      <c r="S852" s="2460">
        <v>170</v>
      </c>
      <c r="T852" s="2459" t="s">
        <v>505</v>
      </c>
      <c r="U852" s="2535" t="s">
        <v>4599</v>
      </c>
      <c r="V852" s="2533">
        <f t="shared" si="19"/>
        <v>660</v>
      </c>
      <c r="W852" s="16" t="s">
        <v>506</v>
      </c>
      <c r="X852" s="31" t="s">
        <v>592</v>
      </c>
      <c r="Y852" s="31"/>
      <c r="Z852" s="85"/>
      <c r="AA852" s="41"/>
      <c r="AB852" s="74">
        <v>45203</v>
      </c>
      <c r="AC852" s="39">
        <v>2990.25</v>
      </c>
      <c r="AD852" s="2477">
        <v>45211</v>
      </c>
      <c r="AE852" s="68">
        <v>1</v>
      </c>
      <c r="AF852" s="2477">
        <v>45209</v>
      </c>
      <c r="AG852" s="68">
        <v>4</v>
      </c>
      <c r="AH852" s="2476">
        <f t="shared" si="20"/>
        <v>2</v>
      </c>
    </row>
    <row r="853" spans="1:34" ht="120" x14ac:dyDescent="0.25">
      <c r="A853" s="2517">
        <v>45211</v>
      </c>
      <c r="C853" s="62" t="s">
        <v>4605</v>
      </c>
      <c r="D853" s="62"/>
      <c r="E853" s="62"/>
      <c r="F853" s="2526"/>
      <c r="G853" s="2526"/>
      <c r="H853" s="2526">
        <v>1</v>
      </c>
      <c r="I853" s="2944" t="s">
        <v>16766</v>
      </c>
      <c r="J853" s="16">
        <v>100</v>
      </c>
      <c r="K853" s="52" t="s">
        <v>4601</v>
      </c>
      <c r="L853" s="2466" t="s">
        <v>504</v>
      </c>
      <c r="M853" s="2519" t="s">
        <v>511</v>
      </c>
      <c r="N853" s="56" t="s">
        <v>4603</v>
      </c>
      <c r="O853" s="2480"/>
      <c r="P853" s="2480"/>
      <c r="Q853" s="2481" t="s">
        <v>4602</v>
      </c>
      <c r="R853" s="2459" t="s">
        <v>4604</v>
      </c>
      <c r="S853" s="2460">
        <v>695</v>
      </c>
      <c r="T853" s="2460" t="s">
        <v>1363</v>
      </c>
      <c r="U853" s="1608">
        <v>13</v>
      </c>
      <c r="V853" s="2533">
        <f t="shared" si="19"/>
        <v>1300</v>
      </c>
      <c r="W853" s="16" t="s">
        <v>506</v>
      </c>
      <c r="X853" s="82" t="s">
        <v>2937</v>
      </c>
      <c r="Y853" s="82"/>
      <c r="Z853" s="84" t="s">
        <v>4606</v>
      </c>
      <c r="AA853" s="41"/>
      <c r="AB853" s="2478">
        <v>45183</v>
      </c>
      <c r="AC853" s="39">
        <v>26940</v>
      </c>
      <c r="AD853" s="2477">
        <v>45211</v>
      </c>
      <c r="AE853" s="68">
        <v>3</v>
      </c>
      <c r="AF853" s="2477">
        <v>45205</v>
      </c>
      <c r="AG853" s="68">
        <v>17</v>
      </c>
      <c r="AH853" s="2476">
        <f t="shared" si="20"/>
        <v>5</v>
      </c>
    </row>
    <row r="854" spans="1:34" ht="192" x14ac:dyDescent="0.25">
      <c r="A854" s="2517">
        <v>45210</v>
      </c>
      <c r="C854" s="1528" t="s">
        <v>4610</v>
      </c>
      <c r="D854" s="1528"/>
      <c r="E854" s="1528"/>
      <c r="F854" s="2526">
        <v>1</v>
      </c>
      <c r="G854" s="2526"/>
      <c r="H854" s="2526"/>
      <c r="I854" s="2944" t="s">
        <v>16767</v>
      </c>
      <c r="J854" s="16">
        <v>100</v>
      </c>
      <c r="K854" s="52" t="s">
        <v>4607</v>
      </c>
      <c r="L854" s="2461" t="s">
        <v>1999</v>
      </c>
      <c r="M854" s="2527" t="s">
        <v>511</v>
      </c>
      <c r="N854" s="56" t="s">
        <v>1038</v>
      </c>
      <c r="O854" s="56"/>
      <c r="P854" s="56"/>
      <c r="Q854" s="1528" t="s">
        <v>4608</v>
      </c>
      <c r="R854" s="2459" t="s">
        <v>4609</v>
      </c>
      <c r="S854" s="2461">
        <v>83</v>
      </c>
      <c r="T854" s="2459" t="s">
        <v>629</v>
      </c>
      <c r="U854" s="2535" t="s">
        <v>4462</v>
      </c>
      <c r="V854" s="2533">
        <f t="shared" si="19"/>
        <v>0</v>
      </c>
      <c r="W854" s="16" t="s">
        <v>506</v>
      </c>
      <c r="X854" s="31" t="s">
        <v>566</v>
      </c>
      <c r="Y854" s="31"/>
      <c r="Z854" s="2528" t="s">
        <v>4611</v>
      </c>
      <c r="AA854" s="41"/>
      <c r="AB854" s="74">
        <v>45194</v>
      </c>
      <c r="AC854" s="39">
        <v>1875</v>
      </c>
      <c r="AD854" s="2477">
        <v>45210</v>
      </c>
      <c r="AE854" s="68">
        <v>2</v>
      </c>
      <c r="AF854" s="2477">
        <v>45208</v>
      </c>
      <c r="AG854" s="68">
        <v>5.5</v>
      </c>
      <c r="AH854" s="2476">
        <f t="shared" si="20"/>
        <v>2</v>
      </c>
    </row>
    <row r="855" spans="1:34" ht="135" x14ac:dyDescent="0.25">
      <c r="A855" s="2517">
        <v>45210</v>
      </c>
      <c r="C855" s="1528" t="s">
        <v>4615</v>
      </c>
      <c r="D855" s="1528"/>
      <c r="E855" s="1528"/>
      <c r="F855" s="2526"/>
      <c r="G855" s="2526"/>
      <c r="H855" s="2526">
        <v>1</v>
      </c>
      <c r="I855" s="2944" t="s">
        <v>16768</v>
      </c>
      <c r="J855" s="16">
        <v>50</v>
      </c>
      <c r="K855" s="52" t="s">
        <v>4612</v>
      </c>
      <c r="L855" s="2461"/>
      <c r="M855" s="2527" t="s">
        <v>511</v>
      </c>
      <c r="N855" s="140" t="s">
        <v>4614</v>
      </c>
      <c r="O855" s="140"/>
      <c r="P855" s="140"/>
      <c r="Q855" s="1528" t="s">
        <v>4613</v>
      </c>
      <c r="R855" s="2459" t="s">
        <v>131</v>
      </c>
      <c r="S855" s="2461">
        <v>6</v>
      </c>
      <c r="T855" s="2459"/>
      <c r="U855" s="2535" t="s">
        <v>4521</v>
      </c>
      <c r="V855" s="2533">
        <f t="shared" si="19"/>
        <v>50</v>
      </c>
      <c r="W855" s="16" t="s">
        <v>506</v>
      </c>
      <c r="X855" s="31" t="s">
        <v>2332</v>
      </c>
      <c r="Y855" s="31"/>
      <c r="Z855" s="85"/>
      <c r="AA855" s="41"/>
      <c r="AB855" s="74">
        <v>45203</v>
      </c>
      <c r="AC855" s="39">
        <v>3900</v>
      </c>
      <c r="AD855" s="2477">
        <v>45210</v>
      </c>
      <c r="AE855" s="68">
        <v>1</v>
      </c>
      <c r="AF855" s="2477">
        <v>45209</v>
      </c>
      <c r="AG855" s="68">
        <v>2.5</v>
      </c>
      <c r="AH855" s="2476">
        <f t="shared" si="20"/>
        <v>1</v>
      </c>
    </row>
    <row r="856" spans="1:34" ht="60" x14ac:dyDescent="0.25">
      <c r="A856" s="2517">
        <v>45210</v>
      </c>
      <c r="C856" s="45"/>
      <c r="D856" s="2969"/>
      <c r="E856" s="2969"/>
      <c r="F856" s="2525"/>
      <c r="G856" s="2525"/>
      <c r="H856" s="2525"/>
      <c r="I856" s="2944" t="s">
        <v>16769</v>
      </c>
      <c r="J856" s="69">
        <v>42</v>
      </c>
      <c r="K856" s="69" t="s">
        <v>16958</v>
      </c>
      <c r="L856" s="2485"/>
      <c r="M856" s="2520"/>
      <c r="N856" s="56" t="s">
        <v>4616</v>
      </c>
      <c r="O856" s="56"/>
      <c r="P856" s="56"/>
      <c r="Q856" s="45" t="s">
        <v>986</v>
      </c>
      <c r="R856" s="2485">
        <v>4</v>
      </c>
      <c r="S856" s="2486">
        <v>0</v>
      </c>
      <c r="T856" s="2486">
        <v>0</v>
      </c>
      <c r="U856" s="2531">
        <v>4</v>
      </c>
      <c r="V856" s="69">
        <f t="shared" si="19"/>
        <v>168</v>
      </c>
      <c r="W856" s="69" t="s">
        <v>506</v>
      </c>
      <c r="X856" s="31" t="s">
        <v>4617</v>
      </c>
      <c r="Y856" s="2960"/>
      <c r="Z856" s="2493"/>
      <c r="AA856" s="41"/>
      <c r="AB856" s="75">
        <v>45203</v>
      </c>
      <c r="AC856" s="39">
        <v>0</v>
      </c>
      <c r="AD856" s="2477">
        <v>45216</v>
      </c>
      <c r="AE856" s="68"/>
      <c r="AF856" s="2477"/>
      <c r="AG856" s="68"/>
      <c r="AH856" s="2476">
        <f t="shared" si="20"/>
        <v>1</v>
      </c>
    </row>
    <row r="857" spans="1:34" ht="135" x14ac:dyDescent="0.25">
      <c r="A857" s="2517">
        <v>45210</v>
      </c>
      <c r="C857" s="2472" t="s">
        <v>4621</v>
      </c>
      <c r="D857" s="2472"/>
      <c r="E857" s="2472"/>
      <c r="F857" s="2526">
        <v>1</v>
      </c>
      <c r="G857" s="2526"/>
      <c r="H857" s="2526"/>
      <c r="I857" s="2944" t="s">
        <v>16963</v>
      </c>
      <c r="J857" s="16">
        <v>6</v>
      </c>
      <c r="K857" s="52" t="s">
        <v>4612</v>
      </c>
      <c r="L857" s="2461" t="s">
        <v>1999</v>
      </c>
      <c r="M857" s="2519" t="s">
        <v>511</v>
      </c>
      <c r="N857" s="56" t="s">
        <v>4619</v>
      </c>
      <c r="O857" s="56"/>
      <c r="P857" s="56"/>
      <c r="Q857" s="1528" t="s">
        <v>4618</v>
      </c>
      <c r="R857" s="2459" t="s">
        <v>4620</v>
      </c>
      <c r="S857" s="2461">
        <v>682</v>
      </c>
      <c r="T857" s="2459" t="s">
        <v>730</v>
      </c>
      <c r="U857" s="2535" t="s">
        <v>590</v>
      </c>
      <c r="V857" s="2533">
        <f t="shared" si="19"/>
        <v>120</v>
      </c>
      <c r="W857" s="16" t="s">
        <v>520</v>
      </c>
      <c r="X857" s="82" t="s">
        <v>4622</v>
      </c>
      <c r="Y857" s="82"/>
      <c r="Z857" s="84"/>
      <c r="AA857" s="41"/>
      <c r="AB857" s="75">
        <v>45192</v>
      </c>
      <c r="AC857" s="39">
        <v>3955</v>
      </c>
      <c r="AD857" s="2477">
        <v>45210</v>
      </c>
      <c r="AE857" s="68">
        <v>2</v>
      </c>
      <c r="AF857" s="2477">
        <v>45206</v>
      </c>
      <c r="AG857" s="68">
        <v>8</v>
      </c>
      <c r="AH857" s="2476">
        <f t="shared" si="20"/>
        <v>3</v>
      </c>
    </row>
    <row r="858" spans="1:34" ht="135" x14ac:dyDescent="0.25">
      <c r="A858" s="2517">
        <v>45210</v>
      </c>
      <c r="C858" s="2472" t="s">
        <v>4627</v>
      </c>
      <c r="D858" s="2472"/>
      <c r="E858" s="2472"/>
      <c r="F858" s="2526"/>
      <c r="G858" s="2526"/>
      <c r="H858" s="2526">
        <v>1</v>
      </c>
      <c r="I858" s="2944" t="s">
        <v>16964</v>
      </c>
      <c r="J858" s="16">
        <v>5</v>
      </c>
      <c r="K858" s="52" t="s">
        <v>4612</v>
      </c>
      <c r="L858" s="2461" t="s">
        <v>1999</v>
      </c>
      <c r="M858" s="2527" t="s">
        <v>511</v>
      </c>
      <c r="N858" s="56" t="s">
        <v>4624</v>
      </c>
      <c r="O858" s="56"/>
      <c r="P858" s="56"/>
      <c r="Q858" s="1528" t="s">
        <v>4623</v>
      </c>
      <c r="R858" s="2459" t="s">
        <v>4625</v>
      </c>
      <c r="S858" s="2461">
        <v>607</v>
      </c>
      <c r="T858" s="2459" t="s">
        <v>4052</v>
      </c>
      <c r="U858" s="2535" t="s">
        <v>4626</v>
      </c>
      <c r="V858" s="2533">
        <f t="shared" si="19"/>
        <v>195</v>
      </c>
      <c r="W858" s="16" t="s">
        <v>506</v>
      </c>
      <c r="X858" s="82" t="s">
        <v>1912</v>
      </c>
      <c r="Y858" s="82"/>
      <c r="Z858" s="84"/>
      <c r="AA858" s="41"/>
      <c r="AB858" s="75">
        <v>45198</v>
      </c>
      <c r="AC858" s="39">
        <v>3423.75</v>
      </c>
      <c r="AD858" s="2477">
        <v>45210</v>
      </c>
      <c r="AE858" s="68">
        <v>2</v>
      </c>
      <c r="AF858" s="2477">
        <v>45208</v>
      </c>
      <c r="AG858" s="68">
        <v>9.5</v>
      </c>
      <c r="AH858" s="2476">
        <f t="shared" si="20"/>
        <v>4</v>
      </c>
    </row>
    <row r="859" spans="1:34" ht="90" x14ac:dyDescent="0.25">
      <c r="A859" s="2517">
        <v>45210</v>
      </c>
      <c r="C859" s="1528" t="s">
        <v>4630</v>
      </c>
      <c r="D859" s="2968"/>
      <c r="E859" s="2968"/>
      <c r="F859" s="131"/>
      <c r="G859" s="131"/>
      <c r="H859" s="131">
        <v>1</v>
      </c>
      <c r="I859" s="2944" t="s">
        <v>16960</v>
      </c>
      <c r="J859" s="16">
        <v>26</v>
      </c>
      <c r="K859" s="52" t="s">
        <v>4612</v>
      </c>
      <c r="L859" s="2485" t="s">
        <v>1999</v>
      </c>
      <c r="M859" s="2520" t="s">
        <v>511</v>
      </c>
      <c r="N859" s="56" t="s">
        <v>511</v>
      </c>
      <c r="O859" s="56"/>
      <c r="P859" s="56"/>
      <c r="Q859" s="1528" t="s">
        <v>4628</v>
      </c>
      <c r="R859" s="2485">
        <v>19</v>
      </c>
      <c r="S859" s="2486">
        <v>520</v>
      </c>
      <c r="T859" s="2486">
        <v>75</v>
      </c>
      <c r="U859" s="2538" t="s">
        <v>4629</v>
      </c>
      <c r="V859" s="69">
        <f t="shared" si="19"/>
        <v>494</v>
      </c>
      <c r="W859" s="16" t="s">
        <v>506</v>
      </c>
      <c r="X859" s="82" t="s">
        <v>2361</v>
      </c>
      <c r="Y859" s="2956"/>
      <c r="Z859" s="2493"/>
      <c r="AA859" s="41"/>
      <c r="AB859" s="75">
        <v>45192</v>
      </c>
      <c r="AC859" s="39">
        <v>5971.28</v>
      </c>
      <c r="AD859" s="2477">
        <v>45210</v>
      </c>
      <c r="AE859" s="68"/>
      <c r="AF859" s="2477"/>
      <c r="AG859" s="68"/>
      <c r="AH859" s="2476">
        <f t="shared" si="20"/>
        <v>1</v>
      </c>
    </row>
    <row r="860" spans="1:34" ht="216" x14ac:dyDescent="0.25">
      <c r="A860" s="2517">
        <v>45210</v>
      </c>
      <c r="C860" s="66" t="s">
        <v>4634</v>
      </c>
      <c r="D860" s="2965"/>
      <c r="E860" s="2965"/>
      <c r="F860" s="129">
        <v>1</v>
      </c>
      <c r="G860" s="129"/>
      <c r="H860" s="129"/>
      <c r="I860" s="2944" t="s">
        <v>16770</v>
      </c>
      <c r="J860" s="50">
        <v>750</v>
      </c>
      <c r="K860" s="135" t="s">
        <v>4631</v>
      </c>
      <c r="L860" s="2485" t="s">
        <v>504</v>
      </c>
      <c r="M860" s="2520" t="s">
        <v>511</v>
      </c>
      <c r="N860" s="58" t="s">
        <v>4633</v>
      </c>
      <c r="O860" s="58"/>
      <c r="P860" s="58"/>
      <c r="Q860" s="62" t="s">
        <v>4632</v>
      </c>
      <c r="R860" s="2485">
        <v>3</v>
      </c>
      <c r="S860" s="2486">
        <v>155</v>
      </c>
      <c r="T860" s="2486">
        <v>30</v>
      </c>
      <c r="U860" s="2531">
        <v>3</v>
      </c>
      <c r="V860" s="69">
        <f t="shared" si="19"/>
        <v>2250</v>
      </c>
      <c r="W860" s="16" t="s">
        <v>3667</v>
      </c>
      <c r="X860" s="14" t="s">
        <v>4635</v>
      </c>
      <c r="Y860" s="2962"/>
      <c r="Z860" s="2494" t="s">
        <v>4636</v>
      </c>
      <c r="AA860" s="41"/>
      <c r="AB860" s="76">
        <v>45175</v>
      </c>
      <c r="AC860" s="39">
        <v>19110</v>
      </c>
      <c r="AD860" s="2477">
        <v>45209</v>
      </c>
      <c r="AE860" s="68"/>
      <c r="AF860" s="2477"/>
      <c r="AG860" s="68"/>
      <c r="AH860" s="2476">
        <f t="shared" si="20"/>
        <v>1</v>
      </c>
    </row>
    <row r="861" spans="1:34" ht="216" x14ac:dyDescent="0.25">
      <c r="A861" s="2517">
        <v>45209</v>
      </c>
      <c r="C861" s="66" t="s">
        <v>4634</v>
      </c>
      <c r="D861" s="2965"/>
      <c r="E861" s="2965"/>
      <c r="F861" s="129">
        <v>1</v>
      </c>
      <c r="G861" s="129"/>
      <c r="H861" s="129"/>
      <c r="I861" s="2944" t="s">
        <v>16770</v>
      </c>
      <c r="J861" s="50">
        <v>800</v>
      </c>
      <c r="K861" s="52" t="s">
        <v>4637</v>
      </c>
      <c r="L861" s="2485" t="s">
        <v>504</v>
      </c>
      <c r="M861" s="2520" t="s">
        <v>511</v>
      </c>
      <c r="N861" s="58" t="s">
        <v>4633</v>
      </c>
      <c r="O861" s="58"/>
      <c r="P861" s="58"/>
      <c r="Q861" s="62" t="s">
        <v>4632</v>
      </c>
      <c r="R861" s="2485">
        <v>3</v>
      </c>
      <c r="S861" s="2486">
        <v>155</v>
      </c>
      <c r="T861" s="2486">
        <v>30</v>
      </c>
      <c r="U861" s="2482">
        <v>3</v>
      </c>
      <c r="V861" s="2482">
        <f t="shared" si="19"/>
        <v>2400</v>
      </c>
      <c r="W861" s="16" t="s">
        <v>3667</v>
      </c>
      <c r="X861" s="14" t="s">
        <v>4635</v>
      </c>
      <c r="Y861" s="2962"/>
      <c r="Z861" s="2494" t="s">
        <v>4636</v>
      </c>
      <c r="AA861" s="41"/>
      <c r="AB861" s="76">
        <v>45175</v>
      </c>
      <c r="AC861" s="39">
        <v>20384</v>
      </c>
      <c r="AD861" s="2477">
        <v>45209</v>
      </c>
      <c r="AE861" s="68"/>
      <c r="AF861" s="2477"/>
      <c r="AG861" s="68"/>
      <c r="AH861" s="2476">
        <f t="shared" si="20"/>
        <v>1</v>
      </c>
    </row>
    <row r="862" spans="1:34" ht="135" x14ac:dyDescent="0.25">
      <c r="A862" s="2517">
        <v>45209</v>
      </c>
      <c r="C862" s="1544" t="s">
        <v>4641</v>
      </c>
      <c r="D862" s="2970"/>
      <c r="E862" s="2970"/>
      <c r="F862" s="129"/>
      <c r="G862" s="129"/>
      <c r="H862" s="129">
        <v>1</v>
      </c>
      <c r="I862" s="2944" t="s">
        <v>16771</v>
      </c>
      <c r="J862" s="77">
        <v>5</v>
      </c>
      <c r="K862" s="138" t="s">
        <v>1058</v>
      </c>
      <c r="L862" s="2487" t="s">
        <v>1999</v>
      </c>
      <c r="M862" s="2521" t="s">
        <v>511</v>
      </c>
      <c r="N862" s="142" t="s">
        <v>4639</v>
      </c>
      <c r="O862" s="142"/>
      <c r="P862" s="142"/>
      <c r="Q862" s="1544" t="s">
        <v>4638</v>
      </c>
      <c r="R862" s="2487">
        <v>5</v>
      </c>
      <c r="S862" s="2488">
        <v>699</v>
      </c>
      <c r="T862" s="2488">
        <v>98</v>
      </c>
      <c r="U862" s="1557" t="s">
        <v>131</v>
      </c>
      <c r="V862" s="55">
        <f t="shared" si="19"/>
        <v>25</v>
      </c>
      <c r="W862" s="77" t="s">
        <v>4642</v>
      </c>
      <c r="X862" s="31" t="s">
        <v>4643</v>
      </c>
      <c r="Y862" s="2960"/>
      <c r="Z862" s="2494" t="s">
        <v>4644</v>
      </c>
      <c r="AA862" s="41"/>
      <c r="AB862" s="74">
        <v>45203</v>
      </c>
      <c r="AC862" s="39">
        <v>6144.7</v>
      </c>
      <c r="AD862" s="2477">
        <v>45209</v>
      </c>
      <c r="AE862" s="68"/>
      <c r="AF862" s="2477"/>
      <c r="AG862" s="68"/>
      <c r="AH862" s="2476">
        <f t="shared" si="20"/>
        <v>1</v>
      </c>
    </row>
    <row r="863" spans="1:34" ht="135" x14ac:dyDescent="0.25">
      <c r="A863" s="2517">
        <v>45209</v>
      </c>
      <c r="C863" s="2481" t="s">
        <v>4648</v>
      </c>
      <c r="D863" s="2632"/>
      <c r="E863" s="2632"/>
      <c r="F863" s="131">
        <v>1</v>
      </c>
      <c r="G863" s="131"/>
      <c r="H863" s="131"/>
      <c r="I863" s="2944" t="s">
        <v>16772</v>
      </c>
      <c r="J863" s="16">
        <v>100</v>
      </c>
      <c r="K863" s="2515" t="s">
        <v>4645</v>
      </c>
      <c r="L863" s="2485" t="s">
        <v>504</v>
      </c>
      <c r="M863" s="2520" t="s">
        <v>511</v>
      </c>
      <c r="N863" s="2480" t="s">
        <v>4647</v>
      </c>
      <c r="O863" s="2480"/>
      <c r="P863" s="2480"/>
      <c r="Q863" s="2481" t="s">
        <v>4646</v>
      </c>
      <c r="R863" s="2485">
        <v>35</v>
      </c>
      <c r="S863" s="2486">
        <v>602</v>
      </c>
      <c r="T863" s="2486">
        <v>93</v>
      </c>
      <c r="U863" s="2483">
        <v>35</v>
      </c>
      <c r="V863" s="2482">
        <f t="shared" si="19"/>
        <v>3500</v>
      </c>
      <c r="W863" s="5" t="s">
        <v>520</v>
      </c>
      <c r="X863" s="82" t="s">
        <v>4583</v>
      </c>
      <c r="Y863" s="2956"/>
      <c r="Z863" s="2494" t="s">
        <v>4649</v>
      </c>
      <c r="AA863" s="41"/>
      <c r="AB863" s="74">
        <v>45196</v>
      </c>
      <c r="AC863" s="39">
        <v>4261</v>
      </c>
      <c r="AD863" s="2477">
        <v>45208</v>
      </c>
      <c r="AE863" s="68"/>
      <c r="AF863" s="2477"/>
      <c r="AG863" s="68"/>
      <c r="AH863" s="2476">
        <f t="shared" si="20"/>
        <v>2</v>
      </c>
    </row>
    <row r="864" spans="1:34" ht="120" x14ac:dyDescent="0.25">
      <c r="A864" s="2517">
        <v>45208</v>
      </c>
      <c r="C864" s="157" t="s">
        <v>4361</v>
      </c>
      <c r="D864" s="2967"/>
      <c r="E864" s="2967"/>
      <c r="F864" s="129"/>
      <c r="G864" s="129">
        <v>1</v>
      </c>
      <c r="H864" s="129"/>
      <c r="I864" s="2944" t="s">
        <v>16959</v>
      </c>
      <c r="J864" s="16">
        <v>30</v>
      </c>
      <c r="K864" s="52" t="s">
        <v>4650</v>
      </c>
      <c r="L864" s="2485" t="s">
        <v>2289</v>
      </c>
      <c r="M864" s="2470" t="s">
        <v>511</v>
      </c>
      <c r="N864" s="56" t="s">
        <v>4651</v>
      </c>
      <c r="O864" s="56"/>
      <c r="P864" s="56"/>
      <c r="Q864" s="1528" t="s">
        <v>4358</v>
      </c>
      <c r="R864" s="2485">
        <v>20</v>
      </c>
      <c r="S864" s="2486">
        <v>117</v>
      </c>
      <c r="T864" s="2486">
        <v>58</v>
      </c>
      <c r="U864" s="2450" t="s">
        <v>590</v>
      </c>
      <c r="V864" s="69">
        <f t="shared" si="19"/>
        <v>600</v>
      </c>
      <c r="W864" s="16" t="s">
        <v>520</v>
      </c>
      <c r="X864" s="31" t="s">
        <v>4362</v>
      </c>
      <c r="Y864" s="2960"/>
      <c r="Z864" s="2493"/>
      <c r="AA864" s="41"/>
      <c r="AB864" s="75">
        <v>45202</v>
      </c>
      <c r="AC864" s="39">
        <v>4047.7</v>
      </c>
      <c r="AD864" s="2477">
        <v>45208</v>
      </c>
      <c r="AE864" s="68"/>
      <c r="AF864" s="2477"/>
      <c r="AG864" s="68"/>
      <c r="AH864" s="2476">
        <f t="shared" si="20"/>
        <v>2</v>
      </c>
    </row>
    <row r="865" spans="1:34" x14ac:dyDescent="0.25">
      <c r="A865" s="2517"/>
      <c r="C865" s="2481"/>
      <c r="D865" s="2481"/>
      <c r="E865" s="2481"/>
      <c r="F865" s="2501"/>
      <c r="G865" s="2501"/>
      <c r="H865" s="2501"/>
      <c r="I865" s="2502"/>
      <c r="J865" s="5"/>
      <c r="K865" s="2503"/>
      <c r="L865" s="2504"/>
      <c r="M865" s="2507"/>
      <c r="N865" s="2480"/>
      <c r="O865" s="2480"/>
      <c r="P865" s="2480"/>
      <c r="Q865" s="2472"/>
      <c r="R865" s="2505"/>
      <c r="S865" s="2506"/>
      <c r="T865" s="2506"/>
      <c r="U865" s="5"/>
      <c r="V865" s="2516">
        <f t="shared" si="19"/>
        <v>0</v>
      </c>
      <c r="W865" s="5"/>
      <c r="X865" s="42"/>
      <c r="Y865" s="42"/>
      <c r="Z865" s="2508"/>
      <c r="AA865" s="2509"/>
      <c r="AB865" s="2510"/>
      <c r="AC865" s="2511"/>
      <c r="AD865" s="2477"/>
      <c r="AE865" s="68"/>
      <c r="AF865" s="2477"/>
      <c r="AG865" s="68"/>
      <c r="AH865" s="2476">
        <f t="shared" ref="AH865:AH890" si="21">ROUND(R865/40,0)+1</f>
        <v>1</v>
      </c>
    </row>
    <row r="866" spans="1:34" x14ac:dyDescent="0.25">
      <c r="A866" s="2517"/>
      <c r="C866" s="62"/>
      <c r="D866" s="62"/>
      <c r="E866" s="62"/>
      <c r="F866" s="26"/>
      <c r="G866" s="26"/>
      <c r="H866" s="26"/>
      <c r="I866" s="45"/>
      <c r="J866" s="16"/>
      <c r="K866" s="52"/>
      <c r="L866" s="2466"/>
      <c r="M866" s="2469"/>
      <c r="N866" s="56"/>
      <c r="O866" s="2480"/>
      <c r="P866" s="2480"/>
      <c r="Q866" s="7"/>
      <c r="R866" s="2459"/>
      <c r="S866" s="2460"/>
      <c r="T866" s="2460"/>
      <c r="U866" s="16"/>
      <c r="V866" s="80">
        <f t="shared" si="19"/>
        <v>0</v>
      </c>
      <c r="W866" s="16"/>
      <c r="X866" s="82"/>
      <c r="Y866" s="82"/>
      <c r="Z866" s="84"/>
      <c r="AA866" s="41"/>
      <c r="AB866" s="2478"/>
      <c r="AC866" s="39"/>
      <c r="AD866" s="2477"/>
      <c r="AE866" s="68"/>
      <c r="AF866" s="2477"/>
      <c r="AG866" s="68"/>
      <c r="AH866" s="2476">
        <f t="shared" si="21"/>
        <v>1</v>
      </c>
    </row>
    <row r="867" spans="1:34" x14ac:dyDescent="0.25">
      <c r="A867" s="2517"/>
      <c r="C867" s="157"/>
      <c r="D867" s="157"/>
      <c r="E867" s="157"/>
      <c r="F867" s="26"/>
      <c r="G867" s="26"/>
      <c r="H867" s="26"/>
      <c r="I867" s="45"/>
      <c r="J867" s="16"/>
      <c r="K867" s="52"/>
      <c r="L867" s="2466"/>
      <c r="M867" s="2469"/>
      <c r="N867" s="56"/>
      <c r="O867" s="56"/>
      <c r="P867" s="56"/>
      <c r="Q867" s="157"/>
      <c r="R867" s="2459"/>
      <c r="S867" s="2461"/>
      <c r="T867" s="2461"/>
      <c r="U867" s="79"/>
      <c r="V867" s="80">
        <f t="shared" si="19"/>
        <v>0</v>
      </c>
      <c r="W867" s="16"/>
      <c r="X867" s="31"/>
      <c r="Y867" s="31"/>
      <c r="Z867" s="84"/>
      <c r="AA867" s="41"/>
      <c r="AB867" s="75"/>
      <c r="AC867" s="39"/>
      <c r="AD867" s="2477"/>
      <c r="AE867" s="68"/>
      <c r="AF867" s="2477"/>
      <c r="AG867" s="68"/>
      <c r="AH867" s="2476">
        <f t="shared" si="21"/>
        <v>1</v>
      </c>
    </row>
    <row r="868" spans="1:34" x14ac:dyDescent="0.25">
      <c r="A868" s="2517"/>
      <c r="C868" s="2472"/>
      <c r="D868" s="2472"/>
      <c r="E868" s="2472"/>
      <c r="F868" s="26"/>
      <c r="G868" s="26"/>
      <c r="H868" s="26"/>
      <c r="I868" s="45"/>
      <c r="J868" s="16"/>
      <c r="K868" s="52"/>
      <c r="L868" s="2461"/>
      <c r="M868" s="2469"/>
      <c r="N868" s="56"/>
      <c r="O868" s="56"/>
      <c r="P868" s="56"/>
      <c r="Q868" s="1528"/>
      <c r="R868" s="2459"/>
      <c r="S868" s="2461"/>
      <c r="T868" s="2459"/>
      <c r="U868" s="79"/>
      <c r="V868" s="80">
        <f t="shared" si="19"/>
        <v>0</v>
      </c>
      <c r="W868" s="16"/>
      <c r="X868" s="82"/>
      <c r="Y868" s="82"/>
      <c r="Z868" s="84"/>
      <c r="AA868" s="41"/>
      <c r="AB868" s="75"/>
      <c r="AC868" s="39"/>
      <c r="AD868" s="2477"/>
      <c r="AE868" s="68"/>
      <c r="AF868" s="2477"/>
      <c r="AG868" s="68"/>
      <c r="AH868" s="2476">
        <f t="shared" si="21"/>
        <v>1</v>
      </c>
    </row>
    <row r="869" spans="1:34" x14ac:dyDescent="0.25">
      <c r="A869" s="2517"/>
      <c r="C869" s="1528"/>
      <c r="D869" s="1528"/>
      <c r="E869" s="1528"/>
      <c r="F869" s="26"/>
      <c r="G869" s="26"/>
      <c r="H869" s="26"/>
      <c r="I869" s="45"/>
      <c r="J869" s="16"/>
      <c r="K869" s="52"/>
      <c r="L869" s="2461"/>
      <c r="M869" s="2469"/>
      <c r="N869" s="56"/>
      <c r="O869" s="56"/>
      <c r="P869" s="56"/>
      <c r="Q869" s="157"/>
      <c r="R869" s="2459"/>
      <c r="S869" s="2461"/>
      <c r="T869" s="2459"/>
      <c r="U869" s="79"/>
      <c r="V869" s="80">
        <f t="shared" si="19"/>
        <v>0</v>
      </c>
      <c r="W869" s="16"/>
      <c r="X869" s="31"/>
      <c r="Y869" s="31"/>
      <c r="Z869" s="84"/>
      <c r="AA869" s="41"/>
      <c r="AB869" s="74"/>
      <c r="AC869" s="39"/>
      <c r="AD869" s="2477"/>
      <c r="AE869" s="68"/>
      <c r="AF869" s="68"/>
      <c r="AG869" s="68"/>
      <c r="AH869" s="2476">
        <f t="shared" si="21"/>
        <v>1</v>
      </c>
    </row>
    <row r="870" spans="1:34" x14ac:dyDescent="0.25">
      <c r="A870" s="2517"/>
      <c r="C870" s="2472"/>
      <c r="D870" s="2472"/>
      <c r="E870" s="2472"/>
      <c r="F870" s="26"/>
      <c r="G870" s="26"/>
      <c r="H870" s="26"/>
      <c r="I870" s="45"/>
      <c r="J870" s="16"/>
      <c r="K870" s="52"/>
      <c r="L870" s="2461"/>
      <c r="M870" s="2469"/>
      <c r="N870" s="56"/>
      <c r="O870" s="2480"/>
      <c r="P870" s="2480"/>
      <c r="Q870" s="2473"/>
      <c r="R870" s="2459"/>
      <c r="S870" s="2460"/>
      <c r="T870" s="2459"/>
      <c r="U870" s="79"/>
      <c r="V870" s="80">
        <f t="shared" ref="V870:V901" si="22">U870*J870</f>
        <v>0</v>
      </c>
      <c r="W870" s="16"/>
      <c r="X870" s="82"/>
      <c r="Y870" s="82"/>
      <c r="Z870" s="84"/>
      <c r="AA870" s="41"/>
      <c r="AB870" s="74"/>
      <c r="AC870" s="39"/>
      <c r="AD870" s="2477"/>
      <c r="AE870" s="68"/>
      <c r="AF870" s="68"/>
      <c r="AG870" s="68"/>
      <c r="AH870" s="2476">
        <f t="shared" si="21"/>
        <v>1</v>
      </c>
    </row>
    <row r="871" spans="1:34" x14ac:dyDescent="0.25">
      <c r="A871" s="2517"/>
      <c r="C871" s="1528"/>
      <c r="D871" s="1528"/>
      <c r="E871" s="1528"/>
      <c r="F871" s="26"/>
      <c r="G871" s="26"/>
      <c r="H871" s="26"/>
      <c r="I871" s="45"/>
      <c r="J871" s="16"/>
      <c r="K871" s="52"/>
      <c r="L871" s="2466"/>
      <c r="M871" s="2469"/>
      <c r="N871" s="56"/>
      <c r="O871" s="56"/>
      <c r="P871" s="56"/>
      <c r="Q871" s="157"/>
      <c r="R871" s="2459"/>
      <c r="S871" s="2460"/>
      <c r="T871" s="2459"/>
      <c r="U871" s="79"/>
      <c r="V871" s="80">
        <f t="shared" si="22"/>
        <v>0</v>
      </c>
      <c r="W871" s="16"/>
      <c r="X871" s="31"/>
      <c r="Y871" s="31"/>
      <c r="Z871" s="85"/>
      <c r="AA871" s="41"/>
      <c r="AB871" s="74"/>
      <c r="AC871" s="39"/>
      <c r="AD871" s="2477"/>
      <c r="AE871" s="68"/>
      <c r="AF871" s="68"/>
      <c r="AG871" s="68"/>
      <c r="AH871" s="2476">
        <f t="shared" si="21"/>
        <v>1</v>
      </c>
    </row>
    <row r="872" spans="1:34" x14ac:dyDescent="0.25">
      <c r="A872" s="2517"/>
      <c r="C872" s="2472"/>
      <c r="D872" s="2472"/>
      <c r="E872" s="2472"/>
      <c r="F872" s="26"/>
      <c r="G872" s="26"/>
      <c r="H872" s="26"/>
      <c r="I872" s="45"/>
      <c r="J872" s="16"/>
      <c r="K872" s="52"/>
      <c r="L872" s="2461"/>
      <c r="M872" s="2469"/>
      <c r="N872" s="56"/>
      <c r="O872" s="56"/>
      <c r="P872" s="56"/>
      <c r="Q872" s="157"/>
      <c r="R872" s="2459"/>
      <c r="S872" s="2461"/>
      <c r="T872" s="2459"/>
      <c r="U872" s="79"/>
      <c r="V872" s="80">
        <f t="shared" si="22"/>
        <v>0</v>
      </c>
      <c r="W872" s="16"/>
      <c r="X872" s="82"/>
      <c r="Y872" s="82"/>
      <c r="Z872" s="84"/>
      <c r="AA872" s="41"/>
      <c r="AB872" s="75"/>
      <c r="AC872" s="39"/>
      <c r="AD872" s="2477"/>
      <c r="AE872" s="68"/>
      <c r="AF872" s="68"/>
      <c r="AG872" s="68"/>
      <c r="AH872" s="2476">
        <f t="shared" si="21"/>
        <v>1</v>
      </c>
    </row>
    <row r="873" spans="1:34" x14ac:dyDescent="0.25">
      <c r="A873" s="2517"/>
      <c r="C873" s="1528"/>
      <c r="D873" s="1528"/>
      <c r="E873" s="1528"/>
      <c r="F873" s="26"/>
      <c r="G873" s="26"/>
      <c r="H873" s="26"/>
      <c r="I873" s="45"/>
      <c r="J873" s="16"/>
      <c r="K873" s="52"/>
      <c r="L873" s="2461"/>
      <c r="M873" s="2469"/>
      <c r="N873" s="140"/>
      <c r="O873" s="140"/>
      <c r="P873" s="140"/>
      <c r="Q873" s="157"/>
      <c r="R873" s="2459"/>
      <c r="S873" s="2461"/>
      <c r="T873" s="2459"/>
      <c r="U873" s="79"/>
      <c r="V873" s="80">
        <f t="shared" si="22"/>
        <v>0</v>
      </c>
      <c r="W873" s="16"/>
      <c r="X873" s="31"/>
      <c r="Y873" s="31"/>
      <c r="Z873" s="85"/>
      <c r="AA873" s="41"/>
      <c r="AB873" s="74"/>
      <c r="AC873" s="39"/>
      <c r="AD873" s="2477"/>
      <c r="AE873" s="68"/>
      <c r="AF873" s="68"/>
      <c r="AG873" s="68"/>
      <c r="AH873" s="2476">
        <f t="shared" si="21"/>
        <v>1</v>
      </c>
    </row>
    <row r="874" spans="1:34" x14ac:dyDescent="0.25">
      <c r="A874" s="2517"/>
      <c r="C874" s="1528"/>
      <c r="D874" s="1528"/>
      <c r="E874" s="1528"/>
      <c r="F874" s="26"/>
      <c r="G874" s="26"/>
      <c r="H874" s="26"/>
      <c r="I874" s="45"/>
      <c r="J874" s="16"/>
      <c r="K874" s="52"/>
      <c r="L874" s="2466"/>
      <c r="M874" s="2470"/>
      <c r="N874" s="56"/>
      <c r="O874" s="56"/>
      <c r="P874" s="56"/>
      <c r="Q874" s="157"/>
      <c r="R874" s="2459"/>
      <c r="S874" s="2460"/>
      <c r="T874" s="2459"/>
      <c r="U874" s="79"/>
      <c r="V874" s="80">
        <f t="shared" si="22"/>
        <v>0</v>
      </c>
      <c r="W874" s="16"/>
      <c r="X874" s="82"/>
      <c r="Y874" s="82"/>
      <c r="Z874" s="86"/>
      <c r="AA874" s="41"/>
      <c r="AB874" s="74"/>
      <c r="AC874" s="39"/>
      <c r="AD874" s="2477"/>
      <c r="AE874" s="68"/>
      <c r="AF874" s="68"/>
      <c r="AG874" s="68"/>
      <c r="AH874" s="2476">
        <f t="shared" si="21"/>
        <v>1</v>
      </c>
    </row>
    <row r="875" spans="1:34" x14ac:dyDescent="0.25">
      <c r="A875" s="2517"/>
      <c r="C875" s="62"/>
      <c r="D875" s="62"/>
      <c r="E875" s="62"/>
      <c r="F875" s="26"/>
      <c r="G875" s="26"/>
      <c r="H875" s="26"/>
      <c r="I875" s="45"/>
      <c r="J875" s="16"/>
      <c r="K875" s="52"/>
      <c r="L875" s="2466"/>
      <c r="M875" s="2469"/>
      <c r="N875" s="56"/>
      <c r="O875" s="2480"/>
      <c r="P875" s="2480"/>
      <c r="Q875" s="2473"/>
      <c r="R875" s="2459"/>
      <c r="S875" s="2460"/>
      <c r="T875" s="2459"/>
      <c r="U875" s="16"/>
      <c r="V875" s="80">
        <f t="shared" si="22"/>
        <v>0</v>
      </c>
      <c r="W875" s="16"/>
      <c r="X875" s="82"/>
      <c r="Y875" s="82"/>
      <c r="Z875" s="84"/>
      <c r="AA875" s="41"/>
      <c r="AB875" s="75"/>
      <c r="AC875" s="39"/>
      <c r="AD875" s="2477"/>
      <c r="AE875" s="68"/>
      <c r="AF875" s="68"/>
      <c r="AG875" s="68"/>
      <c r="AH875" s="2476">
        <f t="shared" si="21"/>
        <v>1</v>
      </c>
    </row>
    <row r="876" spans="1:34" x14ac:dyDescent="0.25">
      <c r="A876" s="2517"/>
      <c r="C876" s="1528"/>
      <c r="D876" s="1528"/>
      <c r="E876" s="1528"/>
      <c r="F876" s="26"/>
      <c r="G876" s="26"/>
      <c r="H876" s="26"/>
      <c r="I876" s="45"/>
      <c r="J876" s="16"/>
      <c r="K876" s="52"/>
      <c r="L876" s="2466"/>
      <c r="M876" s="2469"/>
      <c r="N876" s="56"/>
      <c r="O876" s="56"/>
      <c r="P876" s="56"/>
      <c r="Q876" s="157"/>
      <c r="R876" s="2459"/>
      <c r="S876" s="2460"/>
      <c r="T876" s="2459"/>
      <c r="U876" s="79"/>
      <c r="V876" s="80">
        <f t="shared" si="22"/>
        <v>0</v>
      </c>
      <c r="W876" s="16"/>
      <c r="X876" s="82"/>
      <c r="Y876" s="82"/>
      <c r="Z876" s="84"/>
      <c r="AA876" s="41"/>
      <c r="AB876" s="75"/>
      <c r="AC876" s="39"/>
      <c r="AD876" s="2477"/>
      <c r="AE876" s="68"/>
      <c r="AF876" s="68"/>
      <c r="AG876" s="68"/>
      <c r="AH876" s="2476">
        <f t="shared" si="21"/>
        <v>1</v>
      </c>
    </row>
    <row r="877" spans="1:34" x14ac:dyDescent="0.25">
      <c r="A877" s="2517"/>
      <c r="C877" s="157"/>
      <c r="D877" s="157"/>
      <c r="E877" s="157"/>
      <c r="F877" s="26"/>
      <c r="G877" s="26"/>
      <c r="H877" s="26"/>
      <c r="I877" s="45"/>
      <c r="J877" s="16"/>
      <c r="K877" s="52"/>
      <c r="L877" s="2466"/>
      <c r="M877" s="2469"/>
      <c r="N877" s="56"/>
      <c r="O877" s="56"/>
      <c r="P877" s="56"/>
      <c r="Q877" s="157"/>
      <c r="R877" s="2459"/>
      <c r="S877" s="2460"/>
      <c r="T877" s="2459"/>
      <c r="U877" s="79"/>
      <c r="V877" s="80">
        <f t="shared" si="22"/>
        <v>0</v>
      </c>
      <c r="W877" s="16"/>
      <c r="X877" s="31"/>
      <c r="Y877" s="31"/>
      <c r="Z877" s="84"/>
      <c r="AA877" s="41"/>
      <c r="AB877" s="75"/>
      <c r="AC877" s="39"/>
      <c r="AD877" s="2477"/>
      <c r="AE877" s="68"/>
      <c r="AF877" s="68"/>
      <c r="AG877" s="68"/>
      <c r="AH877" s="2476">
        <f t="shared" si="21"/>
        <v>1</v>
      </c>
    </row>
    <row r="878" spans="1:34" x14ac:dyDescent="0.25">
      <c r="A878" s="2517"/>
      <c r="C878" s="1528"/>
      <c r="D878" s="1528"/>
      <c r="E878" s="1528"/>
      <c r="F878" s="26"/>
      <c r="G878" s="26"/>
      <c r="H878" s="26"/>
      <c r="I878" s="45"/>
      <c r="J878" s="16"/>
      <c r="K878" s="52"/>
      <c r="L878" s="2461"/>
      <c r="M878" s="2469"/>
      <c r="N878" s="56"/>
      <c r="O878" s="56"/>
      <c r="P878" s="56"/>
      <c r="Q878" s="157"/>
      <c r="R878" s="2459"/>
      <c r="S878" s="2460"/>
      <c r="T878" s="2459"/>
      <c r="U878" s="79"/>
      <c r="V878" s="80">
        <f t="shared" si="22"/>
        <v>0</v>
      </c>
      <c r="W878" s="16"/>
      <c r="X878" s="31"/>
      <c r="Y878" s="31"/>
      <c r="Z878" s="84"/>
      <c r="AA878" s="41"/>
      <c r="AB878" s="74"/>
      <c r="AC878" s="39"/>
      <c r="AD878" s="2477"/>
      <c r="AE878" s="68"/>
      <c r="AF878" s="68"/>
      <c r="AG878" s="68"/>
      <c r="AH878" s="2476">
        <f t="shared" si="21"/>
        <v>1</v>
      </c>
    </row>
    <row r="879" spans="1:34" x14ac:dyDescent="0.25">
      <c r="A879" s="2517"/>
      <c r="C879" s="62"/>
      <c r="D879" s="62"/>
      <c r="E879" s="62"/>
      <c r="F879" s="27"/>
      <c r="G879" s="27"/>
      <c r="H879" s="27"/>
      <c r="I879" s="45"/>
      <c r="J879" s="16"/>
      <c r="K879" s="52"/>
      <c r="L879" s="2467"/>
      <c r="M879" s="2469"/>
      <c r="N879" s="140"/>
      <c r="O879" s="140"/>
      <c r="P879" s="140"/>
      <c r="Q879" s="17"/>
      <c r="R879" s="2459"/>
      <c r="S879" s="2460"/>
      <c r="T879" s="2459"/>
      <c r="U879" s="16"/>
      <c r="V879" s="80">
        <f t="shared" si="22"/>
        <v>0</v>
      </c>
      <c r="W879" s="16"/>
      <c r="X879" s="82"/>
      <c r="Y879" s="82"/>
      <c r="Z879" s="83"/>
      <c r="AA879" s="74"/>
      <c r="AB879" s="2478"/>
      <c r="AC879" s="39"/>
      <c r="AD879" s="2477"/>
      <c r="AE879" s="68"/>
      <c r="AF879" s="68"/>
      <c r="AG879" s="68"/>
      <c r="AH879" s="2476">
        <f t="shared" si="21"/>
        <v>1</v>
      </c>
    </row>
    <row r="880" spans="1:34" x14ac:dyDescent="0.25">
      <c r="A880" s="2517"/>
      <c r="C880" s="157"/>
      <c r="D880" s="157"/>
      <c r="E880" s="157"/>
      <c r="F880" s="26"/>
      <c r="G880" s="26"/>
      <c r="H880" s="26"/>
      <c r="I880" s="45"/>
      <c r="J880" s="16"/>
      <c r="K880" s="52"/>
      <c r="L880" s="2461"/>
      <c r="M880" s="2469"/>
      <c r="N880" s="56"/>
      <c r="O880" s="56"/>
      <c r="P880" s="56"/>
      <c r="Q880" s="157"/>
      <c r="R880" s="2459"/>
      <c r="S880" s="2460"/>
      <c r="T880" s="2459"/>
      <c r="U880" s="79"/>
      <c r="V880" s="80">
        <f t="shared" si="22"/>
        <v>0</v>
      </c>
      <c r="W880" s="16"/>
      <c r="X880" s="82"/>
      <c r="Y880" s="82"/>
      <c r="Z880" s="84"/>
      <c r="AA880" s="41"/>
      <c r="AB880" s="75"/>
      <c r="AC880" s="39"/>
      <c r="AD880" s="2477"/>
      <c r="AE880" s="68"/>
      <c r="AF880" s="68"/>
      <c r="AG880" s="68"/>
      <c r="AH880" s="2476">
        <f t="shared" si="21"/>
        <v>1</v>
      </c>
    </row>
    <row r="881" spans="1:34" x14ac:dyDescent="0.25">
      <c r="A881" s="2517"/>
      <c r="C881" s="1535"/>
      <c r="D881" s="1535"/>
      <c r="E881" s="1535"/>
      <c r="F881" s="26"/>
      <c r="G881" s="26"/>
      <c r="H881" s="26"/>
      <c r="I881" s="45"/>
      <c r="J881" s="50"/>
      <c r="K881" s="53"/>
      <c r="L881" s="2468"/>
      <c r="M881" s="2469"/>
      <c r="N881" s="1566"/>
      <c r="O881" s="1566"/>
      <c r="P881" s="1566"/>
      <c r="Q881" s="63"/>
      <c r="R881" s="2462"/>
      <c r="S881" s="2460"/>
      <c r="T881" s="2462"/>
      <c r="U881" s="1531"/>
      <c r="V881" s="80">
        <f t="shared" si="22"/>
        <v>0</v>
      </c>
      <c r="W881" s="50"/>
      <c r="X881" s="31"/>
      <c r="Y881" s="31"/>
      <c r="Z881" s="85"/>
      <c r="AA881" s="74"/>
      <c r="AB881" s="76"/>
      <c r="AC881" s="39"/>
      <c r="AD881" s="2477"/>
      <c r="AE881" s="68"/>
      <c r="AF881" s="68"/>
      <c r="AG881" s="68"/>
      <c r="AH881" s="2476">
        <f t="shared" si="21"/>
        <v>1</v>
      </c>
    </row>
    <row r="882" spans="1:34" x14ac:dyDescent="0.25">
      <c r="A882" s="2517"/>
      <c r="C882" s="65"/>
      <c r="D882" s="65"/>
      <c r="E882" s="65"/>
      <c r="F882" s="26"/>
      <c r="G882" s="26"/>
      <c r="H882" s="26"/>
      <c r="I882" s="46"/>
      <c r="J882" s="51"/>
      <c r="K882" s="54"/>
      <c r="L882" s="2467"/>
      <c r="M882" s="2469"/>
      <c r="N882" s="1566"/>
      <c r="O882" s="1566"/>
      <c r="P882" s="1566"/>
      <c r="Q882" s="65"/>
      <c r="R882" s="2463"/>
      <c r="S882" s="2460"/>
      <c r="T882" s="2463"/>
      <c r="U882" s="2458"/>
      <c r="V882" s="80">
        <f t="shared" si="22"/>
        <v>0</v>
      </c>
      <c r="W882" s="51"/>
      <c r="X882" s="31"/>
      <c r="Y882" s="31"/>
      <c r="Z882" s="83"/>
      <c r="AA882" s="74"/>
      <c r="AB882" s="74"/>
      <c r="AC882" s="39"/>
      <c r="AD882" s="68"/>
      <c r="AE882" s="68"/>
      <c r="AF882" s="68"/>
      <c r="AG882" s="68"/>
      <c r="AH882" s="2476">
        <f t="shared" si="21"/>
        <v>1</v>
      </c>
    </row>
    <row r="883" spans="1:34" x14ac:dyDescent="0.25">
      <c r="A883" s="2517"/>
      <c r="C883" s="65"/>
      <c r="D883" s="65"/>
      <c r="E883" s="65"/>
      <c r="F883" s="26"/>
      <c r="G883" s="26"/>
      <c r="H883" s="26"/>
      <c r="I883" s="46"/>
      <c r="J883" s="51"/>
      <c r="K883" s="54"/>
      <c r="L883" s="2467"/>
      <c r="M883" s="2469"/>
      <c r="N883" s="59"/>
      <c r="O883" s="59"/>
      <c r="P883" s="59"/>
      <c r="Q883" s="65"/>
      <c r="R883" s="2463"/>
      <c r="S883" s="2460"/>
      <c r="T883" s="2463"/>
      <c r="U883" s="2458"/>
      <c r="V883" s="80">
        <f t="shared" si="22"/>
        <v>0</v>
      </c>
      <c r="W883" s="51"/>
      <c r="X883" s="31"/>
      <c r="Y883" s="31"/>
      <c r="Z883" s="83"/>
      <c r="AA883" s="74"/>
      <c r="AB883" s="2478"/>
      <c r="AC883" s="39"/>
      <c r="AD883" s="68"/>
      <c r="AE883" s="68"/>
      <c r="AF883" s="68"/>
      <c r="AG883" s="68"/>
      <c r="AH883" s="2476">
        <f t="shared" si="21"/>
        <v>1</v>
      </c>
    </row>
    <row r="884" spans="1:34" x14ac:dyDescent="0.25">
      <c r="A884" s="2517"/>
      <c r="C884" s="2474"/>
      <c r="D884" s="2474"/>
      <c r="E884" s="2474"/>
      <c r="F884" s="26"/>
      <c r="G884" s="26"/>
      <c r="H884" s="26"/>
      <c r="I884" s="46"/>
      <c r="J884" s="51"/>
      <c r="K884" s="54"/>
      <c r="L884" s="2467"/>
      <c r="M884" s="2470"/>
      <c r="N884" s="59"/>
      <c r="O884" s="59"/>
      <c r="P884" s="59"/>
      <c r="Q884" s="64"/>
      <c r="R884" s="2463"/>
      <c r="S884" s="2460"/>
      <c r="T884" s="2463"/>
      <c r="U884" s="51"/>
      <c r="V884" s="80">
        <f t="shared" si="22"/>
        <v>0</v>
      </c>
      <c r="W884" s="51"/>
      <c r="X884" s="31"/>
      <c r="Y884" s="31"/>
      <c r="Z884" s="83"/>
      <c r="AA884" s="74"/>
      <c r="AB884" s="74"/>
      <c r="AC884" s="39"/>
      <c r="AD884" s="68"/>
      <c r="AE884" s="68"/>
      <c r="AF884" s="68"/>
      <c r="AG884" s="68"/>
      <c r="AH884" s="2476">
        <f t="shared" si="21"/>
        <v>1</v>
      </c>
    </row>
    <row r="885" spans="1:34" x14ac:dyDescent="0.25">
      <c r="A885" s="2517"/>
      <c r="C885" s="2474"/>
      <c r="D885" s="2474"/>
      <c r="E885" s="2474"/>
      <c r="F885" s="26"/>
      <c r="G885" s="26"/>
      <c r="H885" s="26"/>
      <c r="I885" s="46"/>
      <c r="J885" s="51"/>
      <c r="K885" s="54"/>
      <c r="L885" s="2467"/>
      <c r="M885" s="2470"/>
      <c r="N885" s="56"/>
      <c r="O885" s="56"/>
      <c r="P885" s="56"/>
      <c r="Q885" s="64"/>
      <c r="R885" s="2463"/>
      <c r="S885" s="2460"/>
      <c r="T885" s="2463"/>
      <c r="U885" s="51"/>
      <c r="V885" s="80">
        <f t="shared" si="22"/>
        <v>0</v>
      </c>
      <c r="W885" s="51"/>
      <c r="X885" s="81"/>
      <c r="Y885" s="81"/>
      <c r="Z885" s="87"/>
      <c r="AA885" s="74"/>
      <c r="AB885" s="74"/>
      <c r="AC885" s="39"/>
      <c r="AD885" s="68"/>
      <c r="AE885" s="68"/>
      <c r="AF885" s="68"/>
      <c r="AG885" s="68"/>
      <c r="AH885" s="2476">
        <f t="shared" si="21"/>
        <v>1</v>
      </c>
    </row>
    <row r="886" spans="1:34" x14ac:dyDescent="0.25">
      <c r="A886" s="2517"/>
      <c r="C886" s="65"/>
      <c r="D886" s="65"/>
      <c r="E886" s="65"/>
      <c r="F886" s="26"/>
      <c r="G886" s="26"/>
      <c r="H886" s="26"/>
      <c r="I886" s="46"/>
      <c r="J886" s="51"/>
      <c r="K886" s="54"/>
      <c r="L886" s="2467"/>
      <c r="M886" s="2469"/>
      <c r="N886" s="59"/>
      <c r="O886" s="59"/>
      <c r="P886" s="59"/>
      <c r="Q886" s="65"/>
      <c r="R886" s="2463"/>
      <c r="S886" s="2460"/>
      <c r="T886" s="2463"/>
      <c r="U886" s="2458"/>
      <c r="V886" s="80">
        <f t="shared" si="22"/>
        <v>0</v>
      </c>
      <c r="W886" s="51"/>
      <c r="X886" s="31"/>
      <c r="Y886" s="31"/>
      <c r="Z886" s="83"/>
      <c r="AA886" s="74"/>
      <c r="AB886" s="74"/>
      <c r="AC886" s="39"/>
      <c r="AD886" s="68"/>
      <c r="AE886" s="68"/>
      <c r="AF886" s="68"/>
      <c r="AG886" s="68"/>
      <c r="AH886" s="2476">
        <f t="shared" si="21"/>
        <v>1</v>
      </c>
    </row>
    <row r="887" spans="1:34" x14ac:dyDescent="0.25">
      <c r="A887" s="2517"/>
      <c r="C887" s="65"/>
      <c r="D887" s="65"/>
      <c r="E887" s="65"/>
      <c r="F887" s="26"/>
      <c r="G887" s="26"/>
      <c r="H887" s="26"/>
      <c r="I887" s="46"/>
      <c r="J887" s="51"/>
      <c r="K887" s="54"/>
      <c r="L887" s="2468"/>
      <c r="M887" s="2469"/>
      <c r="N887" s="59"/>
      <c r="O887" s="59"/>
      <c r="P887" s="59"/>
      <c r="Q887" s="65"/>
      <c r="R887" s="2463"/>
      <c r="S887" s="2460"/>
      <c r="T887" s="2463"/>
      <c r="U887" s="2458"/>
      <c r="V887" s="80">
        <f t="shared" si="22"/>
        <v>0</v>
      </c>
      <c r="W887" s="51"/>
      <c r="X887" s="31"/>
      <c r="Y887" s="31"/>
      <c r="Z887" s="83"/>
      <c r="AA887" s="74"/>
      <c r="AB887" s="74"/>
      <c r="AC887" s="39"/>
      <c r="AD887" s="68"/>
      <c r="AE887" s="68"/>
      <c r="AF887" s="68"/>
      <c r="AG887" s="68"/>
      <c r="AH887" s="2476">
        <f t="shared" si="21"/>
        <v>1</v>
      </c>
    </row>
    <row r="888" spans="1:34" x14ac:dyDescent="0.25">
      <c r="A888" s="2517"/>
      <c r="C888" s="2475"/>
      <c r="D888" s="2475"/>
      <c r="E888" s="2475"/>
      <c r="F888" s="26"/>
      <c r="G888" s="26"/>
      <c r="H888" s="26"/>
      <c r="I888" s="46"/>
      <c r="J888" s="51"/>
      <c r="K888" s="54"/>
      <c r="L888" s="2467"/>
      <c r="M888" s="2470"/>
      <c r="N888" s="60"/>
      <c r="O888" s="60"/>
      <c r="P888" s="60"/>
      <c r="Q888" s="65"/>
      <c r="R888" s="2463"/>
      <c r="S888" s="2460"/>
      <c r="T888" s="2463"/>
      <c r="U888" s="2458"/>
      <c r="V888" s="80">
        <f t="shared" si="22"/>
        <v>0</v>
      </c>
      <c r="W888" s="51"/>
      <c r="X888" s="31"/>
      <c r="Y888" s="31"/>
      <c r="Z888" s="87"/>
      <c r="AA888" s="74"/>
      <c r="AB888" s="74"/>
      <c r="AC888" s="39"/>
      <c r="AD888" s="68"/>
      <c r="AE888" s="68"/>
      <c r="AF888" s="68"/>
      <c r="AG888" s="68"/>
      <c r="AH888" s="2476">
        <f t="shared" si="21"/>
        <v>1</v>
      </c>
    </row>
    <row r="889" spans="1:34" x14ac:dyDescent="0.25">
      <c r="A889" s="2517"/>
      <c r="C889" s="65"/>
      <c r="D889" s="65"/>
      <c r="E889" s="65"/>
      <c r="F889" s="26"/>
      <c r="G889" s="26"/>
      <c r="H889" s="26"/>
      <c r="I889" s="46"/>
      <c r="J889" s="51"/>
      <c r="K889" s="54"/>
      <c r="L889" s="2467"/>
      <c r="M889" s="2470"/>
      <c r="N889" s="59"/>
      <c r="O889" s="59"/>
      <c r="P889" s="59"/>
      <c r="Q889" s="65"/>
      <c r="R889" s="2463"/>
      <c r="S889" s="2460"/>
      <c r="T889" s="2463"/>
      <c r="U889" s="2458"/>
      <c r="V889" s="80">
        <f t="shared" si="22"/>
        <v>0</v>
      </c>
      <c r="W889" s="51"/>
      <c r="X889" s="31"/>
      <c r="Y889" s="31"/>
      <c r="Z889" s="87"/>
      <c r="AA889" s="74"/>
      <c r="AB889" s="74"/>
      <c r="AC889" s="39"/>
      <c r="AD889" s="68"/>
      <c r="AE889" s="68"/>
      <c r="AF889" s="68"/>
      <c r="AG889" s="68"/>
      <c r="AH889" s="2476">
        <f t="shared" si="21"/>
        <v>1</v>
      </c>
    </row>
    <row r="890" spans="1:34" x14ac:dyDescent="0.25">
      <c r="A890" s="2517"/>
      <c r="C890" s="73"/>
      <c r="D890" s="73"/>
      <c r="E890" s="73"/>
      <c r="F890" s="26"/>
      <c r="G890" s="26"/>
      <c r="H890" s="26"/>
      <c r="I890" s="46"/>
      <c r="J890" s="70"/>
      <c r="K890" s="71"/>
      <c r="L890" s="2464"/>
      <c r="M890" s="2471"/>
      <c r="N890" s="72"/>
      <c r="O890" s="72"/>
      <c r="P890" s="72"/>
      <c r="Q890" s="73"/>
      <c r="R890" s="2464"/>
      <c r="S890" s="2465"/>
      <c r="T890" s="2465"/>
      <c r="U890" s="70"/>
      <c r="V890" s="80">
        <f t="shared" si="22"/>
        <v>0</v>
      </c>
      <c r="W890" s="70"/>
      <c r="X890" s="31"/>
      <c r="Y890" s="2963"/>
      <c r="Z890" s="47"/>
      <c r="AA890" s="48"/>
      <c r="AB890" s="48"/>
      <c r="AC890" s="39"/>
      <c r="AD890" s="68"/>
      <c r="AE890" s="68"/>
      <c r="AF890" s="68"/>
      <c r="AG890" s="68"/>
      <c r="AH890" s="2476">
        <f t="shared" si="21"/>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CA7D3-133C-4E37-A459-66D13BB12CB3}">
  <dimension ref="A1:W1822"/>
  <sheetViews>
    <sheetView workbookViewId="0">
      <selection activeCell="L120" sqref="L120"/>
    </sheetView>
  </sheetViews>
  <sheetFormatPr defaultColWidth="5.85546875" defaultRowHeight="15" customHeight="1" x14ac:dyDescent="0.25"/>
  <cols>
    <col min="1" max="1" width="6.42578125" bestFit="1" customWidth="1"/>
    <col min="2" max="2" width="3" customWidth="1"/>
    <col min="3" max="3" width="14.42578125" customWidth="1"/>
    <col min="4" max="5" width="14.28515625" customWidth="1"/>
    <col min="6" max="6" width="20.42578125" customWidth="1"/>
    <col min="7" max="7" width="8.28515625" customWidth="1"/>
    <col min="8" max="9" width="9.140625"/>
    <col min="10" max="10" width="7.5703125" customWidth="1"/>
    <col min="11" max="11" width="25" customWidth="1"/>
    <col min="12" max="12" width="19.7109375" customWidth="1"/>
    <col min="13" max="13" width="33.140625" customWidth="1"/>
    <col min="14" max="14" width="16.7109375" customWidth="1"/>
    <col min="15" max="15" width="28.85546875" customWidth="1"/>
    <col min="16" max="16" width="9.140625"/>
    <col min="17" max="17" width="6.42578125" customWidth="1"/>
    <col min="18" max="18" width="5" customWidth="1"/>
    <col min="19" max="19" width="30" customWidth="1"/>
    <col min="20" max="20" width="13.28515625" customWidth="1"/>
    <col min="21" max="21" width="3" customWidth="1"/>
    <col min="22" max="22" width="68.28515625" customWidth="1"/>
    <col min="23" max="23" width="9.140625" style="68"/>
  </cols>
  <sheetData>
    <row r="1" spans="1:23" s="1504" customFormat="1" ht="15" customHeight="1" x14ac:dyDescent="0.3">
      <c r="A1" s="1501"/>
      <c r="B1" s="1502"/>
      <c r="C1" s="1503" t="s">
        <v>4652</v>
      </c>
      <c r="D1" s="1503"/>
      <c r="E1" s="1503"/>
      <c r="G1" s="1505"/>
      <c r="H1" s="1505"/>
      <c r="I1" s="1505"/>
      <c r="J1" s="1505" t="s">
        <v>4653</v>
      </c>
      <c r="K1" s="1506"/>
      <c r="L1" s="1507"/>
      <c r="M1" s="1502"/>
      <c r="N1" s="1507"/>
      <c r="O1" s="1502"/>
      <c r="P1" s="1502"/>
      <c r="Q1" s="1502"/>
      <c r="R1" s="1502"/>
      <c r="S1" s="1502"/>
      <c r="T1" s="1502"/>
      <c r="U1" s="1502"/>
      <c r="V1" s="1508"/>
      <c r="W1" s="1509"/>
    </row>
    <row r="2" spans="1:23" s="1514" customFormat="1" ht="15" customHeight="1" x14ac:dyDescent="0.25">
      <c r="A2" s="1510" t="s">
        <v>846</v>
      </c>
      <c r="B2" s="1510" t="s">
        <v>4654</v>
      </c>
      <c r="C2" s="1511" t="s">
        <v>44</v>
      </c>
      <c r="D2" s="1510" t="s">
        <v>763</v>
      </c>
      <c r="E2" s="1510"/>
      <c r="F2" s="1510" t="s">
        <v>9</v>
      </c>
      <c r="G2" s="1510" t="s">
        <v>479</v>
      </c>
      <c r="H2" s="1510" t="s">
        <v>476</v>
      </c>
      <c r="I2" s="1510" t="s">
        <v>4655</v>
      </c>
      <c r="J2" s="1510" t="s">
        <v>4656</v>
      </c>
      <c r="K2" s="1512" t="s">
        <v>478</v>
      </c>
      <c r="L2" s="1510" t="s">
        <v>11</v>
      </c>
      <c r="M2" s="1510" t="s">
        <v>44</v>
      </c>
      <c r="N2" s="1510" t="s">
        <v>4657</v>
      </c>
      <c r="O2" s="1510" t="s">
        <v>484</v>
      </c>
      <c r="P2" s="1510" t="s">
        <v>485</v>
      </c>
      <c r="Q2" s="1510"/>
      <c r="R2" s="1510" t="s">
        <v>4658</v>
      </c>
      <c r="S2" s="1510" t="s">
        <v>4659</v>
      </c>
      <c r="T2" s="1510" t="s">
        <v>4660</v>
      </c>
      <c r="U2" s="1510" t="s">
        <v>4661</v>
      </c>
      <c r="V2" s="1510" t="s">
        <v>490</v>
      </c>
      <c r="W2" s="1513" t="s">
        <v>4662</v>
      </c>
    </row>
    <row r="3" spans="1:23" s="1523" customFormat="1" ht="15" customHeight="1" x14ac:dyDescent="0.25">
      <c r="A3" s="1515">
        <v>45205</v>
      </c>
      <c r="B3" s="1516"/>
      <c r="C3" s="1517"/>
      <c r="D3" s="1518" t="s">
        <v>4663</v>
      </c>
      <c r="E3" s="45"/>
      <c r="F3" s="1519"/>
      <c r="G3" s="69" t="s">
        <v>4381</v>
      </c>
      <c r="H3" s="69">
        <v>5</v>
      </c>
      <c r="I3" s="69" t="s">
        <v>4664</v>
      </c>
      <c r="J3" s="69" t="s">
        <v>506</v>
      </c>
      <c r="K3" s="56" t="s">
        <v>4665</v>
      </c>
      <c r="L3" s="45" t="s">
        <v>986</v>
      </c>
      <c r="M3" s="69" t="s">
        <v>535</v>
      </c>
      <c r="N3" s="45"/>
      <c r="O3" s="69">
        <v>4</v>
      </c>
      <c r="P3" s="69">
        <v>20</v>
      </c>
      <c r="Q3" s="50" t="s">
        <v>4666</v>
      </c>
      <c r="R3" s="1520">
        <v>45168</v>
      </c>
      <c r="S3" s="1521" t="s">
        <v>4667</v>
      </c>
      <c r="T3" s="1521"/>
      <c r="U3" s="1521" t="s">
        <v>511</v>
      </c>
      <c r="V3" s="31" t="s">
        <v>4617</v>
      </c>
      <c r="W3" s="1522"/>
    </row>
    <row r="4" spans="1:23" s="1523" customFormat="1" ht="15" customHeight="1" x14ac:dyDescent="0.25">
      <c r="A4" s="1515">
        <v>45205</v>
      </c>
      <c r="B4" s="1516"/>
      <c r="C4" s="1524" t="s">
        <v>4668</v>
      </c>
      <c r="D4" s="45" t="s">
        <v>4669</v>
      </c>
      <c r="E4" s="1525" t="s">
        <v>4670</v>
      </c>
      <c r="F4" s="1526"/>
      <c r="G4" s="16" t="s">
        <v>13</v>
      </c>
      <c r="H4" s="16">
        <v>145</v>
      </c>
      <c r="I4" s="52" t="s">
        <v>4671</v>
      </c>
      <c r="J4" s="16" t="s">
        <v>506</v>
      </c>
      <c r="K4" s="56" t="s">
        <v>1038</v>
      </c>
      <c r="L4" s="62" t="s">
        <v>4672</v>
      </c>
      <c r="M4" s="79" t="s">
        <v>4673</v>
      </c>
      <c r="N4" s="62" t="s">
        <v>4674</v>
      </c>
      <c r="O4" s="16">
        <v>0</v>
      </c>
      <c r="P4" s="16">
        <v>0</v>
      </c>
      <c r="Q4" s="16" t="s">
        <v>511</v>
      </c>
      <c r="R4" s="1520">
        <v>45183</v>
      </c>
      <c r="S4" s="12" t="s">
        <v>4667</v>
      </c>
      <c r="T4" s="12"/>
      <c r="U4" s="12" t="s">
        <v>511</v>
      </c>
      <c r="V4" s="82" t="s">
        <v>4675</v>
      </c>
      <c r="W4" s="4">
        <v>10</v>
      </c>
    </row>
    <row r="5" spans="1:23" s="1523" customFormat="1" ht="15" customHeight="1" x14ac:dyDescent="0.25">
      <c r="A5" s="1515">
        <v>45205</v>
      </c>
      <c r="B5" s="1516"/>
      <c r="C5" s="1527" t="s">
        <v>4668</v>
      </c>
      <c r="D5" s="45" t="s">
        <v>4676</v>
      </c>
      <c r="E5" s="1525" t="s">
        <v>4670</v>
      </c>
      <c r="F5" s="15"/>
      <c r="G5" s="16" t="s">
        <v>13</v>
      </c>
      <c r="H5" s="16">
        <v>80</v>
      </c>
      <c r="I5" s="52" t="s">
        <v>4677</v>
      </c>
      <c r="J5" s="16" t="s">
        <v>520</v>
      </c>
      <c r="K5" s="56" t="s">
        <v>1038</v>
      </c>
      <c r="L5" s="1528" t="s">
        <v>4678</v>
      </c>
      <c r="M5" s="79" t="s">
        <v>4679</v>
      </c>
      <c r="N5" s="1528" t="s">
        <v>4680</v>
      </c>
      <c r="O5" s="79" t="s">
        <v>4521</v>
      </c>
      <c r="P5" s="16">
        <v>100</v>
      </c>
      <c r="Q5" s="16" t="s">
        <v>4666</v>
      </c>
      <c r="R5" s="1520">
        <v>45192</v>
      </c>
      <c r="S5" s="12"/>
      <c r="T5" s="12"/>
      <c r="U5" s="12"/>
      <c r="V5" s="82" t="s">
        <v>4681</v>
      </c>
      <c r="W5" s="4"/>
    </row>
    <row r="6" spans="1:23" ht="15" customHeight="1" x14ac:dyDescent="0.25">
      <c r="A6" s="1515">
        <v>45205</v>
      </c>
      <c r="B6" s="1521"/>
      <c r="C6" s="1529" t="s">
        <v>4668</v>
      </c>
      <c r="D6" s="66" t="s">
        <v>4682</v>
      </c>
      <c r="E6" s="66"/>
      <c r="F6" s="1530"/>
      <c r="G6" s="50" t="s">
        <v>13</v>
      </c>
      <c r="H6" s="50">
        <v>12</v>
      </c>
      <c r="I6" s="50" t="s">
        <v>4683</v>
      </c>
      <c r="J6" s="50" t="s">
        <v>3667</v>
      </c>
      <c r="K6" s="57" t="s">
        <v>4684</v>
      </c>
      <c r="L6" s="149" t="s">
        <v>4071</v>
      </c>
      <c r="M6" s="1531" t="s">
        <v>4685</v>
      </c>
      <c r="N6" s="66" t="s">
        <v>4073</v>
      </c>
      <c r="O6" s="50">
        <v>18</v>
      </c>
      <c r="P6" s="50">
        <v>216</v>
      </c>
      <c r="Q6" s="507"/>
      <c r="R6" s="1532" t="s">
        <v>4074</v>
      </c>
      <c r="S6" s="1521" t="s">
        <v>4667</v>
      </c>
      <c r="T6" s="1521"/>
      <c r="U6" s="1521"/>
      <c r="V6" s="151" t="s">
        <v>4078</v>
      </c>
      <c r="W6" s="8"/>
    </row>
    <row r="7" spans="1:23" s="1523" customFormat="1" ht="15" customHeight="1" x14ac:dyDescent="0.25">
      <c r="A7" s="1515">
        <v>45205</v>
      </c>
      <c r="B7" s="1521"/>
      <c r="C7" s="1533"/>
      <c r="D7" s="45" t="s">
        <v>4686</v>
      </c>
      <c r="E7" s="45"/>
      <c r="F7" s="1526"/>
      <c r="G7" s="16" t="s">
        <v>13</v>
      </c>
      <c r="H7" s="16">
        <v>12</v>
      </c>
      <c r="I7" s="50" t="s">
        <v>4683</v>
      </c>
      <c r="J7" s="16" t="s">
        <v>3667</v>
      </c>
      <c r="K7" s="139" t="s">
        <v>4687</v>
      </c>
      <c r="L7" s="150" t="s">
        <v>4075</v>
      </c>
      <c r="M7" s="79" t="s">
        <v>4685</v>
      </c>
      <c r="N7" s="17" t="s">
        <v>4077</v>
      </c>
      <c r="O7" s="16">
        <v>19</v>
      </c>
      <c r="P7" s="16">
        <v>228</v>
      </c>
      <c r="Q7" s="50" t="s">
        <v>4666</v>
      </c>
      <c r="R7" s="1520">
        <v>45134</v>
      </c>
      <c r="S7" s="12" t="s">
        <v>4667</v>
      </c>
      <c r="T7" s="12"/>
      <c r="U7" s="12" t="s">
        <v>511</v>
      </c>
      <c r="V7" s="82" t="s">
        <v>4078</v>
      </c>
      <c r="W7" s="4">
        <v>2</v>
      </c>
    </row>
    <row r="8" spans="1:23" s="1523" customFormat="1" ht="15" customHeight="1" x14ac:dyDescent="0.25">
      <c r="A8" s="1515">
        <v>45205</v>
      </c>
      <c r="B8" s="1516"/>
      <c r="C8" s="1524" t="s">
        <v>574</v>
      </c>
      <c r="D8" s="45" t="s">
        <v>4688</v>
      </c>
      <c r="E8" s="1534" t="s">
        <v>4670</v>
      </c>
      <c r="F8" s="1526"/>
      <c r="G8" s="16" t="s">
        <v>13</v>
      </c>
      <c r="H8" s="16">
        <v>50</v>
      </c>
      <c r="I8" s="52" t="s">
        <v>4671</v>
      </c>
      <c r="J8" s="16" t="s">
        <v>506</v>
      </c>
      <c r="K8" s="56" t="s">
        <v>4689</v>
      </c>
      <c r="L8" s="62" t="s">
        <v>4690</v>
      </c>
      <c r="M8" s="79" t="s">
        <v>4691</v>
      </c>
      <c r="N8" s="62" t="s">
        <v>4692</v>
      </c>
      <c r="O8" s="16">
        <v>5</v>
      </c>
      <c r="P8" s="16">
        <v>250</v>
      </c>
      <c r="Q8" s="16" t="s">
        <v>511</v>
      </c>
      <c r="R8" s="1520"/>
      <c r="S8" s="12"/>
      <c r="T8" s="12"/>
      <c r="U8" s="12"/>
      <c r="V8" s="82" t="s">
        <v>592</v>
      </c>
      <c r="W8" s="4"/>
    </row>
    <row r="9" spans="1:23" s="164" customFormat="1" ht="15" customHeight="1" x14ac:dyDescent="0.25">
      <c r="A9" s="1515">
        <v>45205</v>
      </c>
      <c r="B9" s="1520"/>
      <c r="C9" s="1517" t="s">
        <v>4693</v>
      </c>
      <c r="D9" s="45" t="s">
        <v>4694</v>
      </c>
      <c r="E9" s="1525" t="s">
        <v>4670</v>
      </c>
      <c r="F9" s="15" t="s">
        <v>4695</v>
      </c>
      <c r="G9" s="50" t="s">
        <v>13</v>
      </c>
      <c r="H9" s="50">
        <v>50</v>
      </c>
      <c r="I9" s="53" t="s">
        <v>4671</v>
      </c>
      <c r="J9" s="50" t="s">
        <v>506</v>
      </c>
      <c r="K9" s="57" t="s">
        <v>4696</v>
      </c>
      <c r="L9" s="1528" t="s">
        <v>4697</v>
      </c>
      <c r="M9" s="1531" t="s">
        <v>4698</v>
      </c>
      <c r="N9" s="1535" t="s">
        <v>1205</v>
      </c>
      <c r="O9" s="1531" t="s">
        <v>4699</v>
      </c>
      <c r="P9" s="50">
        <v>600</v>
      </c>
      <c r="Q9" s="50" t="s">
        <v>511</v>
      </c>
      <c r="R9" s="1520">
        <v>45192</v>
      </c>
      <c r="S9" s="1521"/>
      <c r="T9" s="1521"/>
      <c r="U9" s="1521"/>
      <c r="V9" s="31" t="s">
        <v>592</v>
      </c>
      <c r="W9" s="1522">
        <v>8</v>
      </c>
    </row>
    <row r="10" spans="1:23" s="1523" customFormat="1" ht="15" customHeight="1" x14ac:dyDescent="0.25">
      <c r="A10" s="1515">
        <v>45205</v>
      </c>
      <c r="B10" s="1516"/>
      <c r="C10" s="1524" t="s">
        <v>4693</v>
      </c>
      <c r="D10" s="45" t="s">
        <v>4700</v>
      </c>
      <c r="E10" s="1525" t="s">
        <v>4670</v>
      </c>
      <c r="F10" s="1526"/>
      <c r="G10" s="16" t="s">
        <v>13</v>
      </c>
      <c r="H10" s="16">
        <v>98</v>
      </c>
      <c r="I10" s="52" t="s">
        <v>4677</v>
      </c>
      <c r="J10" s="16" t="s">
        <v>506</v>
      </c>
      <c r="K10" s="56" t="s">
        <v>1038</v>
      </c>
      <c r="L10" s="17" t="s">
        <v>4701</v>
      </c>
      <c r="M10" s="79" t="s">
        <v>4702</v>
      </c>
      <c r="N10" s="62" t="s">
        <v>4703</v>
      </c>
      <c r="O10" s="16">
        <v>10</v>
      </c>
      <c r="P10" s="16">
        <v>980</v>
      </c>
      <c r="Q10" s="16" t="s">
        <v>4666</v>
      </c>
      <c r="R10" s="1520">
        <v>45196</v>
      </c>
      <c r="S10" s="12"/>
      <c r="T10" s="12"/>
      <c r="U10" s="12"/>
      <c r="V10" s="82" t="s">
        <v>4704</v>
      </c>
      <c r="W10" s="4"/>
    </row>
    <row r="11" spans="1:23" s="164" customFormat="1" ht="15" customHeight="1" x14ac:dyDescent="0.25">
      <c r="A11" s="1515">
        <v>45205</v>
      </c>
      <c r="B11" s="12"/>
      <c r="C11" s="1524" t="s">
        <v>4705</v>
      </c>
      <c r="D11" s="45" t="s">
        <v>4706</v>
      </c>
      <c r="E11" s="45" t="s">
        <v>4707</v>
      </c>
      <c r="F11" s="1536">
        <v>2</v>
      </c>
      <c r="G11" s="16" t="s">
        <v>4593</v>
      </c>
      <c r="H11" s="16">
        <v>400</v>
      </c>
      <c r="I11" s="52" t="s">
        <v>4708</v>
      </c>
      <c r="J11" s="16" t="s">
        <v>3667</v>
      </c>
      <c r="K11" s="140" t="s">
        <v>4709</v>
      </c>
      <c r="L11" s="62" t="s">
        <v>4710</v>
      </c>
      <c r="M11" s="79" t="s">
        <v>4711</v>
      </c>
      <c r="N11" s="62" t="s">
        <v>4712</v>
      </c>
      <c r="O11" s="16">
        <v>4</v>
      </c>
      <c r="P11" s="16">
        <v>1600</v>
      </c>
      <c r="Q11" s="16" t="s">
        <v>511</v>
      </c>
      <c r="R11" s="1520">
        <v>45159</v>
      </c>
      <c r="S11" s="12" t="s">
        <v>4667</v>
      </c>
      <c r="T11" s="12" t="s">
        <v>19</v>
      </c>
      <c r="U11" s="12" t="s">
        <v>511</v>
      </c>
      <c r="V11" s="82" t="s">
        <v>4713</v>
      </c>
      <c r="W11" s="4">
        <v>56</v>
      </c>
    </row>
    <row r="12" spans="1:23" s="164" customFormat="1" ht="15" customHeight="1" x14ac:dyDescent="0.25">
      <c r="A12" s="1515">
        <v>45205</v>
      </c>
      <c r="B12" s="1520"/>
      <c r="C12" s="1533" t="s">
        <v>4714</v>
      </c>
      <c r="D12" s="45">
        <v>120259</v>
      </c>
      <c r="E12" s="45"/>
      <c r="F12" s="1526" t="s">
        <v>4715</v>
      </c>
      <c r="G12" s="16" t="s">
        <v>4716</v>
      </c>
      <c r="H12" s="16">
        <v>335</v>
      </c>
      <c r="I12" s="135" t="s">
        <v>4717</v>
      </c>
      <c r="J12" s="16" t="s">
        <v>3609</v>
      </c>
      <c r="K12" s="56" t="s">
        <v>4718</v>
      </c>
      <c r="L12" s="62" t="s">
        <v>4719</v>
      </c>
      <c r="M12" s="79" t="s">
        <v>4720</v>
      </c>
      <c r="N12" s="17" t="s">
        <v>4721</v>
      </c>
      <c r="O12" s="16">
        <v>0</v>
      </c>
      <c r="P12" s="16">
        <v>0</v>
      </c>
      <c r="Q12" s="1537" t="s">
        <v>511</v>
      </c>
      <c r="R12" s="1520">
        <v>45183</v>
      </c>
      <c r="S12" s="1521" t="s">
        <v>4667</v>
      </c>
      <c r="T12" s="1521"/>
      <c r="U12" s="1521" t="s">
        <v>511</v>
      </c>
      <c r="V12" s="31" t="s">
        <v>1017</v>
      </c>
      <c r="W12" s="4">
        <v>50</v>
      </c>
    </row>
    <row r="13" spans="1:23" s="1523" customFormat="1" ht="15" customHeight="1" x14ac:dyDescent="0.25">
      <c r="A13" s="1515">
        <v>45204</v>
      </c>
      <c r="B13" s="1516"/>
      <c r="C13" s="1524" t="s">
        <v>4693</v>
      </c>
      <c r="D13" s="45" t="s">
        <v>4722</v>
      </c>
      <c r="E13" s="1525" t="s">
        <v>4670</v>
      </c>
      <c r="F13" s="1526"/>
      <c r="G13" s="16" t="s">
        <v>13</v>
      </c>
      <c r="H13" s="16">
        <v>5</v>
      </c>
      <c r="I13" s="52" t="s">
        <v>4723</v>
      </c>
      <c r="J13" s="16" t="s">
        <v>506</v>
      </c>
      <c r="K13" s="56" t="s">
        <v>4724</v>
      </c>
      <c r="L13" s="62" t="s">
        <v>4725</v>
      </c>
      <c r="M13" s="79" t="s">
        <v>4726</v>
      </c>
      <c r="N13" s="62" t="s">
        <v>4727</v>
      </c>
      <c r="O13" s="16">
        <v>126</v>
      </c>
      <c r="P13" s="16">
        <v>630</v>
      </c>
      <c r="Q13" s="16" t="s">
        <v>4666</v>
      </c>
      <c r="R13" s="1520">
        <v>45160</v>
      </c>
      <c r="S13" s="12" t="s">
        <v>4667</v>
      </c>
      <c r="T13" s="12"/>
      <c r="U13" s="12" t="s">
        <v>511</v>
      </c>
      <c r="V13" s="82" t="s">
        <v>524</v>
      </c>
      <c r="W13" s="4">
        <v>2</v>
      </c>
    </row>
    <row r="14" spans="1:23" s="1523" customFormat="1" ht="15" customHeight="1" x14ac:dyDescent="0.25">
      <c r="A14" s="1515">
        <v>45204</v>
      </c>
      <c r="B14" s="1516"/>
      <c r="C14" s="1533" t="s">
        <v>4728</v>
      </c>
      <c r="D14" s="45">
        <v>120499</v>
      </c>
      <c r="E14" s="45"/>
      <c r="F14" s="1526"/>
      <c r="G14" s="16" t="s">
        <v>4729</v>
      </c>
      <c r="H14" s="16">
        <v>50</v>
      </c>
      <c r="I14" s="52" t="s">
        <v>4730</v>
      </c>
      <c r="J14" s="16" t="s">
        <v>506</v>
      </c>
      <c r="K14" s="56" t="s">
        <v>1038</v>
      </c>
      <c r="L14" s="17" t="s">
        <v>4731</v>
      </c>
      <c r="M14" s="79" t="s">
        <v>4732</v>
      </c>
      <c r="N14" s="62" t="s">
        <v>4733</v>
      </c>
      <c r="O14" s="16">
        <v>17</v>
      </c>
      <c r="P14" s="16">
        <v>850</v>
      </c>
      <c r="Q14" s="1537" t="s">
        <v>4666</v>
      </c>
      <c r="R14" s="34">
        <v>45183</v>
      </c>
      <c r="S14" s="1521" t="s">
        <v>4667</v>
      </c>
      <c r="T14" s="1521"/>
      <c r="U14" s="1521" t="s">
        <v>511</v>
      </c>
      <c r="V14" s="31" t="s">
        <v>4734</v>
      </c>
      <c r="W14" s="4"/>
    </row>
    <row r="15" spans="1:23" s="164" customFormat="1" ht="15" customHeight="1" x14ac:dyDescent="0.25">
      <c r="A15" s="1515">
        <v>45204</v>
      </c>
      <c r="B15" s="1520"/>
      <c r="C15" s="1538" t="s">
        <v>4714</v>
      </c>
      <c r="D15" s="45">
        <v>120259</v>
      </c>
      <c r="E15" s="45"/>
      <c r="F15" s="1526" t="s">
        <v>4715</v>
      </c>
      <c r="G15" s="16" t="s">
        <v>4716</v>
      </c>
      <c r="H15" s="16">
        <v>865</v>
      </c>
      <c r="I15" s="52" t="s">
        <v>4735</v>
      </c>
      <c r="J15" s="16" t="s">
        <v>3609</v>
      </c>
      <c r="K15" s="56" t="s">
        <v>4718</v>
      </c>
      <c r="L15" s="62" t="s">
        <v>4719</v>
      </c>
      <c r="M15" s="79" t="s">
        <v>4720</v>
      </c>
      <c r="N15" s="17" t="s">
        <v>4721</v>
      </c>
      <c r="O15" s="16">
        <v>0</v>
      </c>
      <c r="P15" s="16">
        <v>0</v>
      </c>
      <c r="Q15" s="1537" t="s">
        <v>511</v>
      </c>
      <c r="R15" s="34">
        <v>45183</v>
      </c>
      <c r="S15" s="1521" t="s">
        <v>4667</v>
      </c>
      <c r="T15" s="1521"/>
      <c r="U15" s="1521" t="s">
        <v>511</v>
      </c>
      <c r="V15" s="31" t="s">
        <v>1017</v>
      </c>
      <c r="W15" s="4">
        <v>50</v>
      </c>
    </row>
    <row r="16" spans="1:23" s="1523" customFormat="1" ht="15" customHeight="1" x14ac:dyDescent="0.25">
      <c r="A16" s="1515">
        <v>45203</v>
      </c>
      <c r="B16" s="1516"/>
      <c r="C16" s="1533" t="s">
        <v>4736</v>
      </c>
      <c r="D16" s="1539" t="s">
        <v>4737</v>
      </c>
      <c r="E16" s="1540" t="s">
        <v>4670</v>
      </c>
      <c r="F16" s="1530"/>
      <c r="G16" s="50" t="s">
        <v>13</v>
      </c>
      <c r="H16" s="50">
        <v>40</v>
      </c>
      <c r="I16" s="53" t="s">
        <v>4738</v>
      </c>
      <c r="J16" s="50" t="s">
        <v>506</v>
      </c>
      <c r="K16" s="57" t="s">
        <v>1038</v>
      </c>
      <c r="L16" s="62" t="s">
        <v>4739</v>
      </c>
      <c r="M16" s="1531" t="s">
        <v>3754</v>
      </c>
      <c r="N16" s="62" t="s">
        <v>4740</v>
      </c>
      <c r="O16" s="50">
        <v>0</v>
      </c>
      <c r="P16" s="50">
        <v>0</v>
      </c>
      <c r="Q16" s="1537" t="s">
        <v>4666</v>
      </c>
      <c r="R16" s="34">
        <v>45183</v>
      </c>
      <c r="S16" s="1521" t="s">
        <v>4667</v>
      </c>
      <c r="T16" s="1521"/>
      <c r="U16" s="1521" t="s">
        <v>511</v>
      </c>
      <c r="V16" s="31" t="s">
        <v>4741</v>
      </c>
      <c r="W16" s="4">
        <v>1.5</v>
      </c>
    </row>
    <row r="17" spans="1:23" s="1547" customFormat="1" ht="15" customHeight="1" x14ac:dyDescent="0.25">
      <c r="A17" s="1515">
        <v>45203</v>
      </c>
      <c r="B17" s="1541"/>
      <c r="C17" s="1517" t="s">
        <v>4668</v>
      </c>
      <c r="D17" s="128" t="s">
        <v>4742</v>
      </c>
      <c r="E17" s="1542" t="s">
        <v>4670</v>
      </c>
      <c r="F17" s="1543"/>
      <c r="G17" s="55" t="s">
        <v>13</v>
      </c>
      <c r="H17" s="55">
        <v>2</v>
      </c>
      <c r="I17" s="137" t="s">
        <v>4743</v>
      </c>
      <c r="J17" s="55" t="s">
        <v>520</v>
      </c>
      <c r="K17" s="142" t="s">
        <v>1060</v>
      </c>
      <c r="L17" s="1544" t="s">
        <v>4744</v>
      </c>
      <c r="M17" s="1545" t="s">
        <v>4745</v>
      </c>
      <c r="N17" s="1546" t="s">
        <v>4746</v>
      </c>
      <c r="O17" s="1545" t="s">
        <v>4747</v>
      </c>
      <c r="P17" s="55">
        <v>34</v>
      </c>
      <c r="Q17" s="50" t="s">
        <v>4666</v>
      </c>
      <c r="R17" s="34">
        <v>45198</v>
      </c>
      <c r="S17" s="1521"/>
      <c r="T17" s="1521"/>
      <c r="U17" s="1521"/>
      <c r="V17" s="31" t="s">
        <v>4748</v>
      </c>
      <c r="W17" s="1522"/>
    </row>
    <row r="18" spans="1:23" s="164" customFormat="1" ht="15" customHeight="1" x14ac:dyDescent="0.25">
      <c r="A18" s="1515">
        <v>45203</v>
      </c>
      <c r="B18" s="1520"/>
      <c r="C18" s="1524" t="s">
        <v>4668</v>
      </c>
      <c r="D18" s="45" t="s">
        <v>4749</v>
      </c>
      <c r="E18" s="1525" t="s">
        <v>4670</v>
      </c>
      <c r="F18" s="1526"/>
      <c r="G18" s="16" t="s">
        <v>13</v>
      </c>
      <c r="H18" s="16">
        <v>6</v>
      </c>
      <c r="I18" s="52" t="s">
        <v>4738</v>
      </c>
      <c r="J18" s="16" t="s">
        <v>3609</v>
      </c>
      <c r="K18" s="56" t="s">
        <v>511</v>
      </c>
      <c r="L18" s="1528" t="s">
        <v>4750</v>
      </c>
      <c r="M18" s="79" t="s">
        <v>4751</v>
      </c>
      <c r="N18" s="1528" t="s">
        <v>4752</v>
      </c>
      <c r="O18" s="79" t="s">
        <v>4570</v>
      </c>
      <c r="P18" s="16">
        <v>192</v>
      </c>
      <c r="Q18" s="16" t="s">
        <v>4666</v>
      </c>
      <c r="R18" s="1520">
        <v>45190</v>
      </c>
      <c r="S18" s="12"/>
      <c r="T18" s="12"/>
      <c r="U18" s="12"/>
      <c r="V18" s="82" t="s">
        <v>1225</v>
      </c>
      <c r="W18" s="4">
        <v>4</v>
      </c>
    </row>
    <row r="19" spans="1:23" s="1523" customFormat="1" ht="15" customHeight="1" x14ac:dyDescent="0.25">
      <c r="A19" s="1515">
        <v>45203</v>
      </c>
      <c r="B19" s="1516"/>
      <c r="C19" s="1527" t="s">
        <v>574</v>
      </c>
      <c r="D19" s="160" t="s">
        <v>4753</v>
      </c>
      <c r="E19" s="160"/>
      <c r="F19" s="1548" t="s">
        <v>4754</v>
      </c>
      <c r="G19" s="16" t="s">
        <v>4233</v>
      </c>
      <c r="H19" s="1549">
        <v>248</v>
      </c>
      <c r="I19" s="52" t="s">
        <v>4738</v>
      </c>
      <c r="J19" s="16" t="s">
        <v>506</v>
      </c>
      <c r="K19" s="56" t="s">
        <v>4755</v>
      </c>
      <c r="L19" s="1528" t="s">
        <v>4756</v>
      </c>
      <c r="M19" s="79" t="s">
        <v>4757</v>
      </c>
      <c r="N19" s="1528" t="s">
        <v>4758</v>
      </c>
      <c r="O19" s="79" t="s">
        <v>4521</v>
      </c>
      <c r="P19" s="16">
        <v>248</v>
      </c>
      <c r="Q19" s="16" t="s">
        <v>4666</v>
      </c>
      <c r="R19" s="1520">
        <v>45196</v>
      </c>
      <c r="S19" s="16"/>
      <c r="T19" s="16"/>
      <c r="U19" s="16"/>
      <c r="V19" s="82" t="s">
        <v>4617</v>
      </c>
      <c r="W19" s="4"/>
    </row>
    <row r="20" spans="1:23" s="164" customFormat="1" ht="15" customHeight="1" x14ac:dyDescent="0.25">
      <c r="A20" s="1515">
        <v>45202</v>
      </c>
      <c r="B20" s="12"/>
      <c r="C20" s="1517" t="s">
        <v>574</v>
      </c>
      <c r="D20" s="45" t="s">
        <v>4759</v>
      </c>
      <c r="E20" s="1550"/>
      <c r="F20" s="151"/>
      <c r="G20" s="50" t="s">
        <v>841</v>
      </c>
      <c r="H20" s="50">
        <v>248</v>
      </c>
      <c r="I20" s="53" t="s">
        <v>4760</v>
      </c>
      <c r="J20" s="50" t="s">
        <v>506</v>
      </c>
      <c r="K20" s="57" t="s">
        <v>4761</v>
      </c>
      <c r="L20" s="63" t="s">
        <v>4762</v>
      </c>
      <c r="M20" s="1531" t="s">
        <v>3519</v>
      </c>
      <c r="N20" s="1535" t="s">
        <v>449</v>
      </c>
      <c r="O20" s="1531" t="s">
        <v>4462</v>
      </c>
      <c r="P20" s="50">
        <v>0</v>
      </c>
      <c r="Q20" s="50" t="s">
        <v>4666</v>
      </c>
      <c r="R20" s="34">
        <v>45195</v>
      </c>
      <c r="S20" s="1521"/>
      <c r="T20" s="1521"/>
      <c r="U20" s="1521"/>
      <c r="V20" s="31" t="s">
        <v>4617</v>
      </c>
      <c r="W20" s="1522"/>
    </row>
    <row r="21" spans="1:23" s="1523" customFormat="1" ht="15" customHeight="1" x14ac:dyDescent="0.25">
      <c r="A21" s="1515">
        <v>45202</v>
      </c>
      <c r="B21" s="1516"/>
      <c r="C21" s="1517" t="s">
        <v>574</v>
      </c>
      <c r="D21" s="45" t="s">
        <v>4763</v>
      </c>
      <c r="E21" s="1550"/>
      <c r="F21" s="151"/>
      <c r="G21" s="50" t="s">
        <v>4381</v>
      </c>
      <c r="H21" s="50">
        <v>20</v>
      </c>
      <c r="I21" s="53" t="s">
        <v>4760</v>
      </c>
      <c r="J21" s="50" t="s">
        <v>506</v>
      </c>
      <c r="K21" s="57" t="s">
        <v>4764</v>
      </c>
      <c r="L21" s="1528" t="s">
        <v>4765</v>
      </c>
      <c r="M21" s="1531" t="s">
        <v>4766</v>
      </c>
      <c r="N21" s="1535" t="s">
        <v>449</v>
      </c>
      <c r="O21" s="1531" t="s">
        <v>4462</v>
      </c>
      <c r="P21" s="50">
        <v>0</v>
      </c>
      <c r="Q21" s="50" t="s">
        <v>511</v>
      </c>
      <c r="R21" s="34">
        <v>45195</v>
      </c>
      <c r="S21" s="1521"/>
      <c r="T21" s="1521"/>
      <c r="U21" s="1521"/>
      <c r="V21" s="31" t="s">
        <v>4617</v>
      </c>
      <c r="W21" s="1522">
        <v>23</v>
      </c>
    </row>
    <row r="22" spans="1:23" s="1523" customFormat="1" ht="15" customHeight="1" x14ac:dyDescent="0.25">
      <c r="A22" s="1515">
        <v>45202</v>
      </c>
      <c r="B22" s="1521"/>
      <c r="C22" s="1524" t="s">
        <v>4693</v>
      </c>
      <c r="D22" s="45">
        <v>120387</v>
      </c>
      <c r="E22" s="1534" t="s">
        <v>4670</v>
      </c>
      <c r="F22" s="1551"/>
      <c r="G22" s="16" t="s">
        <v>13</v>
      </c>
      <c r="H22" s="16">
        <v>2</v>
      </c>
      <c r="I22" s="52" t="s">
        <v>4767</v>
      </c>
      <c r="J22" s="16" t="s">
        <v>782</v>
      </c>
      <c r="K22" s="56" t="s">
        <v>1038</v>
      </c>
      <c r="L22" s="62" t="s">
        <v>4768</v>
      </c>
      <c r="M22" s="79" t="s">
        <v>4769</v>
      </c>
      <c r="N22" s="62" t="s">
        <v>4770</v>
      </c>
      <c r="O22" s="16">
        <v>23</v>
      </c>
      <c r="P22" s="16">
        <v>46</v>
      </c>
      <c r="Q22" s="1537" t="s">
        <v>4666</v>
      </c>
      <c r="R22" s="1520">
        <v>45188</v>
      </c>
      <c r="S22" s="16"/>
      <c r="T22" s="16"/>
      <c r="U22" s="16"/>
      <c r="V22" s="82" t="s">
        <v>1261</v>
      </c>
      <c r="W22" s="1552"/>
    </row>
    <row r="23" spans="1:23" s="164" customFormat="1" ht="15" customHeight="1" x14ac:dyDescent="0.25">
      <c r="A23" s="1515">
        <v>45202</v>
      </c>
      <c r="B23" s="12"/>
      <c r="C23" s="1533" t="s">
        <v>4668</v>
      </c>
      <c r="D23" s="45">
        <v>120702</v>
      </c>
      <c r="E23" s="1534" t="s">
        <v>4670</v>
      </c>
      <c r="F23" s="1526" t="s">
        <v>4771</v>
      </c>
      <c r="G23" s="16" t="s">
        <v>4772</v>
      </c>
      <c r="H23" s="16">
        <v>20</v>
      </c>
      <c r="I23" s="135" t="s">
        <v>4773</v>
      </c>
      <c r="J23" s="16" t="s">
        <v>506</v>
      </c>
      <c r="K23" s="56" t="s">
        <v>4774</v>
      </c>
      <c r="L23" s="62" t="s">
        <v>4775</v>
      </c>
      <c r="M23" s="79" t="s">
        <v>4776</v>
      </c>
      <c r="N23" s="62" t="s">
        <v>4777</v>
      </c>
      <c r="O23" s="16">
        <v>4</v>
      </c>
      <c r="P23" s="16">
        <v>80</v>
      </c>
      <c r="Q23" s="1537" t="s">
        <v>4666</v>
      </c>
      <c r="R23" s="1541"/>
      <c r="S23" s="1553"/>
      <c r="T23" s="1553"/>
      <c r="U23" s="1553"/>
      <c r="V23" s="82" t="s">
        <v>4778</v>
      </c>
      <c r="W23" s="4">
        <v>4</v>
      </c>
    </row>
    <row r="24" spans="1:23" s="1523" customFormat="1" ht="15" customHeight="1" x14ac:dyDescent="0.25">
      <c r="A24" s="1515">
        <v>45202</v>
      </c>
      <c r="B24" s="1516"/>
      <c r="C24" s="1533" t="s">
        <v>4668</v>
      </c>
      <c r="D24" s="45" t="s">
        <v>4779</v>
      </c>
      <c r="E24" s="45"/>
      <c r="F24" s="1530" t="s">
        <v>4695</v>
      </c>
      <c r="G24" s="50" t="s">
        <v>13</v>
      </c>
      <c r="H24" s="50">
        <v>90</v>
      </c>
      <c r="I24" s="53" t="s">
        <v>1208</v>
      </c>
      <c r="J24" s="50" t="s">
        <v>782</v>
      </c>
      <c r="K24" s="57" t="s">
        <v>4780</v>
      </c>
      <c r="L24" s="62" t="s">
        <v>4781</v>
      </c>
      <c r="M24" s="79" t="s">
        <v>4782</v>
      </c>
      <c r="N24" s="66" t="s">
        <v>1211</v>
      </c>
      <c r="O24" s="50">
        <v>3</v>
      </c>
      <c r="P24" s="50">
        <v>270</v>
      </c>
      <c r="Q24" s="1537" t="s">
        <v>511</v>
      </c>
      <c r="R24" s="34">
        <v>45174</v>
      </c>
      <c r="S24" s="1521" t="s">
        <v>4783</v>
      </c>
      <c r="T24" s="1521"/>
      <c r="U24" s="1521" t="s">
        <v>511</v>
      </c>
      <c r="V24" s="31" t="s">
        <v>4784</v>
      </c>
      <c r="W24" s="4"/>
    </row>
    <row r="25" spans="1:23" s="1523" customFormat="1" ht="15" customHeight="1" x14ac:dyDescent="0.25">
      <c r="A25" s="1515">
        <v>45202</v>
      </c>
      <c r="B25" s="1521"/>
      <c r="C25" s="1533" t="s">
        <v>4693</v>
      </c>
      <c r="D25" s="45">
        <v>120429</v>
      </c>
      <c r="E25" s="45"/>
      <c r="F25" s="1526"/>
      <c r="G25" s="16" t="s">
        <v>4785</v>
      </c>
      <c r="H25" s="16">
        <v>50</v>
      </c>
      <c r="I25" s="52" t="s">
        <v>4786</v>
      </c>
      <c r="J25" s="16" t="s">
        <v>782</v>
      </c>
      <c r="K25" s="57" t="s">
        <v>4787</v>
      </c>
      <c r="L25" s="62" t="s">
        <v>4788</v>
      </c>
      <c r="M25" s="1531" t="s">
        <v>4789</v>
      </c>
      <c r="N25" s="66" t="s">
        <v>4790</v>
      </c>
      <c r="O25" s="50">
        <v>13</v>
      </c>
      <c r="P25" s="50">
        <v>650</v>
      </c>
      <c r="Q25" s="1537" t="s">
        <v>4666</v>
      </c>
      <c r="R25" s="34">
        <v>45178</v>
      </c>
      <c r="S25" s="1521" t="s">
        <v>4667</v>
      </c>
      <c r="T25" s="1521"/>
      <c r="U25" s="1521" t="s">
        <v>511</v>
      </c>
      <c r="V25" s="31" t="s">
        <v>4791</v>
      </c>
      <c r="W25" s="4"/>
    </row>
    <row r="26" spans="1:23" s="1523" customFormat="1" ht="15" customHeight="1" x14ac:dyDescent="0.25">
      <c r="A26" s="1515">
        <v>45202</v>
      </c>
      <c r="B26" s="1521"/>
      <c r="C26" s="1524" t="s">
        <v>4792</v>
      </c>
      <c r="D26" s="45">
        <v>120432</v>
      </c>
      <c r="E26" s="45"/>
      <c r="F26" s="1526"/>
      <c r="G26" s="16" t="s">
        <v>4793</v>
      </c>
      <c r="H26" s="16">
        <v>13</v>
      </c>
      <c r="I26" s="52" t="s">
        <v>4767</v>
      </c>
      <c r="J26" s="16" t="s">
        <v>506</v>
      </c>
      <c r="K26" s="56" t="s">
        <v>1038</v>
      </c>
      <c r="L26" s="62" t="s">
        <v>4794</v>
      </c>
      <c r="M26" s="1531" t="s">
        <v>4795</v>
      </c>
      <c r="N26" s="62" t="s">
        <v>4796</v>
      </c>
      <c r="O26" s="16">
        <v>84</v>
      </c>
      <c r="P26" s="16">
        <v>1092</v>
      </c>
      <c r="Q26" s="1537" t="s">
        <v>4666</v>
      </c>
      <c r="R26" s="1520">
        <v>45183</v>
      </c>
      <c r="S26" s="12" t="s">
        <v>4667</v>
      </c>
      <c r="T26" s="12"/>
      <c r="U26" s="12"/>
      <c r="V26" s="82" t="s">
        <v>1867</v>
      </c>
      <c r="W26" s="4"/>
    </row>
    <row r="27" spans="1:23" s="164" customFormat="1" ht="15" customHeight="1" x14ac:dyDescent="0.25">
      <c r="A27" s="1515">
        <v>45201</v>
      </c>
      <c r="B27" s="1520"/>
      <c r="C27" s="1554" t="s">
        <v>4797</v>
      </c>
      <c r="D27" s="128">
        <v>120883</v>
      </c>
      <c r="E27" s="1555"/>
      <c r="F27" s="1556" t="s">
        <v>4798</v>
      </c>
      <c r="G27" s="77" t="s">
        <v>13</v>
      </c>
      <c r="H27" s="77">
        <v>270</v>
      </c>
      <c r="I27" s="138" t="s">
        <v>4799</v>
      </c>
      <c r="J27" s="77" t="s">
        <v>506</v>
      </c>
      <c r="K27" s="143" t="s">
        <v>4800</v>
      </c>
      <c r="L27" s="147" t="s">
        <v>4801</v>
      </c>
      <c r="M27" s="1557" t="s">
        <v>4802</v>
      </c>
      <c r="N27" s="147" t="s">
        <v>4803</v>
      </c>
      <c r="O27" s="77">
        <v>0</v>
      </c>
      <c r="P27" s="77">
        <v>0</v>
      </c>
      <c r="Q27" s="16" t="s">
        <v>4666</v>
      </c>
      <c r="R27" s="1520"/>
      <c r="S27" s="12"/>
      <c r="T27" s="12"/>
      <c r="U27" s="12"/>
      <c r="V27" s="82" t="s">
        <v>4804</v>
      </c>
      <c r="W27" s="4">
        <v>2</v>
      </c>
    </row>
    <row r="28" spans="1:23" s="1523" customFormat="1" ht="15" customHeight="1" x14ac:dyDescent="0.25">
      <c r="A28" s="1515">
        <v>45201</v>
      </c>
      <c r="B28" s="1521"/>
      <c r="C28" s="1533" t="s">
        <v>574</v>
      </c>
      <c r="D28" s="45">
        <v>120474</v>
      </c>
      <c r="E28" s="1550"/>
      <c r="F28" s="1530" t="s">
        <v>4805</v>
      </c>
      <c r="G28" s="50" t="s">
        <v>13</v>
      </c>
      <c r="H28" s="50">
        <v>5</v>
      </c>
      <c r="I28" s="53" t="s">
        <v>4806</v>
      </c>
      <c r="J28" s="50" t="s">
        <v>520</v>
      </c>
      <c r="K28" s="57" t="s">
        <v>1038</v>
      </c>
      <c r="L28" s="62" t="s">
        <v>4807</v>
      </c>
      <c r="M28" s="1531" t="s">
        <v>4808</v>
      </c>
      <c r="N28" s="66" t="s">
        <v>4809</v>
      </c>
      <c r="O28" s="50">
        <v>199</v>
      </c>
      <c r="P28" s="50">
        <v>995</v>
      </c>
      <c r="Q28" s="1537" t="s">
        <v>4666</v>
      </c>
      <c r="R28" s="34">
        <v>45187</v>
      </c>
      <c r="S28" s="1521"/>
      <c r="T28" s="1521"/>
      <c r="U28" s="1521"/>
      <c r="V28" s="31" t="s">
        <v>2769</v>
      </c>
      <c r="W28" s="4"/>
    </row>
    <row r="29" spans="1:23" s="1547" customFormat="1" ht="15" customHeight="1" x14ac:dyDescent="0.25">
      <c r="A29" s="1515">
        <v>45201</v>
      </c>
      <c r="B29" s="1541"/>
      <c r="C29" s="1524" t="s">
        <v>4714</v>
      </c>
      <c r="D29" s="45" t="s">
        <v>4810</v>
      </c>
      <c r="E29" s="45"/>
      <c r="F29" s="1526" t="s">
        <v>4811</v>
      </c>
      <c r="G29" s="16" t="s">
        <v>4812</v>
      </c>
      <c r="H29" s="16">
        <v>375</v>
      </c>
      <c r="I29" s="52" t="s">
        <v>4813</v>
      </c>
      <c r="J29" s="16" t="s">
        <v>506</v>
      </c>
      <c r="K29" s="1567" t="s">
        <v>4814</v>
      </c>
      <c r="L29" s="62" t="s">
        <v>4815</v>
      </c>
      <c r="M29" s="79" t="s">
        <v>4816</v>
      </c>
      <c r="N29" s="62" t="s">
        <v>4817</v>
      </c>
      <c r="O29" s="16">
        <v>53</v>
      </c>
      <c r="P29" s="16">
        <v>19875</v>
      </c>
      <c r="Q29" s="1537" t="s">
        <v>511</v>
      </c>
      <c r="R29" s="1520">
        <v>45183</v>
      </c>
      <c r="S29" s="12" t="s">
        <v>4783</v>
      </c>
      <c r="T29" s="12"/>
      <c r="U29" s="12" t="s">
        <v>511</v>
      </c>
      <c r="V29" s="82" t="s">
        <v>588</v>
      </c>
      <c r="W29" s="4">
        <v>50</v>
      </c>
    </row>
    <row r="30" spans="1:23" s="164" customFormat="1" ht="15" customHeight="1" x14ac:dyDescent="0.25">
      <c r="A30" s="1515">
        <v>45198</v>
      </c>
      <c r="B30" s="1520"/>
      <c r="C30" s="1524" t="s">
        <v>4818</v>
      </c>
      <c r="D30" s="45">
        <v>120532</v>
      </c>
      <c r="E30" s="1534" t="s">
        <v>4670</v>
      </c>
      <c r="F30" s="1526"/>
      <c r="G30" s="16" t="s">
        <v>13</v>
      </c>
      <c r="H30" s="16">
        <v>150</v>
      </c>
      <c r="I30" s="52" t="s">
        <v>4819</v>
      </c>
      <c r="J30" s="16" t="s">
        <v>506</v>
      </c>
      <c r="K30" s="56" t="s">
        <v>1038</v>
      </c>
      <c r="L30" s="17" t="s">
        <v>4820</v>
      </c>
      <c r="M30" s="79" t="s">
        <v>4821</v>
      </c>
      <c r="N30" s="62" t="s">
        <v>4822</v>
      </c>
      <c r="O30" s="16">
        <v>0</v>
      </c>
      <c r="P30" s="16">
        <v>0</v>
      </c>
      <c r="Q30" s="16" t="s">
        <v>4666</v>
      </c>
      <c r="R30" s="1520"/>
      <c r="S30" s="12"/>
      <c r="T30" s="12"/>
      <c r="U30" s="12"/>
      <c r="V30" s="82" t="s">
        <v>4823</v>
      </c>
      <c r="W30" s="4"/>
    </row>
    <row r="31" spans="1:23" s="164" customFormat="1" ht="15" customHeight="1" x14ac:dyDescent="0.25">
      <c r="A31" s="1515">
        <v>45198</v>
      </c>
      <c r="B31" s="12"/>
      <c r="C31" s="1533" t="s">
        <v>4792</v>
      </c>
      <c r="D31" s="45">
        <v>120889</v>
      </c>
      <c r="E31" s="1550"/>
      <c r="F31" s="1530" t="s">
        <v>4824</v>
      </c>
      <c r="G31" s="50" t="s">
        <v>13</v>
      </c>
      <c r="H31" s="50">
        <v>100</v>
      </c>
      <c r="I31" s="53" t="s">
        <v>4819</v>
      </c>
      <c r="J31" s="50" t="s">
        <v>968</v>
      </c>
      <c r="K31" s="57" t="s">
        <v>1038</v>
      </c>
      <c r="L31" s="62" t="s">
        <v>4825</v>
      </c>
      <c r="M31" s="1531" t="s">
        <v>4826</v>
      </c>
      <c r="N31" s="66" t="s">
        <v>4827</v>
      </c>
      <c r="O31" s="50">
        <v>4</v>
      </c>
      <c r="P31" s="50">
        <v>400</v>
      </c>
      <c r="Q31" s="50" t="s">
        <v>4666</v>
      </c>
      <c r="R31" s="34">
        <v>45190</v>
      </c>
      <c r="S31" s="1521"/>
      <c r="T31" s="1521"/>
      <c r="U31" s="1521"/>
      <c r="V31" s="31" t="s">
        <v>538</v>
      </c>
      <c r="W31" s="1522"/>
    </row>
    <row r="32" spans="1:23" s="1523" customFormat="1" ht="15" customHeight="1" x14ac:dyDescent="0.25">
      <c r="A32" s="1515">
        <v>45196</v>
      </c>
      <c r="B32" s="1521">
        <v>12</v>
      </c>
      <c r="C32" s="1533" t="s">
        <v>4714</v>
      </c>
      <c r="D32" s="45">
        <v>119676</v>
      </c>
      <c r="E32" s="45"/>
      <c r="F32" s="1526"/>
      <c r="G32" s="16" t="s">
        <v>13</v>
      </c>
      <c r="H32" s="16">
        <v>50</v>
      </c>
      <c r="I32" s="135" t="s">
        <v>4828</v>
      </c>
      <c r="J32" s="16" t="s">
        <v>520</v>
      </c>
      <c r="K32" s="57" t="s">
        <v>4829</v>
      </c>
      <c r="L32" s="61" t="s">
        <v>4830</v>
      </c>
      <c r="M32" s="1531" t="s">
        <v>4831</v>
      </c>
      <c r="N32" s="66" t="s">
        <v>1211</v>
      </c>
      <c r="O32" s="50">
        <v>53</v>
      </c>
      <c r="P32" s="50">
        <v>2650</v>
      </c>
      <c r="Q32" s="50" t="s">
        <v>4666</v>
      </c>
      <c r="R32" s="1516">
        <v>45174</v>
      </c>
      <c r="S32" s="1521" t="s">
        <v>4667</v>
      </c>
      <c r="T32" s="1521"/>
      <c r="U32" s="1521" t="s">
        <v>511</v>
      </c>
      <c r="V32" s="31" t="s">
        <v>4832</v>
      </c>
      <c r="W32" s="4"/>
    </row>
    <row r="33" spans="1:23" s="164" customFormat="1" ht="15" customHeight="1" x14ac:dyDescent="0.25">
      <c r="A33" s="1515">
        <v>45196</v>
      </c>
      <c r="B33" s="1520"/>
      <c r="C33" s="1524" t="s">
        <v>4693</v>
      </c>
      <c r="D33" s="45">
        <v>120529</v>
      </c>
      <c r="E33" s="1525" t="s">
        <v>4670</v>
      </c>
      <c r="F33" s="1526"/>
      <c r="G33" s="16" t="s">
        <v>13</v>
      </c>
      <c r="H33" s="16">
        <v>100</v>
      </c>
      <c r="I33" s="52" t="s">
        <v>1214</v>
      </c>
      <c r="J33" s="16" t="s">
        <v>506</v>
      </c>
      <c r="K33" s="56" t="s">
        <v>4833</v>
      </c>
      <c r="L33" s="62" t="s">
        <v>4834</v>
      </c>
      <c r="M33" s="79" t="s">
        <v>4835</v>
      </c>
      <c r="N33" s="17" t="s">
        <v>432</v>
      </c>
      <c r="O33" s="16">
        <v>2</v>
      </c>
      <c r="P33" s="16">
        <v>200</v>
      </c>
      <c r="Q33" s="1537" t="s">
        <v>4666</v>
      </c>
      <c r="R33" s="1558"/>
      <c r="S33" s="12"/>
      <c r="T33" s="12"/>
      <c r="U33" s="12"/>
      <c r="V33" s="82" t="s">
        <v>4704</v>
      </c>
      <c r="W33" s="4"/>
    </row>
    <row r="34" spans="1:23" s="1523" customFormat="1" ht="15" customHeight="1" x14ac:dyDescent="0.25">
      <c r="A34" s="1515">
        <v>45196</v>
      </c>
      <c r="B34" s="1521">
        <v>14</v>
      </c>
      <c r="C34" s="1524" t="s">
        <v>4797</v>
      </c>
      <c r="D34" s="45">
        <v>118702</v>
      </c>
      <c r="E34" s="67" t="s">
        <v>4836</v>
      </c>
      <c r="F34" s="1526"/>
      <c r="G34" s="16" t="s">
        <v>4640</v>
      </c>
      <c r="H34" s="16">
        <v>100</v>
      </c>
      <c r="I34" s="52" t="s">
        <v>4837</v>
      </c>
      <c r="J34" s="16" t="s">
        <v>3667</v>
      </c>
      <c r="K34" s="140" t="s">
        <v>4838</v>
      </c>
      <c r="L34" s="62" t="s">
        <v>4839</v>
      </c>
      <c r="M34" s="1531" t="s">
        <v>4840</v>
      </c>
      <c r="N34" s="66" t="s">
        <v>4790</v>
      </c>
      <c r="O34" s="50">
        <v>15</v>
      </c>
      <c r="P34" s="50">
        <v>1500</v>
      </c>
      <c r="Q34" s="1537" t="s">
        <v>511</v>
      </c>
      <c r="R34" s="34">
        <v>45176</v>
      </c>
      <c r="S34" s="1521" t="s">
        <v>4667</v>
      </c>
      <c r="T34" s="1521"/>
      <c r="U34" s="1521" t="s">
        <v>511</v>
      </c>
      <c r="V34" s="31" t="s">
        <v>4841</v>
      </c>
      <c r="W34" s="4"/>
    </row>
    <row r="35" spans="1:23" s="1523" customFormat="1" ht="15" customHeight="1" x14ac:dyDescent="0.25">
      <c r="A35" s="1515">
        <v>45195</v>
      </c>
      <c r="B35" s="1521">
        <v>13</v>
      </c>
      <c r="C35" s="1524"/>
      <c r="D35" s="45" t="s">
        <v>4842</v>
      </c>
      <c r="E35" s="45"/>
      <c r="F35" s="1526"/>
      <c r="G35" s="16" t="s">
        <v>2379</v>
      </c>
      <c r="H35" s="16">
        <v>5</v>
      </c>
      <c r="I35" s="52" t="s">
        <v>4843</v>
      </c>
      <c r="J35" s="16" t="s">
        <v>782</v>
      </c>
      <c r="K35" s="57" t="s">
        <v>4844</v>
      </c>
      <c r="L35" s="61" t="s">
        <v>4845</v>
      </c>
      <c r="M35" s="1531" t="s">
        <v>4846</v>
      </c>
      <c r="N35" s="66" t="s">
        <v>4847</v>
      </c>
      <c r="O35" s="50">
        <v>8</v>
      </c>
      <c r="P35" s="50">
        <v>40</v>
      </c>
      <c r="Q35" s="50" t="s">
        <v>4666</v>
      </c>
      <c r="R35" s="1516">
        <v>45168</v>
      </c>
      <c r="S35" s="1521" t="s">
        <v>4667</v>
      </c>
      <c r="T35" s="1521"/>
      <c r="U35" s="1521" t="s">
        <v>511</v>
      </c>
      <c r="V35" s="31" t="s">
        <v>4848</v>
      </c>
      <c r="W35" s="4"/>
    </row>
    <row r="36" spans="1:23" s="1523" customFormat="1" ht="15" customHeight="1" x14ac:dyDescent="0.25">
      <c r="A36" s="1515">
        <v>45195</v>
      </c>
      <c r="B36" s="1516"/>
      <c r="C36" s="1524" t="s">
        <v>4792</v>
      </c>
      <c r="D36" s="45">
        <v>120745</v>
      </c>
      <c r="E36" s="1525" t="s">
        <v>4670</v>
      </c>
      <c r="F36" s="1526"/>
      <c r="G36" s="16" t="s">
        <v>13</v>
      </c>
      <c r="H36" s="16">
        <v>20</v>
      </c>
      <c r="I36" s="52" t="s">
        <v>1226</v>
      </c>
      <c r="J36" s="16" t="s">
        <v>506</v>
      </c>
      <c r="K36" s="56" t="s">
        <v>4849</v>
      </c>
      <c r="L36" s="17" t="s">
        <v>4850</v>
      </c>
      <c r="M36" s="79" t="s">
        <v>4851</v>
      </c>
      <c r="N36" s="62" t="s">
        <v>4852</v>
      </c>
      <c r="O36" s="16">
        <v>10</v>
      </c>
      <c r="P36" s="16">
        <v>200</v>
      </c>
      <c r="Q36" s="1537" t="s">
        <v>511</v>
      </c>
      <c r="R36" s="1558"/>
      <c r="S36" s="12"/>
      <c r="T36" s="12"/>
      <c r="U36" s="12"/>
      <c r="V36" s="42" t="s">
        <v>615</v>
      </c>
      <c r="W36" s="4"/>
    </row>
    <row r="37" spans="1:23" s="164" customFormat="1" ht="15" customHeight="1" x14ac:dyDescent="0.25">
      <c r="A37" s="1515">
        <v>45195</v>
      </c>
      <c r="B37" s="1558"/>
      <c r="C37" s="1533" t="s">
        <v>4792</v>
      </c>
      <c r="D37" s="45">
        <v>120638</v>
      </c>
      <c r="E37" s="1550"/>
      <c r="F37" s="1530"/>
      <c r="G37" s="16" t="s">
        <v>13</v>
      </c>
      <c r="H37" s="50">
        <v>20</v>
      </c>
      <c r="I37" s="52" t="s">
        <v>1226</v>
      </c>
      <c r="J37" s="50" t="s">
        <v>506</v>
      </c>
      <c r="K37" s="56" t="s">
        <v>4853</v>
      </c>
      <c r="L37" s="62" t="s">
        <v>4854</v>
      </c>
      <c r="M37" s="1531" t="s">
        <v>4855</v>
      </c>
      <c r="N37" s="66" t="s">
        <v>4856</v>
      </c>
      <c r="O37" s="50">
        <v>39</v>
      </c>
      <c r="P37" s="50">
        <v>780</v>
      </c>
      <c r="Q37" s="1537" t="s">
        <v>511</v>
      </c>
      <c r="R37" s="1559">
        <v>45188</v>
      </c>
      <c r="S37" s="1521"/>
      <c r="T37" s="1521"/>
      <c r="U37" s="1521"/>
      <c r="V37" s="153" t="s">
        <v>615</v>
      </c>
      <c r="W37" s="4"/>
    </row>
    <row r="38" spans="1:23" s="24" customFormat="1" ht="15" customHeight="1" x14ac:dyDescent="0.25">
      <c r="A38" s="1515">
        <v>45195</v>
      </c>
      <c r="B38" s="19">
        <v>1</v>
      </c>
      <c r="C38" s="1524" t="s">
        <v>4714</v>
      </c>
      <c r="D38" s="395" t="s">
        <v>4857</v>
      </c>
      <c r="E38" s="395"/>
      <c r="F38" s="1560"/>
      <c r="G38" s="136" t="s">
        <v>4233</v>
      </c>
      <c r="H38" s="133">
        <v>3</v>
      </c>
      <c r="I38" s="143" t="s">
        <v>4858</v>
      </c>
      <c r="J38" s="136" t="s">
        <v>3667</v>
      </c>
      <c r="K38" s="141" t="s">
        <v>4859</v>
      </c>
      <c r="L38" s="147" t="s">
        <v>4860</v>
      </c>
      <c r="M38" s="1561" t="s">
        <v>4861</v>
      </c>
      <c r="N38" s="145" t="s">
        <v>4862</v>
      </c>
      <c r="O38" s="136">
        <v>10</v>
      </c>
      <c r="P38" s="136">
        <v>30</v>
      </c>
      <c r="Q38" s="1537"/>
      <c r="R38" s="1516" t="s">
        <v>4863</v>
      </c>
      <c r="S38" s="19" t="s">
        <v>4667</v>
      </c>
      <c r="T38" s="19"/>
      <c r="U38" s="19"/>
      <c r="V38" s="154" t="s">
        <v>4455</v>
      </c>
      <c r="W38" s="4">
        <v>3</v>
      </c>
    </row>
    <row r="39" spans="1:23" s="1523" customFormat="1" ht="15" customHeight="1" x14ac:dyDescent="0.25">
      <c r="A39" s="1515">
        <v>45194</v>
      </c>
      <c r="B39" s="1521">
        <v>10</v>
      </c>
      <c r="C39" s="1533" t="s">
        <v>4792</v>
      </c>
      <c r="D39" s="17" t="s">
        <v>4864</v>
      </c>
      <c r="E39" s="17" t="s">
        <v>4865</v>
      </c>
      <c r="F39" s="1526" t="s">
        <v>4866</v>
      </c>
      <c r="G39" s="16" t="s">
        <v>841</v>
      </c>
      <c r="H39" s="16">
        <v>98</v>
      </c>
      <c r="I39" s="135" t="s">
        <v>4867</v>
      </c>
      <c r="J39" s="16" t="s">
        <v>506</v>
      </c>
      <c r="K39" s="139" t="s">
        <v>4868</v>
      </c>
      <c r="L39" s="62" t="s">
        <v>4869</v>
      </c>
      <c r="M39" s="1562" t="s">
        <v>4870</v>
      </c>
      <c r="N39" s="66" t="s">
        <v>4721</v>
      </c>
      <c r="O39" s="50">
        <v>0</v>
      </c>
      <c r="P39" s="50">
        <v>0</v>
      </c>
      <c r="Q39" s="50" t="s">
        <v>511</v>
      </c>
      <c r="R39" s="34">
        <v>45181</v>
      </c>
      <c r="S39" s="1521" t="s">
        <v>4667</v>
      </c>
      <c r="T39" s="1521"/>
      <c r="U39" s="1521" t="s">
        <v>511</v>
      </c>
      <c r="V39" s="31" t="s">
        <v>4617</v>
      </c>
      <c r="W39" s="4"/>
    </row>
    <row r="40" spans="1:23" s="1523" customFormat="1" ht="15" customHeight="1" x14ac:dyDescent="0.25">
      <c r="A40" s="1515">
        <v>45194</v>
      </c>
      <c r="B40" s="1516"/>
      <c r="C40" s="1533" t="s">
        <v>4736</v>
      </c>
      <c r="D40" s="45" t="s">
        <v>4871</v>
      </c>
      <c r="E40" s="1550"/>
      <c r="F40" s="1530" t="s">
        <v>4872</v>
      </c>
      <c r="G40" s="50" t="s">
        <v>13</v>
      </c>
      <c r="H40" s="50">
        <v>5</v>
      </c>
      <c r="I40" s="53" t="s">
        <v>4873</v>
      </c>
      <c r="J40" s="50" t="s">
        <v>520</v>
      </c>
      <c r="K40" s="57" t="s">
        <v>4874</v>
      </c>
      <c r="L40" s="62" t="s">
        <v>4875</v>
      </c>
      <c r="M40" s="1531" t="s">
        <v>4876</v>
      </c>
      <c r="N40" s="66" t="s">
        <v>4809</v>
      </c>
      <c r="O40" s="50">
        <v>15</v>
      </c>
      <c r="P40" s="50">
        <v>75</v>
      </c>
      <c r="Q40" s="50" t="s">
        <v>4666</v>
      </c>
      <c r="R40" s="34"/>
      <c r="S40" s="1521"/>
      <c r="T40" s="1521"/>
      <c r="U40" s="1521"/>
      <c r="V40" s="31" t="s">
        <v>2397</v>
      </c>
      <c r="W40" s="4">
        <v>3</v>
      </c>
    </row>
    <row r="41" spans="1:23" s="1523" customFormat="1" ht="15" customHeight="1" x14ac:dyDescent="0.25">
      <c r="A41" s="1515">
        <v>45194</v>
      </c>
      <c r="B41" s="1516"/>
      <c r="C41" s="1533" t="s">
        <v>4797</v>
      </c>
      <c r="D41" s="128">
        <v>120092</v>
      </c>
      <c r="E41" s="1563"/>
      <c r="F41" s="1564" t="s">
        <v>4805</v>
      </c>
      <c r="G41" s="55" t="s">
        <v>13</v>
      </c>
      <c r="H41" s="55">
        <v>4</v>
      </c>
      <c r="I41" s="137" t="s">
        <v>4877</v>
      </c>
      <c r="J41" s="55" t="s">
        <v>520</v>
      </c>
      <c r="K41" s="142" t="s">
        <v>4878</v>
      </c>
      <c r="L41" s="147" t="s">
        <v>4879</v>
      </c>
      <c r="M41" s="1545" t="s">
        <v>4880</v>
      </c>
      <c r="N41" s="146" t="s">
        <v>432</v>
      </c>
      <c r="O41" s="55">
        <v>47</v>
      </c>
      <c r="P41" s="55">
        <v>188</v>
      </c>
      <c r="Q41" s="50" t="s">
        <v>4666</v>
      </c>
      <c r="R41" s="34"/>
      <c r="S41" s="1521"/>
      <c r="T41" s="1521"/>
      <c r="U41" s="1521"/>
      <c r="V41" s="31" t="s">
        <v>3419</v>
      </c>
      <c r="W41" s="4">
        <v>1</v>
      </c>
    </row>
    <row r="42" spans="1:23" s="1523" customFormat="1" ht="15" customHeight="1" x14ac:dyDescent="0.25">
      <c r="A42" s="1515">
        <v>45194</v>
      </c>
      <c r="B42" s="1521">
        <v>11</v>
      </c>
      <c r="C42" s="1524" t="s">
        <v>4797</v>
      </c>
      <c r="D42" s="128">
        <v>120686</v>
      </c>
      <c r="E42" s="128"/>
      <c r="F42" s="1565" t="s">
        <v>4805</v>
      </c>
      <c r="G42" s="77" t="s">
        <v>13</v>
      </c>
      <c r="H42" s="77">
        <v>110</v>
      </c>
      <c r="I42" s="138" t="s">
        <v>4877</v>
      </c>
      <c r="J42" s="77" t="s">
        <v>506</v>
      </c>
      <c r="K42" s="143" t="s">
        <v>4881</v>
      </c>
      <c r="L42" s="128" t="s">
        <v>4882</v>
      </c>
      <c r="M42" s="1557" t="s">
        <v>4883</v>
      </c>
      <c r="N42" s="147" t="s">
        <v>4884</v>
      </c>
      <c r="O42" s="77">
        <v>12</v>
      </c>
      <c r="P42" s="77">
        <v>1320</v>
      </c>
      <c r="Q42" s="16" t="s">
        <v>4666</v>
      </c>
      <c r="R42" s="1558">
        <v>45190</v>
      </c>
      <c r="S42" s="12"/>
      <c r="T42" s="12"/>
      <c r="U42" s="12"/>
      <c r="V42" s="82" t="s">
        <v>4885</v>
      </c>
      <c r="W42" s="4"/>
    </row>
    <row r="43" spans="1:23" s="1523" customFormat="1" ht="15" customHeight="1" x14ac:dyDescent="0.25">
      <c r="A43" s="1515">
        <v>45194</v>
      </c>
      <c r="B43" s="1521"/>
      <c r="C43" s="1524" t="s">
        <v>4668</v>
      </c>
      <c r="D43" s="45">
        <v>119811</v>
      </c>
      <c r="E43" s="45"/>
      <c r="F43" s="1530" t="s">
        <v>4886</v>
      </c>
      <c r="G43" s="50" t="s">
        <v>13</v>
      </c>
      <c r="H43" s="50">
        <v>40</v>
      </c>
      <c r="I43" s="135" t="s">
        <v>4887</v>
      </c>
      <c r="J43" s="50" t="s">
        <v>782</v>
      </c>
      <c r="K43" s="57" t="s">
        <v>4888</v>
      </c>
      <c r="L43" s="62" t="s">
        <v>4889</v>
      </c>
      <c r="M43" s="1531" t="s">
        <v>4890</v>
      </c>
      <c r="N43" s="66" t="s">
        <v>4891</v>
      </c>
      <c r="O43" s="50">
        <v>71</v>
      </c>
      <c r="P43" s="50">
        <v>2840</v>
      </c>
      <c r="Q43" s="50" t="s">
        <v>4666</v>
      </c>
      <c r="R43" s="1516">
        <v>45164</v>
      </c>
      <c r="S43" s="1521" t="s">
        <v>4667</v>
      </c>
      <c r="T43" s="1521"/>
      <c r="U43" s="1521" t="s">
        <v>511</v>
      </c>
      <c r="V43" s="31" t="s">
        <v>4892</v>
      </c>
      <c r="W43" s="4">
        <v>2</v>
      </c>
    </row>
    <row r="44" spans="1:23" s="1523" customFormat="1" ht="15" customHeight="1" x14ac:dyDescent="0.25">
      <c r="A44" s="1515">
        <v>45191</v>
      </c>
      <c r="B44" s="1521">
        <v>10</v>
      </c>
      <c r="C44" s="1517" t="s">
        <v>4792</v>
      </c>
      <c r="D44" s="17" t="s">
        <v>4893</v>
      </c>
      <c r="E44" s="17" t="s">
        <v>4865</v>
      </c>
      <c r="F44" s="15" t="s">
        <v>4866</v>
      </c>
      <c r="G44" s="16" t="s">
        <v>841</v>
      </c>
      <c r="H44" s="16">
        <v>150</v>
      </c>
      <c r="I44" s="135" t="s">
        <v>4894</v>
      </c>
      <c r="J44" s="16" t="s">
        <v>506</v>
      </c>
      <c r="K44" s="139" t="s">
        <v>4868</v>
      </c>
      <c r="L44" s="62" t="s">
        <v>4869</v>
      </c>
      <c r="M44" s="1562" t="s">
        <v>4870</v>
      </c>
      <c r="N44" s="66" t="s">
        <v>4721</v>
      </c>
      <c r="O44" s="50">
        <v>0</v>
      </c>
      <c r="P44" s="50">
        <v>0</v>
      </c>
      <c r="Q44" s="50" t="s">
        <v>511</v>
      </c>
      <c r="R44" s="34">
        <v>45181</v>
      </c>
      <c r="S44" s="1521" t="s">
        <v>4667</v>
      </c>
      <c r="T44" s="1521"/>
      <c r="U44" s="1521" t="s">
        <v>511</v>
      </c>
      <c r="V44" s="31" t="s">
        <v>4617</v>
      </c>
      <c r="W44" s="4"/>
    </row>
    <row r="45" spans="1:23" s="1523" customFormat="1" ht="15" customHeight="1" x14ac:dyDescent="0.25">
      <c r="A45" s="1515">
        <v>45191</v>
      </c>
      <c r="B45" s="1521">
        <v>11</v>
      </c>
      <c r="C45" s="1517" t="s">
        <v>4693</v>
      </c>
      <c r="D45" s="45">
        <v>119574</v>
      </c>
      <c r="E45" s="45" t="s">
        <v>4895</v>
      </c>
      <c r="F45" s="15" t="s">
        <v>4896</v>
      </c>
      <c r="G45" s="16" t="s">
        <v>4897</v>
      </c>
      <c r="H45" s="16">
        <v>70</v>
      </c>
      <c r="I45" s="52" t="s">
        <v>4898</v>
      </c>
      <c r="J45" s="16" t="s">
        <v>782</v>
      </c>
      <c r="K45" s="1566" t="s">
        <v>4899</v>
      </c>
      <c r="L45" s="62" t="s">
        <v>4900</v>
      </c>
      <c r="M45" s="1531" t="s">
        <v>4901</v>
      </c>
      <c r="N45" s="66" t="s">
        <v>4902</v>
      </c>
      <c r="O45" s="50">
        <v>0</v>
      </c>
      <c r="P45" s="50">
        <v>0</v>
      </c>
      <c r="Q45" s="1537" t="s">
        <v>511</v>
      </c>
      <c r="R45" s="1516">
        <v>45168</v>
      </c>
      <c r="S45" s="1521" t="s">
        <v>4667</v>
      </c>
      <c r="T45" s="1521"/>
      <c r="U45" s="1521" t="s">
        <v>511</v>
      </c>
      <c r="V45" s="31" t="s">
        <v>4903</v>
      </c>
      <c r="W45" s="4"/>
    </row>
    <row r="46" spans="1:23" s="164" customFormat="1" ht="15" customHeight="1" x14ac:dyDescent="0.25">
      <c r="A46" s="1515">
        <v>45191</v>
      </c>
      <c r="B46" s="12">
        <v>25</v>
      </c>
      <c r="C46" s="1527" t="s">
        <v>574</v>
      </c>
      <c r="D46" s="160" t="s">
        <v>4904</v>
      </c>
      <c r="E46" s="45"/>
      <c r="F46" s="15" t="s">
        <v>4905</v>
      </c>
      <c r="G46" s="16" t="s">
        <v>13</v>
      </c>
      <c r="H46" s="1549">
        <v>2</v>
      </c>
      <c r="I46" s="135" t="s">
        <v>4906</v>
      </c>
      <c r="J46" s="16" t="s">
        <v>506</v>
      </c>
      <c r="K46" s="1567" t="s">
        <v>4907</v>
      </c>
      <c r="L46" s="62" t="s">
        <v>4908</v>
      </c>
      <c r="M46" s="79" t="s">
        <v>4909</v>
      </c>
      <c r="N46" s="62" t="s">
        <v>4910</v>
      </c>
      <c r="O46" s="16">
        <v>1</v>
      </c>
      <c r="P46" s="16">
        <v>2</v>
      </c>
      <c r="Q46" s="16" t="s">
        <v>4666</v>
      </c>
      <c r="R46" s="1520">
        <v>45160</v>
      </c>
      <c r="S46" s="12" t="s">
        <v>4667</v>
      </c>
      <c r="T46" s="12"/>
      <c r="U46" s="12" t="s">
        <v>511</v>
      </c>
      <c r="V46" s="82" t="s">
        <v>4617</v>
      </c>
      <c r="W46" s="4">
        <v>0.5</v>
      </c>
    </row>
    <row r="47" spans="1:23" s="1523" customFormat="1" ht="15" customHeight="1" x14ac:dyDescent="0.25">
      <c r="A47" s="1515">
        <v>45191</v>
      </c>
      <c r="B47" s="1521">
        <v>1</v>
      </c>
      <c r="C47" s="1527" t="s">
        <v>4911</v>
      </c>
      <c r="D47" s="128">
        <v>120556</v>
      </c>
      <c r="E47" s="147" t="s">
        <v>4912</v>
      </c>
      <c r="F47" s="1543" t="s">
        <v>4913</v>
      </c>
      <c r="G47" s="55" t="s">
        <v>13</v>
      </c>
      <c r="H47" s="55">
        <v>6</v>
      </c>
      <c r="I47" s="137" t="s">
        <v>4914</v>
      </c>
      <c r="J47" s="55" t="s">
        <v>506</v>
      </c>
      <c r="K47" s="1568" t="s">
        <v>4915</v>
      </c>
      <c r="L47" s="147" t="s">
        <v>4916</v>
      </c>
      <c r="M47" s="1569" t="s">
        <v>4917</v>
      </c>
      <c r="N47" s="146" t="s">
        <v>4918</v>
      </c>
      <c r="O47" s="55">
        <v>44</v>
      </c>
      <c r="P47" s="55">
        <v>264</v>
      </c>
      <c r="Q47" s="50" t="s">
        <v>4666</v>
      </c>
      <c r="R47" s="34">
        <v>45181</v>
      </c>
      <c r="S47" s="1521" t="s">
        <v>4667</v>
      </c>
      <c r="T47" s="1521"/>
      <c r="U47" s="1521" t="s">
        <v>511</v>
      </c>
      <c r="V47" s="31" t="s">
        <v>954</v>
      </c>
      <c r="W47" s="4"/>
    </row>
    <row r="48" spans="1:23" s="1523" customFormat="1" ht="30" x14ac:dyDescent="0.25">
      <c r="A48" s="1515">
        <v>45190</v>
      </c>
      <c r="B48" s="1521">
        <v>7</v>
      </c>
      <c r="C48" s="1570" t="s">
        <v>4714</v>
      </c>
      <c r="D48" s="45">
        <v>120153</v>
      </c>
      <c r="E48" s="45" t="s">
        <v>4895</v>
      </c>
      <c r="F48" s="15" t="s">
        <v>4919</v>
      </c>
      <c r="G48" s="16" t="s">
        <v>4920</v>
      </c>
      <c r="H48" s="16">
        <v>100</v>
      </c>
      <c r="I48" s="52" t="s">
        <v>4921</v>
      </c>
      <c r="J48" s="16" t="s">
        <v>506</v>
      </c>
      <c r="K48" s="57" t="s">
        <v>4922</v>
      </c>
      <c r="L48" s="61" t="s">
        <v>4923</v>
      </c>
      <c r="M48" s="50" t="s">
        <v>4924</v>
      </c>
      <c r="N48" s="62" t="s">
        <v>4925</v>
      </c>
      <c r="O48" s="50">
        <v>11</v>
      </c>
      <c r="P48" s="50">
        <v>1100</v>
      </c>
      <c r="Q48" s="50" t="s">
        <v>511</v>
      </c>
      <c r="R48" s="34">
        <v>45183</v>
      </c>
      <c r="S48" s="1521" t="s">
        <v>4667</v>
      </c>
      <c r="T48" s="1521"/>
      <c r="U48" s="1521" t="s">
        <v>511</v>
      </c>
      <c r="V48" s="31" t="s">
        <v>690</v>
      </c>
      <c r="W48" s="1522"/>
    </row>
    <row r="49" spans="1:23" s="1523" customFormat="1" ht="15" customHeight="1" x14ac:dyDescent="0.25">
      <c r="A49" s="1515">
        <v>45190</v>
      </c>
      <c r="B49" s="1521">
        <v>8</v>
      </c>
      <c r="C49" s="1570"/>
      <c r="D49" s="45" t="s">
        <v>4926</v>
      </c>
      <c r="E49" s="67" t="s">
        <v>4927</v>
      </c>
      <c r="F49" s="15"/>
      <c r="G49" s="16" t="s">
        <v>4381</v>
      </c>
      <c r="H49" s="16">
        <v>12</v>
      </c>
      <c r="I49" s="52" t="s">
        <v>4921</v>
      </c>
      <c r="J49" s="16" t="s">
        <v>506</v>
      </c>
      <c r="K49" s="57" t="s">
        <v>4928</v>
      </c>
      <c r="L49" s="150" t="s">
        <v>4929</v>
      </c>
      <c r="M49" s="50" t="s">
        <v>4930</v>
      </c>
      <c r="N49" s="66" t="s">
        <v>4721</v>
      </c>
      <c r="O49" s="50">
        <v>6</v>
      </c>
      <c r="P49" s="50">
        <v>72</v>
      </c>
      <c r="Q49" s="50" t="s">
        <v>4666</v>
      </c>
      <c r="R49" s="34">
        <v>45183</v>
      </c>
      <c r="S49" s="1521" t="s">
        <v>4667</v>
      </c>
      <c r="T49" s="1521"/>
      <c r="U49" s="1521" t="s">
        <v>511</v>
      </c>
      <c r="V49" s="31" t="s">
        <v>4931</v>
      </c>
      <c r="W49" s="1522"/>
    </row>
    <row r="50" spans="1:23" s="1523" customFormat="1" ht="15" customHeight="1" x14ac:dyDescent="0.25">
      <c r="A50" s="1515">
        <v>45190</v>
      </c>
      <c r="B50" s="1521">
        <v>6</v>
      </c>
      <c r="C50" s="1570" t="s">
        <v>4932</v>
      </c>
      <c r="D50" s="45">
        <v>120561</v>
      </c>
      <c r="E50" s="45" t="s">
        <v>4933</v>
      </c>
      <c r="F50" s="15"/>
      <c r="G50" s="16" t="s">
        <v>13</v>
      </c>
      <c r="H50" s="16">
        <v>2</v>
      </c>
      <c r="I50" s="52" t="s">
        <v>4921</v>
      </c>
      <c r="J50" s="16" t="s">
        <v>506</v>
      </c>
      <c r="K50" s="57" t="s">
        <v>1038</v>
      </c>
      <c r="L50" s="62" t="s">
        <v>4934</v>
      </c>
      <c r="M50" s="50" t="s">
        <v>4935</v>
      </c>
      <c r="N50" s="66" t="s">
        <v>4721</v>
      </c>
      <c r="O50" s="50">
        <v>42</v>
      </c>
      <c r="P50" s="50">
        <v>84</v>
      </c>
      <c r="Q50" s="50" t="s">
        <v>4666</v>
      </c>
      <c r="R50" s="34">
        <v>45181</v>
      </c>
      <c r="S50" s="1521" t="s">
        <v>4667</v>
      </c>
      <c r="T50" s="1521"/>
      <c r="U50" s="1521" t="s">
        <v>511</v>
      </c>
      <c r="V50" s="31" t="s">
        <v>4936</v>
      </c>
      <c r="W50" s="1522"/>
    </row>
    <row r="51" spans="1:23" s="1523" customFormat="1" ht="15" customHeight="1" x14ac:dyDescent="0.25">
      <c r="A51" s="1515">
        <v>45190</v>
      </c>
      <c r="B51" s="1521">
        <v>9</v>
      </c>
      <c r="C51" s="1517" t="s">
        <v>4937</v>
      </c>
      <c r="D51" s="45">
        <v>119925</v>
      </c>
      <c r="E51" s="1571" t="s">
        <v>4938</v>
      </c>
      <c r="F51" s="151"/>
      <c r="G51" s="50" t="s">
        <v>13</v>
      </c>
      <c r="H51" s="50">
        <v>20</v>
      </c>
      <c r="I51" s="53" t="s">
        <v>4939</v>
      </c>
      <c r="J51" s="50" t="s">
        <v>2103</v>
      </c>
      <c r="K51" s="57" t="s">
        <v>4940</v>
      </c>
      <c r="L51" s="150" t="s">
        <v>4941</v>
      </c>
      <c r="M51" s="50" t="s">
        <v>4942</v>
      </c>
      <c r="N51" s="66" t="s">
        <v>4943</v>
      </c>
      <c r="O51" s="50">
        <v>6</v>
      </c>
      <c r="P51" s="50">
        <v>120</v>
      </c>
      <c r="Q51" s="1537" t="s">
        <v>511</v>
      </c>
      <c r="R51" s="34">
        <v>45176</v>
      </c>
      <c r="S51" s="1521" t="s">
        <v>4667</v>
      </c>
      <c r="T51" s="1521"/>
      <c r="U51" s="1521" t="s">
        <v>511</v>
      </c>
      <c r="V51" s="31" t="s">
        <v>4944</v>
      </c>
      <c r="W51" s="1522"/>
    </row>
    <row r="52" spans="1:23" s="1523" customFormat="1" ht="15" customHeight="1" x14ac:dyDescent="0.25">
      <c r="A52" s="1515">
        <v>45189</v>
      </c>
      <c r="B52" s="1521">
        <v>4</v>
      </c>
      <c r="C52" s="1570"/>
      <c r="D52" s="45">
        <v>119713</v>
      </c>
      <c r="E52" s="67" t="s">
        <v>4927</v>
      </c>
      <c r="F52" s="15"/>
      <c r="G52" s="16" t="s">
        <v>13</v>
      </c>
      <c r="H52" s="16">
        <v>100</v>
      </c>
      <c r="I52" s="52" t="s">
        <v>1282</v>
      </c>
      <c r="J52" s="16" t="s">
        <v>506</v>
      </c>
      <c r="K52" s="57" t="s">
        <v>1038</v>
      </c>
      <c r="L52" s="61" t="s">
        <v>4945</v>
      </c>
      <c r="M52" s="50" t="s">
        <v>4946</v>
      </c>
      <c r="N52" s="66" t="s">
        <v>4790</v>
      </c>
      <c r="O52" s="50">
        <v>19</v>
      </c>
      <c r="P52" s="50">
        <v>1900</v>
      </c>
      <c r="Q52" s="50" t="s">
        <v>4666</v>
      </c>
      <c r="R52" s="34">
        <v>45174</v>
      </c>
      <c r="S52" s="1521" t="s">
        <v>4667</v>
      </c>
      <c r="T52" s="1521"/>
      <c r="U52" s="1521" t="s">
        <v>511</v>
      </c>
      <c r="V52" s="31" t="s">
        <v>4892</v>
      </c>
      <c r="W52" s="1522"/>
    </row>
    <row r="53" spans="1:23" s="1523" customFormat="1" ht="15" customHeight="1" x14ac:dyDescent="0.25">
      <c r="A53" s="1515">
        <v>45189</v>
      </c>
      <c r="B53" s="1521">
        <v>5</v>
      </c>
      <c r="C53" s="1570" t="s">
        <v>574</v>
      </c>
      <c r="D53" s="45">
        <v>120492</v>
      </c>
      <c r="E53" s="45" t="s">
        <v>4947</v>
      </c>
      <c r="F53" s="15"/>
      <c r="G53" s="16" t="s">
        <v>13</v>
      </c>
      <c r="H53" s="16">
        <v>80</v>
      </c>
      <c r="I53" s="52" t="s">
        <v>1282</v>
      </c>
      <c r="J53" s="16" t="s">
        <v>506</v>
      </c>
      <c r="K53" s="57"/>
      <c r="L53" s="62" t="s">
        <v>4934</v>
      </c>
      <c r="M53" s="50" t="s">
        <v>4948</v>
      </c>
      <c r="N53" s="66" t="s">
        <v>4790</v>
      </c>
      <c r="O53" s="50">
        <v>1</v>
      </c>
      <c r="P53" s="50">
        <v>80</v>
      </c>
      <c r="Q53" s="50" t="s">
        <v>511</v>
      </c>
      <c r="R53" s="34">
        <v>45181</v>
      </c>
      <c r="S53" s="1521" t="s">
        <v>4667</v>
      </c>
      <c r="T53" s="1521"/>
      <c r="U53" s="1521" t="s">
        <v>511</v>
      </c>
      <c r="V53" s="31" t="s">
        <v>3888</v>
      </c>
      <c r="W53" s="1522"/>
    </row>
    <row r="54" spans="1:23" s="1523" customFormat="1" ht="15" customHeight="1" x14ac:dyDescent="0.25">
      <c r="A54" s="1515">
        <v>45189</v>
      </c>
      <c r="B54" s="1521"/>
      <c r="C54" s="1517" t="s">
        <v>574</v>
      </c>
      <c r="D54" s="45">
        <v>119188</v>
      </c>
      <c r="E54" s="45" t="s">
        <v>4949</v>
      </c>
      <c r="F54" s="15" t="s">
        <v>4950</v>
      </c>
      <c r="G54" s="16" t="s">
        <v>13</v>
      </c>
      <c r="H54" s="16">
        <v>40</v>
      </c>
      <c r="I54" s="52" t="s">
        <v>4951</v>
      </c>
      <c r="J54" s="16" t="s">
        <v>520</v>
      </c>
      <c r="K54" s="57" t="s">
        <v>1038</v>
      </c>
      <c r="L54" s="62" t="s">
        <v>4952</v>
      </c>
      <c r="M54" s="50" t="s">
        <v>4953</v>
      </c>
      <c r="N54" s="66" t="s">
        <v>4954</v>
      </c>
      <c r="O54" s="50">
        <v>12</v>
      </c>
      <c r="P54" s="50">
        <v>480</v>
      </c>
      <c r="Q54" s="1537" t="s">
        <v>511</v>
      </c>
      <c r="R54" s="1516">
        <v>45157</v>
      </c>
      <c r="S54" s="1521" t="s">
        <v>4667</v>
      </c>
      <c r="T54" s="1521"/>
      <c r="U54" s="1521" t="s">
        <v>511</v>
      </c>
      <c r="V54" s="31" t="s">
        <v>4955</v>
      </c>
      <c r="W54" s="1522">
        <v>11.5</v>
      </c>
    </row>
    <row r="55" spans="1:23" s="1523" customFormat="1" ht="15" customHeight="1" x14ac:dyDescent="0.25">
      <c r="A55" s="1515">
        <v>45189</v>
      </c>
      <c r="B55" s="1516"/>
      <c r="C55" s="1517"/>
      <c r="D55" s="45">
        <v>119554</v>
      </c>
      <c r="E55" s="45"/>
      <c r="F55" s="15"/>
      <c r="G55" s="16" t="s">
        <v>13</v>
      </c>
      <c r="H55" s="16">
        <v>40</v>
      </c>
      <c r="I55" s="52" t="s">
        <v>1277</v>
      </c>
      <c r="J55" s="16" t="s">
        <v>782</v>
      </c>
      <c r="K55" s="57" t="s">
        <v>4956</v>
      </c>
      <c r="L55" s="61" t="s">
        <v>986</v>
      </c>
      <c r="M55" s="50" t="s">
        <v>535</v>
      </c>
      <c r="N55" s="66" t="s">
        <v>4957</v>
      </c>
      <c r="O55" s="50">
        <v>16</v>
      </c>
      <c r="P55" s="50">
        <v>640</v>
      </c>
      <c r="Q55" s="50" t="s">
        <v>4666</v>
      </c>
      <c r="R55" s="1516">
        <v>45168</v>
      </c>
      <c r="S55" s="1521" t="s">
        <v>4667</v>
      </c>
      <c r="T55" s="1521"/>
      <c r="U55" s="1521" t="s">
        <v>511</v>
      </c>
      <c r="V55" s="31" t="s">
        <v>4958</v>
      </c>
      <c r="W55" s="1522"/>
    </row>
    <row r="56" spans="1:23" s="1523" customFormat="1" ht="15" customHeight="1" x14ac:dyDescent="0.25">
      <c r="A56" s="1515">
        <v>45189</v>
      </c>
      <c r="B56" s="1521"/>
      <c r="C56" s="1517" t="s">
        <v>4705</v>
      </c>
      <c r="D56" s="45" t="s">
        <v>4959</v>
      </c>
      <c r="E56" s="45" t="s">
        <v>4707</v>
      </c>
      <c r="F56" s="151"/>
      <c r="G56" s="50" t="s">
        <v>4593</v>
      </c>
      <c r="H56" s="50">
        <v>1100</v>
      </c>
      <c r="I56" s="53" t="s">
        <v>4960</v>
      </c>
      <c r="J56" s="50" t="s">
        <v>3667</v>
      </c>
      <c r="K56" s="1572" t="s">
        <v>4961</v>
      </c>
      <c r="L56" s="62" t="s">
        <v>4710</v>
      </c>
      <c r="M56" s="50" t="s">
        <v>4711</v>
      </c>
      <c r="N56" s="66" t="s">
        <v>1429</v>
      </c>
      <c r="O56" s="50">
        <v>4</v>
      </c>
      <c r="P56" s="50">
        <v>4400</v>
      </c>
      <c r="Q56" s="1537" t="s">
        <v>511</v>
      </c>
      <c r="R56" s="1516">
        <v>45159</v>
      </c>
      <c r="S56" s="1521" t="s">
        <v>4667</v>
      </c>
      <c r="T56" s="1521" t="s">
        <v>19</v>
      </c>
      <c r="U56" s="1521" t="s">
        <v>511</v>
      </c>
      <c r="V56" s="31" t="s">
        <v>4713</v>
      </c>
      <c r="W56" s="1522">
        <v>56</v>
      </c>
    </row>
    <row r="57" spans="1:23" s="1523" customFormat="1" ht="15" customHeight="1" x14ac:dyDescent="0.25">
      <c r="A57" s="1515">
        <v>45189</v>
      </c>
      <c r="B57" s="1521">
        <v>2</v>
      </c>
      <c r="C57" s="1517" t="s">
        <v>4792</v>
      </c>
      <c r="D57" s="128" t="s">
        <v>4962</v>
      </c>
      <c r="E57" s="147" t="s">
        <v>4836</v>
      </c>
      <c r="F57" s="1543"/>
      <c r="G57" s="55" t="s">
        <v>841</v>
      </c>
      <c r="H57" s="55">
        <v>85</v>
      </c>
      <c r="I57" s="137" t="s">
        <v>4963</v>
      </c>
      <c r="J57" s="55" t="s">
        <v>506</v>
      </c>
      <c r="K57" s="1568" t="s">
        <v>1686</v>
      </c>
      <c r="L57" s="145" t="s">
        <v>627</v>
      </c>
      <c r="M57" s="55" t="s">
        <v>4964</v>
      </c>
      <c r="N57" s="146" t="s">
        <v>4965</v>
      </c>
      <c r="O57" s="55">
        <v>1</v>
      </c>
      <c r="P57" s="55">
        <v>85</v>
      </c>
      <c r="Q57" s="50" t="s">
        <v>4666</v>
      </c>
      <c r="R57" s="34">
        <v>45183</v>
      </c>
      <c r="S57" s="1521" t="s">
        <v>4667</v>
      </c>
      <c r="T57" s="1521"/>
      <c r="U57" s="1521"/>
      <c r="V57" s="31" t="s">
        <v>4617</v>
      </c>
      <c r="W57" s="1522"/>
    </row>
    <row r="58" spans="1:23" s="1523" customFormat="1" ht="15" customHeight="1" x14ac:dyDescent="0.25">
      <c r="A58" s="1515">
        <v>45188</v>
      </c>
      <c r="B58" s="1521">
        <v>3</v>
      </c>
      <c r="C58" s="1517" t="s">
        <v>4966</v>
      </c>
      <c r="D58" s="45">
        <v>120334</v>
      </c>
      <c r="E58" s="67" t="s">
        <v>4927</v>
      </c>
      <c r="F58" s="15"/>
      <c r="G58" s="16" t="s">
        <v>4967</v>
      </c>
      <c r="H58" s="16">
        <v>700</v>
      </c>
      <c r="I58" s="52" t="s">
        <v>1292</v>
      </c>
      <c r="J58" s="16" t="s">
        <v>506</v>
      </c>
      <c r="K58" s="57" t="s">
        <v>4968</v>
      </c>
      <c r="L58" s="61" t="s">
        <v>4969</v>
      </c>
      <c r="M58" s="50" t="s">
        <v>4802</v>
      </c>
      <c r="N58" s="66" t="s">
        <v>4970</v>
      </c>
      <c r="O58" s="50">
        <v>0</v>
      </c>
      <c r="P58" s="50">
        <v>0</v>
      </c>
      <c r="Q58" s="50" t="s">
        <v>4666</v>
      </c>
      <c r="R58" s="34">
        <v>45180</v>
      </c>
      <c r="S58" s="1521" t="s">
        <v>4783</v>
      </c>
      <c r="T58" s="1521"/>
      <c r="U58" s="1521" t="s">
        <v>511</v>
      </c>
      <c r="V58" s="31" t="s">
        <v>4804</v>
      </c>
      <c r="W58" s="1522"/>
    </row>
    <row r="59" spans="1:23" s="1523" customFormat="1" ht="15" customHeight="1" x14ac:dyDescent="0.25">
      <c r="A59" s="1515">
        <v>45188</v>
      </c>
      <c r="B59" s="1521">
        <v>2</v>
      </c>
      <c r="C59" s="1570" t="s">
        <v>4792</v>
      </c>
      <c r="D59" s="128" t="s">
        <v>4971</v>
      </c>
      <c r="E59" s="147" t="s">
        <v>4836</v>
      </c>
      <c r="F59" s="1543"/>
      <c r="G59" s="55" t="s">
        <v>841</v>
      </c>
      <c r="H59" s="55">
        <v>85</v>
      </c>
      <c r="I59" s="137" t="s">
        <v>1293</v>
      </c>
      <c r="J59" s="55" t="s">
        <v>506</v>
      </c>
      <c r="K59" s="1568" t="s">
        <v>1686</v>
      </c>
      <c r="L59" s="145" t="s">
        <v>627</v>
      </c>
      <c r="M59" s="55" t="s">
        <v>4964</v>
      </c>
      <c r="N59" s="146" t="s">
        <v>4721</v>
      </c>
      <c r="O59" s="55">
        <v>1</v>
      </c>
      <c r="P59" s="55">
        <v>85</v>
      </c>
      <c r="Q59" s="50" t="s">
        <v>4666</v>
      </c>
      <c r="R59" s="34">
        <v>45183</v>
      </c>
      <c r="S59" s="1521" t="s">
        <v>4667</v>
      </c>
      <c r="T59" s="1521"/>
      <c r="U59" s="1521"/>
      <c r="V59" s="31" t="s">
        <v>4617</v>
      </c>
      <c r="W59" s="1522"/>
    </row>
    <row r="60" spans="1:23" s="1523" customFormat="1" ht="15" customHeight="1" x14ac:dyDescent="0.25">
      <c r="A60" s="1515">
        <v>45188</v>
      </c>
      <c r="B60" s="1521"/>
      <c r="C60" s="1517" t="s">
        <v>4966</v>
      </c>
      <c r="D60" s="45">
        <v>120099</v>
      </c>
      <c r="E60" s="67" t="s">
        <v>4972</v>
      </c>
      <c r="F60" s="15"/>
      <c r="G60" s="16" t="s">
        <v>13</v>
      </c>
      <c r="H60" s="16">
        <v>150</v>
      </c>
      <c r="I60" s="52" t="s">
        <v>1292</v>
      </c>
      <c r="J60" s="16" t="s">
        <v>506</v>
      </c>
      <c r="K60" s="57" t="s">
        <v>1038</v>
      </c>
      <c r="L60" s="62" t="s">
        <v>4973</v>
      </c>
      <c r="M60" s="50" t="s">
        <v>4974</v>
      </c>
      <c r="N60" s="66" t="s">
        <v>4975</v>
      </c>
      <c r="O60" s="50">
        <v>0</v>
      </c>
      <c r="P60" s="50">
        <v>0</v>
      </c>
      <c r="Q60" s="1537" t="s">
        <v>511</v>
      </c>
      <c r="R60" s="34">
        <v>45176</v>
      </c>
      <c r="S60" s="1521" t="s">
        <v>4667</v>
      </c>
      <c r="T60" s="1521"/>
      <c r="U60" s="1521" t="s">
        <v>511</v>
      </c>
      <c r="V60" s="31" t="s">
        <v>4976</v>
      </c>
      <c r="W60" s="1522">
        <v>8</v>
      </c>
    </row>
    <row r="61" spans="1:23" s="1523" customFormat="1" ht="15" customHeight="1" x14ac:dyDescent="0.25">
      <c r="A61" s="1515">
        <v>45188</v>
      </c>
      <c r="B61" s="1521">
        <v>3</v>
      </c>
      <c r="C61" s="1517" t="s">
        <v>4966</v>
      </c>
      <c r="D61" s="45">
        <v>120334</v>
      </c>
      <c r="E61" s="67" t="s">
        <v>4927</v>
      </c>
      <c r="F61" s="15"/>
      <c r="G61" s="16" t="s">
        <v>4967</v>
      </c>
      <c r="H61" s="16">
        <v>700</v>
      </c>
      <c r="I61" s="52" t="s">
        <v>1292</v>
      </c>
      <c r="J61" s="16" t="s">
        <v>506</v>
      </c>
      <c r="K61" s="57" t="s">
        <v>4968</v>
      </c>
      <c r="L61" s="61" t="s">
        <v>4969</v>
      </c>
      <c r="M61" s="50" t="s">
        <v>4802</v>
      </c>
      <c r="N61" s="66" t="s">
        <v>4970</v>
      </c>
      <c r="O61" s="50">
        <v>0</v>
      </c>
      <c r="P61" s="50">
        <v>0</v>
      </c>
      <c r="Q61" s="50" t="s">
        <v>4666</v>
      </c>
      <c r="R61" s="34">
        <v>45180</v>
      </c>
      <c r="S61" s="1521" t="s">
        <v>4783</v>
      </c>
      <c r="T61" s="1521"/>
      <c r="U61" s="1521" t="s">
        <v>511</v>
      </c>
      <c r="V61" s="31" t="s">
        <v>4804</v>
      </c>
      <c r="W61" s="1522"/>
    </row>
    <row r="62" spans="1:23" s="1523" customFormat="1" ht="15" customHeight="1" x14ac:dyDescent="0.25">
      <c r="A62" s="1515">
        <v>45188</v>
      </c>
      <c r="B62" s="1521">
        <v>2</v>
      </c>
      <c r="C62" s="1570" t="s">
        <v>4792</v>
      </c>
      <c r="D62" s="128" t="s">
        <v>4971</v>
      </c>
      <c r="E62" s="147" t="s">
        <v>4836</v>
      </c>
      <c r="F62" s="1543"/>
      <c r="G62" s="55" t="s">
        <v>841</v>
      </c>
      <c r="H62" s="55">
        <v>85</v>
      </c>
      <c r="I62" s="137" t="s">
        <v>1293</v>
      </c>
      <c r="J62" s="55" t="s">
        <v>506</v>
      </c>
      <c r="K62" s="1568" t="s">
        <v>1686</v>
      </c>
      <c r="L62" s="145" t="s">
        <v>627</v>
      </c>
      <c r="M62" s="55" t="s">
        <v>4964</v>
      </c>
      <c r="N62" s="146" t="s">
        <v>4721</v>
      </c>
      <c r="O62" s="55">
        <v>1</v>
      </c>
      <c r="P62" s="55">
        <v>85</v>
      </c>
      <c r="Q62" s="50" t="s">
        <v>4666</v>
      </c>
      <c r="R62" s="34">
        <v>45183</v>
      </c>
      <c r="S62" s="1521" t="s">
        <v>4667</v>
      </c>
      <c r="T62" s="1521"/>
      <c r="U62" s="1521"/>
      <c r="V62" s="31" t="s">
        <v>4617</v>
      </c>
      <c r="W62" s="1522"/>
    </row>
    <row r="63" spans="1:23" s="1523" customFormat="1" ht="15" customHeight="1" x14ac:dyDescent="0.25">
      <c r="A63" s="1515">
        <v>45188</v>
      </c>
      <c r="B63" s="1521"/>
      <c r="C63" s="1517" t="s">
        <v>4966</v>
      </c>
      <c r="D63" s="45">
        <v>120099</v>
      </c>
      <c r="E63" s="67" t="s">
        <v>4972</v>
      </c>
      <c r="F63" s="15"/>
      <c r="G63" s="16" t="s">
        <v>13</v>
      </c>
      <c r="H63" s="16">
        <v>150</v>
      </c>
      <c r="I63" s="52" t="s">
        <v>1292</v>
      </c>
      <c r="J63" s="16" t="s">
        <v>506</v>
      </c>
      <c r="K63" s="57" t="s">
        <v>1038</v>
      </c>
      <c r="L63" s="62" t="s">
        <v>4973</v>
      </c>
      <c r="M63" s="50" t="s">
        <v>4974</v>
      </c>
      <c r="N63" s="66" t="s">
        <v>4975</v>
      </c>
      <c r="O63" s="50">
        <v>0</v>
      </c>
      <c r="P63" s="50">
        <v>0</v>
      </c>
      <c r="Q63" s="1537" t="s">
        <v>511</v>
      </c>
      <c r="R63" s="34">
        <v>45176</v>
      </c>
      <c r="S63" s="1521" t="s">
        <v>4667</v>
      </c>
      <c r="T63" s="1521"/>
      <c r="U63" s="1521" t="s">
        <v>511</v>
      </c>
      <c r="V63" s="31" t="s">
        <v>4976</v>
      </c>
      <c r="W63" s="1522">
        <v>8</v>
      </c>
    </row>
    <row r="64" spans="1:23" s="1523" customFormat="1" ht="15" customHeight="1" x14ac:dyDescent="0.25">
      <c r="A64" s="1515">
        <v>45187</v>
      </c>
      <c r="B64" s="1521"/>
      <c r="C64" s="1517" t="s">
        <v>4668</v>
      </c>
      <c r="D64" s="45" t="s">
        <v>4977</v>
      </c>
      <c r="E64" s="45" t="s">
        <v>4978</v>
      </c>
      <c r="F64" s="15"/>
      <c r="G64" s="16" t="s">
        <v>13</v>
      </c>
      <c r="H64" s="16">
        <v>2</v>
      </c>
      <c r="I64" s="52" t="s">
        <v>4979</v>
      </c>
      <c r="J64" s="16" t="s">
        <v>968</v>
      </c>
      <c r="K64" s="57" t="s">
        <v>720</v>
      </c>
      <c r="L64" s="62" t="s">
        <v>4980</v>
      </c>
      <c r="M64" s="50" t="s">
        <v>4981</v>
      </c>
      <c r="N64" s="66" t="s">
        <v>4982</v>
      </c>
      <c r="O64" s="50">
        <v>4</v>
      </c>
      <c r="P64" s="50">
        <v>8</v>
      </c>
      <c r="Q64" s="50" t="s">
        <v>4666</v>
      </c>
      <c r="R64" s="1516">
        <v>45169</v>
      </c>
      <c r="S64" s="1521" t="s">
        <v>4667</v>
      </c>
      <c r="T64" s="1521"/>
      <c r="U64" s="1521" t="s">
        <v>511</v>
      </c>
      <c r="V64" s="31" t="s">
        <v>1888</v>
      </c>
      <c r="W64" s="1522">
        <v>2</v>
      </c>
    </row>
    <row r="65" spans="1:23" s="1523" customFormat="1" ht="69" customHeight="1" x14ac:dyDescent="0.25">
      <c r="A65" s="1515">
        <v>45187</v>
      </c>
      <c r="B65" s="1521"/>
      <c r="C65" s="1517" t="s">
        <v>574</v>
      </c>
      <c r="D65" s="45">
        <v>118295</v>
      </c>
      <c r="E65" s="45" t="s">
        <v>4949</v>
      </c>
      <c r="F65" s="151"/>
      <c r="G65" s="50" t="s">
        <v>13</v>
      </c>
      <c r="H65" s="50">
        <v>4</v>
      </c>
      <c r="I65" s="53" t="s">
        <v>4979</v>
      </c>
      <c r="J65" s="50" t="s">
        <v>506</v>
      </c>
      <c r="K65" s="1566" t="s">
        <v>4983</v>
      </c>
      <c r="L65" s="62" t="s">
        <v>4984</v>
      </c>
      <c r="M65" s="50" t="s">
        <v>4985</v>
      </c>
      <c r="N65" s="66" t="s">
        <v>4982</v>
      </c>
      <c r="O65" s="50">
        <v>12</v>
      </c>
      <c r="P65" s="50">
        <v>48</v>
      </c>
      <c r="Q65" s="50" t="s">
        <v>4666</v>
      </c>
      <c r="R65" s="34">
        <v>45180</v>
      </c>
      <c r="S65" s="1521" t="s">
        <v>4667</v>
      </c>
      <c r="T65" s="1521"/>
      <c r="U65" s="1521" t="s">
        <v>511</v>
      </c>
      <c r="V65" s="31" t="s">
        <v>3559</v>
      </c>
      <c r="W65" s="1522">
        <v>3</v>
      </c>
    </row>
    <row r="66" spans="1:23" s="1523" customFormat="1" ht="15" customHeight="1" x14ac:dyDescent="0.25">
      <c r="A66" s="1515">
        <v>45187</v>
      </c>
      <c r="B66" s="1521"/>
      <c r="C66" s="1517" t="s">
        <v>4668</v>
      </c>
      <c r="D66" s="45" t="s">
        <v>4986</v>
      </c>
      <c r="E66" s="45" t="s">
        <v>4987</v>
      </c>
      <c r="F66" s="151" t="s">
        <v>4988</v>
      </c>
      <c r="G66" s="50" t="s">
        <v>3853</v>
      </c>
      <c r="H66" s="50">
        <v>100</v>
      </c>
      <c r="I66" s="53" t="s">
        <v>4989</v>
      </c>
      <c r="J66" s="50" t="s">
        <v>3667</v>
      </c>
      <c r="K66" s="58" t="s">
        <v>4633</v>
      </c>
      <c r="L66" s="17" t="s">
        <v>4990</v>
      </c>
      <c r="M66" s="50" t="s">
        <v>4991</v>
      </c>
      <c r="N66" s="66" t="s">
        <v>4634</v>
      </c>
      <c r="O66" s="50">
        <v>3</v>
      </c>
      <c r="P66" s="50">
        <v>300</v>
      </c>
      <c r="Q66" s="50" t="s">
        <v>511</v>
      </c>
      <c r="R66" s="34">
        <v>45175</v>
      </c>
      <c r="S66" s="1521" t="s">
        <v>4667</v>
      </c>
      <c r="T66" s="1521"/>
      <c r="U66" s="1521" t="s">
        <v>511</v>
      </c>
      <c r="V66" s="14" t="s">
        <v>4635</v>
      </c>
      <c r="W66" s="1522">
        <v>6</v>
      </c>
    </row>
    <row r="67" spans="1:23" s="1523" customFormat="1" ht="15" customHeight="1" x14ac:dyDescent="0.25">
      <c r="A67" s="1515">
        <v>45187</v>
      </c>
      <c r="B67" s="1521"/>
      <c r="C67" s="1517" t="s">
        <v>4668</v>
      </c>
      <c r="D67" s="45" t="s">
        <v>4992</v>
      </c>
      <c r="E67" s="45"/>
      <c r="F67" s="15"/>
      <c r="G67" s="16" t="s">
        <v>4381</v>
      </c>
      <c r="H67" s="16">
        <v>40</v>
      </c>
      <c r="I67" s="52" t="s">
        <v>4993</v>
      </c>
      <c r="J67" s="16" t="s">
        <v>506</v>
      </c>
      <c r="K67" s="57" t="s">
        <v>1038</v>
      </c>
      <c r="L67" s="61" t="s">
        <v>4994</v>
      </c>
      <c r="M67" s="50" t="s">
        <v>4995</v>
      </c>
      <c r="N67" s="66" t="s">
        <v>4996</v>
      </c>
      <c r="O67" s="50">
        <v>14</v>
      </c>
      <c r="P67" s="50">
        <v>560</v>
      </c>
      <c r="Q67" s="50" t="s">
        <v>4666</v>
      </c>
      <c r="R67" s="1516">
        <v>45162</v>
      </c>
      <c r="S67" s="1521" t="s">
        <v>4783</v>
      </c>
      <c r="T67" s="1521"/>
      <c r="U67" s="1521" t="s">
        <v>511</v>
      </c>
      <c r="V67" s="31" t="s">
        <v>524</v>
      </c>
      <c r="W67" s="1522"/>
    </row>
    <row r="68" spans="1:23" s="1523" customFormat="1" ht="15" customHeight="1" x14ac:dyDescent="0.25">
      <c r="A68" s="1515">
        <v>45187</v>
      </c>
      <c r="B68" s="1521"/>
      <c r="C68" s="1517" t="s">
        <v>4668</v>
      </c>
      <c r="D68" s="45" t="s">
        <v>4992</v>
      </c>
      <c r="E68" s="45"/>
      <c r="F68" s="15"/>
      <c r="G68" s="16" t="s">
        <v>4381</v>
      </c>
      <c r="H68" s="16">
        <v>5</v>
      </c>
      <c r="I68" s="52" t="s">
        <v>4993</v>
      </c>
      <c r="J68" s="16" t="s">
        <v>506</v>
      </c>
      <c r="K68" s="57" t="s">
        <v>1038</v>
      </c>
      <c r="L68" s="61" t="s">
        <v>4994</v>
      </c>
      <c r="M68" s="50" t="s">
        <v>4995</v>
      </c>
      <c r="N68" s="66" t="s">
        <v>4996</v>
      </c>
      <c r="O68" s="50">
        <v>14</v>
      </c>
      <c r="P68" s="50">
        <v>70</v>
      </c>
      <c r="Q68" s="50" t="s">
        <v>4666</v>
      </c>
      <c r="R68" s="1516">
        <v>45162</v>
      </c>
      <c r="S68" s="1521" t="s">
        <v>4783</v>
      </c>
      <c r="T68" s="1521"/>
      <c r="U68" s="1521" t="s">
        <v>511</v>
      </c>
      <c r="V68" s="31" t="s">
        <v>524</v>
      </c>
      <c r="W68" s="1522"/>
    </row>
    <row r="69" spans="1:23" s="1523" customFormat="1" ht="15" customHeight="1" x14ac:dyDescent="0.25">
      <c r="A69" s="1515">
        <v>45184</v>
      </c>
      <c r="B69" s="1521"/>
      <c r="C69" s="1517" t="s">
        <v>4668</v>
      </c>
      <c r="D69" s="45">
        <v>116508</v>
      </c>
      <c r="E69" s="45" t="s">
        <v>4997</v>
      </c>
      <c r="F69" s="151"/>
      <c r="G69" s="50" t="s">
        <v>13</v>
      </c>
      <c r="H69" s="50">
        <v>120</v>
      </c>
      <c r="I69" s="52" t="s">
        <v>4998</v>
      </c>
      <c r="J69" s="50" t="s">
        <v>782</v>
      </c>
      <c r="K69" s="57" t="s">
        <v>1038</v>
      </c>
      <c r="L69" s="62" t="s">
        <v>4999</v>
      </c>
      <c r="M69" s="50" t="s">
        <v>5000</v>
      </c>
      <c r="N69" s="66" t="s">
        <v>4902</v>
      </c>
      <c r="O69" s="50">
        <v>0</v>
      </c>
      <c r="P69" s="50">
        <v>0</v>
      </c>
      <c r="Q69" s="50" t="s">
        <v>4666</v>
      </c>
      <c r="R69" s="1516">
        <v>45168</v>
      </c>
      <c r="S69" s="1521" t="s">
        <v>4667</v>
      </c>
      <c r="T69" s="1521"/>
      <c r="U69" s="1521" t="s">
        <v>511</v>
      </c>
      <c r="V69" s="31" t="s">
        <v>5001</v>
      </c>
      <c r="W69" s="1522"/>
    </row>
    <row r="70" spans="1:23" s="1523" customFormat="1" ht="15" customHeight="1" x14ac:dyDescent="0.25">
      <c r="A70" s="1515">
        <v>45184</v>
      </c>
      <c r="B70" s="1521"/>
      <c r="C70" s="1517" t="s">
        <v>4668</v>
      </c>
      <c r="D70" s="45" t="s">
        <v>5002</v>
      </c>
      <c r="E70" s="45" t="s">
        <v>4707</v>
      </c>
      <c r="F70" s="151"/>
      <c r="G70" s="50" t="s">
        <v>13</v>
      </c>
      <c r="H70" s="50">
        <v>5</v>
      </c>
      <c r="I70" s="53" t="s">
        <v>5003</v>
      </c>
      <c r="J70" s="50" t="s">
        <v>506</v>
      </c>
      <c r="K70" s="57" t="s">
        <v>1038</v>
      </c>
      <c r="L70" s="61" t="s">
        <v>5004</v>
      </c>
      <c r="M70" s="50" t="s">
        <v>5005</v>
      </c>
      <c r="N70" s="66" t="s">
        <v>4943</v>
      </c>
      <c r="O70" s="50">
        <v>11</v>
      </c>
      <c r="P70" s="50">
        <v>55</v>
      </c>
      <c r="Q70" s="50" t="s">
        <v>4666</v>
      </c>
      <c r="R70" s="34">
        <v>45176</v>
      </c>
      <c r="S70" s="1521" t="s">
        <v>4667</v>
      </c>
      <c r="T70" s="1521"/>
      <c r="U70" s="1521" t="s">
        <v>511</v>
      </c>
      <c r="V70" s="31" t="s">
        <v>5006</v>
      </c>
      <c r="W70" s="1522"/>
    </row>
    <row r="71" spans="1:23" s="1523" customFormat="1" ht="15" customHeight="1" x14ac:dyDescent="0.25">
      <c r="A71" s="1515">
        <v>45184</v>
      </c>
      <c r="B71" s="1521"/>
      <c r="C71" s="1517" t="s">
        <v>574</v>
      </c>
      <c r="D71" s="45" t="s">
        <v>5007</v>
      </c>
      <c r="E71" s="45" t="s">
        <v>5008</v>
      </c>
      <c r="F71" s="151"/>
      <c r="G71" s="50" t="s">
        <v>13</v>
      </c>
      <c r="H71" s="50">
        <v>10</v>
      </c>
      <c r="I71" s="53" t="s">
        <v>5003</v>
      </c>
      <c r="J71" s="50" t="s">
        <v>506</v>
      </c>
      <c r="K71" s="57" t="s">
        <v>5009</v>
      </c>
      <c r="L71" s="62" t="s">
        <v>5010</v>
      </c>
      <c r="M71" s="50" t="s">
        <v>5011</v>
      </c>
      <c r="N71" s="66" t="s">
        <v>4943</v>
      </c>
      <c r="O71" s="50">
        <v>8</v>
      </c>
      <c r="P71" s="50">
        <v>80</v>
      </c>
      <c r="Q71" s="50" t="s">
        <v>4666</v>
      </c>
      <c r="R71" s="34">
        <v>45176</v>
      </c>
      <c r="S71" s="1521" t="s">
        <v>4783</v>
      </c>
      <c r="T71" s="1521"/>
      <c r="U71" s="1521" t="s">
        <v>511</v>
      </c>
      <c r="V71" s="31" t="s">
        <v>588</v>
      </c>
      <c r="W71" s="1522">
        <v>3.5</v>
      </c>
    </row>
    <row r="72" spans="1:23" s="1523" customFormat="1" ht="15" customHeight="1" x14ac:dyDescent="0.25">
      <c r="A72" s="1515">
        <v>45184</v>
      </c>
      <c r="B72" s="1521"/>
      <c r="C72" s="1517" t="s">
        <v>4668</v>
      </c>
      <c r="D72" s="45" t="s">
        <v>5012</v>
      </c>
      <c r="E72" s="45"/>
      <c r="F72" s="15"/>
      <c r="G72" s="16" t="s">
        <v>13</v>
      </c>
      <c r="H72" s="16">
        <v>2</v>
      </c>
      <c r="I72" s="135" t="s">
        <v>5013</v>
      </c>
      <c r="J72" s="16" t="s">
        <v>506</v>
      </c>
      <c r="K72" s="57" t="s">
        <v>5014</v>
      </c>
      <c r="L72" s="61" t="s">
        <v>5015</v>
      </c>
      <c r="M72" s="50" t="s">
        <v>5016</v>
      </c>
      <c r="N72" s="66" t="s">
        <v>4634</v>
      </c>
      <c r="O72" s="50">
        <v>0</v>
      </c>
      <c r="P72" s="50">
        <v>0</v>
      </c>
      <c r="Q72" s="50" t="s">
        <v>4666</v>
      </c>
      <c r="R72" s="1516">
        <v>45169</v>
      </c>
      <c r="S72" s="1521" t="s">
        <v>4667</v>
      </c>
      <c r="T72" s="1521"/>
      <c r="U72" s="1521" t="s">
        <v>511</v>
      </c>
      <c r="V72" s="31" t="s">
        <v>4617</v>
      </c>
      <c r="W72" s="1522"/>
    </row>
    <row r="73" spans="1:23" s="1523" customFormat="1" ht="15" customHeight="1" x14ac:dyDescent="0.25">
      <c r="A73" s="1515">
        <v>45183</v>
      </c>
      <c r="B73" s="1521">
        <v>1</v>
      </c>
      <c r="C73" s="1517" t="s">
        <v>4668</v>
      </c>
      <c r="D73" s="1573" t="s">
        <v>5017</v>
      </c>
      <c r="E73" s="128" t="s">
        <v>4978</v>
      </c>
      <c r="F73" s="1574"/>
      <c r="G73" s="77" t="s">
        <v>841</v>
      </c>
      <c r="H73" s="1575">
        <v>85</v>
      </c>
      <c r="I73" s="1576" t="s">
        <v>5018</v>
      </c>
      <c r="J73" s="77" t="s">
        <v>506</v>
      </c>
      <c r="K73" s="142" t="s">
        <v>720</v>
      </c>
      <c r="L73" s="147" t="s">
        <v>5019</v>
      </c>
      <c r="M73" s="55" t="s">
        <v>5020</v>
      </c>
      <c r="N73" s="146" t="s">
        <v>4982</v>
      </c>
      <c r="O73" s="55">
        <v>0</v>
      </c>
      <c r="P73" s="55">
        <v>0</v>
      </c>
      <c r="Q73" s="1537" t="s">
        <v>511</v>
      </c>
      <c r="R73" s="34">
        <v>45180</v>
      </c>
      <c r="S73" s="1521" t="s">
        <v>4667</v>
      </c>
      <c r="T73" s="1521"/>
      <c r="U73" s="1521" t="s">
        <v>511</v>
      </c>
      <c r="V73" s="31" t="s">
        <v>4617</v>
      </c>
      <c r="W73" s="1522"/>
    </row>
    <row r="74" spans="1:23" s="1523" customFormat="1" ht="15" customHeight="1" x14ac:dyDescent="0.25">
      <c r="A74" s="1515">
        <v>45183</v>
      </c>
      <c r="B74" s="1521">
        <v>2</v>
      </c>
      <c r="C74" s="1517" t="s">
        <v>574</v>
      </c>
      <c r="D74" s="128">
        <v>120350</v>
      </c>
      <c r="E74" s="128" t="s">
        <v>4949</v>
      </c>
      <c r="F74" s="1577"/>
      <c r="G74" s="77" t="s">
        <v>13</v>
      </c>
      <c r="H74" s="77">
        <v>12</v>
      </c>
      <c r="I74" s="138" t="s">
        <v>5018</v>
      </c>
      <c r="J74" s="77" t="s">
        <v>506</v>
      </c>
      <c r="K74" s="1568" t="s">
        <v>5021</v>
      </c>
      <c r="L74" s="147" t="s">
        <v>5022</v>
      </c>
      <c r="M74" s="55" t="s">
        <v>5023</v>
      </c>
      <c r="N74" s="146" t="s">
        <v>4982</v>
      </c>
      <c r="O74" s="55">
        <v>0</v>
      </c>
      <c r="P74" s="55">
        <v>0</v>
      </c>
      <c r="Q74" s="50" t="s">
        <v>4666</v>
      </c>
      <c r="R74" s="34">
        <v>45176</v>
      </c>
      <c r="S74" s="1521" t="s">
        <v>4667</v>
      </c>
      <c r="T74" s="1521"/>
      <c r="U74" s="1521" t="s">
        <v>511</v>
      </c>
      <c r="V74" s="31" t="s">
        <v>3822</v>
      </c>
      <c r="W74" s="1522">
        <v>4.5</v>
      </c>
    </row>
    <row r="75" spans="1:23" s="1523" customFormat="1" ht="15" customHeight="1" x14ac:dyDescent="0.25">
      <c r="A75" s="1515">
        <v>45182</v>
      </c>
      <c r="B75" s="1521">
        <v>4</v>
      </c>
      <c r="C75" s="1517" t="s">
        <v>4668</v>
      </c>
      <c r="D75" s="45">
        <v>120450</v>
      </c>
      <c r="E75" s="45"/>
      <c r="F75" s="15"/>
      <c r="G75" s="16" t="s">
        <v>13</v>
      </c>
      <c r="H75" s="16">
        <v>135</v>
      </c>
      <c r="I75" s="52" t="s">
        <v>1352</v>
      </c>
      <c r="J75" s="16" t="s">
        <v>3609</v>
      </c>
      <c r="K75" s="57" t="s">
        <v>1038</v>
      </c>
      <c r="L75" s="62" t="s">
        <v>5024</v>
      </c>
      <c r="M75" s="50" t="s">
        <v>5016</v>
      </c>
      <c r="N75" s="66" t="s">
        <v>4634</v>
      </c>
      <c r="O75" s="50">
        <v>0</v>
      </c>
      <c r="P75" s="50">
        <v>0</v>
      </c>
      <c r="Q75" s="50" t="s">
        <v>4666</v>
      </c>
      <c r="R75" s="1516">
        <v>45168</v>
      </c>
      <c r="S75" s="1521" t="s">
        <v>4667</v>
      </c>
      <c r="T75" s="1521"/>
      <c r="U75" s="1521" t="s">
        <v>511</v>
      </c>
      <c r="V75" s="31" t="s">
        <v>2539</v>
      </c>
      <c r="W75" s="1522"/>
    </row>
    <row r="76" spans="1:23" s="1523" customFormat="1" ht="15" customHeight="1" x14ac:dyDescent="0.25">
      <c r="A76" s="1515">
        <v>45182</v>
      </c>
      <c r="B76" s="1521">
        <v>1</v>
      </c>
      <c r="C76" s="1570" t="s">
        <v>4714</v>
      </c>
      <c r="D76" s="45">
        <v>119924</v>
      </c>
      <c r="E76" s="45" t="s">
        <v>5025</v>
      </c>
      <c r="F76" s="15"/>
      <c r="G76" s="16" t="s">
        <v>13</v>
      </c>
      <c r="H76" s="16">
        <v>30</v>
      </c>
      <c r="I76" s="52" t="s">
        <v>1403</v>
      </c>
      <c r="J76" s="16" t="s">
        <v>2103</v>
      </c>
      <c r="K76" s="1567" t="s">
        <v>5026</v>
      </c>
      <c r="L76" s="62" t="s">
        <v>5027</v>
      </c>
      <c r="M76" s="50" t="s">
        <v>5028</v>
      </c>
      <c r="N76" s="66" t="s">
        <v>4954</v>
      </c>
      <c r="O76" s="50">
        <v>6</v>
      </c>
      <c r="P76" s="50">
        <v>180</v>
      </c>
      <c r="Q76" s="50" t="s">
        <v>511</v>
      </c>
      <c r="R76" s="1516">
        <v>45161</v>
      </c>
      <c r="S76" s="1521" t="s">
        <v>4667</v>
      </c>
      <c r="T76" s="1521"/>
      <c r="U76" s="1521" t="s">
        <v>511</v>
      </c>
      <c r="V76" s="31" t="s">
        <v>4944</v>
      </c>
      <c r="W76" s="1522"/>
    </row>
    <row r="77" spans="1:23" s="1523" customFormat="1" ht="15" customHeight="1" x14ac:dyDescent="0.25">
      <c r="A77" s="1515">
        <v>45182</v>
      </c>
      <c r="B77" s="1521">
        <v>7</v>
      </c>
      <c r="C77" s="1517" t="s">
        <v>4668</v>
      </c>
      <c r="D77" s="45">
        <v>119296</v>
      </c>
      <c r="E77" s="45" t="s">
        <v>5029</v>
      </c>
      <c r="F77" s="1578" t="s">
        <v>5030</v>
      </c>
      <c r="G77" s="50" t="s">
        <v>13</v>
      </c>
      <c r="H77" s="50">
        <v>64</v>
      </c>
      <c r="I77" s="53" t="s">
        <v>1403</v>
      </c>
      <c r="J77" s="16" t="s">
        <v>506</v>
      </c>
      <c r="K77" s="57" t="s">
        <v>5031</v>
      </c>
      <c r="L77" s="62" t="s">
        <v>5032</v>
      </c>
      <c r="M77" s="50" t="s">
        <v>5033</v>
      </c>
      <c r="N77" s="66" t="s">
        <v>4954</v>
      </c>
      <c r="O77" s="50">
        <v>11</v>
      </c>
      <c r="P77" s="50">
        <v>704</v>
      </c>
      <c r="Q77" s="50" t="s">
        <v>4666</v>
      </c>
      <c r="R77" s="34">
        <v>45166</v>
      </c>
      <c r="S77" s="1521" t="s">
        <v>4667</v>
      </c>
      <c r="T77" s="1521"/>
      <c r="U77" s="1521" t="s">
        <v>511</v>
      </c>
      <c r="V77" s="31" t="s">
        <v>524</v>
      </c>
      <c r="W77" s="1522">
        <v>4</v>
      </c>
    </row>
    <row r="78" spans="1:23" s="1523" customFormat="1" ht="15" customHeight="1" x14ac:dyDescent="0.25">
      <c r="A78" s="1515">
        <v>45181</v>
      </c>
      <c r="B78" s="1521">
        <v>1</v>
      </c>
      <c r="C78" s="1517" t="s">
        <v>574</v>
      </c>
      <c r="D78" s="45" t="s">
        <v>5034</v>
      </c>
      <c r="E78" s="45" t="s">
        <v>5029</v>
      </c>
      <c r="F78" s="1579" t="s">
        <v>5035</v>
      </c>
      <c r="G78" s="50" t="s">
        <v>13</v>
      </c>
      <c r="H78" s="50">
        <v>5</v>
      </c>
      <c r="I78" s="52" t="s">
        <v>1372</v>
      </c>
      <c r="J78" s="50" t="s">
        <v>506</v>
      </c>
      <c r="K78" s="57" t="s">
        <v>5036</v>
      </c>
      <c r="L78" s="61" t="s">
        <v>5037</v>
      </c>
      <c r="M78" s="50" t="s">
        <v>4964</v>
      </c>
      <c r="N78" s="66" t="s">
        <v>5038</v>
      </c>
      <c r="O78" s="50">
        <v>1</v>
      </c>
      <c r="P78" s="50">
        <v>5</v>
      </c>
      <c r="Q78" s="50" t="s">
        <v>4666</v>
      </c>
      <c r="R78" s="34">
        <v>45174</v>
      </c>
      <c r="S78" s="1521" t="s">
        <v>4667</v>
      </c>
      <c r="T78" s="1521"/>
      <c r="U78" s="1521" t="s">
        <v>511</v>
      </c>
      <c r="V78" s="31" t="s">
        <v>4617</v>
      </c>
      <c r="W78" s="1522"/>
    </row>
    <row r="79" spans="1:23" s="1523" customFormat="1" ht="15" customHeight="1" x14ac:dyDescent="0.25">
      <c r="A79" s="1515">
        <v>45181</v>
      </c>
      <c r="B79" s="1521">
        <v>4</v>
      </c>
      <c r="C79" s="1517" t="s">
        <v>574</v>
      </c>
      <c r="D79" s="45" t="s">
        <v>5039</v>
      </c>
      <c r="E79" s="45" t="s">
        <v>5040</v>
      </c>
      <c r="F79" s="151"/>
      <c r="G79" s="50" t="s">
        <v>13</v>
      </c>
      <c r="H79" s="50">
        <v>5</v>
      </c>
      <c r="I79" s="52" t="s">
        <v>1372</v>
      </c>
      <c r="J79" s="50" t="s">
        <v>506</v>
      </c>
      <c r="K79" s="57" t="s">
        <v>5036</v>
      </c>
      <c r="L79" s="62" t="s">
        <v>5041</v>
      </c>
      <c r="M79" s="50" t="s">
        <v>4964</v>
      </c>
      <c r="N79" s="66" t="s">
        <v>5038</v>
      </c>
      <c r="O79" s="50">
        <v>1</v>
      </c>
      <c r="P79" s="50">
        <v>5</v>
      </c>
      <c r="Q79" s="50" t="s">
        <v>4666</v>
      </c>
      <c r="R79" s="34">
        <v>45174</v>
      </c>
      <c r="S79" s="1521" t="s">
        <v>4667</v>
      </c>
      <c r="T79" s="1521"/>
      <c r="U79" s="1521" t="s">
        <v>511</v>
      </c>
      <c r="V79" s="31" t="s">
        <v>4617</v>
      </c>
      <c r="W79" s="1522">
        <v>1</v>
      </c>
    </row>
    <row r="80" spans="1:23" s="1523" customFormat="1" ht="15" customHeight="1" x14ac:dyDescent="0.25">
      <c r="A80" s="1515">
        <v>45181</v>
      </c>
      <c r="B80" s="1521">
        <v>2</v>
      </c>
      <c r="C80" s="1517" t="s">
        <v>4668</v>
      </c>
      <c r="D80" s="45" t="s">
        <v>5042</v>
      </c>
      <c r="E80" s="45" t="s">
        <v>4997</v>
      </c>
      <c r="F80" s="151"/>
      <c r="G80" s="50" t="s">
        <v>13</v>
      </c>
      <c r="H80" s="50">
        <v>2</v>
      </c>
      <c r="I80" s="52" t="s">
        <v>1372</v>
      </c>
      <c r="J80" s="50" t="s">
        <v>506</v>
      </c>
      <c r="K80" s="57" t="s">
        <v>5043</v>
      </c>
      <c r="L80" s="61" t="s">
        <v>5004</v>
      </c>
      <c r="M80" s="50" t="s">
        <v>5044</v>
      </c>
      <c r="N80" s="66" t="s">
        <v>5038</v>
      </c>
      <c r="O80" s="50">
        <v>4</v>
      </c>
      <c r="P80" s="50">
        <v>8</v>
      </c>
      <c r="Q80" s="50" t="s">
        <v>4666</v>
      </c>
      <c r="R80" s="34">
        <v>45174</v>
      </c>
      <c r="S80" s="1521" t="s">
        <v>4667</v>
      </c>
      <c r="T80" s="1521"/>
      <c r="U80" s="1521" t="s">
        <v>511</v>
      </c>
      <c r="V80" s="31" t="s">
        <v>588</v>
      </c>
      <c r="W80" s="1522"/>
    </row>
    <row r="81" spans="1:23" s="1523" customFormat="1" ht="15" customHeight="1" x14ac:dyDescent="0.25">
      <c r="A81" s="1515">
        <v>45181</v>
      </c>
      <c r="B81" s="1521">
        <v>4</v>
      </c>
      <c r="C81" s="1517" t="s">
        <v>4668</v>
      </c>
      <c r="D81" s="45">
        <v>120020</v>
      </c>
      <c r="E81" s="45" t="s">
        <v>4997</v>
      </c>
      <c r="F81" s="15"/>
      <c r="G81" s="16" t="s">
        <v>13</v>
      </c>
      <c r="H81" s="16">
        <v>2</v>
      </c>
      <c r="I81" s="52" t="s">
        <v>1417</v>
      </c>
      <c r="J81" s="16" t="s">
        <v>506</v>
      </c>
      <c r="K81" s="57" t="s">
        <v>1038</v>
      </c>
      <c r="L81" s="62" t="s">
        <v>5045</v>
      </c>
      <c r="M81" s="50" t="s">
        <v>5046</v>
      </c>
      <c r="N81" s="66" t="s">
        <v>4891</v>
      </c>
      <c r="O81" s="50">
        <v>8</v>
      </c>
      <c r="P81" s="50">
        <v>16</v>
      </c>
      <c r="Q81" s="50" t="s">
        <v>4666</v>
      </c>
      <c r="R81" s="1516">
        <v>45161</v>
      </c>
      <c r="S81" s="1521" t="s">
        <v>4667</v>
      </c>
      <c r="T81" s="1521"/>
      <c r="U81" s="1521" t="s">
        <v>511</v>
      </c>
      <c r="V81" s="31" t="s">
        <v>5047</v>
      </c>
      <c r="W81" s="1522">
        <v>3</v>
      </c>
    </row>
    <row r="82" spans="1:23" s="1523" customFormat="1" ht="15" customHeight="1" x14ac:dyDescent="0.25">
      <c r="A82" s="1515">
        <v>45181</v>
      </c>
      <c r="B82" s="1521">
        <v>4</v>
      </c>
      <c r="C82" s="1517" t="s">
        <v>574</v>
      </c>
      <c r="D82" s="45" t="s">
        <v>5048</v>
      </c>
      <c r="E82" s="45"/>
      <c r="F82" s="151"/>
      <c r="G82" s="50" t="s">
        <v>13</v>
      </c>
      <c r="H82" s="50">
        <v>56</v>
      </c>
      <c r="I82" s="53" t="s">
        <v>5049</v>
      </c>
      <c r="J82" s="50" t="s">
        <v>506</v>
      </c>
      <c r="K82" s="57" t="s">
        <v>5050</v>
      </c>
      <c r="L82" s="62" t="s">
        <v>5051</v>
      </c>
      <c r="M82" s="50" t="s">
        <v>5052</v>
      </c>
      <c r="N82" s="66" t="s">
        <v>4954</v>
      </c>
      <c r="O82" s="50">
        <v>2</v>
      </c>
      <c r="P82" s="50">
        <v>112</v>
      </c>
      <c r="Q82" s="50" t="s">
        <v>511</v>
      </c>
      <c r="R82" s="34">
        <v>45166</v>
      </c>
      <c r="S82" s="1521" t="s">
        <v>4667</v>
      </c>
      <c r="T82" s="1521" t="s">
        <v>19</v>
      </c>
      <c r="U82" s="1521" t="s">
        <v>511</v>
      </c>
      <c r="V82" s="31" t="s">
        <v>574</v>
      </c>
      <c r="W82" s="1522">
        <v>12</v>
      </c>
    </row>
    <row r="83" spans="1:23" s="1523" customFormat="1" ht="15" customHeight="1" x14ac:dyDescent="0.25">
      <c r="A83" s="1515">
        <v>45180</v>
      </c>
      <c r="B83" s="1521">
        <v>1</v>
      </c>
      <c r="C83" s="1517" t="s">
        <v>574</v>
      </c>
      <c r="D83" s="1573" t="s">
        <v>5053</v>
      </c>
      <c r="E83" s="128"/>
      <c r="F83" s="1577"/>
      <c r="G83" s="77" t="s">
        <v>4381</v>
      </c>
      <c r="H83" s="1575">
        <v>20</v>
      </c>
      <c r="I83" s="138" t="s">
        <v>1380</v>
      </c>
      <c r="J83" s="77" t="s">
        <v>506</v>
      </c>
      <c r="K83" s="142" t="s">
        <v>1060</v>
      </c>
      <c r="L83" s="147" t="s">
        <v>5054</v>
      </c>
      <c r="M83" s="55" t="s">
        <v>5055</v>
      </c>
      <c r="N83" s="146" t="s">
        <v>4634</v>
      </c>
      <c r="O83" s="55">
        <v>0</v>
      </c>
      <c r="P83" s="55">
        <v>0</v>
      </c>
      <c r="Q83" s="50" t="s">
        <v>511</v>
      </c>
      <c r="R83" s="1516">
        <v>45169</v>
      </c>
      <c r="S83" s="1521" t="s">
        <v>4667</v>
      </c>
      <c r="T83" s="1521" t="s">
        <v>19</v>
      </c>
      <c r="U83" s="1521" t="s">
        <v>511</v>
      </c>
      <c r="V83" s="31" t="s">
        <v>4617</v>
      </c>
      <c r="W83" s="1522">
        <v>8</v>
      </c>
    </row>
    <row r="84" spans="1:23" s="1523" customFormat="1" ht="15" customHeight="1" x14ac:dyDescent="0.25">
      <c r="A84" s="1515">
        <v>45180</v>
      </c>
      <c r="B84" s="1521">
        <v>3</v>
      </c>
      <c r="C84" s="1517" t="s">
        <v>574</v>
      </c>
      <c r="D84" s="45">
        <v>119276</v>
      </c>
      <c r="E84" s="45" t="s">
        <v>5040</v>
      </c>
      <c r="F84" s="151"/>
      <c r="G84" s="50" t="s">
        <v>13</v>
      </c>
      <c r="H84" s="50">
        <v>140</v>
      </c>
      <c r="I84" s="53" t="s">
        <v>5056</v>
      </c>
      <c r="J84" s="50" t="s">
        <v>520</v>
      </c>
      <c r="K84" s="57" t="s">
        <v>1038</v>
      </c>
      <c r="L84" s="17" t="s">
        <v>5057</v>
      </c>
      <c r="M84" s="50" t="s">
        <v>5058</v>
      </c>
      <c r="N84" s="66" t="s">
        <v>4996</v>
      </c>
      <c r="O84" s="50">
        <v>5</v>
      </c>
      <c r="P84" s="50">
        <v>700</v>
      </c>
      <c r="Q84" s="50" t="s">
        <v>511</v>
      </c>
      <c r="R84" s="1516">
        <v>45169</v>
      </c>
      <c r="S84" s="1521" t="s">
        <v>4667</v>
      </c>
      <c r="T84" s="1521"/>
      <c r="U84" s="1521" t="s">
        <v>511</v>
      </c>
      <c r="V84" s="31" t="s">
        <v>1388</v>
      </c>
      <c r="W84" s="1580">
        <v>8</v>
      </c>
    </row>
    <row r="85" spans="1:23" s="1523" customFormat="1" ht="15" customHeight="1" x14ac:dyDescent="0.25">
      <c r="A85" s="1515">
        <v>45177</v>
      </c>
      <c r="B85" s="1521">
        <v>7</v>
      </c>
      <c r="C85" s="1527" t="s">
        <v>4668</v>
      </c>
      <c r="D85" s="160" t="s">
        <v>5059</v>
      </c>
      <c r="E85" s="45"/>
      <c r="F85" s="15" t="s">
        <v>5060</v>
      </c>
      <c r="G85" s="16" t="s">
        <v>4381</v>
      </c>
      <c r="H85" s="1549">
        <v>70</v>
      </c>
      <c r="I85" s="52" t="s">
        <v>5061</v>
      </c>
      <c r="J85" s="16" t="s">
        <v>506</v>
      </c>
      <c r="K85" s="1566" t="s">
        <v>5062</v>
      </c>
      <c r="L85" s="150" t="s">
        <v>5063</v>
      </c>
      <c r="M85" s="50" t="s">
        <v>5064</v>
      </c>
      <c r="N85" s="17" t="s">
        <v>4954</v>
      </c>
      <c r="O85" s="50">
        <v>2</v>
      </c>
      <c r="P85" s="50">
        <v>140</v>
      </c>
      <c r="Q85" s="50" t="s">
        <v>511</v>
      </c>
      <c r="R85" s="1516">
        <v>45164</v>
      </c>
      <c r="S85" s="1521" t="s">
        <v>4667</v>
      </c>
      <c r="T85" s="1521"/>
      <c r="U85" s="1521" t="s">
        <v>511</v>
      </c>
      <c r="V85" s="31" t="s">
        <v>5065</v>
      </c>
      <c r="W85" s="1522">
        <v>10</v>
      </c>
    </row>
    <row r="86" spans="1:23" s="1523" customFormat="1" ht="15" customHeight="1" x14ac:dyDescent="0.25">
      <c r="A86" s="1515">
        <v>45177</v>
      </c>
      <c r="B86" s="1521">
        <v>1</v>
      </c>
      <c r="C86" s="1517" t="s">
        <v>574</v>
      </c>
      <c r="D86" s="128">
        <v>119809</v>
      </c>
      <c r="E86" s="128"/>
      <c r="F86" s="1577" t="s">
        <v>5066</v>
      </c>
      <c r="G86" s="77" t="s">
        <v>5067</v>
      </c>
      <c r="H86" s="77">
        <v>10</v>
      </c>
      <c r="I86" s="138" t="s">
        <v>5068</v>
      </c>
      <c r="J86" s="77" t="s">
        <v>506</v>
      </c>
      <c r="K86" s="142" t="s">
        <v>1060</v>
      </c>
      <c r="L86" s="147" t="s">
        <v>5069</v>
      </c>
      <c r="M86" s="55" t="s">
        <v>5016</v>
      </c>
      <c r="N86" s="146" t="s">
        <v>1211</v>
      </c>
      <c r="O86" s="55">
        <v>0</v>
      </c>
      <c r="P86" s="55">
        <v>0</v>
      </c>
      <c r="Q86" s="50" t="s">
        <v>4666</v>
      </c>
      <c r="R86" s="1516">
        <v>45159</v>
      </c>
      <c r="S86" s="1521" t="s">
        <v>4667</v>
      </c>
      <c r="T86" s="1521"/>
      <c r="U86" s="1521" t="s">
        <v>511</v>
      </c>
      <c r="V86" s="31" t="s">
        <v>524</v>
      </c>
      <c r="W86" s="1522"/>
    </row>
    <row r="87" spans="1:23" s="1523" customFormat="1" ht="15" customHeight="1" x14ac:dyDescent="0.25">
      <c r="A87" s="1515">
        <v>45177</v>
      </c>
      <c r="B87" s="1521">
        <v>2</v>
      </c>
      <c r="C87" s="1517" t="s">
        <v>4668</v>
      </c>
      <c r="D87" s="128">
        <v>120218</v>
      </c>
      <c r="E87" s="128"/>
      <c r="F87" s="1577"/>
      <c r="G87" s="77" t="s">
        <v>13</v>
      </c>
      <c r="H87" s="77">
        <v>60</v>
      </c>
      <c r="I87" s="138" t="s">
        <v>5068</v>
      </c>
      <c r="J87" s="77" t="s">
        <v>520</v>
      </c>
      <c r="K87" s="142" t="s">
        <v>5070</v>
      </c>
      <c r="L87" s="147" t="s">
        <v>5071</v>
      </c>
      <c r="M87" s="55" t="s">
        <v>5072</v>
      </c>
      <c r="N87" s="146" t="s">
        <v>1211</v>
      </c>
      <c r="O87" s="55">
        <v>0</v>
      </c>
      <c r="P87" s="55">
        <v>0</v>
      </c>
      <c r="Q87" s="50" t="s">
        <v>4666</v>
      </c>
      <c r="R87" s="1516">
        <v>45162</v>
      </c>
      <c r="S87" s="1521" t="s">
        <v>4667</v>
      </c>
      <c r="T87" s="1521" t="s">
        <v>19</v>
      </c>
      <c r="U87" s="1521" t="s">
        <v>511</v>
      </c>
      <c r="V87" s="31" t="s">
        <v>4643</v>
      </c>
      <c r="W87" s="1522">
        <v>6</v>
      </c>
    </row>
    <row r="88" spans="1:23" s="1523" customFormat="1" ht="15" customHeight="1" x14ac:dyDescent="0.25">
      <c r="A88" s="1515">
        <v>45177</v>
      </c>
      <c r="B88" s="1516"/>
      <c r="C88" s="1517"/>
      <c r="D88" s="128" t="s">
        <v>5073</v>
      </c>
      <c r="E88" s="128"/>
      <c r="F88" s="1577"/>
      <c r="G88" s="77" t="s">
        <v>4381</v>
      </c>
      <c r="H88" s="77">
        <v>55</v>
      </c>
      <c r="I88" s="77" t="s">
        <v>5068</v>
      </c>
      <c r="J88" s="77" t="s">
        <v>506</v>
      </c>
      <c r="K88" s="1568" t="s">
        <v>1060</v>
      </c>
      <c r="L88" s="128" t="s">
        <v>986</v>
      </c>
      <c r="M88" s="77" t="s">
        <v>535</v>
      </c>
      <c r="N88" s="128" t="s">
        <v>1211</v>
      </c>
      <c r="O88" s="77">
        <v>4</v>
      </c>
      <c r="P88" s="77">
        <v>220</v>
      </c>
      <c r="Q88" s="50" t="s">
        <v>4666</v>
      </c>
      <c r="R88" s="1516">
        <v>45168</v>
      </c>
      <c r="S88" s="1521" t="s">
        <v>4667</v>
      </c>
      <c r="T88" s="1521"/>
      <c r="U88" s="1521" t="s">
        <v>511</v>
      </c>
      <c r="V88" s="31" t="s">
        <v>4617</v>
      </c>
      <c r="W88" s="1522"/>
    </row>
    <row r="89" spans="1:23" s="1523" customFormat="1" ht="15" customHeight="1" x14ac:dyDescent="0.25">
      <c r="A89" s="1515">
        <v>45176</v>
      </c>
      <c r="B89" s="1521">
        <v>3</v>
      </c>
      <c r="C89" s="1517" t="s">
        <v>4714</v>
      </c>
      <c r="D89" s="45">
        <v>120123</v>
      </c>
      <c r="E89" s="45"/>
      <c r="F89" s="151"/>
      <c r="G89" s="50" t="s">
        <v>5074</v>
      </c>
      <c r="H89" s="50">
        <v>50</v>
      </c>
      <c r="I89" s="53" t="s">
        <v>5075</v>
      </c>
      <c r="J89" s="50" t="s">
        <v>3667</v>
      </c>
      <c r="K89" s="57" t="s">
        <v>1038</v>
      </c>
      <c r="L89" s="62" t="s">
        <v>5076</v>
      </c>
      <c r="M89" s="50" t="s">
        <v>5077</v>
      </c>
      <c r="N89" s="66" t="s">
        <v>1551</v>
      </c>
      <c r="O89" s="50">
        <v>2</v>
      </c>
      <c r="P89" s="50">
        <v>100</v>
      </c>
      <c r="Q89" s="50" t="s">
        <v>511</v>
      </c>
      <c r="R89" s="1516">
        <v>45160</v>
      </c>
      <c r="S89" s="1521" t="s">
        <v>4667</v>
      </c>
      <c r="T89" s="1521"/>
      <c r="U89" s="1521" t="s">
        <v>511</v>
      </c>
      <c r="V89" s="31" t="s">
        <v>2195</v>
      </c>
      <c r="W89" s="1522">
        <v>9</v>
      </c>
    </row>
    <row r="90" spans="1:23" s="1523" customFormat="1" ht="15" customHeight="1" x14ac:dyDescent="0.25">
      <c r="A90" s="1515">
        <v>45176</v>
      </c>
      <c r="B90" s="1521">
        <v>2</v>
      </c>
      <c r="C90" s="1517" t="s">
        <v>4668</v>
      </c>
      <c r="D90" s="128">
        <v>120472</v>
      </c>
      <c r="E90" s="128"/>
      <c r="F90" s="1577"/>
      <c r="G90" s="77" t="s">
        <v>5078</v>
      </c>
      <c r="H90" s="77">
        <v>100</v>
      </c>
      <c r="I90" s="138" t="s">
        <v>5079</v>
      </c>
      <c r="J90" s="77" t="s">
        <v>506</v>
      </c>
      <c r="K90" s="55" t="s">
        <v>5080</v>
      </c>
      <c r="L90" s="147" t="s">
        <v>5081</v>
      </c>
      <c r="M90" s="55" t="s">
        <v>5082</v>
      </c>
      <c r="N90" s="146" t="s">
        <v>4996</v>
      </c>
      <c r="O90" s="55">
        <v>1</v>
      </c>
      <c r="P90" s="55">
        <v>100</v>
      </c>
      <c r="Q90" s="50" t="s">
        <v>511</v>
      </c>
      <c r="R90" s="1516">
        <v>45168</v>
      </c>
      <c r="S90" s="1521" t="s">
        <v>4667</v>
      </c>
      <c r="T90" s="1521"/>
      <c r="U90" s="1521" t="s">
        <v>511</v>
      </c>
      <c r="V90" s="31" t="s">
        <v>5083</v>
      </c>
      <c r="W90" s="1522">
        <v>6</v>
      </c>
    </row>
    <row r="91" spans="1:23" s="1523" customFormat="1" ht="15" customHeight="1" x14ac:dyDescent="0.25">
      <c r="A91" s="1515">
        <v>45176</v>
      </c>
      <c r="B91" s="1521">
        <v>4</v>
      </c>
      <c r="C91" s="1517" t="s">
        <v>574</v>
      </c>
      <c r="D91" s="45" t="s">
        <v>5084</v>
      </c>
      <c r="E91" s="45"/>
      <c r="F91" s="151"/>
      <c r="G91" s="50" t="s">
        <v>13</v>
      </c>
      <c r="H91" s="50">
        <v>4</v>
      </c>
      <c r="I91" s="53" t="s">
        <v>5085</v>
      </c>
      <c r="J91" s="50" t="s">
        <v>506</v>
      </c>
      <c r="K91" s="57" t="s">
        <v>5086</v>
      </c>
      <c r="L91" s="62" t="s">
        <v>5051</v>
      </c>
      <c r="M91" s="50" t="s">
        <v>5052</v>
      </c>
      <c r="N91" s="66" t="s">
        <v>4954</v>
      </c>
      <c r="O91" s="50">
        <v>2</v>
      </c>
      <c r="P91" s="50">
        <v>8</v>
      </c>
      <c r="Q91" s="50" t="s">
        <v>4666</v>
      </c>
      <c r="R91" s="34">
        <v>45166</v>
      </c>
      <c r="S91" s="1521" t="s">
        <v>4667</v>
      </c>
      <c r="T91" s="1521" t="s">
        <v>19</v>
      </c>
      <c r="U91" s="1521" t="s">
        <v>511</v>
      </c>
      <c r="V91" s="31" t="s">
        <v>574</v>
      </c>
      <c r="W91" s="1522">
        <v>12</v>
      </c>
    </row>
    <row r="92" spans="1:23" s="1523" customFormat="1" ht="15" customHeight="1" x14ac:dyDescent="0.25">
      <c r="A92" s="1515">
        <v>45176</v>
      </c>
      <c r="B92" s="1521">
        <v>1</v>
      </c>
      <c r="C92" s="1517" t="s">
        <v>4668</v>
      </c>
      <c r="D92" s="160">
        <v>119571</v>
      </c>
      <c r="E92" s="45"/>
      <c r="F92" s="151" t="s">
        <v>5087</v>
      </c>
      <c r="G92" s="16" t="s">
        <v>5088</v>
      </c>
      <c r="H92" s="1549">
        <v>70</v>
      </c>
      <c r="I92" s="52" t="s">
        <v>5075</v>
      </c>
      <c r="J92" s="16" t="s">
        <v>782</v>
      </c>
      <c r="K92" s="57" t="s">
        <v>5089</v>
      </c>
      <c r="L92" s="62" t="s">
        <v>5090</v>
      </c>
      <c r="M92" s="50" t="s">
        <v>5091</v>
      </c>
      <c r="N92" s="66" t="s">
        <v>1551</v>
      </c>
      <c r="O92" s="50">
        <v>5</v>
      </c>
      <c r="P92" s="50">
        <v>350</v>
      </c>
      <c r="Q92" s="50" t="s">
        <v>511</v>
      </c>
      <c r="R92" s="1516">
        <v>45159</v>
      </c>
      <c r="S92" s="1521" t="s">
        <v>4667</v>
      </c>
      <c r="T92" s="1521"/>
      <c r="U92" s="1521" t="s">
        <v>511</v>
      </c>
      <c r="V92" s="31" t="s">
        <v>5092</v>
      </c>
      <c r="W92" s="1522">
        <v>8</v>
      </c>
    </row>
    <row r="93" spans="1:23" s="1523" customFormat="1" ht="15" customHeight="1" x14ac:dyDescent="0.25">
      <c r="A93" s="1515">
        <v>45176</v>
      </c>
      <c r="B93" s="1521">
        <v>5</v>
      </c>
      <c r="C93" s="1517" t="s">
        <v>574</v>
      </c>
      <c r="D93" s="1581">
        <v>119189</v>
      </c>
      <c r="E93" s="1582"/>
      <c r="F93" s="151"/>
      <c r="G93" s="144" t="s">
        <v>13</v>
      </c>
      <c r="H93" s="134">
        <v>15</v>
      </c>
      <c r="I93" s="135" t="s">
        <v>5093</v>
      </c>
      <c r="J93" s="50" t="s">
        <v>520</v>
      </c>
      <c r="K93" s="1583" t="s">
        <v>5094</v>
      </c>
      <c r="L93" s="62" t="s">
        <v>5095</v>
      </c>
      <c r="M93" s="50" t="s">
        <v>5096</v>
      </c>
      <c r="N93" s="66" t="s">
        <v>1429</v>
      </c>
      <c r="O93" s="50">
        <v>63</v>
      </c>
      <c r="P93" s="50">
        <v>945</v>
      </c>
      <c r="Q93" s="50" t="s">
        <v>4666</v>
      </c>
      <c r="R93" s="1516">
        <v>45159</v>
      </c>
      <c r="S93" s="1521" t="s">
        <v>4667</v>
      </c>
      <c r="T93" s="1521"/>
      <c r="U93" s="1521" t="s">
        <v>511</v>
      </c>
      <c r="V93" s="31" t="s">
        <v>5097</v>
      </c>
      <c r="W93" s="1522">
        <v>8</v>
      </c>
    </row>
    <row r="94" spans="1:23" s="1523" customFormat="1" ht="15" customHeight="1" x14ac:dyDescent="0.25">
      <c r="A94" s="1515">
        <v>45175</v>
      </c>
      <c r="B94" s="1521">
        <v>6</v>
      </c>
      <c r="C94" s="1517" t="s">
        <v>4668</v>
      </c>
      <c r="D94" s="45" t="s">
        <v>5098</v>
      </c>
      <c r="E94" s="45"/>
      <c r="F94" s="15"/>
      <c r="G94" s="16" t="s">
        <v>13</v>
      </c>
      <c r="H94" s="16">
        <v>45</v>
      </c>
      <c r="I94" s="52" t="s">
        <v>5099</v>
      </c>
      <c r="J94" s="16" t="s">
        <v>506</v>
      </c>
      <c r="K94" s="57" t="s">
        <v>5100</v>
      </c>
      <c r="L94" s="62" t="s">
        <v>5101</v>
      </c>
      <c r="M94" s="50" t="s">
        <v>5102</v>
      </c>
      <c r="N94" s="66" t="s">
        <v>4954</v>
      </c>
      <c r="O94" s="50">
        <v>6</v>
      </c>
      <c r="P94" s="50">
        <v>270</v>
      </c>
      <c r="Q94" s="50" t="s">
        <v>4666</v>
      </c>
      <c r="R94" s="1516">
        <v>45154</v>
      </c>
      <c r="S94" s="1521" t="s">
        <v>4783</v>
      </c>
      <c r="T94" s="1521"/>
      <c r="U94" s="1521" t="s">
        <v>511</v>
      </c>
      <c r="V94" s="31" t="s">
        <v>588</v>
      </c>
      <c r="W94" s="1522">
        <v>5</v>
      </c>
    </row>
    <row r="95" spans="1:23" s="1523" customFormat="1" ht="15" customHeight="1" x14ac:dyDescent="0.25">
      <c r="A95" s="1515">
        <v>45175</v>
      </c>
      <c r="B95" s="1521">
        <v>4</v>
      </c>
      <c r="C95" s="1517" t="s">
        <v>4668</v>
      </c>
      <c r="D95" s="1581">
        <v>119655</v>
      </c>
      <c r="E95" s="1582"/>
      <c r="F95" s="151"/>
      <c r="G95" s="144" t="s">
        <v>5103</v>
      </c>
      <c r="H95" s="134">
        <v>100</v>
      </c>
      <c r="I95" s="52" t="s">
        <v>1426</v>
      </c>
      <c r="J95" s="50" t="s">
        <v>1790</v>
      </c>
      <c r="K95" s="57" t="s">
        <v>1038</v>
      </c>
      <c r="L95" s="62" t="s">
        <v>5104</v>
      </c>
      <c r="M95" s="50" t="s">
        <v>5105</v>
      </c>
      <c r="N95" s="66" t="s">
        <v>1429</v>
      </c>
      <c r="O95" s="50">
        <v>6</v>
      </c>
      <c r="P95" s="50">
        <v>600</v>
      </c>
      <c r="Q95" s="50" t="s">
        <v>4666</v>
      </c>
      <c r="R95" s="1516">
        <v>45159</v>
      </c>
      <c r="S95" s="1521" t="s">
        <v>4667</v>
      </c>
      <c r="T95" s="1521"/>
      <c r="U95" s="1521" t="s">
        <v>511</v>
      </c>
      <c r="V95" s="31" t="s">
        <v>5106</v>
      </c>
      <c r="W95" s="1522">
        <v>3</v>
      </c>
    </row>
    <row r="96" spans="1:23" s="1523" customFormat="1" ht="15" customHeight="1" x14ac:dyDescent="0.25">
      <c r="A96" s="1515">
        <v>45174</v>
      </c>
      <c r="B96" s="1521">
        <v>3</v>
      </c>
      <c r="C96" s="1517" t="s">
        <v>4714</v>
      </c>
      <c r="D96" s="45">
        <v>119448</v>
      </c>
      <c r="E96" s="45"/>
      <c r="F96" s="151" t="s">
        <v>5107</v>
      </c>
      <c r="G96" s="50" t="s">
        <v>13</v>
      </c>
      <c r="H96" s="50">
        <v>97</v>
      </c>
      <c r="I96" s="52" t="s">
        <v>5108</v>
      </c>
      <c r="J96" s="50" t="s">
        <v>506</v>
      </c>
      <c r="K96" s="57" t="s">
        <v>5036</v>
      </c>
      <c r="L96" s="62" t="s">
        <v>5109</v>
      </c>
      <c r="M96" s="50" t="s">
        <v>5110</v>
      </c>
      <c r="N96" s="66" t="s">
        <v>1551</v>
      </c>
      <c r="O96" s="50">
        <v>0</v>
      </c>
      <c r="P96" s="50">
        <v>0</v>
      </c>
      <c r="Q96" s="50" t="s">
        <v>511</v>
      </c>
      <c r="R96" s="1516">
        <v>45160</v>
      </c>
      <c r="S96" s="1521" t="s">
        <v>4783</v>
      </c>
      <c r="T96" s="1521"/>
      <c r="U96" s="1521" t="s">
        <v>511</v>
      </c>
      <c r="V96" s="31" t="s">
        <v>5111</v>
      </c>
      <c r="W96" s="1522">
        <v>16</v>
      </c>
    </row>
    <row r="97" spans="1:23" s="1523" customFormat="1" ht="15" customHeight="1" x14ac:dyDescent="0.25">
      <c r="A97" s="1515">
        <v>45174</v>
      </c>
      <c r="B97" s="1516"/>
      <c r="C97" s="1517"/>
      <c r="D97" s="45">
        <v>120335</v>
      </c>
      <c r="E97" s="45"/>
      <c r="F97" s="151"/>
      <c r="G97" s="50"/>
      <c r="H97" s="50">
        <v>250</v>
      </c>
      <c r="I97" s="53" t="s">
        <v>1437</v>
      </c>
      <c r="J97" s="50" t="s">
        <v>506</v>
      </c>
      <c r="K97" s="57"/>
      <c r="L97" s="61" t="s">
        <v>986</v>
      </c>
      <c r="M97" s="50" t="s">
        <v>535</v>
      </c>
      <c r="N97" s="66"/>
      <c r="O97" s="50">
        <v>5</v>
      </c>
      <c r="P97" s="50">
        <v>1250</v>
      </c>
      <c r="Q97" s="50" t="s">
        <v>4666</v>
      </c>
      <c r="R97" s="34">
        <v>45164</v>
      </c>
      <c r="S97" s="1521" t="s">
        <v>4667</v>
      </c>
      <c r="T97" s="1521"/>
      <c r="U97" s="1521" t="s">
        <v>511</v>
      </c>
      <c r="V97" s="31" t="s">
        <v>5112</v>
      </c>
      <c r="W97" s="1522"/>
    </row>
    <row r="98" spans="1:23" s="1523" customFormat="1" ht="15" customHeight="1" x14ac:dyDescent="0.25">
      <c r="A98" s="1515">
        <v>45169</v>
      </c>
      <c r="B98" s="1521">
        <v>2</v>
      </c>
      <c r="C98" s="1517" t="s">
        <v>574</v>
      </c>
      <c r="D98" s="45">
        <v>120150</v>
      </c>
      <c r="E98" s="45"/>
      <c r="F98" s="15" t="s">
        <v>5113</v>
      </c>
      <c r="G98" s="16" t="s">
        <v>13</v>
      </c>
      <c r="H98" s="16">
        <v>20</v>
      </c>
      <c r="I98" s="52" t="s">
        <v>5114</v>
      </c>
      <c r="J98" s="16" t="s">
        <v>506</v>
      </c>
      <c r="K98" s="57" t="s">
        <v>5115</v>
      </c>
      <c r="L98" s="62" t="s">
        <v>5116</v>
      </c>
      <c r="M98" s="50" t="s">
        <v>5117</v>
      </c>
      <c r="N98" s="66" t="s">
        <v>5118</v>
      </c>
      <c r="O98" s="50">
        <v>5</v>
      </c>
      <c r="P98" s="50">
        <v>100</v>
      </c>
      <c r="Q98" s="50" t="s">
        <v>4666</v>
      </c>
      <c r="R98" s="1516">
        <v>45160</v>
      </c>
      <c r="S98" s="1521" t="s">
        <v>4667</v>
      </c>
      <c r="T98" s="1521"/>
      <c r="U98" s="1521" t="s">
        <v>511</v>
      </c>
      <c r="V98" s="31" t="s">
        <v>4778</v>
      </c>
      <c r="W98" s="1522">
        <v>8</v>
      </c>
    </row>
    <row r="99" spans="1:23" s="164" customFormat="1" ht="15" customHeight="1" x14ac:dyDescent="0.25">
      <c r="A99" s="1515">
        <v>45169</v>
      </c>
      <c r="B99" s="12">
        <v>3</v>
      </c>
      <c r="C99" s="1517" t="s">
        <v>4668</v>
      </c>
      <c r="D99" s="45">
        <v>119849</v>
      </c>
      <c r="E99" s="45"/>
      <c r="F99" s="15"/>
      <c r="G99" s="16" t="s">
        <v>13</v>
      </c>
      <c r="H99" s="16">
        <v>80</v>
      </c>
      <c r="I99" s="52" t="s">
        <v>5114</v>
      </c>
      <c r="J99" s="16" t="s">
        <v>506</v>
      </c>
      <c r="K99" s="57" t="s">
        <v>5119</v>
      </c>
      <c r="L99" s="17" t="s">
        <v>5120</v>
      </c>
      <c r="M99" s="50" t="s">
        <v>5121</v>
      </c>
      <c r="N99" s="66" t="s">
        <v>5122</v>
      </c>
      <c r="O99" s="50">
        <v>2</v>
      </c>
      <c r="P99" s="50">
        <v>160</v>
      </c>
      <c r="Q99" s="50" t="s">
        <v>4666</v>
      </c>
      <c r="R99" s="1516">
        <v>45161</v>
      </c>
      <c r="S99" s="1521" t="s">
        <v>4667</v>
      </c>
      <c r="T99" s="1521" t="s">
        <v>511</v>
      </c>
      <c r="U99" s="1521" t="s">
        <v>511</v>
      </c>
      <c r="V99" s="31" t="s">
        <v>588</v>
      </c>
      <c r="W99" s="1522">
        <v>2.5</v>
      </c>
    </row>
    <row r="100" spans="1:23" s="1523" customFormat="1" ht="15" customHeight="1" x14ac:dyDescent="0.25">
      <c r="A100" s="1515">
        <v>45169</v>
      </c>
      <c r="B100" s="1521">
        <v>6</v>
      </c>
      <c r="C100" s="1517" t="s">
        <v>4668</v>
      </c>
      <c r="D100" s="1581">
        <v>118969</v>
      </c>
      <c r="E100" s="1581"/>
      <c r="F100" s="151"/>
      <c r="G100" s="144" t="s">
        <v>13</v>
      </c>
      <c r="H100" s="134">
        <v>250</v>
      </c>
      <c r="I100" s="52" t="s">
        <v>5123</v>
      </c>
      <c r="J100" s="50" t="s">
        <v>1790</v>
      </c>
      <c r="K100" s="57" t="s">
        <v>1038</v>
      </c>
      <c r="L100" s="62" t="s">
        <v>5124</v>
      </c>
      <c r="M100" s="50" t="s">
        <v>5125</v>
      </c>
      <c r="N100" s="66" t="s">
        <v>5126</v>
      </c>
      <c r="O100" s="50">
        <v>5</v>
      </c>
      <c r="P100" s="50">
        <v>1250</v>
      </c>
      <c r="Q100" s="50" t="s">
        <v>511</v>
      </c>
      <c r="R100" s="1516">
        <v>45155</v>
      </c>
      <c r="S100" s="1521" t="s">
        <v>4667</v>
      </c>
      <c r="T100" s="1521"/>
      <c r="U100" s="1521" t="s">
        <v>511</v>
      </c>
      <c r="V100" s="31" t="s">
        <v>5127</v>
      </c>
      <c r="W100" s="1522">
        <v>7</v>
      </c>
    </row>
    <row r="101" spans="1:23" s="1523" customFormat="1" ht="15" customHeight="1" x14ac:dyDescent="0.25">
      <c r="A101" s="1515">
        <v>45168</v>
      </c>
      <c r="B101" s="1521">
        <v>1</v>
      </c>
      <c r="C101" s="1517" t="s">
        <v>4668</v>
      </c>
      <c r="D101" s="45">
        <v>119913</v>
      </c>
      <c r="E101" s="45"/>
      <c r="F101" s="151" t="s">
        <v>5128</v>
      </c>
      <c r="G101" s="50" t="s">
        <v>5129</v>
      </c>
      <c r="H101" s="50">
        <v>69</v>
      </c>
      <c r="I101" s="52" t="s">
        <v>5130</v>
      </c>
      <c r="J101" s="50" t="s">
        <v>506</v>
      </c>
      <c r="K101" s="57" t="s">
        <v>5131</v>
      </c>
      <c r="L101" s="62" t="s">
        <v>5132</v>
      </c>
      <c r="M101" s="50" t="s">
        <v>5133</v>
      </c>
      <c r="N101" s="66" t="s">
        <v>5118</v>
      </c>
      <c r="O101" s="50">
        <v>7</v>
      </c>
      <c r="P101" s="50">
        <v>483</v>
      </c>
      <c r="Q101" s="50" t="s">
        <v>511</v>
      </c>
      <c r="R101" s="1516">
        <v>45161</v>
      </c>
      <c r="S101" s="1521" t="s">
        <v>4667</v>
      </c>
      <c r="T101" s="1521"/>
      <c r="U101" s="1521" t="s">
        <v>511</v>
      </c>
      <c r="V101" s="31" t="s">
        <v>690</v>
      </c>
      <c r="W101" s="1522">
        <v>7.5</v>
      </c>
    </row>
    <row r="102" spans="1:23" s="1523" customFormat="1" ht="15" customHeight="1" x14ac:dyDescent="0.25">
      <c r="A102" s="1515">
        <v>45167</v>
      </c>
      <c r="B102" s="1521">
        <v>1</v>
      </c>
      <c r="C102" s="1517" t="s">
        <v>4714</v>
      </c>
      <c r="D102" s="45">
        <v>118260</v>
      </c>
      <c r="E102" s="45"/>
      <c r="F102" s="151"/>
      <c r="G102" s="50" t="s">
        <v>13</v>
      </c>
      <c r="H102" s="50">
        <v>170</v>
      </c>
      <c r="I102" s="52" t="s">
        <v>1470</v>
      </c>
      <c r="J102" s="50" t="s">
        <v>782</v>
      </c>
      <c r="K102" s="57" t="s">
        <v>4780</v>
      </c>
      <c r="L102" s="62" t="s">
        <v>5134</v>
      </c>
      <c r="M102" s="50" t="s">
        <v>5135</v>
      </c>
      <c r="N102" s="66" t="s">
        <v>1559</v>
      </c>
      <c r="O102" s="50">
        <v>9</v>
      </c>
      <c r="P102" s="50">
        <v>1530</v>
      </c>
      <c r="Q102" s="50" t="s">
        <v>511</v>
      </c>
      <c r="R102" s="1516">
        <v>45153</v>
      </c>
      <c r="S102" s="1521" t="s">
        <v>4783</v>
      </c>
      <c r="T102" s="1521"/>
      <c r="U102" s="1521" t="s">
        <v>511</v>
      </c>
      <c r="V102" s="31" t="s">
        <v>4784</v>
      </c>
      <c r="W102" s="1522">
        <v>24</v>
      </c>
    </row>
    <row r="103" spans="1:23" s="1584" customFormat="1" ht="15" customHeight="1" x14ac:dyDescent="0.25">
      <c r="A103" s="1515">
        <v>45167</v>
      </c>
      <c r="B103" s="1521"/>
      <c r="C103" s="1517" t="s">
        <v>4714</v>
      </c>
      <c r="D103" s="45" t="s">
        <v>5136</v>
      </c>
      <c r="E103" s="45"/>
      <c r="F103" s="151"/>
      <c r="G103" s="16" t="s">
        <v>13</v>
      </c>
      <c r="H103" s="16">
        <v>1</v>
      </c>
      <c r="I103" s="135" t="s">
        <v>5137</v>
      </c>
      <c r="J103" s="16" t="s">
        <v>782</v>
      </c>
      <c r="K103" s="57" t="s">
        <v>5138</v>
      </c>
      <c r="L103" s="62" t="s">
        <v>5139</v>
      </c>
      <c r="M103" s="50" t="s">
        <v>5140</v>
      </c>
      <c r="N103" s="66" t="s">
        <v>5141</v>
      </c>
      <c r="O103" s="50">
        <v>4</v>
      </c>
      <c r="P103" s="50">
        <v>4</v>
      </c>
      <c r="Q103" s="50" t="s">
        <v>4666</v>
      </c>
      <c r="R103" s="1516">
        <v>45145</v>
      </c>
      <c r="S103" s="1521" t="s">
        <v>4667</v>
      </c>
      <c r="T103" s="1521"/>
      <c r="U103" s="1521" t="s">
        <v>511</v>
      </c>
      <c r="V103" s="31" t="s">
        <v>1250</v>
      </c>
      <c r="W103" s="1522">
        <v>20</v>
      </c>
    </row>
    <row r="104" spans="1:23" s="1523" customFormat="1" ht="15" customHeight="1" x14ac:dyDescent="0.25">
      <c r="A104" s="1515">
        <v>45166</v>
      </c>
      <c r="B104" s="1521">
        <v>1</v>
      </c>
      <c r="C104" s="1570" t="s">
        <v>5142</v>
      </c>
      <c r="D104" s="128" t="s">
        <v>5143</v>
      </c>
      <c r="E104" s="128"/>
      <c r="F104" s="1543"/>
      <c r="G104" s="77" t="s">
        <v>13</v>
      </c>
      <c r="H104" s="77">
        <v>100</v>
      </c>
      <c r="I104" s="1585" t="s">
        <v>5144</v>
      </c>
      <c r="J104" s="77" t="s">
        <v>506</v>
      </c>
      <c r="K104" s="142" t="s">
        <v>5145</v>
      </c>
      <c r="L104" s="147" t="s">
        <v>5146</v>
      </c>
      <c r="M104" s="55" t="s">
        <v>5147</v>
      </c>
      <c r="N104" s="146" t="s">
        <v>1551</v>
      </c>
      <c r="O104" s="55">
        <v>3</v>
      </c>
      <c r="P104" s="55">
        <v>300</v>
      </c>
      <c r="Q104" s="50" t="s">
        <v>511</v>
      </c>
      <c r="R104" s="1516">
        <v>45159</v>
      </c>
      <c r="S104" s="1521" t="s">
        <v>4667</v>
      </c>
      <c r="T104" s="1521" t="s">
        <v>19</v>
      </c>
      <c r="U104" s="1521" t="s">
        <v>511</v>
      </c>
      <c r="V104" s="31" t="s">
        <v>5148</v>
      </c>
      <c r="W104" s="1522">
        <v>31</v>
      </c>
    </row>
    <row r="105" spans="1:23" s="1523" customFormat="1" ht="15" customHeight="1" x14ac:dyDescent="0.25">
      <c r="A105" s="1515">
        <v>45166</v>
      </c>
      <c r="B105" s="1521">
        <v>2</v>
      </c>
      <c r="C105" s="1517" t="s">
        <v>4714</v>
      </c>
      <c r="D105" s="128">
        <v>120136</v>
      </c>
      <c r="E105" s="128"/>
      <c r="F105" s="1543"/>
      <c r="G105" s="55" t="s">
        <v>13</v>
      </c>
      <c r="H105" s="55">
        <v>170</v>
      </c>
      <c r="I105" s="137" t="s">
        <v>5149</v>
      </c>
      <c r="J105" s="55" t="s">
        <v>506</v>
      </c>
      <c r="K105" s="142" t="s">
        <v>1060</v>
      </c>
      <c r="L105" s="147" t="s">
        <v>5150</v>
      </c>
      <c r="M105" s="55" t="s">
        <v>5151</v>
      </c>
      <c r="N105" s="146" t="s">
        <v>5118</v>
      </c>
      <c r="O105" s="55">
        <v>0</v>
      </c>
      <c r="P105" s="55">
        <v>0</v>
      </c>
      <c r="Q105" s="50" t="s">
        <v>4666</v>
      </c>
      <c r="R105" s="1516">
        <v>45161</v>
      </c>
      <c r="S105" s="1521" t="s">
        <v>4667</v>
      </c>
      <c r="T105" s="1521"/>
      <c r="U105" s="1521" t="s">
        <v>511</v>
      </c>
      <c r="V105" s="31" t="s">
        <v>613</v>
      </c>
      <c r="W105" s="1522">
        <v>2</v>
      </c>
    </row>
    <row r="106" spans="1:23" s="1523" customFormat="1" ht="15" customHeight="1" x14ac:dyDescent="0.25">
      <c r="A106" s="1515">
        <v>45166</v>
      </c>
      <c r="B106" s="12">
        <v>3</v>
      </c>
      <c r="C106" s="1586" t="s">
        <v>4714</v>
      </c>
      <c r="D106" s="128">
        <v>120137</v>
      </c>
      <c r="E106" s="128"/>
      <c r="F106" s="1543"/>
      <c r="G106" s="77" t="s">
        <v>13</v>
      </c>
      <c r="H106" s="77">
        <v>90</v>
      </c>
      <c r="I106" s="138" t="s">
        <v>5149</v>
      </c>
      <c r="J106" s="77" t="s">
        <v>506</v>
      </c>
      <c r="K106" s="142" t="s">
        <v>5152</v>
      </c>
      <c r="L106" s="1587" t="s">
        <v>5153</v>
      </c>
      <c r="M106" s="55" t="s">
        <v>5154</v>
      </c>
      <c r="N106" s="146" t="s">
        <v>5118</v>
      </c>
      <c r="O106" s="55">
        <v>0</v>
      </c>
      <c r="P106" s="55">
        <v>0</v>
      </c>
      <c r="Q106" s="50" t="s">
        <v>4666</v>
      </c>
      <c r="R106" s="1516">
        <v>45161</v>
      </c>
      <c r="S106" s="1521" t="s">
        <v>4667</v>
      </c>
      <c r="T106" s="1521"/>
      <c r="U106" s="1521" t="s">
        <v>511</v>
      </c>
      <c r="V106" s="31" t="s">
        <v>613</v>
      </c>
      <c r="W106" s="1522">
        <v>6</v>
      </c>
    </row>
    <row r="107" spans="1:23" s="1523" customFormat="1" ht="15" customHeight="1" x14ac:dyDescent="0.25">
      <c r="A107" s="1515">
        <v>45166</v>
      </c>
      <c r="B107" s="1521"/>
      <c r="C107" s="1517" t="s">
        <v>4668</v>
      </c>
      <c r="D107" s="45" t="s">
        <v>5155</v>
      </c>
      <c r="E107" s="45"/>
      <c r="F107" s="151"/>
      <c r="G107" s="16" t="s">
        <v>5156</v>
      </c>
      <c r="H107" s="16">
        <v>100</v>
      </c>
      <c r="I107" s="52" t="s">
        <v>1514</v>
      </c>
      <c r="J107" s="16" t="s">
        <v>1790</v>
      </c>
      <c r="K107" s="1566" t="s">
        <v>5157</v>
      </c>
      <c r="L107" s="62" t="s">
        <v>5158</v>
      </c>
      <c r="M107" s="50" t="s">
        <v>5159</v>
      </c>
      <c r="N107" s="66" t="s">
        <v>5160</v>
      </c>
      <c r="O107" s="50">
        <v>0</v>
      </c>
      <c r="P107" s="50">
        <v>0</v>
      </c>
      <c r="Q107" s="50" t="s">
        <v>511</v>
      </c>
      <c r="R107" s="1516">
        <v>45152</v>
      </c>
      <c r="S107" s="1521" t="s">
        <v>4667</v>
      </c>
      <c r="T107" s="1521"/>
      <c r="U107" s="1521" t="s">
        <v>2802</v>
      </c>
      <c r="V107" s="31" t="s">
        <v>5161</v>
      </c>
      <c r="W107" s="1522"/>
    </row>
    <row r="108" spans="1:23" s="1523" customFormat="1" ht="15" customHeight="1" x14ac:dyDescent="0.25">
      <c r="A108" s="1515">
        <v>45166</v>
      </c>
      <c r="B108" s="1521">
        <v>5</v>
      </c>
      <c r="C108" s="1588" t="s">
        <v>4668</v>
      </c>
      <c r="D108" s="45">
        <v>119486</v>
      </c>
      <c r="E108" s="45"/>
      <c r="F108" s="151"/>
      <c r="G108" s="16" t="s">
        <v>13</v>
      </c>
      <c r="H108" s="16">
        <v>20</v>
      </c>
      <c r="I108" s="1589" t="s">
        <v>5162</v>
      </c>
      <c r="J108" s="16" t="s">
        <v>506</v>
      </c>
      <c r="K108" s="1590" t="s">
        <v>5163</v>
      </c>
      <c r="L108" s="17" t="s">
        <v>5164</v>
      </c>
      <c r="M108" s="16" t="s">
        <v>5165</v>
      </c>
      <c r="N108" s="1591" t="s">
        <v>5166</v>
      </c>
      <c r="O108" s="50">
        <v>2</v>
      </c>
      <c r="P108" s="50">
        <v>40</v>
      </c>
      <c r="Q108" s="50" t="s">
        <v>4666</v>
      </c>
      <c r="R108" s="1516">
        <v>45127</v>
      </c>
      <c r="S108" s="1521" t="s">
        <v>4667</v>
      </c>
      <c r="T108" s="1521"/>
      <c r="U108" s="1521"/>
      <c r="V108" s="31" t="s">
        <v>5167</v>
      </c>
      <c r="W108" s="1522">
        <v>5</v>
      </c>
    </row>
    <row r="109" spans="1:23" s="1523" customFormat="1" ht="15" customHeight="1" x14ac:dyDescent="0.25">
      <c r="A109" s="1515">
        <v>45166</v>
      </c>
      <c r="B109" s="1521">
        <v>4</v>
      </c>
      <c r="C109" s="1570" t="s">
        <v>4668</v>
      </c>
      <c r="D109" s="45">
        <v>119734</v>
      </c>
      <c r="E109" s="45"/>
      <c r="F109" s="151"/>
      <c r="G109" s="16" t="s">
        <v>13</v>
      </c>
      <c r="H109" s="16">
        <v>10</v>
      </c>
      <c r="I109" s="52" t="s">
        <v>1514</v>
      </c>
      <c r="J109" s="16" t="s">
        <v>506</v>
      </c>
      <c r="K109" s="57" t="s">
        <v>5168</v>
      </c>
      <c r="L109" s="62" t="s">
        <v>5169</v>
      </c>
      <c r="M109" s="50" t="s">
        <v>5170</v>
      </c>
      <c r="N109" s="66" t="s">
        <v>5171</v>
      </c>
      <c r="O109" s="50">
        <v>19</v>
      </c>
      <c r="P109" s="50">
        <v>190</v>
      </c>
      <c r="Q109" s="50" t="s">
        <v>4666</v>
      </c>
      <c r="R109" s="1516">
        <v>45148</v>
      </c>
      <c r="S109" s="1521" t="s">
        <v>4667</v>
      </c>
      <c r="T109" s="1521"/>
      <c r="U109" s="1521" t="s">
        <v>2802</v>
      </c>
      <c r="V109" s="31" t="s">
        <v>5172</v>
      </c>
      <c r="W109" s="1522">
        <v>5</v>
      </c>
    </row>
    <row r="110" spans="1:23" s="1523" customFormat="1" ht="15" customHeight="1" x14ac:dyDescent="0.25">
      <c r="A110" s="1515">
        <v>45166</v>
      </c>
      <c r="B110" s="12">
        <v>5</v>
      </c>
      <c r="C110" s="1570" t="s">
        <v>4668</v>
      </c>
      <c r="D110" s="45">
        <v>119206</v>
      </c>
      <c r="E110" s="45"/>
      <c r="F110" s="151"/>
      <c r="G110" s="16" t="s">
        <v>13</v>
      </c>
      <c r="H110" s="16">
        <v>55</v>
      </c>
      <c r="I110" s="52" t="s">
        <v>1508</v>
      </c>
      <c r="J110" s="16" t="s">
        <v>520</v>
      </c>
      <c r="K110" s="57" t="s">
        <v>5173</v>
      </c>
      <c r="L110" s="62" t="s">
        <v>5174</v>
      </c>
      <c r="M110" s="50" t="s">
        <v>5175</v>
      </c>
      <c r="N110" s="66" t="s">
        <v>1429</v>
      </c>
      <c r="O110" s="50">
        <v>45</v>
      </c>
      <c r="P110" s="50">
        <v>2475</v>
      </c>
      <c r="Q110" s="50" t="s">
        <v>511</v>
      </c>
      <c r="R110" s="1516">
        <v>45152</v>
      </c>
      <c r="S110" s="1521" t="s">
        <v>4667</v>
      </c>
      <c r="T110" s="1521"/>
      <c r="U110" s="1521" t="s">
        <v>511</v>
      </c>
      <c r="V110" s="31" t="s">
        <v>5176</v>
      </c>
      <c r="W110" s="1522">
        <v>10</v>
      </c>
    </row>
    <row r="111" spans="1:23" s="1523" customFormat="1" ht="15" customHeight="1" x14ac:dyDescent="0.25">
      <c r="A111" s="1515">
        <v>45166</v>
      </c>
      <c r="B111" s="12">
        <v>8</v>
      </c>
      <c r="C111" s="1517" t="s">
        <v>4668</v>
      </c>
      <c r="D111" s="45">
        <v>118686</v>
      </c>
      <c r="E111" s="45"/>
      <c r="F111" s="151"/>
      <c r="G111" s="50" t="s">
        <v>5177</v>
      </c>
      <c r="H111" s="50">
        <v>100</v>
      </c>
      <c r="I111" s="52" t="s">
        <v>1514</v>
      </c>
      <c r="J111" s="50" t="s">
        <v>3667</v>
      </c>
      <c r="K111" s="57" t="s">
        <v>1038</v>
      </c>
      <c r="L111" s="62" t="s">
        <v>5178</v>
      </c>
      <c r="M111" s="50" t="s">
        <v>5179</v>
      </c>
      <c r="N111" s="66" t="s">
        <v>5171</v>
      </c>
      <c r="O111" s="50">
        <v>39</v>
      </c>
      <c r="P111" s="50">
        <v>3900</v>
      </c>
      <c r="Q111" s="50" t="s">
        <v>511</v>
      </c>
      <c r="R111" s="1516">
        <v>45152</v>
      </c>
      <c r="S111" s="1521" t="s">
        <v>4667</v>
      </c>
      <c r="T111" s="1521"/>
      <c r="U111" s="1521" t="s">
        <v>511</v>
      </c>
      <c r="V111" s="31" t="s">
        <v>4841</v>
      </c>
      <c r="W111" s="1522">
        <v>14</v>
      </c>
    </row>
    <row r="112" spans="1:23" s="1523" customFormat="1" ht="15" customHeight="1" x14ac:dyDescent="0.25">
      <c r="A112" s="1515">
        <v>45163</v>
      </c>
      <c r="B112" s="1521">
        <v>1</v>
      </c>
      <c r="C112" s="1517" t="s">
        <v>574</v>
      </c>
      <c r="D112" s="45" t="s">
        <v>5180</v>
      </c>
      <c r="E112" s="45"/>
      <c r="F112" s="151"/>
      <c r="G112" s="16" t="s">
        <v>13</v>
      </c>
      <c r="H112" s="16">
        <v>375</v>
      </c>
      <c r="I112" s="135" t="s">
        <v>5181</v>
      </c>
      <c r="J112" s="16" t="s">
        <v>506</v>
      </c>
      <c r="K112" s="57" t="s">
        <v>1038</v>
      </c>
      <c r="L112" s="62" t="s">
        <v>5182</v>
      </c>
      <c r="M112" s="50" t="s">
        <v>5183</v>
      </c>
      <c r="N112" s="66" t="s">
        <v>5126</v>
      </c>
      <c r="O112" s="50">
        <v>0</v>
      </c>
      <c r="P112" s="50">
        <v>0</v>
      </c>
      <c r="Q112" s="50" t="s">
        <v>511</v>
      </c>
      <c r="R112" s="1516">
        <v>45153</v>
      </c>
      <c r="S112" s="1521" t="s">
        <v>4667</v>
      </c>
      <c r="T112" s="1521"/>
      <c r="U112" s="1521" t="s">
        <v>511</v>
      </c>
      <c r="V112" s="31" t="s">
        <v>1546</v>
      </c>
      <c r="W112" s="1522">
        <v>14</v>
      </c>
    </row>
    <row r="113" spans="1:23" s="1523" customFormat="1" ht="15" customHeight="1" x14ac:dyDescent="0.25">
      <c r="A113" s="1515">
        <v>45163</v>
      </c>
      <c r="B113" s="12">
        <v>1</v>
      </c>
      <c r="C113" s="1570" t="s">
        <v>5184</v>
      </c>
      <c r="D113" s="45" t="s">
        <v>5185</v>
      </c>
      <c r="E113" s="45"/>
      <c r="F113" s="15"/>
      <c r="G113" s="16" t="s">
        <v>13</v>
      </c>
      <c r="H113" s="16">
        <v>5</v>
      </c>
      <c r="I113" s="52" t="s">
        <v>5186</v>
      </c>
      <c r="J113" s="16" t="s">
        <v>506</v>
      </c>
      <c r="K113" s="56" t="s">
        <v>5036</v>
      </c>
      <c r="L113" s="62" t="s">
        <v>5187</v>
      </c>
      <c r="M113" s="1593" t="s">
        <v>5188</v>
      </c>
      <c r="N113" s="17" t="s">
        <v>5189</v>
      </c>
      <c r="O113" s="16">
        <v>0</v>
      </c>
      <c r="P113" s="16">
        <v>0</v>
      </c>
      <c r="Q113" s="50" t="s">
        <v>511</v>
      </c>
      <c r="R113" s="1520">
        <v>45155</v>
      </c>
      <c r="S113" s="12" t="s">
        <v>4667</v>
      </c>
      <c r="T113" s="12"/>
      <c r="U113" s="12" t="s">
        <v>511</v>
      </c>
      <c r="V113" s="82" t="s">
        <v>4617</v>
      </c>
      <c r="W113" s="4">
        <v>12</v>
      </c>
    </row>
    <row r="114" spans="1:23" s="164" customFormat="1" ht="15" customHeight="1" x14ac:dyDescent="0.25">
      <c r="A114" s="1515">
        <v>45163</v>
      </c>
      <c r="B114" s="12">
        <v>10</v>
      </c>
      <c r="C114" s="1527" t="s">
        <v>4668</v>
      </c>
      <c r="D114" s="45" t="s">
        <v>5190</v>
      </c>
      <c r="E114" s="45"/>
      <c r="F114" s="15"/>
      <c r="G114" s="16" t="s">
        <v>13</v>
      </c>
      <c r="H114" s="16">
        <v>5</v>
      </c>
      <c r="I114" s="52" t="s">
        <v>5186</v>
      </c>
      <c r="J114" s="16" t="s">
        <v>506</v>
      </c>
      <c r="K114" s="56" t="s">
        <v>1038</v>
      </c>
      <c r="L114" s="62" t="s">
        <v>5191</v>
      </c>
      <c r="M114" s="16" t="s">
        <v>5192</v>
      </c>
      <c r="N114" s="17" t="s">
        <v>5189</v>
      </c>
      <c r="O114" s="16">
        <v>5</v>
      </c>
      <c r="P114" s="16">
        <v>25</v>
      </c>
      <c r="Q114" s="16" t="s">
        <v>4666</v>
      </c>
      <c r="R114" s="1520">
        <v>45152</v>
      </c>
      <c r="S114" s="12" t="s">
        <v>4667</v>
      </c>
      <c r="T114" s="12"/>
      <c r="U114" s="12" t="s">
        <v>511</v>
      </c>
      <c r="V114" s="82" t="s">
        <v>4383</v>
      </c>
      <c r="W114" s="4">
        <v>3</v>
      </c>
    </row>
    <row r="115" spans="1:23" s="1523" customFormat="1" ht="15" customHeight="1" x14ac:dyDescent="0.25">
      <c r="A115" s="1515">
        <v>45163</v>
      </c>
      <c r="B115" s="1521"/>
      <c r="C115" s="1517" t="s">
        <v>574</v>
      </c>
      <c r="D115" s="45">
        <v>117918</v>
      </c>
      <c r="E115" s="45"/>
      <c r="F115" s="151"/>
      <c r="G115" s="50" t="s">
        <v>13</v>
      </c>
      <c r="H115" s="50">
        <v>2</v>
      </c>
      <c r="I115" s="52" t="s">
        <v>5193</v>
      </c>
      <c r="J115" s="50" t="s">
        <v>520</v>
      </c>
      <c r="K115" s="57" t="s">
        <v>5194</v>
      </c>
      <c r="L115" s="62" t="s">
        <v>5195</v>
      </c>
      <c r="M115" s="1593" t="s">
        <v>5196</v>
      </c>
      <c r="N115" s="66" t="s">
        <v>5197</v>
      </c>
      <c r="O115" s="50">
        <v>14</v>
      </c>
      <c r="P115" s="50">
        <v>28</v>
      </c>
      <c r="Q115" s="50" t="s">
        <v>4666</v>
      </c>
      <c r="R115" s="1516">
        <v>45152</v>
      </c>
      <c r="S115" s="1521" t="s">
        <v>4783</v>
      </c>
      <c r="T115" s="1521" t="s">
        <v>19</v>
      </c>
      <c r="U115" s="1521" t="s">
        <v>511</v>
      </c>
      <c r="V115" s="31" t="s">
        <v>5198</v>
      </c>
      <c r="W115" s="1522">
        <v>16</v>
      </c>
    </row>
    <row r="116" spans="1:23" s="1592" customFormat="1" ht="15" customHeight="1" x14ac:dyDescent="0.25">
      <c r="A116" s="1515">
        <v>45163</v>
      </c>
      <c r="B116" s="1521">
        <v>2</v>
      </c>
      <c r="C116" s="1517" t="s">
        <v>574</v>
      </c>
      <c r="D116" s="128">
        <v>119492</v>
      </c>
      <c r="E116" s="128"/>
      <c r="F116" s="1543"/>
      <c r="G116" s="77" t="s">
        <v>13</v>
      </c>
      <c r="H116" s="77">
        <v>75</v>
      </c>
      <c r="I116" s="138" t="s">
        <v>5199</v>
      </c>
      <c r="J116" s="77" t="s">
        <v>506</v>
      </c>
      <c r="K116" s="142" t="s">
        <v>5200</v>
      </c>
      <c r="L116" s="147" t="s">
        <v>5201</v>
      </c>
      <c r="M116" s="55" t="s">
        <v>5202</v>
      </c>
      <c r="N116" s="147" t="s">
        <v>5203</v>
      </c>
      <c r="O116" s="55">
        <v>1</v>
      </c>
      <c r="P116" s="55">
        <v>75</v>
      </c>
      <c r="Q116" s="50" t="s">
        <v>4666</v>
      </c>
      <c r="R116" s="1516">
        <v>45156</v>
      </c>
      <c r="S116" s="1521" t="s">
        <v>4667</v>
      </c>
      <c r="T116" s="1521"/>
      <c r="U116" s="1521" t="s">
        <v>511</v>
      </c>
      <c r="V116" s="31" t="s">
        <v>588</v>
      </c>
      <c r="W116" s="1522">
        <v>3</v>
      </c>
    </row>
    <row r="117" spans="1:23" s="1523" customFormat="1" ht="15" customHeight="1" x14ac:dyDescent="0.25">
      <c r="A117" s="1515">
        <v>45163</v>
      </c>
      <c r="B117" s="1521"/>
      <c r="C117" s="1517" t="s">
        <v>4668</v>
      </c>
      <c r="D117" s="45">
        <v>114615</v>
      </c>
      <c r="E117" s="45"/>
      <c r="F117" s="151"/>
      <c r="G117" s="16" t="s">
        <v>13</v>
      </c>
      <c r="H117" s="16">
        <v>20</v>
      </c>
      <c r="I117" s="52" t="s">
        <v>5193</v>
      </c>
      <c r="J117" s="16" t="s">
        <v>782</v>
      </c>
      <c r="K117" s="57" t="s">
        <v>5204</v>
      </c>
      <c r="L117" s="62" t="s">
        <v>5205</v>
      </c>
      <c r="M117" s="50" t="s">
        <v>5206</v>
      </c>
      <c r="N117" s="66" t="s">
        <v>5197</v>
      </c>
      <c r="O117" s="50">
        <v>24</v>
      </c>
      <c r="P117" s="50">
        <v>480</v>
      </c>
      <c r="Q117" s="50" t="s">
        <v>4666</v>
      </c>
      <c r="R117" s="1516">
        <v>45148</v>
      </c>
      <c r="S117" s="1521" t="s">
        <v>4783</v>
      </c>
      <c r="T117" s="1521" t="s">
        <v>19</v>
      </c>
      <c r="U117" s="1521" t="s">
        <v>511</v>
      </c>
      <c r="V117" s="31" t="s">
        <v>783</v>
      </c>
      <c r="W117" s="1522">
        <v>11.5</v>
      </c>
    </row>
    <row r="118" spans="1:23" s="1523" customFormat="1" ht="15" customHeight="1" x14ac:dyDescent="0.25">
      <c r="A118" s="1515">
        <v>45163</v>
      </c>
      <c r="B118" s="1521"/>
      <c r="C118" s="1517" t="s">
        <v>4668</v>
      </c>
      <c r="D118" s="45" t="s">
        <v>5207</v>
      </c>
      <c r="E118" s="45"/>
      <c r="F118" s="151"/>
      <c r="G118" s="16" t="s">
        <v>4381</v>
      </c>
      <c r="H118" s="16">
        <v>175</v>
      </c>
      <c r="I118" s="52" t="s">
        <v>5193</v>
      </c>
      <c r="J118" s="16" t="s">
        <v>506</v>
      </c>
      <c r="K118" s="56" t="s">
        <v>1038</v>
      </c>
      <c r="L118" s="62" t="s">
        <v>5208</v>
      </c>
      <c r="M118" s="16" t="s">
        <v>5209</v>
      </c>
      <c r="N118" s="66" t="s">
        <v>5197</v>
      </c>
      <c r="O118" s="50">
        <v>8</v>
      </c>
      <c r="P118" s="50">
        <v>1400</v>
      </c>
      <c r="Q118" s="50" t="s">
        <v>511</v>
      </c>
      <c r="R118" s="1516">
        <v>45140</v>
      </c>
      <c r="S118" s="1521" t="s">
        <v>4667</v>
      </c>
      <c r="T118" s="1521"/>
      <c r="U118" s="1521" t="s">
        <v>511</v>
      </c>
      <c r="V118" s="31" t="s">
        <v>5210</v>
      </c>
      <c r="W118" s="1522">
        <v>11</v>
      </c>
    </row>
    <row r="119" spans="1:23" s="1584" customFormat="1" ht="15" customHeight="1" x14ac:dyDescent="0.25">
      <c r="A119" s="1515">
        <v>45163</v>
      </c>
      <c r="B119" s="1521"/>
      <c r="C119" s="1517" t="s">
        <v>4714</v>
      </c>
      <c r="D119" s="45" t="s">
        <v>5211</v>
      </c>
      <c r="E119" s="45"/>
      <c r="F119" s="151"/>
      <c r="G119" s="16" t="s">
        <v>13</v>
      </c>
      <c r="H119" s="16">
        <v>44</v>
      </c>
      <c r="I119" s="135" t="s">
        <v>5137</v>
      </c>
      <c r="J119" s="16" t="s">
        <v>782</v>
      </c>
      <c r="K119" s="57" t="s">
        <v>5138</v>
      </c>
      <c r="L119" s="62" t="s">
        <v>5139</v>
      </c>
      <c r="M119" s="50" t="s">
        <v>5140</v>
      </c>
      <c r="N119" s="66" t="s">
        <v>5141</v>
      </c>
      <c r="O119" s="50">
        <v>4</v>
      </c>
      <c r="P119" s="50">
        <v>176</v>
      </c>
      <c r="Q119" s="50" t="s">
        <v>511</v>
      </c>
      <c r="R119" s="1516">
        <v>45145</v>
      </c>
      <c r="S119" s="1521" t="s">
        <v>4667</v>
      </c>
      <c r="T119" s="1521"/>
      <c r="U119" s="1521" t="s">
        <v>511</v>
      </c>
      <c r="V119" s="31" t="s">
        <v>1250</v>
      </c>
      <c r="W119" s="1522">
        <v>20</v>
      </c>
    </row>
    <row r="120" spans="1:23" s="1523" customFormat="1" ht="15" customHeight="1" x14ac:dyDescent="0.25">
      <c r="A120" s="1515">
        <v>45162</v>
      </c>
      <c r="B120" s="1521">
        <v>1</v>
      </c>
      <c r="C120" s="1517" t="s">
        <v>574</v>
      </c>
      <c r="D120" s="45" t="s">
        <v>5212</v>
      </c>
      <c r="E120" s="45"/>
      <c r="F120" s="151"/>
      <c r="G120" s="16" t="s">
        <v>13</v>
      </c>
      <c r="H120" s="16">
        <v>375</v>
      </c>
      <c r="I120" s="52" t="s">
        <v>5213</v>
      </c>
      <c r="J120" s="16" t="s">
        <v>506</v>
      </c>
      <c r="K120" s="1566" t="s">
        <v>5214</v>
      </c>
      <c r="L120" s="62" t="s">
        <v>5215</v>
      </c>
      <c r="M120" s="50" t="s">
        <v>5183</v>
      </c>
      <c r="N120" s="66" t="s">
        <v>5126</v>
      </c>
      <c r="O120" s="50">
        <v>0</v>
      </c>
      <c r="P120" s="50">
        <v>0</v>
      </c>
      <c r="Q120" s="50" t="s">
        <v>511</v>
      </c>
      <c r="R120" s="1516">
        <v>45153</v>
      </c>
      <c r="S120" s="1521" t="s">
        <v>4667</v>
      </c>
      <c r="T120" s="1521"/>
      <c r="U120" s="1521" t="s">
        <v>511</v>
      </c>
      <c r="V120" s="31" t="s">
        <v>1546</v>
      </c>
      <c r="W120" s="1522">
        <v>14</v>
      </c>
    </row>
    <row r="121" spans="1:23" s="1523" customFormat="1" ht="15" customHeight="1" x14ac:dyDescent="0.25">
      <c r="A121" s="1515">
        <v>45162</v>
      </c>
      <c r="B121" s="1521"/>
      <c r="C121" s="1517" t="s">
        <v>4668</v>
      </c>
      <c r="D121" s="45" t="s">
        <v>5216</v>
      </c>
      <c r="E121" s="45"/>
      <c r="F121" s="151"/>
      <c r="G121" s="16" t="s">
        <v>5156</v>
      </c>
      <c r="H121" s="16">
        <v>25</v>
      </c>
      <c r="I121" s="135" t="s">
        <v>5217</v>
      </c>
      <c r="J121" s="16" t="s">
        <v>1790</v>
      </c>
      <c r="K121" s="1566" t="s">
        <v>5157</v>
      </c>
      <c r="L121" s="62" t="s">
        <v>5158</v>
      </c>
      <c r="M121" s="50" t="s">
        <v>5159</v>
      </c>
      <c r="N121" s="66" t="s">
        <v>5160</v>
      </c>
      <c r="O121" s="50">
        <v>0</v>
      </c>
      <c r="P121" s="50">
        <v>0</v>
      </c>
      <c r="Q121" s="50" t="s">
        <v>4666</v>
      </c>
      <c r="R121" s="1516">
        <v>45152</v>
      </c>
      <c r="S121" s="1521" t="s">
        <v>4667</v>
      </c>
      <c r="T121" s="1521"/>
      <c r="U121" s="1521" t="s">
        <v>2802</v>
      </c>
      <c r="V121" s="31" t="s">
        <v>5161</v>
      </c>
      <c r="W121" s="1522">
        <v>14</v>
      </c>
    </row>
    <row r="122" spans="1:23" s="1523" customFormat="1" ht="15" customHeight="1" x14ac:dyDescent="0.25">
      <c r="A122" s="1515">
        <v>45162</v>
      </c>
      <c r="B122" s="1521"/>
      <c r="C122" s="1517" t="s">
        <v>574</v>
      </c>
      <c r="D122" s="45">
        <v>119826</v>
      </c>
      <c r="E122" s="45"/>
      <c r="F122" s="151"/>
      <c r="G122" s="16" t="s">
        <v>13</v>
      </c>
      <c r="H122" s="16">
        <v>20</v>
      </c>
      <c r="I122" s="52" t="s">
        <v>5213</v>
      </c>
      <c r="J122" s="16" t="s">
        <v>782</v>
      </c>
      <c r="K122" s="57" t="s">
        <v>1038</v>
      </c>
      <c r="L122" s="62" t="s">
        <v>5218</v>
      </c>
      <c r="M122" s="50" t="s">
        <v>5219</v>
      </c>
      <c r="N122" s="66" t="s">
        <v>5220</v>
      </c>
      <c r="O122" s="50">
        <v>3</v>
      </c>
      <c r="P122" s="50">
        <v>60</v>
      </c>
      <c r="Q122" s="50" t="s">
        <v>511</v>
      </c>
      <c r="R122" s="1516">
        <v>45153</v>
      </c>
      <c r="S122" s="1521" t="s">
        <v>4667</v>
      </c>
      <c r="T122" s="1521"/>
      <c r="U122" s="1521" t="s">
        <v>511</v>
      </c>
      <c r="V122" s="31" t="s">
        <v>574</v>
      </c>
      <c r="W122" s="1522">
        <v>13.5</v>
      </c>
    </row>
    <row r="123" spans="1:23" s="1523" customFormat="1" ht="15" customHeight="1" x14ac:dyDescent="0.25">
      <c r="A123" s="1515">
        <v>45161</v>
      </c>
      <c r="B123" s="1521"/>
      <c r="C123" s="1517" t="s">
        <v>4668</v>
      </c>
      <c r="D123" s="45">
        <v>120011</v>
      </c>
      <c r="E123" s="45"/>
      <c r="F123" s="151"/>
      <c r="G123" s="16" t="s">
        <v>13</v>
      </c>
      <c r="H123" s="16">
        <v>300</v>
      </c>
      <c r="I123" s="52" t="s">
        <v>5221</v>
      </c>
      <c r="J123" s="16" t="s">
        <v>506</v>
      </c>
      <c r="K123" s="57"/>
      <c r="L123" s="62" t="s">
        <v>5222</v>
      </c>
      <c r="M123" s="50" t="s">
        <v>4909</v>
      </c>
      <c r="N123" s="66" t="s">
        <v>5223</v>
      </c>
      <c r="O123" s="50">
        <v>0</v>
      </c>
      <c r="P123" s="50">
        <v>0</v>
      </c>
      <c r="Q123" s="50" t="s">
        <v>4666</v>
      </c>
      <c r="R123" s="1516">
        <v>45153</v>
      </c>
      <c r="S123" s="1521" t="s">
        <v>4667</v>
      </c>
      <c r="T123" s="1521"/>
      <c r="U123" s="1521" t="s">
        <v>2802</v>
      </c>
      <c r="V123" s="31" t="s">
        <v>5224</v>
      </c>
      <c r="W123" s="1522">
        <v>1</v>
      </c>
    </row>
    <row r="124" spans="1:23" s="1523" customFormat="1" ht="15" customHeight="1" x14ac:dyDescent="0.25">
      <c r="A124" s="1515">
        <v>45161</v>
      </c>
      <c r="B124" s="1521">
        <v>2</v>
      </c>
      <c r="C124" s="1517" t="s">
        <v>4714</v>
      </c>
      <c r="D124" s="45">
        <v>119430</v>
      </c>
      <c r="E124" s="45"/>
      <c r="F124" s="151"/>
      <c r="G124" s="50" t="s">
        <v>13</v>
      </c>
      <c r="H124" s="50">
        <v>10</v>
      </c>
      <c r="I124" s="52" t="s">
        <v>5221</v>
      </c>
      <c r="J124" s="50" t="s">
        <v>506</v>
      </c>
      <c r="K124" s="57" t="s">
        <v>5225</v>
      </c>
      <c r="L124" s="62" t="s">
        <v>5226</v>
      </c>
      <c r="M124" s="50" t="s">
        <v>5227</v>
      </c>
      <c r="N124" s="66" t="s">
        <v>5223</v>
      </c>
      <c r="O124" s="50">
        <v>1</v>
      </c>
      <c r="P124" s="50">
        <v>10</v>
      </c>
      <c r="Q124" s="50" t="s">
        <v>4666</v>
      </c>
      <c r="R124" s="1516">
        <v>45154</v>
      </c>
      <c r="S124" s="1521" t="s">
        <v>4667</v>
      </c>
      <c r="T124" s="1521"/>
      <c r="U124" s="1521" t="s">
        <v>511</v>
      </c>
      <c r="V124" s="31" t="s">
        <v>4617</v>
      </c>
      <c r="W124" s="1522">
        <v>10.5</v>
      </c>
    </row>
    <row r="125" spans="1:23" s="1523" customFormat="1" ht="15" customHeight="1" x14ac:dyDescent="0.25">
      <c r="A125" s="1515">
        <v>45161</v>
      </c>
      <c r="B125" s="1521"/>
      <c r="C125" s="1517" t="s">
        <v>574</v>
      </c>
      <c r="D125" s="128">
        <v>119866</v>
      </c>
      <c r="E125" s="128"/>
      <c r="F125" s="1543"/>
      <c r="G125" s="77" t="s">
        <v>13</v>
      </c>
      <c r="H125" s="77">
        <v>5</v>
      </c>
      <c r="I125" s="138" t="s">
        <v>5228</v>
      </c>
      <c r="J125" s="77" t="s">
        <v>506</v>
      </c>
      <c r="K125" s="142" t="s">
        <v>5229</v>
      </c>
      <c r="L125" s="147" t="s">
        <v>5230</v>
      </c>
      <c r="M125" s="143" t="s">
        <v>5231</v>
      </c>
      <c r="N125" s="146" t="s">
        <v>5189</v>
      </c>
      <c r="O125" s="55">
        <v>23</v>
      </c>
      <c r="P125" s="55">
        <v>115</v>
      </c>
      <c r="Q125" s="50" t="s">
        <v>4666</v>
      </c>
      <c r="R125" s="1516">
        <v>45147</v>
      </c>
      <c r="S125" s="1521" t="s">
        <v>4667</v>
      </c>
      <c r="T125" s="1521"/>
      <c r="U125" s="1521"/>
      <c r="V125" s="31" t="s">
        <v>5172</v>
      </c>
      <c r="W125" s="1522">
        <v>12</v>
      </c>
    </row>
    <row r="126" spans="1:23" s="1523" customFormat="1" ht="15" customHeight="1" x14ac:dyDescent="0.25">
      <c r="A126" s="1515">
        <v>45161</v>
      </c>
      <c r="B126" s="1521"/>
      <c r="C126" s="1517" t="s">
        <v>4668</v>
      </c>
      <c r="D126" s="45">
        <v>119182</v>
      </c>
      <c r="E126" s="45"/>
      <c r="F126" s="151"/>
      <c r="G126" s="16" t="s">
        <v>13</v>
      </c>
      <c r="H126" s="16">
        <v>50</v>
      </c>
      <c r="I126" s="52" t="s">
        <v>5221</v>
      </c>
      <c r="J126" s="16" t="s">
        <v>506</v>
      </c>
      <c r="K126" s="57"/>
      <c r="L126" s="62" t="s">
        <v>5232</v>
      </c>
      <c r="M126" s="50" t="s">
        <v>5233</v>
      </c>
      <c r="N126" s="66" t="s">
        <v>5223</v>
      </c>
      <c r="O126" s="50">
        <v>7</v>
      </c>
      <c r="P126" s="50">
        <v>350</v>
      </c>
      <c r="Q126" s="50" t="s">
        <v>511</v>
      </c>
      <c r="R126" s="1516">
        <v>45148</v>
      </c>
      <c r="S126" s="1521" t="s">
        <v>4667</v>
      </c>
      <c r="T126" s="1521"/>
      <c r="U126" s="1521" t="s">
        <v>511</v>
      </c>
      <c r="V126" s="31" t="s">
        <v>5234</v>
      </c>
      <c r="W126" s="1522">
        <v>10</v>
      </c>
    </row>
    <row r="127" spans="1:23" s="1523" customFormat="1" ht="15" customHeight="1" x14ac:dyDescent="0.25">
      <c r="A127" s="1515">
        <v>45160</v>
      </c>
      <c r="B127" s="19">
        <v>5</v>
      </c>
      <c r="C127" s="1517" t="s">
        <v>4705</v>
      </c>
      <c r="D127" s="45" t="s">
        <v>5235</v>
      </c>
      <c r="E127" s="45"/>
      <c r="F127" s="1594" t="s">
        <v>5236</v>
      </c>
      <c r="G127" s="16" t="s">
        <v>13</v>
      </c>
      <c r="H127" s="1595">
        <v>28</v>
      </c>
      <c r="I127" s="16" t="s">
        <v>5237</v>
      </c>
      <c r="J127" s="16" t="s">
        <v>3667</v>
      </c>
      <c r="K127" s="58" t="s">
        <v>5238</v>
      </c>
      <c r="L127" s="150" t="s">
        <v>5239</v>
      </c>
      <c r="M127" s="16" t="s">
        <v>5240</v>
      </c>
      <c r="N127" s="17" t="s">
        <v>5241</v>
      </c>
      <c r="O127" s="16">
        <v>4</v>
      </c>
      <c r="P127" s="16">
        <v>112</v>
      </c>
      <c r="Q127" s="1537" t="s">
        <v>511</v>
      </c>
      <c r="R127" s="1516" t="s">
        <v>5242</v>
      </c>
      <c r="S127" s="19" t="s">
        <v>4667</v>
      </c>
      <c r="T127" s="19"/>
      <c r="U127" s="19"/>
      <c r="V127" s="14" t="s">
        <v>4635</v>
      </c>
      <c r="W127" s="1522">
        <v>5</v>
      </c>
    </row>
    <row r="128" spans="1:23" s="1523" customFormat="1" ht="15" customHeight="1" x14ac:dyDescent="0.25">
      <c r="A128" s="1515">
        <v>45160</v>
      </c>
      <c r="B128" s="1521"/>
      <c r="C128" s="1517" t="s">
        <v>4668</v>
      </c>
      <c r="D128" s="160">
        <v>119250</v>
      </c>
      <c r="E128" s="160"/>
      <c r="F128" s="151"/>
      <c r="G128" s="16" t="s">
        <v>13</v>
      </c>
      <c r="H128" s="1549">
        <v>200</v>
      </c>
      <c r="I128" s="52" t="s">
        <v>1557</v>
      </c>
      <c r="J128" s="16" t="s">
        <v>782</v>
      </c>
      <c r="K128" s="139" t="s">
        <v>1038</v>
      </c>
      <c r="L128" s="62" t="s">
        <v>5243</v>
      </c>
      <c r="M128" s="16" t="s">
        <v>5244</v>
      </c>
      <c r="N128" s="66" t="s">
        <v>1559</v>
      </c>
      <c r="O128" s="50">
        <v>1</v>
      </c>
      <c r="P128" s="50">
        <v>200</v>
      </c>
      <c r="Q128" s="50" t="s">
        <v>511</v>
      </c>
      <c r="R128" s="1516">
        <v>45146</v>
      </c>
      <c r="S128" s="1521" t="s">
        <v>4667</v>
      </c>
      <c r="T128" s="1521"/>
      <c r="U128" s="1521" t="s">
        <v>511</v>
      </c>
      <c r="V128" s="31" t="s">
        <v>5245</v>
      </c>
      <c r="W128" s="1522">
        <v>12</v>
      </c>
    </row>
    <row r="129" spans="1:23" s="1523" customFormat="1" ht="15" customHeight="1" x14ac:dyDescent="0.25">
      <c r="A129" s="1515">
        <v>45160</v>
      </c>
      <c r="B129" s="1521"/>
      <c r="C129" s="1517" t="s">
        <v>4714</v>
      </c>
      <c r="D129" s="45">
        <v>119962</v>
      </c>
      <c r="E129" s="45"/>
      <c r="F129" s="151"/>
      <c r="G129" s="50" t="s">
        <v>13</v>
      </c>
      <c r="H129" s="50">
        <v>5</v>
      </c>
      <c r="I129" s="52" t="s">
        <v>1557</v>
      </c>
      <c r="J129" s="50" t="s">
        <v>3667</v>
      </c>
      <c r="K129" s="57" t="s">
        <v>5246</v>
      </c>
      <c r="L129" s="62" t="s">
        <v>5247</v>
      </c>
      <c r="M129" s="50" t="s">
        <v>5248</v>
      </c>
      <c r="N129" s="66" t="s">
        <v>1559</v>
      </c>
      <c r="O129" s="50">
        <v>73</v>
      </c>
      <c r="P129" s="50">
        <v>365</v>
      </c>
      <c r="Q129" s="50" t="s">
        <v>4666</v>
      </c>
      <c r="R129" s="1516">
        <v>45153</v>
      </c>
      <c r="S129" s="1521" t="s">
        <v>4667</v>
      </c>
      <c r="T129" s="1521"/>
      <c r="U129" s="1521" t="s">
        <v>511</v>
      </c>
      <c r="V129" s="31" t="s">
        <v>5249</v>
      </c>
      <c r="W129" s="1522">
        <v>2.5</v>
      </c>
    </row>
    <row r="130" spans="1:23" s="1523" customFormat="1" ht="15" customHeight="1" x14ac:dyDescent="0.25">
      <c r="A130" s="1515">
        <v>45160</v>
      </c>
      <c r="B130" s="1521">
        <v>1</v>
      </c>
      <c r="C130" s="1517" t="s">
        <v>4714</v>
      </c>
      <c r="D130" s="45">
        <v>119384</v>
      </c>
      <c r="E130" s="45"/>
      <c r="F130" s="50"/>
      <c r="G130" s="16" t="s">
        <v>13</v>
      </c>
      <c r="H130" s="16">
        <v>50</v>
      </c>
      <c r="I130" s="52" t="s">
        <v>5237</v>
      </c>
      <c r="J130" s="16" t="s">
        <v>1952</v>
      </c>
      <c r="K130" s="56" t="s">
        <v>1038</v>
      </c>
      <c r="L130" s="150" t="s">
        <v>5250</v>
      </c>
      <c r="M130" s="50" t="s">
        <v>5251</v>
      </c>
      <c r="N130" s="17" t="s">
        <v>5252</v>
      </c>
      <c r="O130" s="16">
        <v>19</v>
      </c>
      <c r="P130" s="16">
        <v>950</v>
      </c>
      <c r="Q130" s="50" t="s">
        <v>4666</v>
      </c>
      <c r="R130" s="1516">
        <v>45128</v>
      </c>
      <c r="S130" s="1521" t="s">
        <v>4667</v>
      </c>
      <c r="T130" s="1596"/>
      <c r="U130" s="1521" t="s">
        <v>511</v>
      </c>
      <c r="V130" s="31" t="s">
        <v>524</v>
      </c>
      <c r="W130" s="1522">
        <v>2</v>
      </c>
    </row>
    <row r="131" spans="1:23" s="1523" customFormat="1" ht="15" customHeight="1" x14ac:dyDescent="0.25">
      <c r="A131" s="1515">
        <v>45159</v>
      </c>
      <c r="B131" s="1521"/>
      <c r="C131" s="1517" t="s">
        <v>4714</v>
      </c>
      <c r="D131" s="45">
        <v>119998</v>
      </c>
      <c r="E131" s="45"/>
      <c r="F131" s="151"/>
      <c r="G131" s="16" t="s">
        <v>13</v>
      </c>
      <c r="H131" s="16">
        <v>100</v>
      </c>
      <c r="I131" s="52" t="s">
        <v>1588</v>
      </c>
      <c r="J131" s="1537" t="s">
        <v>2704</v>
      </c>
      <c r="K131" s="1566" t="s">
        <v>5253</v>
      </c>
      <c r="L131" s="62" t="s">
        <v>5254</v>
      </c>
      <c r="M131" s="50" t="s">
        <v>5255</v>
      </c>
      <c r="N131" s="66" t="s">
        <v>5171</v>
      </c>
      <c r="O131" s="50">
        <v>0</v>
      </c>
      <c r="P131" s="50">
        <v>0</v>
      </c>
      <c r="Q131" s="50" t="s">
        <v>4666</v>
      </c>
      <c r="R131" s="1516">
        <v>45152</v>
      </c>
      <c r="S131" s="1521" t="s">
        <v>4783</v>
      </c>
      <c r="T131" s="1521"/>
      <c r="U131" s="1521" t="s">
        <v>511</v>
      </c>
      <c r="V131" s="31" t="s">
        <v>5256</v>
      </c>
      <c r="W131" s="1522">
        <v>3.5</v>
      </c>
    </row>
    <row r="132" spans="1:23" s="1523" customFormat="1" ht="15" customHeight="1" x14ac:dyDescent="0.25">
      <c r="A132" s="1515">
        <v>45159</v>
      </c>
      <c r="B132" s="1521"/>
      <c r="C132" s="1517" t="s">
        <v>574</v>
      </c>
      <c r="D132" s="45" t="s">
        <v>5257</v>
      </c>
      <c r="E132" s="45"/>
      <c r="F132" s="151"/>
      <c r="G132" s="16" t="s">
        <v>13</v>
      </c>
      <c r="H132" s="16">
        <v>5</v>
      </c>
      <c r="I132" s="52" t="s">
        <v>1588</v>
      </c>
      <c r="J132" s="16" t="s">
        <v>506</v>
      </c>
      <c r="K132" s="1566" t="s">
        <v>5258</v>
      </c>
      <c r="L132" s="150" t="s">
        <v>5259</v>
      </c>
      <c r="M132" s="50" t="s">
        <v>5260</v>
      </c>
      <c r="N132" s="66" t="s">
        <v>5171</v>
      </c>
      <c r="O132" s="50">
        <v>8</v>
      </c>
      <c r="P132" s="50">
        <v>40</v>
      </c>
      <c r="Q132" s="50" t="s">
        <v>4666</v>
      </c>
      <c r="R132" s="1516">
        <v>45152</v>
      </c>
      <c r="S132" s="1521" t="s">
        <v>4667</v>
      </c>
      <c r="T132" s="1521"/>
      <c r="U132" s="1521" t="s">
        <v>511</v>
      </c>
      <c r="V132" s="31" t="s">
        <v>1719</v>
      </c>
      <c r="W132" s="1522">
        <v>4.5</v>
      </c>
    </row>
    <row r="133" spans="1:23" s="1523" customFormat="1" ht="15" customHeight="1" x14ac:dyDescent="0.25">
      <c r="A133" s="1515">
        <v>45159</v>
      </c>
      <c r="B133" s="1521"/>
      <c r="C133" s="1517" t="s">
        <v>4668</v>
      </c>
      <c r="D133" s="45">
        <v>119973</v>
      </c>
      <c r="E133" s="45"/>
      <c r="F133" s="151"/>
      <c r="G133" s="16" t="s">
        <v>13</v>
      </c>
      <c r="H133" s="16">
        <v>100</v>
      </c>
      <c r="I133" s="52" t="s">
        <v>1588</v>
      </c>
      <c r="J133" s="1537" t="s">
        <v>2704</v>
      </c>
      <c r="K133" s="1566" t="s">
        <v>5261</v>
      </c>
      <c r="L133" s="62" t="s">
        <v>5262</v>
      </c>
      <c r="M133" s="50" t="s">
        <v>4835</v>
      </c>
      <c r="N133" s="66" t="s">
        <v>5171</v>
      </c>
      <c r="O133" s="50">
        <v>3</v>
      </c>
      <c r="P133" s="50">
        <v>300</v>
      </c>
      <c r="Q133" s="50" t="s">
        <v>4666</v>
      </c>
      <c r="R133" s="1516">
        <v>45148</v>
      </c>
      <c r="S133" s="1521" t="s">
        <v>4667</v>
      </c>
      <c r="T133" s="1521"/>
      <c r="U133" s="1521" t="s">
        <v>511</v>
      </c>
      <c r="V133" s="31" t="s">
        <v>5256</v>
      </c>
      <c r="W133" s="1522">
        <v>2</v>
      </c>
    </row>
    <row r="134" spans="1:23" s="1523" customFormat="1" ht="15" customHeight="1" x14ac:dyDescent="0.25">
      <c r="A134" s="1515">
        <v>45156</v>
      </c>
      <c r="B134" s="1521"/>
      <c r="C134" s="1517" t="s">
        <v>4668</v>
      </c>
      <c r="D134" s="160" t="s">
        <v>5263</v>
      </c>
      <c r="E134" s="160"/>
      <c r="F134" s="151"/>
      <c r="G134" s="16" t="s">
        <v>13</v>
      </c>
      <c r="H134" s="1549">
        <v>5</v>
      </c>
      <c r="I134" s="52" t="s">
        <v>5264</v>
      </c>
      <c r="J134" s="16" t="s">
        <v>506</v>
      </c>
      <c r="K134" s="56" t="s">
        <v>5265</v>
      </c>
      <c r="L134" s="62" t="s">
        <v>5266</v>
      </c>
      <c r="M134" s="16" t="s">
        <v>5020</v>
      </c>
      <c r="N134" s="150" t="s">
        <v>5267</v>
      </c>
      <c r="O134" s="50">
        <v>0</v>
      </c>
      <c r="P134" s="50">
        <v>0</v>
      </c>
      <c r="Q134" s="50" t="s">
        <v>4666</v>
      </c>
      <c r="R134" s="1516">
        <v>45140</v>
      </c>
      <c r="S134" s="1521" t="s">
        <v>4667</v>
      </c>
      <c r="T134" s="1521"/>
      <c r="U134" s="1521" t="s">
        <v>511</v>
      </c>
      <c r="V134" s="31" t="s">
        <v>4617</v>
      </c>
      <c r="W134" s="1522"/>
    </row>
    <row r="135" spans="1:23" s="1523" customFormat="1" ht="15" customHeight="1" x14ac:dyDescent="0.25">
      <c r="A135" s="1515">
        <v>45156</v>
      </c>
      <c r="B135" s="1521"/>
      <c r="C135" s="1517" t="s">
        <v>4668</v>
      </c>
      <c r="D135" s="45">
        <v>119822</v>
      </c>
      <c r="E135" s="45"/>
      <c r="F135" s="151"/>
      <c r="G135" s="50" t="s">
        <v>13</v>
      </c>
      <c r="H135" s="50">
        <v>30</v>
      </c>
      <c r="I135" s="52" t="s">
        <v>5264</v>
      </c>
      <c r="J135" s="50" t="s">
        <v>1790</v>
      </c>
      <c r="K135" s="57"/>
      <c r="L135" s="62" t="s">
        <v>5268</v>
      </c>
      <c r="M135" s="50" t="s">
        <v>5269</v>
      </c>
      <c r="N135" s="66" t="s">
        <v>5197</v>
      </c>
      <c r="O135" s="50">
        <v>0</v>
      </c>
      <c r="P135" s="50">
        <v>0</v>
      </c>
      <c r="Q135" s="50" t="s">
        <v>4666</v>
      </c>
      <c r="R135" s="1516">
        <v>45152</v>
      </c>
      <c r="S135" s="1521" t="s">
        <v>4667</v>
      </c>
      <c r="T135" s="1521"/>
      <c r="U135" s="1521" t="s">
        <v>511</v>
      </c>
      <c r="V135" s="31" t="s">
        <v>5270</v>
      </c>
      <c r="W135" s="1522">
        <v>2</v>
      </c>
    </row>
    <row r="136" spans="1:23" s="1523" customFormat="1" ht="15" customHeight="1" x14ac:dyDescent="0.25">
      <c r="A136" s="1515">
        <v>45156</v>
      </c>
      <c r="B136" s="1521">
        <v>1</v>
      </c>
      <c r="C136" s="1517" t="s">
        <v>4668</v>
      </c>
      <c r="D136" s="45">
        <v>118335</v>
      </c>
      <c r="E136" s="45"/>
      <c r="F136" s="50"/>
      <c r="G136" s="16" t="s">
        <v>13</v>
      </c>
      <c r="H136" s="16">
        <v>30</v>
      </c>
      <c r="I136" s="1589" t="s">
        <v>5271</v>
      </c>
      <c r="J136" s="16" t="s">
        <v>782</v>
      </c>
      <c r="K136" s="1567" t="s">
        <v>5272</v>
      </c>
      <c r="L136" s="150" t="s">
        <v>5273</v>
      </c>
      <c r="M136" s="50" t="s">
        <v>5274</v>
      </c>
      <c r="N136" s="17" t="s">
        <v>4077</v>
      </c>
      <c r="O136" s="16">
        <v>8</v>
      </c>
      <c r="P136" s="16">
        <v>240</v>
      </c>
      <c r="Q136" s="50" t="s">
        <v>4666</v>
      </c>
      <c r="R136" s="1516">
        <v>45117</v>
      </c>
      <c r="S136" s="1521" t="s">
        <v>4667</v>
      </c>
      <c r="T136" s="1596"/>
      <c r="U136" s="1521" t="s">
        <v>511</v>
      </c>
      <c r="V136" s="31" t="s">
        <v>5275</v>
      </c>
      <c r="W136" s="1522">
        <v>5.5</v>
      </c>
    </row>
    <row r="137" spans="1:23" s="1523" customFormat="1" ht="15" customHeight="1" x14ac:dyDescent="0.25">
      <c r="A137" s="1515">
        <v>45156</v>
      </c>
      <c r="B137" s="1521"/>
      <c r="C137" s="1517" t="s">
        <v>4668</v>
      </c>
      <c r="D137" s="45">
        <v>118334</v>
      </c>
      <c r="E137" s="45"/>
      <c r="F137" s="151"/>
      <c r="G137" s="16" t="s">
        <v>13</v>
      </c>
      <c r="H137" s="16">
        <v>100</v>
      </c>
      <c r="I137" s="135" t="s">
        <v>5276</v>
      </c>
      <c r="J137" s="16" t="s">
        <v>782</v>
      </c>
      <c r="K137" s="56" t="s">
        <v>5277</v>
      </c>
      <c r="L137" s="150" t="s">
        <v>5278</v>
      </c>
      <c r="M137" s="50" t="s">
        <v>5279</v>
      </c>
      <c r="N137" s="66" t="s">
        <v>5280</v>
      </c>
      <c r="O137" s="50">
        <v>35</v>
      </c>
      <c r="P137" s="50">
        <v>3500</v>
      </c>
      <c r="Q137" s="50" t="s">
        <v>511</v>
      </c>
      <c r="R137" s="1516">
        <v>45132</v>
      </c>
      <c r="S137" s="1521" t="s">
        <v>4667</v>
      </c>
      <c r="T137" s="1521"/>
      <c r="U137" s="1521" t="s">
        <v>511</v>
      </c>
      <c r="V137" s="31" t="s">
        <v>5275</v>
      </c>
      <c r="W137" s="1522">
        <v>7</v>
      </c>
    </row>
    <row r="138" spans="1:23" s="1523" customFormat="1" ht="15" customHeight="1" x14ac:dyDescent="0.25">
      <c r="A138" s="1515">
        <v>45156</v>
      </c>
      <c r="B138" s="1521"/>
      <c r="C138" s="1527" t="s">
        <v>574</v>
      </c>
      <c r="D138" s="45">
        <v>118691</v>
      </c>
      <c r="E138" s="45"/>
      <c r="F138" s="151"/>
      <c r="G138" s="50" t="s">
        <v>13</v>
      </c>
      <c r="H138" s="50">
        <v>60</v>
      </c>
      <c r="I138" s="53" t="s">
        <v>5281</v>
      </c>
      <c r="J138" s="50" t="s">
        <v>3667</v>
      </c>
      <c r="K138" s="57" t="s">
        <v>1038</v>
      </c>
      <c r="L138" s="1597" t="s">
        <v>5282</v>
      </c>
      <c r="M138" s="50" t="s">
        <v>5283</v>
      </c>
      <c r="N138" s="66" t="s">
        <v>5284</v>
      </c>
      <c r="O138" s="50">
        <v>65</v>
      </c>
      <c r="P138" s="50">
        <v>3900</v>
      </c>
      <c r="Q138" s="50" t="s">
        <v>511</v>
      </c>
      <c r="R138" s="1516">
        <v>45142</v>
      </c>
      <c r="S138" s="1521" t="s">
        <v>4667</v>
      </c>
      <c r="T138" s="1521"/>
      <c r="U138" s="1521" t="s">
        <v>511</v>
      </c>
      <c r="V138" s="31" t="s">
        <v>4841</v>
      </c>
      <c r="W138" s="1522">
        <v>6</v>
      </c>
    </row>
    <row r="139" spans="1:23" s="1523" customFormat="1" ht="15" customHeight="1" x14ac:dyDescent="0.25">
      <c r="A139" s="1515">
        <v>45155</v>
      </c>
      <c r="B139" s="1521"/>
      <c r="C139" s="1517" t="s">
        <v>4668</v>
      </c>
      <c r="D139" s="128">
        <v>119812</v>
      </c>
      <c r="E139" s="128"/>
      <c r="F139" s="1543"/>
      <c r="G139" s="77" t="s">
        <v>13</v>
      </c>
      <c r="H139" s="77">
        <v>250</v>
      </c>
      <c r="I139" s="138" t="s">
        <v>5285</v>
      </c>
      <c r="J139" s="77" t="s">
        <v>506</v>
      </c>
      <c r="K139" s="142" t="s">
        <v>1060</v>
      </c>
      <c r="L139" s="147" t="s">
        <v>5286</v>
      </c>
      <c r="M139" s="55" t="s">
        <v>5287</v>
      </c>
      <c r="N139" s="146" t="s">
        <v>5171</v>
      </c>
      <c r="O139" s="55">
        <v>0</v>
      </c>
      <c r="P139" s="55">
        <v>0</v>
      </c>
      <c r="Q139" s="50" t="s">
        <v>511</v>
      </c>
      <c r="R139" s="1516">
        <v>45148</v>
      </c>
      <c r="S139" s="1521" t="s">
        <v>4667</v>
      </c>
      <c r="T139" s="1521"/>
      <c r="U139" s="1521" t="s">
        <v>511</v>
      </c>
      <c r="V139" s="31" t="s">
        <v>1688</v>
      </c>
      <c r="W139" s="1522">
        <v>8</v>
      </c>
    </row>
    <row r="140" spans="1:23" s="1523" customFormat="1" ht="15" customHeight="1" x14ac:dyDescent="0.25">
      <c r="A140" s="1515">
        <v>45155</v>
      </c>
      <c r="B140" s="1521"/>
      <c r="C140" s="1517" t="s">
        <v>574</v>
      </c>
      <c r="D140" s="45" t="s">
        <v>5288</v>
      </c>
      <c r="E140" s="45"/>
      <c r="F140" s="151"/>
      <c r="G140" s="16" t="s">
        <v>13</v>
      </c>
      <c r="H140" s="16">
        <v>1</v>
      </c>
      <c r="I140" s="52" t="s">
        <v>5289</v>
      </c>
      <c r="J140" s="16" t="s">
        <v>520</v>
      </c>
      <c r="K140" s="56" t="s">
        <v>1038</v>
      </c>
      <c r="L140" s="62" t="s">
        <v>5290</v>
      </c>
      <c r="M140" s="16" t="s">
        <v>5291</v>
      </c>
      <c r="N140" s="66" t="s">
        <v>5141</v>
      </c>
      <c r="O140" s="50">
        <v>15</v>
      </c>
      <c r="P140" s="50">
        <v>15</v>
      </c>
      <c r="Q140" s="50" t="s">
        <v>4666</v>
      </c>
      <c r="R140" s="1516">
        <v>45146</v>
      </c>
      <c r="S140" s="1521" t="s">
        <v>4667</v>
      </c>
      <c r="T140" s="1521"/>
      <c r="U140" s="1521" t="s">
        <v>511</v>
      </c>
      <c r="V140" s="31" t="s">
        <v>5292</v>
      </c>
      <c r="W140" s="1522"/>
    </row>
    <row r="141" spans="1:23" s="1523" customFormat="1" ht="15" customHeight="1" x14ac:dyDescent="0.25">
      <c r="A141" s="1515">
        <v>45155</v>
      </c>
      <c r="B141" s="1521"/>
      <c r="C141" s="1517" t="s">
        <v>574</v>
      </c>
      <c r="D141" s="45" t="s">
        <v>5293</v>
      </c>
      <c r="E141" s="45"/>
      <c r="F141" s="151"/>
      <c r="G141" s="16" t="s">
        <v>13</v>
      </c>
      <c r="H141" s="16">
        <v>5</v>
      </c>
      <c r="I141" s="135" t="s">
        <v>5294</v>
      </c>
      <c r="J141" s="16" t="s">
        <v>506</v>
      </c>
      <c r="K141" s="1566" t="s">
        <v>5258</v>
      </c>
      <c r="L141" s="150" t="s">
        <v>5259</v>
      </c>
      <c r="M141" s="50" t="s">
        <v>5260</v>
      </c>
      <c r="N141" s="66" t="s">
        <v>5171</v>
      </c>
      <c r="O141" s="50">
        <v>8</v>
      </c>
      <c r="P141" s="50">
        <v>40</v>
      </c>
      <c r="Q141" s="50" t="s">
        <v>4666</v>
      </c>
      <c r="R141" s="1516">
        <v>45152</v>
      </c>
      <c r="S141" s="1521" t="s">
        <v>4667</v>
      </c>
      <c r="T141" s="1521"/>
      <c r="U141" s="1521" t="s">
        <v>511</v>
      </c>
      <c r="V141" s="31" t="s">
        <v>1719</v>
      </c>
      <c r="W141" s="1522">
        <v>4.5</v>
      </c>
    </row>
    <row r="142" spans="1:23" s="1523" customFormat="1" ht="15" customHeight="1" x14ac:dyDescent="0.25">
      <c r="A142" s="1515">
        <v>45155</v>
      </c>
      <c r="B142" s="1521"/>
      <c r="C142" s="1517" t="s">
        <v>574</v>
      </c>
      <c r="D142" s="45">
        <v>119499</v>
      </c>
      <c r="E142" s="45"/>
      <c r="F142" s="151"/>
      <c r="G142" s="16" t="s">
        <v>13</v>
      </c>
      <c r="H142" s="16">
        <v>6</v>
      </c>
      <c r="I142" s="52" t="s">
        <v>5289</v>
      </c>
      <c r="J142" s="50" t="s">
        <v>3667</v>
      </c>
      <c r="K142" s="57" t="s">
        <v>5295</v>
      </c>
      <c r="L142" s="62" t="s">
        <v>5296</v>
      </c>
      <c r="M142" s="50" t="s">
        <v>5297</v>
      </c>
      <c r="N142" s="66" t="s">
        <v>5141</v>
      </c>
      <c r="O142" s="50">
        <v>20</v>
      </c>
      <c r="P142" s="50">
        <v>120</v>
      </c>
      <c r="Q142" s="50" t="s">
        <v>4666</v>
      </c>
      <c r="R142" s="1516">
        <v>45148</v>
      </c>
      <c r="S142" s="1521" t="s">
        <v>4667</v>
      </c>
      <c r="T142" s="1521"/>
      <c r="U142" s="1521" t="s">
        <v>511</v>
      </c>
      <c r="V142" s="31" t="s">
        <v>5298</v>
      </c>
      <c r="W142" s="1522"/>
    </row>
    <row r="143" spans="1:23" s="1523" customFormat="1" ht="15" customHeight="1" x14ac:dyDescent="0.25">
      <c r="A143" s="1515">
        <v>45155</v>
      </c>
      <c r="B143" s="1521">
        <v>5</v>
      </c>
      <c r="C143" s="1517" t="s">
        <v>4714</v>
      </c>
      <c r="D143" s="45">
        <v>116119</v>
      </c>
      <c r="E143" s="45"/>
      <c r="F143" s="151"/>
      <c r="G143" s="16" t="s">
        <v>13</v>
      </c>
      <c r="H143" s="16">
        <v>120</v>
      </c>
      <c r="I143" s="52" t="s">
        <v>5289</v>
      </c>
      <c r="J143" s="16" t="s">
        <v>782</v>
      </c>
      <c r="K143" s="57" t="s">
        <v>1038</v>
      </c>
      <c r="L143" s="62" t="s">
        <v>5299</v>
      </c>
      <c r="M143" s="50" t="s">
        <v>5300</v>
      </c>
      <c r="N143" s="66" t="s">
        <v>5141</v>
      </c>
      <c r="O143" s="50">
        <v>2</v>
      </c>
      <c r="P143" s="50">
        <v>240</v>
      </c>
      <c r="Q143" s="50" t="s">
        <v>4666</v>
      </c>
      <c r="R143" s="1516">
        <v>45147</v>
      </c>
      <c r="S143" s="1521" t="s">
        <v>4667</v>
      </c>
      <c r="T143" s="1521"/>
      <c r="U143" s="1521"/>
      <c r="V143" s="31" t="s">
        <v>5301</v>
      </c>
      <c r="W143" s="1522"/>
    </row>
    <row r="144" spans="1:23" s="1523" customFormat="1" ht="15" customHeight="1" x14ac:dyDescent="0.25">
      <c r="A144" s="1515">
        <v>45155</v>
      </c>
      <c r="B144" s="12"/>
      <c r="C144" s="1517"/>
      <c r="D144" s="45" t="s">
        <v>5302</v>
      </c>
      <c r="E144" s="45"/>
      <c r="F144" s="15"/>
      <c r="G144" s="16" t="s">
        <v>13</v>
      </c>
      <c r="H144" s="16">
        <v>24</v>
      </c>
      <c r="I144" s="52" t="s">
        <v>5303</v>
      </c>
      <c r="J144" s="16" t="s">
        <v>3667</v>
      </c>
      <c r="K144" s="139" t="s">
        <v>4687</v>
      </c>
      <c r="L144" s="150" t="s">
        <v>4075</v>
      </c>
      <c r="M144" s="16" t="s">
        <v>4685</v>
      </c>
      <c r="N144" s="17" t="s">
        <v>4077</v>
      </c>
      <c r="O144" s="16">
        <v>19</v>
      </c>
      <c r="P144" s="16">
        <v>456</v>
      </c>
      <c r="Q144" s="50" t="s">
        <v>4666</v>
      </c>
      <c r="R144" s="1520">
        <v>45134</v>
      </c>
      <c r="S144" s="12" t="s">
        <v>4667</v>
      </c>
      <c r="T144" s="12"/>
      <c r="U144" s="12" t="s">
        <v>511</v>
      </c>
      <c r="V144" s="82" t="s">
        <v>4078</v>
      </c>
      <c r="W144" s="1522">
        <v>2</v>
      </c>
    </row>
    <row r="145" spans="1:23" ht="15" customHeight="1" x14ac:dyDescent="0.25">
      <c r="A145" s="1515">
        <v>45155</v>
      </c>
      <c r="B145" s="1521">
        <v>1</v>
      </c>
      <c r="C145" s="1598" t="s">
        <v>5142</v>
      </c>
      <c r="D145" s="66" t="s">
        <v>5304</v>
      </c>
      <c r="E145" s="66"/>
      <c r="F145" s="151"/>
      <c r="G145" s="50" t="s">
        <v>5305</v>
      </c>
      <c r="H145" s="50">
        <v>50</v>
      </c>
      <c r="I145" s="1593" t="s">
        <v>5306</v>
      </c>
      <c r="J145" s="50" t="s">
        <v>520</v>
      </c>
      <c r="K145" s="57" t="s">
        <v>5307</v>
      </c>
      <c r="L145" s="1599" t="s">
        <v>5308</v>
      </c>
      <c r="M145" s="50" t="s">
        <v>5309</v>
      </c>
      <c r="N145" s="66" t="s">
        <v>5310</v>
      </c>
      <c r="O145" s="50">
        <v>20</v>
      </c>
      <c r="P145" s="50">
        <v>1000</v>
      </c>
      <c r="Q145" s="1537" t="s">
        <v>511</v>
      </c>
      <c r="R145" s="1596" t="s">
        <v>2126</v>
      </c>
      <c r="S145" s="1521" t="s">
        <v>4783</v>
      </c>
      <c r="T145" s="1521" t="s">
        <v>19</v>
      </c>
      <c r="U145" s="1521"/>
      <c r="V145" s="151" t="s">
        <v>5311</v>
      </c>
    </row>
    <row r="146" spans="1:23" s="1523" customFormat="1" ht="15" customHeight="1" x14ac:dyDescent="0.25">
      <c r="A146" s="1515">
        <v>45154</v>
      </c>
      <c r="B146" s="1521"/>
      <c r="C146" s="1527" t="s">
        <v>574</v>
      </c>
      <c r="D146" s="45" t="s">
        <v>5312</v>
      </c>
      <c r="E146" s="45"/>
      <c r="F146" s="151"/>
      <c r="G146" s="50" t="s">
        <v>13</v>
      </c>
      <c r="H146" s="50">
        <v>2</v>
      </c>
      <c r="I146" s="135" t="s">
        <v>5313</v>
      </c>
      <c r="J146" s="50" t="s">
        <v>506</v>
      </c>
      <c r="K146" s="57" t="s">
        <v>5314</v>
      </c>
      <c r="L146" s="62" t="s">
        <v>5315</v>
      </c>
      <c r="M146" s="50" t="s">
        <v>4870</v>
      </c>
      <c r="N146" s="66" t="s">
        <v>1698</v>
      </c>
      <c r="O146" s="50">
        <v>0</v>
      </c>
      <c r="P146" s="50">
        <v>0</v>
      </c>
      <c r="Q146" s="50" t="s">
        <v>4666</v>
      </c>
      <c r="R146" s="1516">
        <v>45146</v>
      </c>
      <c r="S146" s="1521" t="s">
        <v>4667</v>
      </c>
      <c r="T146" s="1521"/>
      <c r="U146" s="1521" t="s">
        <v>511</v>
      </c>
      <c r="V146" s="31" t="s">
        <v>4617</v>
      </c>
      <c r="W146" s="1522">
        <v>6</v>
      </c>
    </row>
    <row r="147" spans="1:23" s="1523" customFormat="1" ht="15" customHeight="1" x14ac:dyDescent="0.25">
      <c r="A147" s="1515">
        <v>45153</v>
      </c>
      <c r="B147" s="1521"/>
      <c r="C147" s="1527" t="s">
        <v>4668</v>
      </c>
      <c r="D147" s="45">
        <v>118979</v>
      </c>
      <c r="E147" s="45"/>
      <c r="F147" s="151"/>
      <c r="G147" s="50" t="s">
        <v>13</v>
      </c>
      <c r="H147" s="50">
        <v>20</v>
      </c>
      <c r="I147" s="53" t="s">
        <v>1636</v>
      </c>
      <c r="J147" s="50" t="s">
        <v>3667</v>
      </c>
      <c r="K147" s="57" t="s">
        <v>1038</v>
      </c>
      <c r="L147" s="62" t="s">
        <v>5316</v>
      </c>
      <c r="M147" s="50" t="s">
        <v>5317</v>
      </c>
      <c r="N147" s="66" t="s">
        <v>1528</v>
      </c>
      <c r="O147" s="50">
        <v>42</v>
      </c>
      <c r="P147" s="50">
        <v>840</v>
      </c>
      <c r="Q147" s="50" t="s">
        <v>4666</v>
      </c>
      <c r="R147" s="1516">
        <v>45140</v>
      </c>
      <c r="S147" s="1521" t="s">
        <v>4667</v>
      </c>
      <c r="T147" s="1521"/>
      <c r="U147" s="1521" t="s">
        <v>511</v>
      </c>
      <c r="V147" s="31" t="s">
        <v>5318</v>
      </c>
      <c r="W147" s="1522">
        <v>5.5</v>
      </c>
    </row>
    <row r="148" spans="1:23" s="164" customFormat="1" ht="15" customHeight="1" x14ac:dyDescent="0.25">
      <c r="A148" s="1515">
        <v>45152</v>
      </c>
      <c r="B148" s="12">
        <v>10</v>
      </c>
      <c r="C148" s="1527" t="s">
        <v>4714</v>
      </c>
      <c r="D148" s="45">
        <v>118778</v>
      </c>
      <c r="E148" s="45"/>
      <c r="F148" s="15"/>
      <c r="G148" s="16" t="s">
        <v>13</v>
      </c>
      <c r="H148" s="16">
        <v>250</v>
      </c>
      <c r="I148" s="52" t="s">
        <v>5319</v>
      </c>
      <c r="J148" s="16" t="s">
        <v>506</v>
      </c>
      <c r="K148" s="56" t="s">
        <v>5320</v>
      </c>
      <c r="L148" s="150" t="s">
        <v>5321</v>
      </c>
      <c r="M148" s="16" t="s">
        <v>5322</v>
      </c>
      <c r="N148" s="17" t="s">
        <v>1756</v>
      </c>
      <c r="O148" s="16">
        <v>0</v>
      </c>
      <c r="P148" s="16">
        <v>0</v>
      </c>
      <c r="Q148" s="50" t="s">
        <v>4666</v>
      </c>
      <c r="R148" s="1520">
        <v>45134</v>
      </c>
      <c r="S148" s="12" t="s">
        <v>4667</v>
      </c>
      <c r="T148" s="12"/>
      <c r="U148" s="12" t="s">
        <v>511</v>
      </c>
      <c r="V148" s="82" t="s">
        <v>5323</v>
      </c>
      <c r="W148" s="4">
        <v>8</v>
      </c>
    </row>
    <row r="149" spans="1:23" s="1523" customFormat="1" ht="15" customHeight="1" x14ac:dyDescent="0.25">
      <c r="A149" s="1515">
        <v>45152</v>
      </c>
      <c r="B149" s="1521"/>
      <c r="C149" s="1570" t="s">
        <v>4668</v>
      </c>
      <c r="D149" s="45">
        <v>119068</v>
      </c>
      <c r="E149" s="45"/>
      <c r="F149" s="151"/>
      <c r="G149" s="50" t="s">
        <v>13</v>
      </c>
      <c r="H149" s="50">
        <v>6</v>
      </c>
      <c r="I149" s="52" t="s">
        <v>1652</v>
      </c>
      <c r="J149" s="1600" t="s">
        <v>520</v>
      </c>
      <c r="K149" s="57" t="s">
        <v>5324</v>
      </c>
      <c r="L149" s="62" t="s">
        <v>5325</v>
      </c>
      <c r="M149" s="1601" t="s">
        <v>5326</v>
      </c>
      <c r="N149" s="66" t="s">
        <v>1687</v>
      </c>
      <c r="O149" s="50">
        <v>4</v>
      </c>
      <c r="P149" s="50">
        <v>24</v>
      </c>
      <c r="Q149" s="50" t="s">
        <v>4666</v>
      </c>
      <c r="R149" s="1516">
        <v>45145</v>
      </c>
      <c r="S149" s="1521" t="s">
        <v>4667</v>
      </c>
      <c r="T149" s="1521"/>
      <c r="U149" s="1521" t="s">
        <v>511</v>
      </c>
      <c r="V149" s="31" t="s">
        <v>5327</v>
      </c>
      <c r="W149" s="1522"/>
    </row>
    <row r="150" spans="1:23" ht="15" customHeight="1" x14ac:dyDescent="0.25">
      <c r="A150" s="1515">
        <v>45152</v>
      </c>
      <c r="B150" s="12">
        <v>1</v>
      </c>
      <c r="C150" s="1598" t="s">
        <v>574</v>
      </c>
      <c r="D150" s="17" t="s">
        <v>5328</v>
      </c>
      <c r="E150" s="17"/>
      <c r="F150" s="151" t="s">
        <v>784</v>
      </c>
      <c r="G150" s="16" t="s">
        <v>13</v>
      </c>
      <c r="H150" s="16">
        <v>5</v>
      </c>
      <c r="I150" s="52" t="s">
        <v>5319</v>
      </c>
      <c r="J150" s="16" t="s">
        <v>782</v>
      </c>
      <c r="K150" s="56" t="s">
        <v>5329</v>
      </c>
      <c r="L150" s="148" t="s">
        <v>780</v>
      </c>
      <c r="M150" s="16" t="s">
        <v>5330</v>
      </c>
      <c r="N150" s="17" t="s">
        <v>5331</v>
      </c>
      <c r="O150" s="16">
        <v>10</v>
      </c>
      <c r="P150" s="16">
        <v>50</v>
      </c>
      <c r="Q150" s="1537" t="s">
        <v>511</v>
      </c>
      <c r="R150" s="1596" t="s">
        <v>785</v>
      </c>
      <c r="S150" s="12" t="s">
        <v>4783</v>
      </c>
      <c r="T150" s="1553"/>
      <c r="U150" s="1553"/>
      <c r="V150" s="151" t="s">
        <v>783</v>
      </c>
    </row>
    <row r="151" spans="1:23" s="1523" customFormat="1" ht="15" customHeight="1" x14ac:dyDescent="0.25">
      <c r="A151" s="1515">
        <v>45152</v>
      </c>
      <c r="B151" s="1521"/>
      <c r="C151" s="1517"/>
      <c r="D151" s="45">
        <v>119332</v>
      </c>
      <c r="E151" s="45"/>
      <c r="F151" s="151"/>
      <c r="G151" s="16" t="s">
        <v>5332</v>
      </c>
      <c r="H151" s="16">
        <v>50</v>
      </c>
      <c r="I151" s="52" t="s">
        <v>5319</v>
      </c>
      <c r="J151" s="16" t="s">
        <v>3667</v>
      </c>
      <c r="K151" s="57" t="s">
        <v>5333</v>
      </c>
      <c r="L151" s="61" t="s">
        <v>1478</v>
      </c>
      <c r="M151" s="50" t="s">
        <v>535</v>
      </c>
      <c r="N151" s="66" t="s">
        <v>1756</v>
      </c>
      <c r="O151" s="50">
        <v>1</v>
      </c>
      <c r="P151" s="50">
        <v>50</v>
      </c>
      <c r="Q151" s="50" t="s">
        <v>4666</v>
      </c>
      <c r="R151" s="1516">
        <v>45138</v>
      </c>
      <c r="S151" s="1521" t="s">
        <v>4667</v>
      </c>
      <c r="T151" s="1521"/>
      <c r="U151" s="1521"/>
      <c r="V151" s="31" t="s">
        <v>5334</v>
      </c>
      <c r="W151" s="1522"/>
    </row>
    <row r="152" spans="1:23" s="164" customFormat="1" ht="15" customHeight="1" x14ac:dyDescent="0.25">
      <c r="A152" s="1515">
        <v>45152</v>
      </c>
      <c r="B152" s="12">
        <v>2</v>
      </c>
      <c r="C152" s="1527" t="s">
        <v>4668</v>
      </c>
      <c r="D152" s="45">
        <v>119469</v>
      </c>
      <c r="E152" s="45"/>
      <c r="F152" s="15"/>
      <c r="G152" s="16" t="s">
        <v>13</v>
      </c>
      <c r="H152" s="16">
        <v>25</v>
      </c>
      <c r="I152" s="52" t="s">
        <v>5319</v>
      </c>
      <c r="J152" s="16" t="s">
        <v>5335</v>
      </c>
      <c r="K152" s="56" t="s">
        <v>5336</v>
      </c>
      <c r="L152" s="150" t="s">
        <v>5337</v>
      </c>
      <c r="M152" s="16" t="s">
        <v>5338</v>
      </c>
      <c r="N152" s="17" t="s">
        <v>1756</v>
      </c>
      <c r="O152" s="16">
        <v>9</v>
      </c>
      <c r="P152" s="16">
        <v>225</v>
      </c>
      <c r="Q152" s="50" t="s">
        <v>4666</v>
      </c>
      <c r="R152" s="1520">
        <v>45135</v>
      </c>
      <c r="S152" s="12" t="s">
        <v>4667</v>
      </c>
      <c r="T152" s="12"/>
      <c r="U152" s="12" t="s">
        <v>511</v>
      </c>
      <c r="V152" s="82" t="s">
        <v>5339</v>
      </c>
      <c r="W152" s="4">
        <v>4</v>
      </c>
    </row>
    <row r="153" spans="1:23" s="1523" customFormat="1" ht="15" customHeight="1" x14ac:dyDescent="0.25">
      <c r="A153" s="1515">
        <v>45152</v>
      </c>
      <c r="B153" s="1521"/>
      <c r="C153" s="1527" t="s">
        <v>4714</v>
      </c>
      <c r="D153" s="1582" t="s">
        <v>5340</v>
      </c>
      <c r="E153" s="1582"/>
      <c r="F153" s="151"/>
      <c r="G153" s="144" t="s">
        <v>5341</v>
      </c>
      <c r="H153" s="134">
        <v>135</v>
      </c>
      <c r="I153" s="52" t="s">
        <v>5319</v>
      </c>
      <c r="J153" s="50" t="s">
        <v>4478</v>
      </c>
      <c r="K153" s="57" t="s">
        <v>586</v>
      </c>
      <c r="L153" s="150" t="s">
        <v>4476</v>
      </c>
      <c r="M153" s="50" t="s">
        <v>5342</v>
      </c>
      <c r="N153" s="66" t="s">
        <v>1756</v>
      </c>
      <c r="O153" s="50">
        <v>18</v>
      </c>
      <c r="P153" s="50">
        <v>2430</v>
      </c>
      <c r="Q153" s="50" t="s">
        <v>511</v>
      </c>
      <c r="R153" s="1516">
        <v>45138</v>
      </c>
      <c r="S153" s="1521" t="s">
        <v>4667</v>
      </c>
      <c r="T153" s="1521"/>
      <c r="U153" s="1521" t="s">
        <v>511</v>
      </c>
      <c r="V153" s="31" t="s">
        <v>4479</v>
      </c>
      <c r="W153" s="1522"/>
    </row>
    <row r="154" spans="1:23" s="1523" customFormat="1" ht="15" customHeight="1" x14ac:dyDescent="0.25">
      <c r="A154" s="1515">
        <v>45149</v>
      </c>
      <c r="B154" s="1602">
        <v>1</v>
      </c>
      <c r="C154" s="1517" t="s">
        <v>4668</v>
      </c>
      <c r="D154" s="128">
        <v>115809</v>
      </c>
      <c r="E154" s="128"/>
      <c r="F154" s="1543"/>
      <c r="G154" s="77" t="s">
        <v>13</v>
      </c>
      <c r="H154" s="77">
        <v>10</v>
      </c>
      <c r="I154" s="138" t="s">
        <v>5343</v>
      </c>
      <c r="J154" s="77" t="s">
        <v>520</v>
      </c>
      <c r="K154" s="1603" t="s">
        <v>5344</v>
      </c>
      <c r="L154" s="1604" t="s">
        <v>5345</v>
      </c>
      <c r="M154" s="77" t="s">
        <v>5346</v>
      </c>
      <c r="N154" s="128" t="s">
        <v>1698</v>
      </c>
      <c r="O154" s="77">
        <v>6</v>
      </c>
      <c r="P154" s="77">
        <v>60</v>
      </c>
      <c r="Q154" s="55" t="s">
        <v>4666</v>
      </c>
      <c r="R154" s="1605">
        <v>45126</v>
      </c>
      <c r="S154" s="1602" t="s">
        <v>4667</v>
      </c>
      <c r="T154" s="1602" t="s">
        <v>19</v>
      </c>
      <c r="U154" s="1521"/>
      <c r="V154" s="31" t="s">
        <v>5347</v>
      </c>
      <c r="W154" s="1522">
        <v>4</v>
      </c>
    </row>
    <row r="155" spans="1:23" s="1523" customFormat="1" ht="15" customHeight="1" x14ac:dyDescent="0.25">
      <c r="A155" s="1515">
        <v>45149</v>
      </c>
      <c r="B155" s="1521"/>
      <c r="C155" s="1527" t="s">
        <v>4668</v>
      </c>
      <c r="D155" s="45" t="s">
        <v>5348</v>
      </c>
      <c r="E155" s="45"/>
      <c r="F155" s="151"/>
      <c r="G155" s="16" t="s">
        <v>5349</v>
      </c>
      <c r="H155" s="16">
        <v>19</v>
      </c>
      <c r="I155" s="52" t="s">
        <v>5350</v>
      </c>
      <c r="J155" s="16" t="s">
        <v>506</v>
      </c>
      <c r="K155" s="57" t="s">
        <v>5351</v>
      </c>
      <c r="L155" s="150" t="s">
        <v>5352</v>
      </c>
      <c r="M155" s="16" t="s">
        <v>5353</v>
      </c>
      <c r="N155" s="17" t="s">
        <v>5284</v>
      </c>
      <c r="O155" s="50">
        <v>17</v>
      </c>
      <c r="P155" s="50">
        <v>323</v>
      </c>
      <c r="Q155" s="50" t="s">
        <v>4666</v>
      </c>
      <c r="R155" s="1516">
        <v>45132</v>
      </c>
      <c r="S155" s="1521" t="s">
        <v>4667</v>
      </c>
      <c r="T155" s="1521" t="s">
        <v>511</v>
      </c>
      <c r="U155" s="1521" t="s">
        <v>511</v>
      </c>
      <c r="V155" s="31" t="s">
        <v>5354</v>
      </c>
      <c r="W155" s="1522">
        <v>10</v>
      </c>
    </row>
    <row r="156" spans="1:23" s="1523" customFormat="1" ht="15" customHeight="1" x14ac:dyDescent="0.25">
      <c r="A156" s="1515">
        <v>45149</v>
      </c>
      <c r="B156" s="1521"/>
      <c r="C156" s="1517" t="s">
        <v>574</v>
      </c>
      <c r="D156" s="45">
        <v>118259</v>
      </c>
      <c r="E156" s="45"/>
      <c r="F156" s="151"/>
      <c r="G156" s="16" t="s">
        <v>13</v>
      </c>
      <c r="H156" s="16">
        <v>85</v>
      </c>
      <c r="I156" s="52" t="s">
        <v>5350</v>
      </c>
      <c r="J156" s="16" t="s">
        <v>782</v>
      </c>
      <c r="K156" s="57" t="s">
        <v>4780</v>
      </c>
      <c r="L156" s="1606" t="s">
        <v>5355</v>
      </c>
      <c r="M156" s="16" t="s">
        <v>5356</v>
      </c>
      <c r="N156" s="66" t="s">
        <v>5357</v>
      </c>
      <c r="O156" s="50">
        <v>10</v>
      </c>
      <c r="P156" s="50">
        <v>850</v>
      </c>
      <c r="Q156" s="50" t="s">
        <v>511</v>
      </c>
      <c r="R156" s="1516">
        <v>45141</v>
      </c>
      <c r="S156" s="1521" t="s">
        <v>4783</v>
      </c>
      <c r="T156" s="1521"/>
      <c r="U156" s="1521" t="s">
        <v>511</v>
      </c>
      <c r="V156" s="31" t="s">
        <v>4784</v>
      </c>
      <c r="W156" s="1522">
        <v>6.5</v>
      </c>
    </row>
    <row r="157" spans="1:23" s="1523" customFormat="1" ht="15" customHeight="1" x14ac:dyDescent="0.25">
      <c r="A157" s="1515">
        <v>45149</v>
      </c>
      <c r="B157" s="1521">
        <v>1</v>
      </c>
      <c r="C157" s="1517" t="s">
        <v>4714</v>
      </c>
      <c r="D157" s="45">
        <v>118705</v>
      </c>
      <c r="E157" s="45"/>
      <c r="F157" s="151"/>
      <c r="G157" s="16" t="s">
        <v>13</v>
      </c>
      <c r="H157" s="16">
        <v>100</v>
      </c>
      <c r="I157" s="52" t="s">
        <v>5358</v>
      </c>
      <c r="J157" s="16" t="s">
        <v>3667</v>
      </c>
      <c r="K157" s="56" t="s">
        <v>1038</v>
      </c>
      <c r="L157" s="150" t="s">
        <v>5359</v>
      </c>
      <c r="M157" s="16" t="s">
        <v>5179</v>
      </c>
      <c r="N157" s="17" t="s">
        <v>5360</v>
      </c>
      <c r="O157" s="50">
        <v>39</v>
      </c>
      <c r="P157" s="50">
        <v>3900</v>
      </c>
      <c r="Q157" s="50" t="s">
        <v>511</v>
      </c>
      <c r="R157" s="1516">
        <v>45134</v>
      </c>
      <c r="S157" s="1521" t="s">
        <v>4667</v>
      </c>
      <c r="T157" s="1521"/>
      <c r="U157" s="1521" t="s">
        <v>511</v>
      </c>
      <c r="V157" s="31" t="s">
        <v>4841</v>
      </c>
      <c r="W157" s="1522">
        <v>26</v>
      </c>
    </row>
    <row r="158" spans="1:23" s="1523" customFormat="1" ht="15" customHeight="1" x14ac:dyDescent="0.25">
      <c r="A158" s="1515">
        <v>45148</v>
      </c>
      <c r="B158" s="1602"/>
      <c r="C158" s="1517" t="s">
        <v>4668</v>
      </c>
      <c r="D158" s="128">
        <v>119754</v>
      </c>
      <c r="E158" s="128"/>
      <c r="F158" s="1543"/>
      <c r="G158" s="77" t="s">
        <v>13</v>
      </c>
      <c r="H158" s="77">
        <v>30</v>
      </c>
      <c r="I158" s="138" t="s">
        <v>5361</v>
      </c>
      <c r="J158" s="77" t="s">
        <v>520</v>
      </c>
      <c r="K158" s="1607" t="s">
        <v>5362</v>
      </c>
      <c r="L158" s="147" t="s">
        <v>5363</v>
      </c>
      <c r="M158" s="77" t="s">
        <v>5364</v>
      </c>
      <c r="N158" s="146" t="s">
        <v>1687</v>
      </c>
      <c r="O158" s="55">
        <v>0</v>
      </c>
      <c r="P158" s="55">
        <v>0</v>
      </c>
      <c r="Q158" s="55" t="s">
        <v>511</v>
      </c>
      <c r="R158" s="1605">
        <v>45140</v>
      </c>
      <c r="S158" s="1602" t="s">
        <v>4783</v>
      </c>
      <c r="T158" s="1602"/>
      <c r="U158" s="1521" t="s">
        <v>511</v>
      </c>
      <c r="V158" s="31" t="s">
        <v>5365</v>
      </c>
      <c r="W158" s="1522">
        <v>7</v>
      </c>
    </row>
    <row r="159" spans="1:23" s="1523" customFormat="1" ht="15" customHeight="1" x14ac:dyDescent="0.25">
      <c r="A159" s="1515">
        <v>45148</v>
      </c>
      <c r="B159" s="1521">
        <v>1</v>
      </c>
      <c r="C159" s="1527" t="s">
        <v>4668</v>
      </c>
      <c r="D159" s="1581" t="s">
        <v>5366</v>
      </c>
      <c r="E159" s="1581"/>
      <c r="F159" s="151"/>
      <c r="G159" s="144" t="s">
        <v>13</v>
      </c>
      <c r="H159" s="134">
        <v>40</v>
      </c>
      <c r="I159" s="52" t="s">
        <v>5367</v>
      </c>
      <c r="J159" s="16" t="s">
        <v>506</v>
      </c>
      <c r="K159" s="1566" t="s">
        <v>5368</v>
      </c>
      <c r="L159" s="150" t="s">
        <v>5369</v>
      </c>
      <c r="M159" s="50" t="s">
        <v>5064</v>
      </c>
      <c r="N159" s="17" t="s">
        <v>5284</v>
      </c>
      <c r="O159" s="50">
        <v>2</v>
      </c>
      <c r="P159" s="50">
        <v>80</v>
      </c>
      <c r="Q159" s="50" t="s">
        <v>4666</v>
      </c>
      <c r="R159" s="1516">
        <v>45142</v>
      </c>
      <c r="S159" s="1521" t="s">
        <v>4667</v>
      </c>
      <c r="T159" s="1521" t="s">
        <v>19</v>
      </c>
      <c r="U159" s="1521" t="s">
        <v>511</v>
      </c>
      <c r="V159" s="31" t="s">
        <v>5065</v>
      </c>
      <c r="W159" s="1522">
        <v>8</v>
      </c>
    </row>
    <row r="160" spans="1:23" s="1523" customFormat="1" ht="15" customHeight="1" x14ac:dyDescent="0.25">
      <c r="A160" s="1515">
        <v>45148</v>
      </c>
      <c r="B160" s="1521"/>
      <c r="C160" s="1517" t="s">
        <v>4668</v>
      </c>
      <c r="D160" s="1581">
        <v>119468</v>
      </c>
      <c r="E160" s="1581"/>
      <c r="F160" s="151"/>
      <c r="G160" s="144" t="s">
        <v>5370</v>
      </c>
      <c r="H160" s="134">
        <v>96</v>
      </c>
      <c r="I160" s="52" t="s">
        <v>5371</v>
      </c>
      <c r="J160" s="50" t="s">
        <v>506</v>
      </c>
      <c r="K160" s="56" t="s">
        <v>1038</v>
      </c>
      <c r="L160" s="150" t="s">
        <v>5372</v>
      </c>
      <c r="M160" s="50" t="s">
        <v>5373</v>
      </c>
      <c r="N160" s="17" t="s">
        <v>4077</v>
      </c>
      <c r="O160" s="50">
        <v>4</v>
      </c>
      <c r="P160" s="50">
        <v>384</v>
      </c>
      <c r="Q160" s="50" t="s">
        <v>511</v>
      </c>
      <c r="R160" s="1520">
        <v>45134</v>
      </c>
      <c r="S160" s="12" t="s">
        <v>4667</v>
      </c>
      <c r="T160" s="1521"/>
      <c r="U160" s="1521" t="s">
        <v>511</v>
      </c>
      <c r="V160" s="31" t="s">
        <v>4832</v>
      </c>
      <c r="W160" s="1522">
        <v>7</v>
      </c>
    </row>
    <row r="161" spans="1:23" s="1523" customFormat="1" ht="15" customHeight="1" x14ac:dyDescent="0.25">
      <c r="A161" s="1515">
        <v>45147</v>
      </c>
      <c r="B161" s="1521">
        <v>1</v>
      </c>
      <c r="C161" s="1517" t="s">
        <v>574</v>
      </c>
      <c r="D161" s="45">
        <v>119403</v>
      </c>
      <c r="E161" s="45"/>
      <c r="F161" s="151"/>
      <c r="G161" s="16" t="s">
        <v>13</v>
      </c>
      <c r="H161" s="16">
        <v>9</v>
      </c>
      <c r="I161" s="52" t="s">
        <v>5374</v>
      </c>
      <c r="J161" s="16" t="s">
        <v>506</v>
      </c>
      <c r="K161" s="56" t="s">
        <v>5375</v>
      </c>
      <c r="L161" s="150" t="s">
        <v>5376</v>
      </c>
      <c r="M161" s="16" t="s">
        <v>5377</v>
      </c>
      <c r="N161" s="66" t="s">
        <v>1528</v>
      </c>
      <c r="O161" s="50">
        <v>0</v>
      </c>
      <c r="P161" s="50">
        <v>0</v>
      </c>
      <c r="Q161" s="50" t="s">
        <v>4666</v>
      </c>
      <c r="R161" s="1516">
        <v>45134</v>
      </c>
      <c r="S161" s="1521" t="s">
        <v>4783</v>
      </c>
      <c r="T161" s="1521"/>
      <c r="U161" s="1521"/>
      <c r="V161" s="31" t="s">
        <v>4416</v>
      </c>
      <c r="W161" s="1522">
        <v>6</v>
      </c>
    </row>
    <row r="162" spans="1:23" s="164" customFormat="1" ht="15" customHeight="1" x14ac:dyDescent="0.25">
      <c r="A162" s="1515">
        <v>45147</v>
      </c>
      <c r="B162" s="12">
        <v>1</v>
      </c>
      <c r="C162" s="1527"/>
      <c r="D162" s="45" t="s">
        <v>5378</v>
      </c>
      <c r="E162" s="45"/>
      <c r="F162" s="15"/>
      <c r="G162" s="16" t="s">
        <v>5379</v>
      </c>
      <c r="H162" s="16">
        <v>7</v>
      </c>
      <c r="I162" s="52" t="s">
        <v>5374</v>
      </c>
      <c r="J162" s="16" t="s">
        <v>782</v>
      </c>
      <c r="K162" s="56" t="s">
        <v>5380</v>
      </c>
      <c r="L162" s="150" t="s">
        <v>986</v>
      </c>
      <c r="M162" s="1608" t="s">
        <v>535</v>
      </c>
      <c r="N162" s="17" t="s">
        <v>5381</v>
      </c>
      <c r="O162" s="16"/>
      <c r="P162" s="16">
        <v>0</v>
      </c>
      <c r="Q162" s="50" t="s">
        <v>4666</v>
      </c>
      <c r="R162" s="1520">
        <v>45132</v>
      </c>
      <c r="S162" s="12" t="s">
        <v>4667</v>
      </c>
      <c r="T162" s="12"/>
      <c r="U162" s="12" t="s">
        <v>511</v>
      </c>
      <c r="V162" s="82" t="s">
        <v>5382</v>
      </c>
      <c r="W162" s="4"/>
    </row>
    <row r="163" spans="1:23" s="1523" customFormat="1" ht="15" customHeight="1" x14ac:dyDescent="0.25">
      <c r="A163" s="1515">
        <v>45147</v>
      </c>
      <c r="B163" s="1521"/>
      <c r="C163" s="1517" t="s">
        <v>4668</v>
      </c>
      <c r="D163" s="45">
        <v>118974</v>
      </c>
      <c r="E163" s="45"/>
      <c r="F163" s="151"/>
      <c r="G163" s="16" t="s">
        <v>13</v>
      </c>
      <c r="H163" s="16">
        <v>15</v>
      </c>
      <c r="I163" s="52" t="s">
        <v>5383</v>
      </c>
      <c r="J163" s="16" t="s">
        <v>506</v>
      </c>
      <c r="K163" s="56" t="s">
        <v>1038</v>
      </c>
      <c r="L163" s="150" t="s">
        <v>5384</v>
      </c>
      <c r="M163" s="50" t="s">
        <v>5385</v>
      </c>
      <c r="N163" s="66" t="s">
        <v>5386</v>
      </c>
      <c r="O163" s="50">
        <v>13</v>
      </c>
      <c r="P163" s="50">
        <v>195</v>
      </c>
      <c r="Q163" s="50" t="s">
        <v>511</v>
      </c>
      <c r="R163" s="1516">
        <v>45126</v>
      </c>
      <c r="S163" s="1521" t="s">
        <v>4667</v>
      </c>
      <c r="T163" s="1521" t="s">
        <v>19</v>
      </c>
      <c r="U163" s="1521"/>
      <c r="V163" s="31" t="s">
        <v>5387</v>
      </c>
      <c r="W163" s="1522">
        <v>8</v>
      </c>
    </row>
    <row r="164" spans="1:23" s="1523" customFormat="1" ht="15" customHeight="1" x14ac:dyDescent="0.25">
      <c r="A164" s="1515">
        <v>45147</v>
      </c>
      <c r="B164" s="1521">
        <v>1</v>
      </c>
      <c r="C164" s="1517" t="s">
        <v>574</v>
      </c>
      <c r="D164" s="45">
        <v>119565</v>
      </c>
      <c r="E164" s="45"/>
      <c r="F164" s="151"/>
      <c r="G164" s="16" t="s">
        <v>13</v>
      </c>
      <c r="H164" s="16">
        <v>50</v>
      </c>
      <c r="I164" s="52" t="s">
        <v>5374</v>
      </c>
      <c r="J164" s="16" t="s">
        <v>506</v>
      </c>
      <c r="K164" s="56" t="s">
        <v>5388</v>
      </c>
      <c r="L164" s="150" t="s">
        <v>5389</v>
      </c>
      <c r="M164" s="16" t="s">
        <v>5390</v>
      </c>
      <c r="N164" s="66" t="s">
        <v>1528</v>
      </c>
      <c r="O164" s="50">
        <v>4</v>
      </c>
      <c r="P164" s="50">
        <v>200</v>
      </c>
      <c r="Q164" s="50" t="s">
        <v>4666</v>
      </c>
      <c r="R164" s="1516">
        <v>45138</v>
      </c>
      <c r="S164" s="1521" t="s">
        <v>4783</v>
      </c>
      <c r="T164" s="1521"/>
      <c r="U164" s="1521" t="s">
        <v>511</v>
      </c>
      <c r="V164" s="31" t="s">
        <v>5391</v>
      </c>
      <c r="W164" s="1522">
        <v>5</v>
      </c>
    </row>
    <row r="165" spans="1:23" s="1523" customFormat="1" ht="15" customHeight="1" x14ac:dyDescent="0.25">
      <c r="A165" s="1515">
        <v>45147</v>
      </c>
      <c r="B165" s="1521"/>
      <c r="C165" s="1517" t="s">
        <v>574</v>
      </c>
      <c r="D165" s="45">
        <v>119659</v>
      </c>
      <c r="E165" s="45"/>
      <c r="F165" s="151"/>
      <c r="G165" s="16" t="s">
        <v>13</v>
      </c>
      <c r="H165" s="16">
        <v>15</v>
      </c>
      <c r="I165" s="52" t="s">
        <v>5374</v>
      </c>
      <c r="J165" s="16" t="s">
        <v>520</v>
      </c>
      <c r="K165" s="57" t="s">
        <v>5246</v>
      </c>
      <c r="L165" s="150" t="s">
        <v>5392</v>
      </c>
      <c r="M165" s="16" t="s">
        <v>5393</v>
      </c>
      <c r="N165" s="66" t="s">
        <v>1528</v>
      </c>
      <c r="O165" s="50">
        <v>26</v>
      </c>
      <c r="P165" s="50">
        <v>390</v>
      </c>
      <c r="Q165" s="50" t="s">
        <v>4666</v>
      </c>
      <c r="R165" s="1516">
        <v>45138</v>
      </c>
      <c r="S165" s="1521" t="s">
        <v>4667</v>
      </c>
      <c r="T165" s="1521"/>
      <c r="U165" s="1521" t="s">
        <v>511</v>
      </c>
      <c r="V165" s="31" t="s">
        <v>5394</v>
      </c>
      <c r="W165" s="1522">
        <v>3.5</v>
      </c>
    </row>
    <row r="166" spans="1:23" s="1523" customFormat="1" ht="15" customHeight="1" x14ac:dyDescent="0.25">
      <c r="A166" s="1515">
        <v>45146</v>
      </c>
      <c r="B166" s="1521"/>
      <c r="C166" s="1517" t="s">
        <v>4714</v>
      </c>
      <c r="D166" s="160" t="s">
        <v>5395</v>
      </c>
      <c r="E166" s="160"/>
      <c r="F166" s="151"/>
      <c r="G166" s="16" t="s">
        <v>13</v>
      </c>
      <c r="H166" s="1549">
        <v>5</v>
      </c>
      <c r="I166" s="52" t="s">
        <v>5396</v>
      </c>
      <c r="J166" s="16" t="s">
        <v>506</v>
      </c>
      <c r="K166" s="56" t="s">
        <v>5036</v>
      </c>
      <c r="L166" s="150" t="s">
        <v>5397</v>
      </c>
      <c r="M166" s="16" t="s">
        <v>5398</v>
      </c>
      <c r="N166" s="66" t="s">
        <v>1639</v>
      </c>
      <c r="O166" s="50">
        <v>0</v>
      </c>
      <c r="P166" s="50">
        <v>0</v>
      </c>
      <c r="Q166" s="50" t="s">
        <v>4666</v>
      </c>
      <c r="R166" s="1516">
        <v>45134</v>
      </c>
      <c r="S166" s="1521" t="s">
        <v>4667</v>
      </c>
      <c r="T166" s="1521" t="s">
        <v>19</v>
      </c>
      <c r="U166" s="1521" t="s">
        <v>511</v>
      </c>
      <c r="V166" s="31" t="s">
        <v>4617</v>
      </c>
      <c r="W166" s="1522">
        <v>6</v>
      </c>
    </row>
    <row r="167" spans="1:23" s="1523" customFormat="1" ht="15" customHeight="1" x14ac:dyDescent="0.25">
      <c r="A167" s="1515">
        <v>45146</v>
      </c>
      <c r="B167" s="1521">
        <v>25</v>
      </c>
      <c r="C167" s="1517" t="s">
        <v>4668</v>
      </c>
      <c r="D167" s="45">
        <v>119677</v>
      </c>
      <c r="E167" s="45"/>
      <c r="F167" s="151"/>
      <c r="G167" s="16" t="s">
        <v>13</v>
      </c>
      <c r="H167" s="16">
        <v>100</v>
      </c>
      <c r="I167" s="52" t="s">
        <v>5396</v>
      </c>
      <c r="J167" s="16" t="s">
        <v>506</v>
      </c>
      <c r="K167" s="57" t="s">
        <v>5388</v>
      </c>
      <c r="L167" s="150" t="s">
        <v>5399</v>
      </c>
      <c r="M167" s="16" t="s">
        <v>5322</v>
      </c>
      <c r="N167" s="66" t="s">
        <v>1639</v>
      </c>
      <c r="O167" s="50">
        <v>0</v>
      </c>
      <c r="P167" s="50">
        <v>0</v>
      </c>
      <c r="Q167" s="50" t="s">
        <v>4666</v>
      </c>
      <c r="R167" s="1516">
        <v>45138</v>
      </c>
      <c r="S167" s="1521" t="s">
        <v>4667</v>
      </c>
      <c r="T167" s="1521"/>
      <c r="U167" s="1521" t="s">
        <v>511</v>
      </c>
      <c r="V167" s="31" t="s">
        <v>5400</v>
      </c>
      <c r="W167" s="1522">
        <v>3.5</v>
      </c>
    </row>
    <row r="168" spans="1:23" s="1523" customFormat="1" ht="15" customHeight="1" x14ac:dyDescent="0.25">
      <c r="A168" s="1515">
        <v>45146</v>
      </c>
      <c r="B168" s="1521">
        <v>1</v>
      </c>
      <c r="C168" s="1517" t="s">
        <v>4668</v>
      </c>
      <c r="D168" s="45">
        <v>119672</v>
      </c>
      <c r="E168" s="45"/>
      <c r="F168" s="151"/>
      <c r="G168" s="16" t="s">
        <v>13</v>
      </c>
      <c r="H168" s="16">
        <v>30</v>
      </c>
      <c r="I168" s="52" t="s">
        <v>5396</v>
      </c>
      <c r="J168" s="16" t="s">
        <v>506</v>
      </c>
      <c r="K168" s="56"/>
      <c r="L168" s="150" t="s">
        <v>5401</v>
      </c>
      <c r="M168" s="16" t="s">
        <v>5402</v>
      </c>
      <c r="N168" s="66" t="s">
        <v>1639</v>
      </c>
      <c r="O168" s="50">
        <v>6</v>
      </c>
      <c r="P168" s="50">
        <v>180</v>
      </c>
      <c r="Q168" s="50" t="s">
        <v>4666</v>
      </c>
      <c r="R168" s="1516">
        <v>45135</v>
      </c>
      <c r="S168" s="1521" t="s">
        <v>4667</v>
      </c>
      <c r="T168" s="1521" t="s">
        <v>19</v>
      </c>
      <c r="U168" s="1521" t="s">
        <v>511</v>
      </c>
      <c r="V168" s="31" t="s">
        <v>5403</v>
      </c>
      <c r="W168" s="1522">
        <v>9</v>
      </c>
    </row>
    <row r="169" spans="1:23" s="164" customFormat="1" ht="15" customHeight="1" x14ac:dyDescent="0.25">
      <c r="A169" s="1515">
        <v>45146</v>
      </c>
      <c r="B169" s="12">
        <v>1</v>
      </c>
      <c r="C169" s="1527" t="s">
        <v>4668</v>
      </c>
      <c r="D169" s="45">
        <v>118651</v>
      </c>
      <c r="E169" s="45"/>
      <c r="F169" s="15"/>
      <c r="G169" s="16" t="s">
        <v>13</v>
      </c>
      <c r="H169" s="16">
        <v>3</v>
      </c>
      <c r="I169" s="52" t="s">
        <v>5404</v>
      </c>
      <c r="J169" s="16" t="s">
        <v>782</v>
      </c>
      <c r="K169" s="56" t="s">
        <v>5405</v>
      </c>
      <c r="L169" s="150" t="s">
        <v>5406</v>
      </c>
      <c r="M169" s="1608" t="s">
        <v>5407</v>
      </c>
      <c r="N169" s="17" t="s">
        <v>5408</v>
      </c>
      <c r="O169" s="16">
        <v>64</v>
      </c>
      <c r="P169" s="16">
        <v>192</v>
      </c>
      <c r="Q169" s="50" t="s">
        <v>4666</v>
      </c>
      <c r="R169" s="1520">
        <v>45132</v>
      </c>
      <c r="S169" s="12" t="s">
        <v>4667</v>
      </c>
      <c r="T169" s="12"/>
      <c r="U169" s="12" t="s">
        <v>511</v>
      </c>
      <c r="V169" s="82" t="s">
        <v>574</v>
      </c>
      <c r="W169" s="4">
        <v>2.5</v>
      </c>
    </row>
    <row r="170" spans="1:23" s="1523" customFormat="1" ht="15" customHeight="1" x14ac:dyDescent="0.25">
      <c r="A170" s="1515">
        <v>45146</v>
      </c>
      <c r="B170" s="1521">
        <v>4</v>
      </c>
      <c r="C170" s="1527" t="s">
        <v>574</v>
      </c>
      <c r="D170" s="45">
        <v>118943</v>
      </c>
      <c r="E170" s="45"/>
      <c r="F170" s="151"/>
      <c r="G170" s="50" t="s">
        <v>13</v>
      </c>
      <c r="H170" s="50">
        <v>45</v>
      </c>
      <c r="I170" s="52" t="s">
        <v>5404</v>
      </c>
      <c r="J170" s="50" t="s">
        <v>506</v>
      </c>
      <c r="K170" s="57" t="s">
        <v>1038</v>
      </c>
      <c r="L170" s="150" t="s">
        <v>5409</v>
      </c>
      <c r="M170" s="1608" t="s">
        <v>5410</v>
      </c>
      <c r="N170" s="17" t="s">
        <v>5411</v>
      </c>
      <c r="O170" s="50">
        <v>16</v>
      </c>
      <c r="P170" s="50">
        <v>720</v>
      </c>
      <c r="Q170" s="50" t="s">
        <v>4666</v>
      </c>
      <c r="R170" s="1520">
        <v>45132</v>
      </c>
      <c r="S170" s="1521" t="s">
        <v>4667</v>
      </c>
      <c r="T170" s="1521"/>
      <c r="U170" s="1521" t="s">
        <v>511</v>
      </c>
      <c r="V170" s="31" t="s">
        <v>5412</v>
      </c>
      <c r="W170" s="1522">
        <v>8</v>
      </c>
    </row>
    <row r="171" spans="1:23" s="1523" customFormat="1" ht="15" customHeight="1" x14ac:dyDescent="0.25">
      <c r="A171" s="1515">
        <v>45146</v>
      </c>
      <c r="B171" s="1521">
        <v>1</v>
      </c>
      <c r="C171" s="1527" t="s">
        <v>4714</v>
      </c>
      <c r="D171" s="160">
        <v>119660</v>
      </c>
      <c r="E171" s="160"/>
      <c r="F171" s="151"/>
      <c r="G171" s="78" t="s">
        <v>13</v>
      </c>
      <c r="H171" s="1549">
        <v>15</v>
      </c>
      <c r="I171" s="16" t="s">
        <v>5396</v>
      </c>
      <c r="J171" s="16" t="s">
        <v>520</v>
      </c>
      <c r="K171" s="56"/>
      <c r="L171" s="150" t="s">
        <v>5413</v>
      </c>
      <c r="M171" s="50" t="s">
        <v>5414</v>
      </c>
      <c r="N171" s="66" t="s">
        <v>1639</v>
      </c>
      <c r="O171" s="50">
        <v>80</v>
      </c>
      <c r="P171" s="50">
        <v>1200</v>
      </c>
      <c r="Q171" s="50" t="s">
        <v>4666</v>
      </c>
      <c r="R171" s="1516">
        <v>45133</v>
      </c>
      <c r="S171" s="1521" t="s">
        <v>4667</v>
      </c>
      <c r="T171" s="1521"/>
      <c r="U171" s="1521" t="s">
        <v>511</v>
      </c>
      <c r="V171" s="31" t="s">
        <v>5415</v>
      </c>
      <c r="W171" s="1522">
        <v>2</v>
      </c>
    </row>
    <row r="172" spans="1:23" s="1523" customFormat="1" ht="15" customHeight="1" x14ac:dyDescent="0.25">
      <c r="A172" s="1515">
        <v>45145</v>
      </c>
      <c r="B172" s="1521"/>
      <c r="C172" s="1517" t="s">
        <v>574</v>
      </c>
      <c r="D172" s="45">
        <v>119051</v>
      </c>
      <c r="E172" s="45"/>
      <c r="F172" s="151"/>
      <c r="G172" s="16" t="s">
        <v>5416</v>
      </c>
      <c r="H172" s="16">
        <v>20</v>
      </c>
      <c r="I172" s="52" t="s">
        <v>1750</v>
      </c>
      <c r="J172" s="16" t="s">
        <v>506</v>
      </c>
      <c r="K172" s="139" t="s">
        <v>5417</v>
      </c>
      <c r="L172" s="150" t="s">
        <v>5418</v>
      </c>
      <c r="M172" s="50" t="s">
        <v>5419</v>
      </c>
      <c r="N172" s="66" t="s">
        <v>1756</v>
      </c>
      <c r="O172" s="50">
        <v>0</v>
      </c>
      <c r="P172" s="50">
        <v>0</v>
      </c>
      <c r="Q172" s="50" t="s">
        <v>4666</v>
      </c>
      <c r="R172" s="1516">
        <v>45133</v>
      </c>
      <c r="S172" s="1521" t="s">
        <v>4783</v>
      </c>
      <c r="T172" s="1521"/>
      <c r="U172" s="1521" t="s">
        <v>511</v>
      </c>
      <c r="V172" s="31" t="s">
        <v>5420</v>
      </c>
      <c r="W172" s="1522">
        <v>6</v>
      </c>
    </row>
    <row r="173" spans="1:23" s="1523" customFormat="1" ht="15" customHeight="1" x14ac:dyDescent="0.25">
      <c r="A173" s="1515">
        <v>45145</v>
      </c>
      <c r="B173" s="1521"/>
      <c r="C173" s="1517" t="s">
        <v>4668</v>
      </c>
      <c r="D173" s="45" t="s">
        <v>5421</v>
      </c>
      <c r="E173" s="45"/>
      <c r="F173" s="151"/>
      <c r="G173" s="16" t="s">
        <v>13</v>
      </c>
      <c r="H173" s="16">
        <v>8</v>
      </c>
      <c r="I173" s="52" t="s">
        <v>1750</v>
      </c>
      <c r="J173" s="16" t="s">
        <v>506</v>
      </c>
      <c r="K173" s="57" t="s">
        <v>5422</v>
      </c>
      <c r="L173" s="150" t="s">
        <v>5423</v>
      </c>
      <c r="M173" s="16" t="s">
        <v>4930</v>
      </c>
      <c r="N173" s="66" t="s">
        <v>1756</v>
      </c>
      <c r="O173" s="50">
        <v>6</v>
      </c>
      <c r="P173" s="50">
        <v>48</v>
      </c>
      <c r="Q173" s="50" t="s">
        <v>4666</v>
      </c>
      <c r="R173" s="1516">
        <v>45135</v>
      </c>
      <c r="S173" s="1521" t="s">
        <v>4667</v>
      </c>
      <c r="T173" s="1521"/>
      <c r="U173" s="1521"/>
      <c r="V173" s="31" t="s">
        <v>4931</v>
      </c>
      <c r="W173" s="1522">
        <v>3</v>
      </c>
    </row>
    <row r="174" spans="1:23" s="164" customFormat="1" ht="15" customHeight="1" x14ac:dyDescent="0.25">
      <c r="A174" s="1515">
        <v>45145</v>
      </c>
      <c r="B174" s="12"/>
      <c r="C174" s="1527" t="s">
        <v>4714</v>
      </c>
      <c r="D174" s="45">
        <v>118699</v>
      </c>
      <c r="E174" s="45"/>
      <c r="F174" s="15"/>
      <c r="G174" s="16" t="s">
        <v>13</v>
      </c>
      <c r="H174" s="16">
        <v>2</v>
      </c>
      <c r="I174" s="52" t="s">
        <v>1750</v>
      </c>
      <c r="J174" s="16" t="s">
        <v>506</v>
      </c>
      <c r="K174" s="56" t="s">
        <v>1038</v>
      </c>
      <c r="L174" s="150" t="s">
        <v>5424</v>
      </c>
      <c r="M174" s="16" t="s">
        <v>5425</v>
      </c>
      <c r="N174" s="1609" t="s">
        <v>1756</v>
      </c>
      <c r="O174" s="16">
        <v>158</v>
      </c>
      <c r="P174" s="16">
        <v>316</v>
      </c>
      <c r="Q174" s="50" t="s">
        <v>4666</v>
      </c>
      <c r="R174" s="1520">
        <v>45124</v>
      </c>
      <c r="S174" s="12" t="s">
        <v>4667</v>
      </c>
      <c r="T174" s="12"/>
      <c r="U174" s="12"/>
      <c r="V174" s="82" t="s">
        <v>5426</v>
      </c>
      <c r="W174" s="4">
        <v>6</v>
      </c>
    </row>
    <row r="175" spans="1:23" s="1523" customFormat="1" ht="15" customHeight="1" x14ac:dyDescent="0.25">
      <c r="A175" s="1515">
        <v>45145</v>
      </c>
      <c r="B175" s="1521">
        <v>3</v>
      </c>
      <c r="C175" s="1527" t="s">
        <v>4668</v>
      </c>
      <c r="D175" s="45" t="s">
        <v>5427</v>
      </c>
      <c r="E175" s="45"/>
      <c r="F175" s="151"/>
      <c r="G175" s="50" t="s">
        <v>5428</v>
      </c>
      <c r="H175" s="50">
        <v>80</v>
      </c>
      <c r="I175" s="1589" t="s">
        <v>5429</v>
      </c>
      <c r="J175" s="50" t="s">
        <v>520</v>
      </c>
      <c r="K175" s="57" t="s">
        <v>1038</v>
      </c>
      <c r="L175" s="150" t="s">
        <v>5430</v>
      </c>
      <c r="M175" s="50" t="s">
        <v>5431</v>
      </c>
      <c r="N175" s="66" t="s">
        <v>5432</v>
      </c>
      <c r="O175" s="50">
        <v>6</v>
      </c>
      <c r="P175" s="50">
        <v>480</v>
      </c>
      <c r="Q175" s="50" t="s">
        <v>511</v>
      </c>
      <c r="R175" s="1516">
        <v>45135</v>
      </c>
      <c r="S175" s="1521" t="s">
        <v>4667</v>
      </c>
      <c r="T175" s="1521"/>
      <c r="U175" s="1521" t="s">
        <v>511</v>
      </c>
      <c r="V175" s="31" t="s">
        <v>5433</v>
      </c>
      <c r="W175" s="1522">
        <v>9</v>
      </c>
    </row>
    <row r="176" spans="1:23" s="1523" customFormat="1" ht="15" customHeight="1" x14ac:dyDescent="0.25">
      <c r="A176" s="1515">
        <v>45145</v>
      </c>
      <c r="B176" s="1602"/>
      <c r="C176" s="1570" t="s">
        <v>4714</v>
      </c>
      <c r="D176" s="128">
        <v>119534</v>
      </c>
      <c r="E176" s="128"/>
      <c r="F176" s="1543"/>
      <c r="G176" s="77" t="s">
        <v>13</v>
      </c>
      <c r="H176" s="77">
        <v>35</v>
      </c>
      <c r="I176" s="138" t="s">
        <v>5434</v>
      </c>
      <c r="J176" s="77" t="s">
        <v>506</v>
      </c>
      <c r="K176" s="1610" t="s">
        <v>5435</v>
      </c>
      <c r="L176" s="1604" t="s">
        <v>5436</v>
      </c>
      <c r="M176" s="77" t="s">
        <v>5437</v>
      </c>
      <c r="N176" s="146" t="s">
        <v>1528</v>
      </c>
      <c r="O176" s="55">
        <v>15</v>
      </c>
      <c r="P176" s="55">
        <v>525</v>
      </c>
      <c r="Q176" s="55" t="s">
        <v>511</v>
      </c>
      <c r="R176" s="1605">
        <v>45138</v>
      </c>
      <c r="S176" s="1602" t="s">
        <v>4667</v>
      </c>
      <c r="T176" s="1602"/>
      <c r="U176" s="1521" t="s">
        <v>511</v>
      </c>
      <c r="V176" s="31" t="s">
        <v>5438</v>
      </c>
      <c r="W176" s="1522"/>
    </row>
    <row r="177" spans="1:23" s="1523" customFormat="1" ht="15" customHeight="1" x14ac:dyDescent="0.25">
      <c r="A177" s="1515">
        <v>45142</v>
      </c>
      <c r="B177" s="1521">
        <v>6</v>
      </c>
      <c r="C177" s="1598" t="s">
        <v>4668</v>
      </c>
      <c r="D177" s="66" t="s">
        <v>5439</v>
      </c>
      <c r="E177" s="66"/>
      <c r="F177" s="151"/>
      <c r="G177" s="50" t="s">
        <v>13</v>
      </c>
      <c r="H177" s="50">
        <v>12</v>
      </c>
      <c r="I177" s="50" t="s">
        <v>5440</v>
      </c>
      <c r="J177" s="50" t="s">
        <v>3667</v>
      </c>
      <c r="K177" s="57" t="s">
        <v>4684</v>
      </c>
      <c r="L177" s="149" t="s">
        <v>4071</v>
      </c>
      <c r="M177" s="50" t="s">
        <v>4685</v>
      </c>
      <c r="N177" s="66" t="s">
        <v>4073</v>
      </c>
      <c r="O177" s="50">
        <v>18</v>
      </c>
      <c r="P177" s="50">
        <v>216</v>
      </c>
      <c r="Q177" s="507"/>
      <c r="R177" s="1596" t="s">
        <v>4074</v>
      </c>
      <c r="S177" s="1521" t="s">
        <v>4667</v>
      </c>
      <c r="T177" s="1521"/>
      <c r="U177" s="1521"/>
      <c r="V177" s="151" t="s">
        <v>4078</v>
      </c>
      <c r="W177" s="68">
        <v>2</v>
      </c>
    </row>
    <row r="178" spans="1:23" s="1523" customFormat="1" ht="15" customHeight="1" x14ac:dyDescent="0.25">
      <c r="A178" s="1515">
        <v>45142</v>
      </c>
      <c r="B178" s="1521">
        <v>12</v>
      </c>
      <c r="C178" s="1517" t="s">
        <v>4668</v>
      </c>
      <c r="D178" s="160">
        <v>119616</v>
      </c>
      <c r="E178" s="160"/>
      <c r="F178" s="151"/>
      <c r="G178" s="16" t="s">
        <v>13</v>
      </c>
      <c r="H178" s="1549">
        <v>48</v>
      </c>
      <c r="I178" s="52" t="s">
        <v>5441</v>
      </c>
      <c r="J178" s="16" t="s">
        <v>506</v>
      </c>
      <c r="K178" s="57"/>
      <c r="L178" s="150" t="s">
        <v>5442</v>
      </c>
      <c r="M178" s="16" t="s">
        <v>5443</v>
      </c>
      <c r="N178" s="66" t="s">
        <v>5360</v>
      </c>
      <c r="O178" s="50">
        <v>0</v>
      </c>
      <c r="P178" s="50">
        <v>0</v>
      </c>
      <c r="Q178" s="50" t="s">
        <v>4666</v>
      </c>
      <c r="R178" s="1516">
        <v>45134</v>
      </c>
      <c r="S178" s="1521" t="s">
        <v>4667</v>
      </c>
      <c r="T178" s="1521"/>
      <c r="U178" s="1521" t="s">
        <v>511</v>
      </c>
      <c r="V178" s="31" t="s">
        <v>5444</v>
      </c>
      <c r="W178" s="1522">
        <v>2.5</v>
      </c>
    </row>
    <row r="179" spans="1:23" s="164" customFormat="1" ht="15" customHeight="1" x14ac:dyDescent="0.25">
      <c r="A179" s="1515">
        <v>45142</v>
      </c>
      <c r="B179" s="12">
        <v>1</v>
      </c>
      <c r="C179" s="1527" t="s">
        <v>574</v>
      </c>
      <c r="D179" s="45">
        <v>118036</v>
      </c>
      <c r="E179" s="45"/>
      <c r="F179" s="15"/>
      <c r="G179" s="16" t="s">
        <v>13</v>
      </c>
      <c r="H179" s="16">
        <v>8</v>
      </c>
      <c r="I179" s="52" t="s">
        <v>5445</v>
      </c>
      <c r="J179" s="16" t="s">
        <v>3667</v>
      </c>
      <c r="K179" s="56" t="s">
        <v>720</v>
      </c>
      <c r="L179" s="150" t="s">
        <v>5446</v>
      </c>
      <c r="M179" s="16" t="s">
        <v>5447</v>
      </c>
      <c r="N179" s="17" t="s">
        <v>5166</v>
      </c>
      <c r="O179" s="16">
        <v>2</v>
      </c>
      <c r="P179" s="16">
        <v>16</v>
      </c>
      <c r="Q179" s="50" t="s">
        <v>4666</v>
      </c>
      <c r="R179" s="1520">
        <v>45126</v>
      </c>
      <c r="S179" s="12" t="s">
        <v>4667</v>
      </c>
      <c r="T179" s="12"/>
      <c r="U179" s="12"/>
      <c r="V179" s="82" t="s">
        <v>5448</v>
      </c>
      <c r="W179" s="4">
        <v>6</v>
      </c>
    </row>
    <row r="180" spans="1:23" s="1523" customFormat="1" ht="15" customHeight="1" x14ac:dyDescent="0.25">
      <c r="A180" s="1515">
        <v>45142</v>
      </c>
      <c r="B180" s="1521">
        <v>1</v>
      </c>
      <c r="C180" s="1527" t="s">
        <v>4668</v>
      </c>
      <c r="D180" s="1581">
        <v>119456</v>
      </c>
      <c r="E180" s="1581"/>
      <c r="F180" s="151"/>
      <c r="G180" s="144" t="s">
        <v>13</v>
      </c>
      <c r="H180" s="134">
        <v>10</v>
      </c>
      <c r="I180" s="53" t="s">
        <v>5441</v>
      </c>
      <c r="J180" s="50" t="s">
        <v>1790</v>
      </c>
      <c r="K180" s="57" t="s">
        <v>1038</v>
      </c>
      <c r="L180" s="150" t="s">
        <v>5449</v>
      </c>
      <c r="M180" s="16" t="s">
        <v>5450</v>
      </c>
      <c r="N180" s="66" t="s">
        <v>5360</v>
      </c>
      <c r="O180" s="50">
        <v>3</v>
      </c>
      <c r="P180" s="50">
        <v>30</v>
      </c>
      <c r="Q180" s="50" t="s">
        <v>4666</v>
      </c>
      <c r="R180" s="1516">
        <v>45135</v>
      </c>
      <c r="S180" s="1521" t="s">
        <v>4783</v>
      </c>
      <c r="T180" s="1521"/>
      <c r="U180" s="1521" t="s">
        <v>511</v>
      </c>
      <c r="V180" s="31" t="s">
        <v>5451</v>
      </c>
      <c r="W180" s="1522">
        <v>2.5</v>
      </c>
    </row>
    <row r="181" spans="1:23" s="1523" customFormat="1" ht="15" customHeight="1" x14ac:dyDescent="0.25">
      <c r="A181" s="1515">
        <v>45142</v>
      </c>
      <c r="B181" s="1521">
        <v>1</v>
      </c>
      <c r="C181" s="1527" t="s">
        <v>4668</v>
      </c>
      <c r="D181" s="45">
        <v>119317</v>
      </c>
      <c r="E181" s="45"/>
      <c r="F181" s="151"/>
      <c r="G181" s="50" t="s">
        <v>13</v>
      </c>
      <c r="H181" s="50">
        <v>60</v>
      </c>
      <c r="I181" s="52" t="s">
        <v>5445</v>
      </c>
      <c r="J181" s="50" t="s">
        <v>506</v>
      </c>
      <c r="K181" s="57" t="s">
        <v>5452</v>
      </c>
      <c r="L181" s="150" t="s">
        <v>5453</v>
      </c>
      <c r="M181" s="50" t="s">
        <v>5454</v>
      </c>
      <c r="N181" s="66" t="s">
        <v>5166</v>
      </c>
      <c r="O181" s="50">
        <v>4</v>
      </c>
      <c r="P181" s="50">
        <v>240</v>
      </c>
      <c r="Q181" s="50" t="s">
        <v>4666</v>
      </c>
      <c r="R181" s="1516">
        <v>45128</v>
      </c>
      <c r="S181" s="1521" t="s">
        <v>4667</v>
      </c>
      <c r="T181" s="1521"/>
      <c r="U181" s="1521"/>
      <c r="V181" s="31" t="s">
        <v>5455</v>
      </c>
      <c r="W181" s="1522">
        <v>3.5</v>
      </c>
    </row>
    <row r="182" spans="1:23" s="164" customFormat="1" ht="15" customHeight="1" x14ac:dyDescent="0.25">
      <c r="A182" s="1515">
        <v>45142</v>
      </c>
      <c r="B182" s="12">
        <v>1</v>
      </c>
      <c r="C182" s="1527" t="s">
        <v>4714</v>
      </c>
      <c r="D182" s="45">
        <v>114318</v>
      </c>
      <c r="E182" s="45"/>
      <c r="F182" s="15"/>
      <c r="G182" s="16" t="s">
        <v>5456</v>
      </c>
      <c r="H182" s="16">
        <v>102</v>
      </c>
      <c r="I182" s="52" t="s">
        <v>5445</v>
      </c>
      <c r="J182" s="16" t="s">
        <v>5457</v>
      </c>
      <c r="K182" s="56"/>
      <c r="L182" s="150" t="s">
        <v>5458</v>
      </c>
      <c r="M182" s="16" t="s">
        <v>5459</v>
      </c>
      <c r="N182" s="17" t="s">
        <v>5166</v>
      </c>
      <c r="O182" s="16">
        <v>3</v>
      </c>
      <c r="P182" s="16">
        <v>306</v>
      </c>
      <c r="Q182" s="50" t="s">
        <v>4666</v>
      </c>
      <c r="R182" s="1520">
        <v>45124</v>
      </c>
      <c r="S182" s="12" t="s">
        <v>4667</v>
      </c>
      <c r="T182" s="12"/>
      <c r="U182" s="12"/>
      <c r="V182" s="82" t="s">
        <v>5460</v>
      </c>
      <c r="W182" s="4">
        <v>6</v>
      </c>
    </row>
    <row r="183" spans="1:23" s="1523" customFormat="1" ht="15" customHeight="1" x14ac:dyDescent="0.25">
      <c r="A183" s="1515">
        <v>45142</v>
      </c>
      <c r="B183" s="1521">
        <v>1</v>
      </c>
      <c r="C183" s="1527" t="s">
        <v>574</v>
      </c>
      <c r="D183" s="45">
        <v>119543</v>
      </c>
      <c r="E183" s="45"/>
      <c r="F183" s="151"/>
      <c r="G183" s="16" t="s">
        <v>13</v>
      </c>
      <c r="H183" s="16">
        <v>165</v>
      </c>
      <c r="I183" s="52" t="s">
        <v>5441</v>
      </c>
      <c r="J183" s="16" t="s">
        <v>506</v>
      </c>
      <c r="K183" s="57" t="s">
        <v>1038</v>
      </c>
      <c r="L183" s="150" t="s">
        <v>5461</v>
      </c>
      <c r="M183" s="16" t="s">
        <v>5462</v>
      </c>
      <c r="N183" s="66" t="s">
        <v>5360</v>
      </c>
      <c r="O183" s="50">
        <v>53</v>
      </c>
      <c r="P183" s="50">
        <v>8745</v>
      </c>
      <c r="Q183" s="50" t="s">
        <v>511</v>
      </c>
      <c r="R183" s="1516">
        <v>45135</v>
      </c>
      <c r="S183" s="1521" t="s">
        <v>4783</v>
      </c>
      <c r="T183" s="1521"/>
      <c r="U183" s="1521" t="s">
        <v>511</v>
      </c>
      <c r="V183" s="31" t="s">
        <v>5463</v>
      </c>
      <c r="W183" s="1522">
        <v>22</v>
      </c>
    </row>
    <row r="184" spans="1:23" s="1523" customFormat="1" ht="15" customHeight="1" x14ac:dyDescent="0.25">
      <c r="A184" s="1515">
        <v>45141</v>
      </c>
      <c r="B184" s="1521"/>
      <c r="C184" s="1517" t="s">
        <v>4714</v>
      </c>
      <c r="D184" s="45">
        <v>119614</v>
      </c>
      <c r="E184" s="45"/>
      <c r="F184" s="151"/>
      <c r="G184" s="16" t="s">
        <v>13</v>
      </c>
      <c r="H184" s="16">
        <v>40</v>
      </c>
      <c r="I184" s="52" t="s">
        <v>5464</v>
      </c>
      <c r="J184" s="16" t="s">
        <v>520</v>
      </c>
      <c r="K184" s="56"/>
      <c r="L184" s="150" t="s">
        <v>5465</v>
      </c>
      <c r="M184" s="16" t="s">
        <v>5466</v>
      </c>
      <c r="N184" s="66" t="s">
        <v>4077</v>
      </c>
      <c r="O184" s="50">
        <v>0</v>
      </c>
      <c r="P184" s="50">
        <v>0</v>
      </c>
      <c r="Q184" s="50" t="s">
        <v>511</v>
      </c>
      <c r="R184" s="1516">
        <v>45134</v>
      </c>
      <c r="S184" s="1521" t="s">
        <v>4667</v>
      </c>
      <c r="T184" s="1521"/>
      <c r="U184" s="1521" t="s">
        <v>511</v>
      </c>
      <c r="V184" s="31" t="s">
        <v>1388</v>
      </c>
      <c r="W184" s="1522">
        <v>8</v>
      </c>
    </row>
    <row r="185" spans="1:23" s="24" customFormat="1" ht="15" customHeight="1" x14ac:dyDescent="0.25">
      <c r="A185" s="1515">
        <v>45140</v>
      </c>
      <c r="B185" s="19">
        <v>1</v>
      </c>
      <c r="C185" s="1517" t="s">
        <v>574</v>
      </c>
      <c r="D185" s="1581">
        <v>118707</v>
      </c>
      <c r="E185" s="1581"/>
      <c r="F185" s="1611"/>
      <c r="G185" s="144" t="s">
        <v>13</v>
      </c>
      <c r="H185" s="134">
        <v>25</v>
      </c>
      <c r="I185" s="144" t="s">
        <v>5467</v>
      </c>
      <c r="J185" s="144" t="s">
        <v>3667</v>
      </c>
      <c r="K185" s="1612" t="s">
        <v>5468</v>
      </c>
      <c r="L185" s="150" t="s">
        <v>5469</v>
      </c>
      <c r="M185" s="1608" t="s">
        <v>5470</v>
      </c>
      <c r="N185" s="61" t="s">
        <v>5471</v>
      </c>
      <c r="O185" s="144">
        <v>1</v>
      </c>
      <c r="P185" s="144">
        <v>25</v>
      </c>
      <c r="Q185" s="50" t="s">
        <v>4666</v>
      </c>
      <c r="R185" s="1516" t="s">
        <v>5472</v>
      </c>
      <c r="S185" s="19" t="s">
        <v>4667</v>
      </c>
      <c r="T185" s="19"/>
      <c r="U185" s="19"/>
      <c r="V185" s="154" t="s">
        <v>5473</v>
      </c>
      <c r="W185" s="1522">
        <v>4.5</v>
      </c>
    </row>
    <row r="186" spans="1:23" s="1523" customFormat="1" ht="15" customHeight="1" x14ac:dyDescent="0.25">
      <c r="A186" s="1515">
        <v>45139</v>
      </c>
      <c r="B186" s="1521">
        <v>1</v>
      </c>
      <c r="C186" s="1517"/>
      <c r="D186" s="45" t="s">
        <v>5474</v>
      </c>
      <c r="E186" s="45"/>
      <c r="F186" s="151"/>
      <c r="G186" s="50" t="s">
        <v>13</v>
      </c>
      <c r="H186" s="50">
        <v>5</v>
      </c>
      <c r="I186" s="52" t="s">
        <v>1812</v>
      </c>
      <c r="J186" s="50" t="s">
        <v>506</v>
      </c>
      <c r="K186" s="57" t="s">
        <v>1038</v>
      </c>
      <c r="L186" s="61" t="s">
        <v>1478</v>
      </c>
      <c r="M186" s="50" t="s">
        <v>535</v>
      </c>
      <c r="N186" s="66" t="s">
        <v>5411</v>
      </c>
      <c r="O186" s="50">
        <v>4</v>
      </c>
      <c r="P186" s="50">
        <v>20</v>
      </c>
      <c r="Q186" s="50" t="s">
        <v>4666</v>
      </c>
      <c r="R186" s="1516">
        <v>45132</v>
      </c>
      <c r="S186" s="1521" t="s">
        <v>4667</v>
      </c>
      <c r="T186" s="1521"/>
      <c r="U186" s="1521"/>
      <c r="V186" s="31" t="s">
        <v>4617</v>
      </c>
      <c r="W186" s="1522"/>
    </row>
    <row r="187" spans="1:23" s="1523" customFormat="1" ht="15" customHeight="1" x14ac:dyDescent="0.25">
      <c r="A187" s="1515">
        <v>45139</v>
      </c>
      <c r="B187" s="1521">
        <v>1</v>
      </c>
      <c r="C187" s="1517" t="s">
        <v>4668</v>
      </c>
      <c r="D187" s="1539" t="s">
        <v>5475</v>
      </c>
      <c r="E187" s="1539"/>
      <c r="F187" s="151"/>
      <c r="G187" s="50" t="s">
        <v>4381</v>
      </c>
      <c r="H187" s="50">
        <v>4</v>
      </c>
      <c r="I187" s="52" t="s">
        <v>1812</v>
      </c>
      <c r="J187" s="50" t="s">
        <v>506</v>
      </c>
      <c r="K187" s="57" t="s">
        <v>5476</v>
      </c>
      <c r="L187" s="150" t="s">
        <v>5477</v>
      </c>
      <c r="M187" s="50" t="s">
        <v>5478</v>
      </c>
      <c r="N187" s="66" t="s">
        <v>5411</v>
      </c>
      <c r="O187" s="50">
        <v>5</v>
      </c>
      <c r="P187" s="50">
        <v>20</v>
      </c>
      <c r="Q187" s="50" t="s">
        <v>4666</v>
      </c>
      <c r="R187" s="1516">
        <v>45132</v>
      </c>
      <c r="S187" s="1521" t="s">
        <v>4667</v>
      </c>
      <c r="T187" s="1521"/>
      <c r="U187" s="1521" t="s">
        <v>2802</v>
      </c>
      <c r="V187" s="31" t="s">
        <v>5479</v>
      </c>
      <c r="W187" s="1522">
        <v>3</v>
      </c>
    </row>
    <row r="188" spans="1:23" s="1523" customFormat="1" ht="15" customHeight="1" x14ac:dyDescent="0.25">
      <c r="A188" s="1515">
        <v>45139</v>
      </c>
      <c r="B188" s="1521">
        <v>1</v>
      </c>
      <c r="C188" s="1517" t="s">
        <v>4668</v>
      </c>
      <c r="D188" s="45" t="s">
        <v>5480</v>
      </c>
      <c r="E188" s="45"/>
      <c r="F188" s="151"/>
      <c r="G188" s="50" t="s">
        <v>4381</v>
      </c>
      <c r="H188" s="50">
        <v>4</v>
      </c>
      <c r="I188" s="52" t="s">
        <v>1812</v>
      </c>
      <c r="J188" s="50" t="s">
        <v>506</v>
      </c>
      <c r="K188" s="57" t="s">
        <v>5481</v>
      </c>
      <c r="L188" s="150" t="s">
        <v>5482</v>
      </c>
      <c r="M188" s="50" t="s">
        <v>5483</v>
      </c>
      <c r="N188" s="66" t="s">
        <v>5411</v>
      </c>
      <c r="O188" s="50">
        <v>7</v>
      </c>
      <c r="P188" s="50">
        <v>28</v>
      </c>
      <c r="Q188" s="50" t="s">
        <v>4666</v>
      </c>
      <c r="R188" s="1516">
        <v>45132</v>
      </c>
      <c r="S188" s="1521" t="s">
        <v>4667</v>
      </c>
      <c r="T188" s="1521"/>
      <c r="U188" s="1521" t="s">
        <v>511</v>
      </c>
      <c r="V188" s="31" t="s">
        <v>5479</v>
      </c>
      <c r="W188" s="1522">
        <v>2.5</v>
      </c>
    </row>
    <row r="189" spans="1:23" s="164" customFormat="1" ht="15" customHeight="1" x14ac:dyDescent="0.25">
      <c r="A189" s="1515">
        <v>45139</v>
      </c>
      <c r="B189" s="12">
        <v>1</v>
      </c>
      <c r="C189" s="1527" t="s">
        <v>4714</v>
      </c>
      <c r="D189" s="45">
        <v>118488</v>
      </c>
      <c r="E189" s="45"/>
      <c r="F189" s="16"/>
      <c r="G189" s="16" t="s">
        <v>13</v>
      </c>
      <c r="H189" s="16">
        <v>100</v>
      </c>
      <c r="I189" s="52" t="s">
        <v>5484</v>
      </c>
      <c r="J189" s="16" t="s">
        <v>3609</v>
      </c>
      <c r="K189" s="56" t="s">
        <v>1038</v>
      </c>
      <c r="L189" s="150" t="s">
        <v>5485</v>
      </c>
      <c r="M189" s="144" t="s">
        <v>5486</v>
      </c>
      <c r="N189" s="17" t="s">
        <v>5487</v>
      </c>
      <c r="O189" s="16">
        <v>5</v>
      </c>
      <c r="P189" s="144">
        <v>500</v>
      </c>
      <c r="Q189" s="50" t="s">
        <v>511</v>
      </c>
      <c r="R189" s="1520">
        <v>45125</v>
      </c>
      <c r="S189" s="12" t="s">
        <v>4667</v>
      </c>
      <c r="T189" s="1532"/>
      <c r="U189" s="12"/>
      <c r="V189" s="82" t="s">
        <v>5488</v>
      </c>
      <c r="W189" s="4">
        <v>8</v>
      </c>
    </row>
    <row r="190" spans="1:23" s="1523" customFormat="1" ht="15" customHeight="1" x14ac:dyDescent="0.25">
      <c r="A190" s="1515">
        <v>45139</v>
      </c>
      <c r="B190" s="1521"/>
      <c r="C190" s="1527" t="s">
        <v>4668</v>
      </c>
      <c r="D190" s="45" t="s">
        <v>5489</v>
      </c>
      <c r="E190" s="45"/>
      <c r="F190" s="151"/>
      <c r="G190" s="50" t="s">
        <v>5349</v>
      </c>
      <c r="H190" s="50">
        <v>31</v>
      </c>
      <c r="I190" s="52" t="s">
        <v>1812</v>
      </c>
      <c r="J190" s="50" t="s">
        <v>506</v>
      </c>
      <c r="K190" s="57" t="s">
        <v>5351</v>
      </c>
      <c r="L190" s="150" t="s">
        <v>5352</v>
      </c>
      <c r="M190" s="50" t="s">
        <v>5353</v>
      </c>
      <c r="N190" s="66" t="s">
        <v>5411</v>
      </c>
      <c r="O190" s="50">
        <v>17</v>
      </c>
      <c r="P190" s="50">
        <v>527</v>
      </c>
      <c r="Q190" s="50" t="s">
        <v>511</v>
      </c>
      <c r="R190" s="1516">
        <v>45132</v>
      </c>
      <c r="S190" s="1521" t="s">
        <v>4667</v>
      </c>
      <c r="T190" s="1521" t="s">
        <v>511</v>
      </c>
      <c r="U190" s="1521" t="s">
        <v>511</v>
      </c>
      <c r="V190" s="31" t="s">
        <v>5354</v>
      </c>
      <c r="W190" s="1522">
        <v>8</v>
      </c>
    </row>
    <row r="191" spans="1:23" s="1523" customFormat="1" ht="45" x14ac:dyDescent="0.25">
      <c r="A191" s="1515">
        <v>45139</v>
      </c>
      <c r="B191" s="1521">
        <v>1</v>
      </c>
      <c r="C191" s="1613"/>
      <c r="D191" s="45">
        <v>119234</v>
      </c>
      <c r="E191" s="45"/>
      <c r="F191" s="151"/>
      <c r="G191" s="50" t="s">
        <v>5490</v>
      </c>
      <c r="H191" s="50">
        <v>100</v>
      </c>
      <c r="I191" s="1589" t="s">
        <v>5491</v>
      </c>
      <c r="J191" s="50" t="s">
        <v>3667</v>
      </c>
      <c r="K191" s="57" t="s">
        <v>5492</v>
      </c>
      <c r="L191" s="61" t="s">
        <v>1478</v>
      </c>
      <c r="M191" s="50" t="s">
        <v>535</v>
      </c>
      <c r="N191" s="66" t="s">
        <v>5493</v>
      </c>
      <c r="O191" s="50">
        <v>68</v>
      </c>
      <c r="P191" s="50">
        <v>6800</v>
      </c>
      <c r="Q191" s="50"/>
      <c r="R191" s="1516">
        <v>45122</v>
      </c>
      <c r="S191" s="1521" t="s">
        <v>4667</v>
      </c>
      <c r="T191" s="1521"/>
      <c r="U191" s="1521"/>
      <c r="V191" s="31" t="s">
        <v>5494</v>
      </c>
      <c r="W191" s="1522"/>
    </row>
    <row r="192" spans="1:23" s="1523" customFormat="1" ht="15" customHeight="1" x14ac:dyDescent="0.25">
      <c r="A192" s="1515">
        <v>45139</v>
      </c>
      <c r="B192" s="1521"/>
      <c r="C192" s="1517" t="s">
        <v>4668</v>
      </c>
      <c r="D192" s="45">
        <v>119507</v>
      </c>
      <c r="E192" s="45"/>
      <c r="F192" s="151"/>
      <c r="G192" s="16" t="s">
        <v>13</v>
      </c>
      <c r="H192" s="16">
        <v>5</v>
      </c>
      <c r="I192" s="1589" t="s">
        <v>5495</v>
      </c>
      <c r="J192" s="16" t="s">
        <v>506</v>
      </c>
      <c r="K192" s="1567" t="s">
        <v>5496</v>
      </c>
      <c r="L192" s="150" t="s">
        <v>5497</v>
      </c>
      <c r="M192" s="16" t="s">
        <v>5498</v>
      </c>
      <c r="N192" s="66" t="s">
        <v>5166</v>
      </c>
      <c r="O192" s="50">
        <v>15</v>
      </c>
      <c r="P192" s="50">
        <v>75</v>
      </c>
      <c r="Q192" s="50" t="s">
        <v>4666</v>
      </c>
      <c r="R192" s="1516">
        <v>45127</v>
      </c>
      <c r="S192" s="1521" t="s">
        <v>4667</v>
      </c>
      <c r="T192" s="1521"/>
      <c r="U192" s="1521"/>
      <c r="V192" s="31" t="s">
        <v>5499</v>
      </c>
      <c r="W192" s="1522">
        <v>2</v>
      </c>
    </row>
    <row r="193" spans="1:23" ht="15" customHeight="1" x14ac:dyDescent="0.25">
      <c r="A193" s="1515">
        <v>45139</v>
      </c>
      <c r="B193" s="1521"/>
      <c r="C193" s="1614"/>
      <c r="D193" s="1615" t="s">
        <v>5500</v>
      </c>
      <c r="E193" s="1615"/>
      <c r="F193" s="151"/>
      <c r="G193" s="50"/>
      <c r="H193" s="50">
        <v>105</v>
      </c>
      <c r="I193" s="50"/>
      <c r="J193" s="50" t="s">
        <v>520</v>
      </c>
      <c r="K193" s="57"/>
      <c r="L193" s="66"/>
      <c r="M193" s="50"/>
      <c r="N193" s="66"/>
      <c r="O193" s="50">
        <v>1</v>
      </c>
      <c r="P193" s="50">
        <v>105</v>
      </c>
      <c r="Q193" s="18"/>
      <c r="R193" s="1596"/>
      <c r="S193" s="1521"/>
      <c r="T193" s="1521"/>
      <c r="U193" s="1521"/>
      <c r="V193" s="151" t="s">
        <v>842</v>
      </c>
    </row>
    <row r="194" spans="1:23" s="1523" customFormat="1" ht="15" customHeight="1" x14ac:dyDescent="0.25">
      <c r="A194" s="1515">
        <v>45138</v>
      </c>
      <c r="B194" s="1602">
        <v>1</v>
      </c>
      <c r="C194" s="1517" t="s">
        <v>574</v>
      </c>
      <c r="D194" s="146">
        <v>119491</v>
      </c>
      <c r="E194" s="146"/>
      <c r="F194" s="151"/>
      <c r="G194" s="55" t="s">
        <v>13</v>
      </c>
      <c r="H194" s="55">
        <v>40</v>
      </c>
      <c r="I194" s="1616" t="s">
        <v>5501</v>
      </c>
      <c r="J194" s="55" t="s">
        <v>506</v>
      </c>
      <c r="K194" s="1617" t="s">
        <v>5502</v>
      </c>
      <c r="L194" s="1604" t="s">
        <v>5503</v>
      </c>
      <c r="M194" s="55" t="s">
        <v>5504</v>
      </c>
      <c r="N194" s="146" t="s">
        <v>5411</v>
      </c>
      <c r="O194" s="55">
        <v>1</v>
      </c>
      <c r="P194" s="55">
        <v>40</v>
      </c>
      <c r="Q194" s="55" t="s">
        <v>511</v>
      </c>
      <c r="R194" s="1605">
        <v>45132</v>
      </c>
      <c r="S194" s="1602" t="s">
        <v>4667</v>
      </c>
      <c r="T194" s="1602" t="s">
        <v>19</v>
      </c>
      <c r="U194" s="1521" t="s">
        <v>511</v>
      </c>
      <c r="V194" s="31" t="s">
        <v>5505</v>
      </c>
      <c r="W194" s="1522">
        <v>5</v>
      </c>
    </row>
    <row r="195" spans="1:23" s="1584" customFormat="1" ht="15" customHeight="1" x14ac:dyDescent="0.25">
      <c r="A195" s="1515">
        <v>45138</v>
      </c>
      <c r="B195" s="1602">
        <v>1</v>
      </c>
      <c r="C195" s="1517" t="s">
        <v>4668</v>
      </c>
      <c r="D195" s="1573">
        <v>119646</v>
      </c>
      <c r="E195" s="1573"/>
      <c r="F195" s="151"/>
      <c r="G195" s="77" t="s">
        <v>13</v>
      </c>
      <c r="H195" s="1575">
        <v>10</v>
      </c>
      <c r="I195" s="138" t="s">
        <v>5506</v>
      </c>
      <c r="J195" s="77" t="s">
        <v>506</v>
      </c>
      <c r="K195" s="1607" t="s">
        <v>5021</v>
      </c>
      <c r="L195" s="1604" t="s">
        <v>5507</v>
      </c>
      <c r="M195" s="1618" t="s">
        <v>5508</v>
      </c>
      <c r="N195" s="146" t="s">
        <v>5386</v>
      </c>
      <c r="O195" s="55">
        <v>6</v>
      </c>
      <c r="P195" s="55">
        <v>60</v>
      </c>
      <c r="Q195" s="55" t="s">
        <v>4666</v>
      </c>
      <c r="R195" s="1605">
        <v>45132</v>
      </c>
      <c r="S195" s="1602" t="s">
        <v>4667</v>
      </c>
      <c r="T195" s="1602"/>
      <c r="U195" s="1521" t="s">
        <v>511</v>
      </c>
      <c r="V195" s="31" t="s">
        <v>5509</v>
      </c>
      <c r="W195" s="1522">
        <v>8</v>
      </c>
    </row>
    <row r="196" spans="1:23" s="164" customFormat="1" ht="15" customHeight="1" x14ac:dyDescent="0.25">
      <c r="A196" s="1515">
        <v>45135</v>
      </c>
      <c r="B196" s="12">
        <v>1</v>
      </c>
      <c r="C196" s="1527" t="s">
        <v>4668</v>
      </c>
      <c r="D196" s="45" t="s">
        <v>5510</v>
      </c>
      <c r="E196" s="45"/>
      <c r="F196" s="15"/>
      <c r="G196" s="16" t="s">
        <v>13</v>
      </c>
      <c r="H196" s="16">
        <v>8</v>
      </c>
      <c r="I196" s="52" t="s">
        <v>5511</v>
      </c>
      <c r="J196" s="16" t="s">
        <v>506</v>
      </c>
      <c r="K196" s="56" t="s">
        <v>5512</v>
      </c>
      <c r="L196" s="150" t="s">
        <v>5513</v>
      </c>
      <c r="M196" s="16" t="s">
        <v>5478</v>
      </c>
      <c r="N196" s="17" t="s">
        <v>1841</v>
      </c>
      <c r="O196" s="16">
        <v>5</v>
      </c>
      <c r="P196" s="16">
        <v>40</v>
      </c>
      <c r="Q196" s="50" t="s">
        <v>511</v>
      </c>
      <c r="R196" s="1520">
        <v>45126</v>
      </c>
      <c r="S196" s="12" t="s">
        <v>4667</v>
      </c>
      <c r="T196" s="12"/>
      <c r="U196" s="12"/>
      <c r="V196" s="82" t="s">
        <v>5479</v>
      </c>
      <c r="W196" s="4">
        <v>5.5</v>
      </c>
    </row>
    <row r="197" spans="1:23" s="1523" customFormat="1" ht="15" customHeight="1" x14ac:dyDescent="0.25">
      <c r="A197" s="1515">
        <v>45135</v>
      </c>
      <c r="B197" s="1521">
        <v>1</v>
      </c>
      <c r="C197" s="1517" t="s">
        <v>4714</v>
      </c>
      <c r="D197" s="45">
        <v>119463</v>
      </c>
      <c r="E197" s="45"/>
      <c r="F197" s="151"/>
      <c r="G197" s="16" t="s">
        <v>13</v>
      </c>
      <c r="H197" s="50">
        <v>5</v>
      </c>
      <c r="I197" s="52" t="s">
        <v>5511</v>
      </c>
      <c r="J197" s="50" t="s">
        <v>506</v>
      </c>
      <c r="K197" s="1567" t="s">
        <v>5514</v>
      </c>
      <c r="L197" s="150" t="s">
        <v>5515</v>
      </c>
      <c r="M197" s="16" t="s">
        <v>5516</v>
      </c>
      <c r="N197" s="66" t="s">
        <v>5166</v>
      </c>
      <c r="O197" s="50">
        <v>14</v>
      </c>
      <c r="P197" s="50">
        <v>70</v>
      </c>
      <c r="Q197" s="50"/>
      <c r="R197" s="1516">
        <v>45128</v>
      </c>
      <c r="S197" s="1521" t="s">
        <v>4667</v>
      </c>
      <c r="T197" s="1521"/>
      <c r="U197" s="1521"/>
      <c r="V197" s="31" t="s">
        <v>5517</v>
      </c>
      <c r="W197" s="1522">
        <v>2</v>
      </c>
    </row>
    <row r="198" spans="1:23" s="1523" customFormat="1" ht="15" customHeight="1" x14ac:dyDescent="0.25">
      <c r="A198" s="1515">
        <v>45135</v>
      </c>
      <c r="B198" s="1521"/>
      <c r="C198" s="1517" t="s">
        <v>4668</v>
      </c>
      <c r="D198" s="45">
        <v>119371</v>
      </c>
      <c r="E198" s="45"/>
      <c r="F198" s="151"/>
      <c r="G198" s="50" t="s">
        <v>13</v>
      </c>
      <c r="H198" s="50">
        <v>10</v>
      </c>
      <c r="I198" s="52" t="s">
        <v>5511</v>
      </c>
      <c r="J198" s="50" t="s">
        <v>782</v>
      </c>
      <c r="K198" s="56" t="s">
        <v>5518</v>
      </c>
      <c r="L198" s="150" t="s">
        <v>5519</v>
      </c>
      <c r="M198" s="16" t="s">
        <v>5520</v>
      </c>
      <c r="N198" s="66" t="s">
        <v>5166</v>
      </c>
      <c r="O198" s="50">
        <v>25</v>
      </c>
      <c r="P198" s="50">
        <v>250</v>
      </c>
      <c r="Q198" s="50"/>
      <c r="R198" s="1516">
        <v>45128</v>
      </c>
      <c r="S198" s="1521" t="s">
        <v>4667</v>
      </c>
      <c r="T198" s="1521"/>
      <c r="U198" s="1521"/>
      <c r="V198" s="31" t="s">
        <v>5521</v>
      </c>
      <c r="W198" s="1522"/>
    </row>
    <row r="199" spans="1:23" s="1523" customFormat="1" ht="15" customHeight="1" x14ac:dyDescent="0.25">
      <c r="A199" s="1515">
        <v>45134</v>
      </c>
      <c r="B199" s="1521">
        <v>1</v>
      </c>
      <c r="C199" s="1527" t="s">
        <v>574</v>
      </c>
      <c r="D199" s="45">
        <v>119607</v>
      </c>
      <c r="E199" s="45"/>
      <c r="F199" s="151"/>
      <c r="G199" s="50" t="s">
        <v>13</v>
      </c>
      <c r="H199" s="50">
        <v>10</v>
      </c>
      <c r="I199" s="1620" t="s">
        <v>5522</v>
      </c>
      <c r="J199" s="50" t="s">
        <v>3827</v>
      </c>
      <c r="K199" s="56" t="s">
        <v>1038</v>
      </c>
      <c r="L199" s="150" t="s">
        <v>5523</v>
      </c>
      <c r="M199" s="16" t="s">
        <v>5524</v>
      </c>
      <c r="N199" s="1591" t="s">
        <v>5525</v>
      </c>
      <c r="O199" s="50">
        <v>0</v>
      </c>
      <c r="P199" s="50">
        <v>0</v>
      </c>
      <c r="Q199" s="50"/>
      <c r="R199" s="1516">
        <v>45127</v>
      </c>
      <c r="S199" s="1521" t="s">
        <v>4667</v>
      </c>
      <c r="T199" s="1521"/>
      <c r="U199" s="1521"/>
      <c r="V199" s="31" t="s">
        <v>5526</v>
      </c>
      <c r="W199" s="1522">
        <v>3.5</v>
      </c>
    </row>
    <row r="200" spans="1:23" s="1523" customFormat="1" ht="15" customHeight="1" x14ac:dyDescent="0.25">
      <c r="A200" s="1515">
        <v>45134</v>
      </c>
      <c r="B200" s="1521">
        <v>2</v>
      </c>
      <c r="C200" s="1598" t="s">
        <v>4668</v>
      </c>
      <c r="D200" s="45" t="s">
        <v>5527</v>
      </c>
      <c r="E200" s="45"/>
      <c r="F200" s="151"/>
      <c r="G200" s="16" t="s">
        <v>13</v>
      </c>
      <c r="H200" s="16">
        <v>5</v>
      </c>
      <c r="I200" s="52" t="s">
        <v>5522</v>
      </c>
      <c r="J200" s="16" t="s">
        <v>506</v>
      </c>
      <c r="K200" s="56" t="s">
        <v>5528</v>
      </c>
      <c r="L200" s="150" t="s">
        <v>5529</v>
      </c>
      <c r="M200" s="16" t="s">
        <v>5530</v>
      </c>
      <c r="N200" s="66" t="s">
        <v>5525</v>
      </c>
      <c r="O200" s="50">
        <v>14</v>
      </c>
      <c r="P200" s="50">
        <v>70</v>
      </c>
      <c r="Q200" s="50" t="s">
        <v>4666</v>
      </c>
      <c r="R200" s="1516">
        <v>45127</v>
      </c>
      <c r="S200" s="1521" t="s">
        <v>4783</v>
      </c>
      <c r="T200" s="1521"/>
      <c r="U200" s="1521"/>
      <c r="V200" s="31" t="s">
        <v>524</v>
      </c>
      <c r="W200" s="1522">
        <v>2.5</v>
      </c>
    </row>
    <row r="201" spans="1:23" s="1523" customFormat="1" ht="15" customHeight="1" x14ac:dyDescent="0.25">
      <c r="A201" s="1515">
        <v>45134</v>
      </c>
      <c r="B201" s="1602"/>
      <c r="C201" s="1517" t="s">
        <v>4668</v>
      </c>
      <c r="D201" s="128">
        <v>119501</v>
      </c>
      <c r="E201" s="128"/>
      <c r="F201" s="151"/>
      <c r="G201" s="77" t="s">
        <v>13</v>
      </c>
      <c r="H201" s="77">
        <v>25</v>
      </c>
      <c r="I201" s="138" t="s">
        <v>5531</v>
      </c>
      <c r="J201" s="77" t="s">
        <v>782</v>
      </c>
      <c r="K201" s="1617" t="s">
        <v>5532</v>
      </c>
      <c r="L201" s="147" t="s">
        <v>5533</v>
      </c>
      <c r="M201" s="77" t="s">
        <v>5534</v>
      </c>
      <c r="N201" s="146" t="s">
        <v>1905</v>
      </c>
      <c r="O201" s="55">
        <v>3</v>
      </c>
      <c r="P201" s="55">
        <v>75</v>
      </c>
      <c r="Q201" s="55" t="s">
        <v>4666</v>
      </c>
      <c r="R201" s="1605">
        <v>45127</v>
      </c>
      <c r="S201" s="1602" t="s">
        <v>4667</v>
      </c>
      <c r="T201" s="1602"/>
      <c r="U201" s="1521"/>
      <c r="V201" s="31" t="s">
        <v>969</v>
      </c>
      <c r="W201" s="1522">
        <v>4.5</v>
      </c>
    </row>
    <row r="202" spans="1:23" s="1523" customFormat="1" ht="15" customHeight="1" x14ac:dyDescent="0.25">
      <c r="A202" s="1515">
        <v>45134</v>
      </c>
      <c r="B202" s="1521">
        <v>1</v>
      </c>
      <c r="C202" s="1527" t="s">
        <v>4714</v>
      </c>
      <c r="D202" s="45">
        <v>119210</v>
      </c>
      <c r="E202" s="45"/>
      <c r="F202" s="151"/>
      <c r="G202" s="50" t="s">
        <v>13</v>
      </c>
      <c r="H202" s="50">
        <v>6</v>
      </c>
      <c r="I202" s="1620" t="s">
        <v>5522</v>
      </c>
      <c r="J202" s="50" t="s">
        <v>782</v>
      </c>
      <c r="K202" s="56" t="s">
        <v>5535</v>
      </c>
      <c r="L202" s="150" t="s">
        <v>5536</v>
      </c>
      <c r="M202" s="144" t="s">
        <v>5537</v>
      </c>
      <c r="N202" s="1591" t="s">
        <v>5525</v>
      </c>
      <c r="O202" s="50">
        <v>49</v>
      </c>
      <c r="P202" s="50">
        <v>294</v>
      </c>
      <c r="Q202" s="50" t="s">
        <v>4666</v>
      </c>
      <c r="R202" s="1516">
        <v>45127</v>
      </c>
      <c r="S202" s="1521" t="s">
        <v>4667</v>
      </c>
      <c r="T202" s="1521"/>
      <c r="U202" s="1521"/>
      <c r="V202" s="31" t="s">
        <v>5298</v>
      </c>
      <c r="W202" s="1522"/>
    </row>
    <row r="203" spans="1:23" s="1523" customFormat="1" ht="15" customHeight="1" x14ac:dyDescent="0.25">
      <c r="A203" s="1515">
        <v>45134</v>
      </c>
      <c r="B203" s="1521">
        <v>3</v>
      </c>
      <c r="C203" s="1613" t="s">
        <v>4668</v>
      </c>
      <c r="D203" s="45">
        <v>119305</v>
      </c>
      <c r="E203" s="45"/>
      <c r="F203" s="151"/>
      <c r="G203" s="50" t="s">
        <v>13</v>
      </c>
      <c r="H203" s="50">
        <v>200</v>
      </c>
      <c r="I203" s="1621" t="s">
        <v>5538</v>
      </c>
      <c r="J203" s="50" t="s">
        <v>506</v>
      </c>
      <c r="K203" s="56" t="s">
        <v>1038</v>
      </c>
      <c r="L203" s="150" t="s">
        <v>5539</v>
      </c>
      <c r="M203" s="50" t="s">
        <v>5540</v>
      </c>
      <c r="N203" s="66" t="s">
        <v>5541</v>
      </c>
      <c r="O203" s="50">
        <v>3</v>
      </c>
      <c r="P203" s="50">
        <v>600</v>
      </c>
      <c r="Q203" s="50" t="s">
        <v>4666</v>
      </c>
      <c r="R203" s="1516">
        <v>45125</v>
      </c>
      <c r="S203" s="1521" t="s">
        <v>4667</v>
      </c>
      <c r="T203" s="1521"/>
      <c r="U203" s="1521"/>
      <c r="V203" s="31" t="s">
        <v>5542</v>
      </c>
      <c r="W203" s="1522"/>
    </row>
    <row r="204" spans="1:23" s="1523" customFormat="1" ht="15" customHeight="1" x14ac:dyDescent="0.25">
      <c r="A204" s="1515">
        <v>45134</v>
      </c>
      <c r="B204" s="1521">
        <v>1</v>
      </c>
      <c r="C204" s="1527" t="s">
        <v>4668</v>
      </c>
      <c r="D204" s="45">
        <v>119570</v>
      </c>
      <c r="E204" s="45"/>
      <c r="F204" s="151"/>
      <c r="G204" s="50" t="s">
        <v>13</v>
      </c>
      <c r="H204" s="50">
        <v>12</v>
      </c>
      <c r="I204" s="1620" t="s">
        <v>5522</v>
      </c>
      <c r="J204" s="50" t="s">
        <v>782</v>
      </c>
      <c r="K204" s="56" t="s">
        <v>5543</v>
      </c>
      <c r="L204" s="150" t="s">
        <v>5544</v>
      </c>
      <c r="M204" s="16" t="s">
        <v>5545</v>
      </c>
      <c r="N204" s="1591" t="s">
        <v>5525</v>
      </c>
      <c r="O204" s="50">
        <v>10</v>
      </c>
      <c r="P204" s="50">
        <v>120</v>
      </c>
      <c r="Q204" s="50" t="s">
        <v>4666</v>
      </c>
      <c r="R204" s="1516">
        <v>45127</v>
      </c>
      <c r="S204" s="1521" t="s">
        <v>4667</v>
      </c>
      <c r="T204" s="1521"/>
      <c r="U204" s="1521"/>
      <c r="V204" s="31" t="s">
        <v>5546</v>
      </c>
      <c r="W204" s="1522">
        <v>1.5</v>
      </c>
    </row>
    <row r="205" spans="1:23" s="24" customFormat="1" ht="15" customHeight="1" x14ac:dyDescent="0.25">
      <c r="A205" s="1515">
        <v>45134</v>
      </c>
      <c r="B205" s="19">
        <v>2</v>
      </c>
      <c r="C205" s="1598" t="s">
        <v>574</v>
      </c>
      <c r="D205" s="1582">
        <v>118817</v>
      </c>
      <c r="E205" s="1582"/>
      <c r="F205" s="1594" t="s">
        <v>5547</v>
      </c>
      <c r="G205" s="144" t="s">
        <v>13</v>
      </c>
      <c r="H205" s="144">
        <v>60</v>
      </c>
      <c r="I205" s="1620" t="s">
        <v>5548</v>
      </c>
      <c r="J205" s="144" t="s">
        <v>506</v>
      </c>
      <c r="K205" s="1622" t="s">
        <v>5549</v>
      </c>
      <c r="L205" s="150" t="s">
        <v>5550</v>
      </c>
      <c r="M205" s="144" t="s">
        <v>5551</v>
      </c>
      <c r="N205" s="61" t="s">
        <v>5552</v>
      </c>
      <c r="O205" s="144">
        <v>3</v>
      </c>
      <c r="P205" s="144">
        <v>180</v>
      </c>
      <c r="Q205" s="50" t="s">
        <v>4666</v>
      </c>
      <c r="R205" s="1516">
        <v>45119</v>
      </c>
      <c r="S205" s="19" t="s">
        <v>4783</v>
      </c>
      <c r="T205" s="19"/>
      <c r="U205" s="19"/>
      <c r="V205" s="154" t="s">
        <v>524</v>
      </c>
      <c r="W205" s="1623"/>
    </row>
    <row r="206" spans="1:23" s="1523" customFormat="1" ht="15" customHeight="1" x14ac:dyDescent="0.25">
      <c r="A206" s="1515">
        <v>45134</v>
      </c>
      <c r="B206" s="1521">
        <v>1</v>
      </c>
      <c r="C206" s="1527" t="s">
        <v>574</v>
      </c>
      <c r="D206" s="45">
        <v>119130</v>
      </c>
      <c r="E206" s="45"/>
      <c r="F206" s="151"/>
      <c r="G206" s="50" t="s">
        <v>13</v>
      </c>
      <c r="H206" s="50">
        <v>125</v>
      </c>
      <c r="I206" s="1620" t="s">
        <v>1908</v>
      </c>
      <c r="J206" s="50" t="s">
        <v>782</v>
      </c>
      <c r="K206" s="56" t="s">
        <v>5553</v>
      </c>
      <c r="L206" s="150" t="s">
        <v>5554</v>
      </c>
      <c r="M206" s="16" t="s">
        <v>5555</v>
      </c>
      <c r="N206" s="1591" t="s">
        <v>5556</v>
      </c>
      <c r="O206" s="50">
        <v>5</v>
      </c>
      <c r="P206" s="50">
        <v>625</v>
      </c>
      <c r="Q206" s="50" t="s">
        <v>511</v>
      </c>
      <c r="R206" s="1516">
        <v>45117</v>
      </c>
      <c r="S206" s="1521" t="s">
        <v>4667</v>
      </c>
      <c r="T206" s="1521"/>
      <c r="U206" s="1521"/>
      <c r="V206" s="31" t="s">
        <v>5557</v>
      </c>
      <c r="W206" s="1522">
        <v>1.5</v>
      </c>
    </row>
    <row r="207" spans="1:23" s="1523" customFormat="1" ht="15" customHeight="1" x14ac:dyDescent="0.25">
      <c r="A207" s="1515">
        <v>45134</v>
      </c>
      <c r="B207" s="1602">
        <v>1</v>
      </c>
      <c r="C207" s="1598" t="s">
        <v>4668</v>
      </c>
      <c r="D207" s="128">
        <v>119079</v>
      </c>
      <c r="E207" s="128"/>
      <c r="F207" s="151"/>
      <c r="G207" s="77" t="s">
        <v>13</v>
      </c>
      <c r="H207" s="77">
        <v>20</v>
      </c>
      <c r="I207" s="138" t="s">
        <v>1900</v>
      </c>
      <c r="J207" s="77" t="s">
        <v>520</v>
      </c>
      <c r="K207" s="1617" t="s">
        <v>3638</v>
      </c>
      <c r="L207" s="1604" t="s">
        <v>5558</v>
      </c>
      <c r="M207" s="77" t="s">
        <v>5559</v>
      </c>
      <c r="N207" s="146" t="s">
        <v>5166</v>
      </c>
      <c r="O207" s="55">
        <v>0</v>
      </c>
      <c r="P207" s="55">
        <v>0</v>
      </c>
      <c r="Q207" s="55" t="s">
        <v>511</v>
      </c>
      <c r="R207" s="1605">
        <v>45127</v>
      </c>
      <c r="S207" s="1602" t="s">
        <v>4667</v>
      </c>
      <c r="T207" s="1602"/>
      <c r="U207" s="1521"/>
      <c r="V207" s="31" t="s">
        <v>5438</v>
      </c>
      <c r="W207" s="1522">
        <v>8.5</v>
      </c>
    </row>
    <row r="208" spans="1:23" s="1523" customFormat="1" ht="15" customHeight="1" x14ac:dyDescent="0.25">
      <c r="A208" s="1515">
        <v>45134</v>
      </c>
      <c r="B208" s="1602">
        <v>1</v>
      </c>
      <c r="C208" s="1517" t="s">
        <v>4714</v>
      </c>
      <c r="D208" s="128">
        <v>119566</v>
      </c>
      <c r="E208" s="128"/>
      <c r="F208" s="151"/>
      <c r="G208" s="77" t="s">
        <v>13</v>
      </c>
      <c r="H208" s="77">
        <v>50</v>
      </c>
      <c r="I208" s="1616" t="s">
        <v>5560</v>
      </c>
      <c r="J208" s="77" t="s">
        <v>520</v>
      </c>
      <c r="K208" s="1617" t="s">
        <v>5561</v>
      </c>
      <c r="L208" s="147" t="s">
        <v>5562</v>
      </c>
      <c r="M208" s="77" t="s">
        <v>5563</v>
      </c>
      <c r="N208" s="128" t="s">
        <v>5525</v>
      </c>
      <c r="O208" s="55">
        <v>11</v>
      </c>
      <c r="P208" s="55">
        <v>550</v>
      </c>
      <c r="Q208" s="55" t="s">
        <v>4666</v>
      </c>
      <c r="R208" s="1605">
        <v>45126</v>
      </c>
      <c r="S208" s="1602" t="s">
        <v>4667</v>
      </c>
      <c r="T208" s="1602"/>
      <c r="U208" s="1521"/>
      <c r="V208" s="31" t="s">
        <v>5564</v>
      </c>
      <c r="W208" s="1522"/>
    </row>
    <row r="209" spans="1:23" s="1523" customFormat="1" ht="15" customHeight="1" x14ac:dyDescent="0.25">
      <c r="A209" s="1515">
        <v>45133</v>
      </c>
      <c r="B209" s="1602">
        <v>1</v>
      </c>
      <c r="C209" s="1517" t="s">
        <v>574</v>
      </c>
      <c r="D209" s="128">
        <v>119078</v>
      </c>
      <c r="E209" s="128"/>
      <c r="F209" s="151"/>
      <c r="G209" s="77" t="s">
        <v>13</v>
      </c>
      <c r="H209" s="77">
        <v>20</v>
      </c>
      <c r="I209" s="138" t="s">
        <v>1900</v>
      </c>
      <c r="J209" s="77" t="s">
        <v>520</v>
      </c>
      <c r="K209" s="1617" t="s">
        <v>3638</v>
      </c>
      <c r="L209" s="1604" t="s">
        <v>5565</v>
      </c>
      <c r="M209" s="77" t="s">
        <v>5566</v>
      </c>
      <c r="N209" s="146" t="s">
        <v>5567</v>
      </c>
      <c r="O209" s="55">
        <v>11</v>
      </c>
      <c r="P209" s="55">
        <v>220</v>
      </c>
      <c r="Q209" s="55" t="s">
        <v>511</v>
      </c>
      <c r="R209" s="1605">
        <v>45127</v>
      </c>
      <c r="S209" s="1602" t="s">
        <v>4667</v>
      </c>
      <c r="T209" s="1602" t="s">
        <v>19</v>
      </c>
      <c r="U209" s="1521"/>
      <c r="V209" s="31" t="s">
        <v>5438</v>
      </c>
      <c r="W209" s="1522"/>
    </row>
    <row r="210" spans="1:23" s="164" customFormat="1" ht="15" customHeight="1" x14ac:dyDescent="0.25">
      <c r="A210" s="1515">
        <v>45133</v>
      </c>
      <c r="B210" s="12">
        <v>1</v>
      </c>
      <c r="C210" s="1598" t="s">
        <v>4668</v>
      </c>
      <c r="D210" s="45">
        <v>119254</v>
      </c>
      <c r="E210" s="45"/>
      <c r="F210" s="15"/>
      <c r="G210" s="16" t="s">
        <v>13</v>
      </c>
      <c r="H210" s="16">
        <v>2</v>
      </c>
      <c r="I210" s="52" t="s">
        <v>1924</v>
      </c>
      <c r="J210" s="16" t="s">
        <v>506</v>
      </c>
      <c r="K210" s="56" t="s">
        <v>1038</v>
      </c>
      <c r="L210" s="17" t="s">
        <v>5568</v>
      </c>
      <c r="M210" s="16" t="s">
        <v>5569</v>
      </c>
      <c r="N210" s="17" t="s">
        <v>1841</v>
      </c>
      <c r="O210" s="16">
        <v>118</v>
      </c>
      <c r="P210" s="16">
        <v>236</v>
      </c>
      <c r="Q210" s="50" t="s">
        <v>4666</v>
      </c>
      <c r="R210" s="1520">
        <v>45125</v>
      </c>
      <c r="S210" s="12" t="s">
        <v>4667</v>
      </c>
      <c r="T210" s="12"/>
      <c r="U210" s="12"/>
      <c r="V210" s="82" t="s">
        <v>5570</v>
      </c>
      <c r="W210" s="4"/>
    </row>
    <row r="211" spans="1:23" s="24" customFormat="1" ht="15" customHeight="1" x14ac:dyDescent="0.25">
      <c r="A211" s="1515">
        <v>45133</v>
      </c>
      <c r="B211" s="1624">
        <v>6</v>
      </c>
      <c r="C211" s="1598" t="s">
        <v>4668</v>
      </c>
      <c r="D211" s="128">
        <v>118749</v>
      </c>
      <c r="E211" s="128"/>
      <c r="F211" s="1600"/>
      <c r="G211" s="77" t="s">
        <v>5571</v>
      </c>
      <c r="H211" s="77">
        <v>50</v>
      </c>
      <c r="I211" s="138" t="s">
        <v>1900</v>
      </c>
      <c r="J211" s="77" t="s">
        <v>506</v>
      </c>
      <c r="K211" s="1617" t="s">
        <v>5572</v>
      </c>
      <c r="L211" s="1604" t="s">
        <v>5573</v>
      </c>
      <c r="M211" s="77" t="s">
        <v>5574</v>
      </c>
      <c r="N211" s="128" t="s">
        <v>5166</v>
      </c>
      <c r="O211" s="77">
        <v>35</v>
      </c>
      <c r="P211" s="77">
        <v>1750</v>
      </c>
      <c r="Q211" s="1625"/>
      <c r="R211" s="1626">
        <v>45121</v>
      </c>
      <c r="S211" s="1624" t="s">
        <v>4667</v>
      </c>
      <c r="T211" s="1624"/>
      <c r="U211" s="19" t="s">
        <v>511</v>
      </c>
      <c r="V211" s="31" t="s">
        <v>524</v>
      </c>
      <c r="W211" s="1522">
        <v>3</v>
      </c>
    </row>
    <row r="212" spans="1:23" s="1523" customFormat="1" ht="15" customHeight="1" x14ac:dyDescent="0.25">
      <c r="A212" s="1515">
        <v>45132</v>
      </c>
      <c r="B212" s="1602">
        <v>1</v>
      </c>
      <c r="C212" s="1598" t="s">
        <v>4668</v>
      </c>
      <c r="D212" s="128">
        <v>118929</v>
      </c>
      <c r="E212" s="128"/>
      <c r="F212" s="151"/>
      <c r="G212" s="77" t="s">
        <v>13</v>
      </c>
      <c r="H212" s="77">
        <v>12</v>
      </c>
      <c r="I212" s="138" t="s">
        <v>5575</v>
      </c>
      <c r="J212" s="77" t="s">
        <v>506</v>
      </c>
      <c r="K212" s="1617" t="s">
        <v>5576</v>
      </c>
      <c r="L212" s="1604" t="s">
        <v>5577</v>
      </c>
      <c r="M212" s="77" t="s">
        <v>5578</v>
      </c>
      <c r="N212" s="128" t="s">
        <v>5525</v>
      </c>
      <c r="O212" s="77">
        <v>0</v>
      </c>
      <c r="P212" s="77">
        <v>0</v>
      </c>
      <c r="Q212" s="55" t="s">
        <v>511</v>
      </c>
      <c r="R212" s="1627">
        <v>45127</v>
      </c>
      <c r="S212" s="1628" t="s">
        <v>4667</v>
      </c>
      <c r="T212" s="1602"/>
      <c r="U212" s="1521" t="s">
        <v>511</v>
      </c>
      <c r="V212" s="31" t="s">
        <v>5579</v>
      </c>
      <c r="W212" s="1522">
        <v>5</v>
      </c>
    </row>
    <row r="213" spans="1:23" s="1523" customFormat="1" ht="15" customHeight="1" x14ac:dyDescent="0.25">
      <c r="A213" s="1515">
        <v>45132</v>
      </c>
      <c r="B213" s="1602"/>
      <c r="C213" s="1517" t="s">
        <v>574</v>
      </c>
      <c r="D213" s="128">
        <v>118963</v>
      </c>
      <c r="E213" s="128"/>
      <c r="F213" s="151"/>
      <c r="G213" s="77" t="s">
        <v>13</v>
      </c>
      <c r="H213" s="77">
        <v>3</v>
      </c>
      <c r="I213" s="138" t="s">
        <v>5575</v>
      </c>
      <c r="J213" s="77" t="s">
        <v>506</v>
      </c>
      <c r="K213" s="136" t="s">
        <v>5580</v>
      </c>
      <c r="L213" s="1604" t="s">
        <v>5581</v>
      </c>
      <c r="M213" s="77" t="s">
        <v>5582</v>
      </c>
      <c r="N213" s="128" t="s">
        <v>5525</v>
      </c>
      <c r="O213" s="77">
        <v>22</v>
      </c>
      <c r="P213" s="77">
        <v>66</v>
      </c>
      <c r="Q213" s="55" t="s">
        <v>4666</v>
      </c>
      <c r="R213" s="1627">
        <v>45119</v>
      </c>
      <c r="S213" s="1628" t="s">
        <v>4667</v>
      </c>
      <c r="T213" s="1602"/>
      <c r="U213" s="1521" t="s">
        <v>511</v>
      </c>
      <c r="V213" s="31" t="s">
        <v>5234</v>
      </c>
      <c r="W213" s="1522">
        <v>3</v>
      </c>
    </row>
    <row r="214" spans="1:23" s="1523" customFormat="1" ht="15" customHeight="1" x14ac:dyDescent="0.25">
      <c r="A214" s="1515">
        <v>45132</v>
      </c>
      <c r="B214" s="1602">
        <v>1</v>
      </c>
      <c r="C214" s="1517" t="s">
        <v>574</v>
      </c>
      <c r="D214" s="128">
        <v>119082</v>
      </c>
      <c r="E214" s="128"/>
      <c r="F214" s="151"/>
      <c r="G214" s="77" t="s">
        <v>13</v>
      </c>
      <c r="H214" s="77">
        <v>20</v>
      </c>
      <c r="I214" s="138" t="s">
        <v>5575</v>
      </c>
      <c r="J214" s="77" t="s">
        <v>520</v>
      </c>
      <c r="K214" s="1617" t="s">
        <v>5583</v>
      </c>
      <c r="L214" s="1604" t="s">
        <v>5584</v>
      </c>
      <c r="M214" s="77" t="s">
        <v>5585</v>
      </c>
      <c r="N214" s="146" t="s">
        <v>5525</v>
      </c>
      <c r="O214" s="55">
        <v>20</v>
      </c>
      <c r="P214" s="55">
        <v>400</v>
      </c>
      <c r="Q214" s="55" t="s">
        <v>4666</v>
      </c>
      <c r="R214" s="1605">
        <v>45127</v>
      </c>
      <c r="S214" s="1602" t="s">
        <v>4667</v>
      </c>
      <c r="T214" s="1602"/>
      <c r="U214" s="1521"/>
      <c r="V214" s="31" t="s">
        <v>5438</v>
      </c>
      <c r="W214" s="1522"/>
    </row>
    <row r="215" spans="1:23" ht="15" customHeight="1" x14ac:dyDescent="0.25">
      <c r="A215" s="1515">
        <v>45132</v>
      </c>
      <c r="B215" s="1521"/>
      <c r="C215" s="1598" t="s">
        <v>4668</v>
      </c>
      <c r="D215" s="1582">
        <v>119012</v>
      </c>
      <c r="E215" s="1582"/>
      <c r="F215" s="1600"/>
      <c r="G215" s="144" t="s">
        <v>13</v>
      </c>
      <c r="H215" s="144">
        <v>75</v>
      </c>
      <c r="I215" s="1620" t="s">
        <v>1906</v>
      </c>
      <c r="J215" s="144" t="s">
        <v>3667</v>
      </c>
      <c r="K215" s="1622" t="s">
        <v>5586</v>
      </c>
      <c r="L215" s="61" t="s">
        <v>5587</v>
      </c>
      <c r="M215" s="144" t="s">
        <v>5588</v>
      </c>
      <c r="N215" s="61" t="s">
        <v>5589</v>
      </c>
      <c r="O215" s="144">
        <v>11</v>
      </c>
      <c r="P215" s="144">
        <v>825</v>
      </c>
      <c r="Q215" s="1537"/>
      <c r="R215" s="1516">
        <v>45117</v>
      </c>
      <c r="S215" s="1521" t="s">
        <v>4667</v>
      </c>
      <c r="T215" s="1521"/>
      <c r="U215" s="1521"/>
      <c r="V215" s="151" t="s">
        <v>5590</v>
      </c>
      <c r="W215" s="1522">
        <v>1.5</v>
      </c>
    </row>
    <row r="216" spans="1:23" s="24" customFormat="1" ht="15" customHeight="1" x14ac:dyDescent="0.25">
      <c r="A216" s="1515">
        <v>45132</v>
      </c>
      <c r="B216" s="1521">
        <v>1</v>
      </c>
      <c r="C216" s="1598" t="s">
        <v>5142</v>
      </c>
      <c r="D216" s="66" t="s">
        <v>5591</v>
      </c>
      <c r="E216" s="66"/>
      <c r="F216" s="151"/>
      <c r="G216" s="50" t="s">
        <v>5305</v>
      </c>
      <c r="H216" s="50">
        <v>50</v>
      </c>
      <c r="I216" s="50" t="s">
        <v>1906</v>
      </c>
      <c r="J216" s="50" t="s">
        <v>520</v>
      </c>
      <c r="K216" s="57" t="s">
        <v>5307</v>
      </c>
      <c r="L216" s="149" t="s">
        <v>5592</v>
      </c>
      <c r="M216" s="50" t="s">
        <v>5309</v>
      </c>
      <c r="N216" s="66" t="s">
        <v>5310</v>
      </c>
      <c r="O216" s="50">
        <v>20</v>
      </c>
      <c r="P216" s="50">
        <v>1000</v>
      </c>
      <c r="Q216" s="1537" t="s">
        <v>511</v>
      </c>
      <c r="R216" s="1596" t="s">
        <v>2126</v>
      </c>
      <c r="S216" s="1521" t="s">
        <v>4783</v>
      </c>
      <c r="T216" s="1521" t="s">
        <v>19</v>
      </c>
      <c r="U216" s="1521"/>
      <c r="V216" s="151" t="s">
        <v>5311</v>
      </c>
      <c r="W216" s="68"/>
    </row>
    <row r="217" spans="1:23" s="1523" customFormat="1" ht="15" customHeight="1" x14ac:dyDescent="0.25">
      <c r="A217" s="1515">
        <v>45132</v>
      </c>
      <c r="B217" s="1521">
        <v>1</v>
      </c>
      <c r="C217" s="1598" t="s">
        <v>574</v>
      </c>
      <c r="D217" s="45">
        <v>119356</v>
      </c>
      <c r="E217" s="45"/>
      <c r="F217" s="151"/>
      <c r="G217" s="16" t="s">
        <v>13</v>
      </c>
      <c r="H217" s="16">
        <v>39</v>
      </c>
      <c r="I217" s="1589" t="s">
        <v>5593</v>
      </c>
      <c r="J217" s="16" t="s">
        <v>5594</v>
      </c>
      <c r="K217" s="56" t="s">
        <v>5595</v>
      </c>
      <c r="L217" s="150" t="s">
        <v>5596</v>
      </c>
      <c r="M217" s="16" t="s">
        <v>5597</v>
      </c>
      <c r="N217" s="17" t="s">
        <v>5598</v>
      </c>
      <c r="O217" s="16">
        <v>0</v>
      </c>
      <c r="P217" s="16">
        <v>0</v>
      </c>
      <c r="Q217" s="50" t="s">
        <v>511</v>
      </c>
      <c r="R217" s="1516">
        <v>45121</v>
      </c>
      <c r="S217" s="1521" t="s">
        <v>4667</v>
      </c>
      <c r="T217" s="1521"/>
      <c r="U217" s="1521"/>
      <c r="V217" s="31" t="s">
        <v>5599</v>
      </c>
      <c r="W217" s="1522"/>
    </row>
    <row r="218" spans="1:23" s="1619" customFormat="1" ht="15" customHeight="1" x14ac:dyDescent="0.25">
      <c r="A218" s="1515">
        <v>45132</v>
      </c>
      <c r="B218" s="19">
        <v>15</v>
      </c>
      <c r="C218" s="1598" t="s">
        <v>574</v>
      </c>
      <c r="D218" s="1581">
        <v>118922</v>
      </c>
      <c r="E218" s="1581"/>
      <c r="F218" s="1611"/>
      <c r="G218" s="144" t="s">
        <v>13</v>
      </c>
      <c r="H218" s="134">
        <v>165</v>
      </c>
      <c r="I218" s="1629" t="s">
        <v>5600</v>
      </c>
      <c r="J218" s="1537" t="s">
        <v>1350</v>
      </c>
      <c r="K218" s="1612" t="s">
        <v>5601</v>
      </c>
      <c r="L218" s="150" t="s">
        <v>5602</v>
      </c>
      <c r="M218" s="144" t="s">
        <v>5603</v>
      </c>
      <c r="N218" s="61" t="s">
        <v>1974</v>
      </c>
      <c r="O218" s="144">
        <v>0</v>
      </c>
      <c r="P218" s="144">
        <v>0</v>
      </c>
      <c r="Q218" s="18" t="s">
        <v>511</v>
      </c>
      <c r="R218" s="1516">
        <v>45117</v>
      </c>
      <c r="S218" s="19" t="s">
        <v>4783</v>
      </c>
      <c r="T218" s="19"/>
      <c r="U218" s="19" t="s">
        <v>516</v>
      </c>
      <c r="V218" s="154" t="s">
        <v>5604</v>
      </c>
      <c r="W218" s="1522"/>
    </row>
    <row r="219" spans="1:23" s="1619" customFormat="1" ht="15" customHeight="1" x14ac:dyDescent="0.25">
      <c r="A219" s="1515">
        <v>45131</v>
      </c>
      <c r="B219" s="19">
        <v>1</v>
      </c>
      <c r="C219" s="1517" t="s">
        <v>5184</v>
      </c>
      <c r="D219" s="1630">
        <v>117914</v>
      </c>
      <c r="E219" s="1630"/>
      <c r="F219" s="1594"/>
      <c r="G219" s="144" t="s">
        <v>5605</v>
      </c>
      <c r="H219" s="1631">
        <v>540</v>
      </c>
      <c r="I219" s="144" t="s">
        <v>5606</v>
      </c>
      <c r="J219" s="144" t="s">
        <v>506</v>
      </c>
      <c r="K219" s="1622" t="s">
        <v>5607</v>
      </c>
      <c r="L219" s="150" t="s">
        <v>5608</v>
      </c>
      <c r="M219" s="144" t="s">
        <v>5609</v>
      </c>
      <c r="N219" s="61" t="s">
        <v>1974</v>
      </c>
      <c r="O219" s="144">
        <v>0</v>
      </c>
      <c r="P219" s="144">
        <v>0</v>
      </c>
      <c r="Q219" s="50" t="s">
        <v>511</v>
      </c>
      <c r="R219" s="1516">
        <v>45117</v>
      </c>
      <c r="S219" s="19" t="s">
        <v>4667</v>
      </c>
      <c r="T219" s="19"/>
      <c r="U219" s="19" t="s">
        <v>516</v>
      </c>
      <c r="V219" s="154" t="s">
        <v>5610</v>
      </c>
      <c r="W219" s="1522"/>
    </row>
    <row r="220" spans="1:23" s="1523" customFormat="1" ht="15" customHeight="1" x14ac:dyDescent="0.25">
      <c r="A220" s="1515">
        <v>45131</v>
      </c>
      <c r="B220" s="1628">
        <v>4</v>
      </c>
      <c r="C220" s="1517" t="s">
        <v>5611</v>
      </c>
      <c r="D220" s="128">
        <v>118407</v>
      </c>
      <c r="E220" s="128"/>
      <c r="F220" s="1600"/>
      <c r="G220" s="77" t="s">
        <v>13</v>
      </c>
      <c r="H220" s="77">
        <v>50</v>
      </c>
      <c r="I220" s="1616" t="s">
        <v>5612</v>
      </c>
      <c r="J220" s="77" t="s">
        <v>506</v>
      </c>
      <c r="K220" s="136" t="s">
        <v>5613</v>
      </c>
      <c r="L220" s="1604" t="s">
        <v>5614</v>
      </c>
      <c r="M220" s="77" t="s">
        <v>5615</v>
      </c>
      <c r="N220" s="128" t="s">
        <v>5598</v>
      </c>
      <c r="O220" s="77">
        <v>2</v>
      </c>
      <c r="P220" s="77">
        <v>100</v>
      </c>
      <c r="Q220" s="55" t="s">
        <v>4666</v>
      </c>
      <c r="R220" s="1627">
        <v>45117</v>
      </c>
      <c r="S220" s="1628" t="s">
        <v>4667</v>
      </c>
      <c r="T220" s="1628"/>
      <c r="U220" s="19" t="s">
        <v>511</v>
      </c>
      <c r="V220" s="31" t="s">
        <v>4416</v>
      </c>
      <c r="W220" s="1522"/>
    </row>
    <row r="221" spans="1:23" s="1523" customFormat="1" ht="15" customHeight="1" x14ac:dyDescent="0.25">
      <c r="A221" s="1515">
        <v>45131</v>
      </c>
      <c r="B221" s="1602">
        <v>1</v>
      </c>
      <c r="C221" s="1598" t="s">
        <v>574</v>
      </c>
      <c r="D221" s="128">
        <v>119083</v>
      </c>
      <c r="E221" s="128"/>
      <c r="F221" s="151"/>
      <c r="G221" s="77" t="s">
        <v>13</v>
      </c>
      <c r="H221" s="77">
        <v>20</v>
      </c>
      <c r="I221" s="138" t="s">
        <v>1919</v>
      </c>
      <c r="J221" s="77" t="s">
        <v>520</v>
      </c>
      <c r="K221" s="1617" t="s">
        <v>3638</v>
      </c>
      <c r="L221" s="147" t="s">
        <v>5616</v>
      </c>
      <c r="M221" s="77" t="s">
        <v>5617</v>
      </c>
      <c r="N221" s="128" t="s">
        <v>1841</v>
      </c>
      <c r="O221" s="77">
        <v>20</v>
      </c>
      <c r="P221" s="77">
        <v>400</v>
      </c>
      <c r="Q221" s="55" t="s">
        <v>4666</v>
      </c>
      <c r="R221" s="1605">
        <v>45125</v>
      </c>
      <c r="S221" s="1602" t="s">
        <v>4667</v>
      </c>
      <c r="T221" s="1602"/>
      <c r="U221" s="1521"/>
      <c r="V221" s="31" t="s">
        <v>5438</v>
      </c>
      <c r="W221" s="1522"/>
    </row>
    <row r="222" spans="1:23" s="24" customFormat="1" ht="15" customHeight="1" x14ac:dyDescent="0.25">
      <c r="A222" s="1515">
        <v>45128</v>
      </c>
      <c r="B222" s="19">
        <v>1</v>
      </c>
      <c r="C222" s="1598" t="s">
        <v>4668</v>
      </c>
      <c r="D222" s="1581" t="s">
        <v>5618</v>
      </c>
      <c r="E222" s="1581"/>
      <c r="F222" s="1632"/>
      <c r="G222" s="144" t="s">
        <v>13</v>
      </c>
      <c r="H222" s="134">
        <v>2</v>
      </c>
      <c r="I222" s="144" t="s">
        <v>5619</v>
      </c>
      <c r="J222" s="144" t="s">
        <v>3667</v>
      </c>
      <c r="K222" s="1622" t="s">
        <v>5620</v>
      </c>
      <c r="L222" s="62" t="s">
        <v>5621</v>
      </c>
      <c r="M222" s="144" t="s">
        <v>4861</v>
      </c>
      <c r="N222" s="61" t="s">
        <v>5622</v>
      </c>
      <c r="O222" s="144">
        <v>10</v>
      </c>
      <c r="P222" s="144">
        <v>20</v>
      </c>
      <c r="Q222" s="1537"/>
      <c r="R222" s="1516" t="s">
        <v>4863</v>
      </c>
      <c r="S222" s="19" t="s">
        <v>4667</v>
      </c>
      <c r="T222" s="19"/>
      <c r="U222" s="19"/>
      <c r="V222" s="154" t="s">
        <v>4455</v>
      </c>
      <c r="W222" s="1522">
        <v>3</v>
      </c>
    </row>
    <row r="223" spans="1:23" s="1523" customFormat="1" ht="15" customHeight="1" x14ac:dyDescent="0.25">
      <c r="A223" s="1515">
        <v>45128</v>
      </c>
      <c r="B223" s="1602">
        <v>1</v>
      </c>
      <c r="C223" s="1598" t="s">
        <v>4668</v>
      </c>
      <c r="D223" s="128" t="s">
        <v>5623</v>
      </c>
      <c r="E223" s="128"/>
      <c r="F223" s="151"/>
      <c r="G223" s="55" t="s">
        <v>13</v>
      </c>
      <c r="H223" s="55">
        <v>8</v>
      </c>
      <c r="I223" s="136" t="s">
        <v>5624</v>
      </c>
      <c r="J223" s="55" t="s">
        <v>506</v>
      </c>
      <c r="K223" s="1617" t="s">
        <v>5625</v>
      </c>
      <c r="L223" s="147" t="s">
        <v>5626</v>
      </c>
      <c r="M223" s="55" t="s">
        <v>5483</v>
      </c>
      <c r="N223" s="146" t="s">
        <v>5487</v>
      </c>
      <c r="O223" s="55">
        <v>7</v>
      </c>
      <c r="P223" s="55">
        <v>56</v>
      </c>
      <c r="Q223" s="55" t="s">
        <v>511</v>
      </c>
      <c r="R223" s="1605">
        <v>45125</v>
      </c>
      <c r="S223" s="1602" t="s">
        <v>4667</v>
      </c>
      <c r="T223" s="1602"/>
      <c r="U223" s="1521"/>
      <c r="V223" s="31" t="s">
        <v>5479</v>
      </c>
      <c r="W223" s="1522"/>
    </row>
    <row r="224" spans="1:23" s="24" customFormat="1" ht="15" customHeight="1" x14ac:dyDescent="0.25">
      <c r="A224" s="1515">
        <v>45128</v>
      </c>
      <c r="B224" s="19">
        <v>5</v>
      </c>
      <c r="C224" s="1517" t="s">
        <v>4705</v>
      </c>
      <c r="D224" s="1582" t="s">
        <v>5627</v>
      </c>
      <c r="E224" s="1582"/>
      <c r="F224" s="1611"/>
      <c r="G224" s="144" t="s">
        <v>13</v>
      </c>
      <c r="H224" s="134">
        <v>77</v>
      </c>
      <c r="I224" s="144" t="s">
        <v>5628</v>
      </c>
      <c r="J224" s="144" t="s">
        <v>3667</v>
      </c>
      <c r="K224" s="58" t="s">
        <v>5238</v>
      </c>
      <c r="L224" s="61" t="s">
        <v>5629</v>
      </c>
      <c r="M224" s="144" t="s">
        <v>5240</v>
      </c>
      <c r="N224" s="61" t="s">
        <v>5241</v>
      </c>
      <c r="O224" s="144">
        <v>4</v>
      </c>
      <c r="P224" s="144">
        <v>308</v>
      </c>
      <c r="Q224" s="18" t="s">
        <v>511</v>
      </c>
      <c r="R224" s="1516" t="s">
        <v>5242</v>
      </c>
      <c r="S224" s="19" t="s">
        <v>4667</v>
      </c>
      <c r="T224" s="19"/>
      <c r="U224" s="19"/>
      <c r="V224" s="14" t="s">
        <v>4635</v>
      </c>
      <c r="W224" s="1522">
        <v>5</v>
      </c>
    </row>
    <row r="225" spans="1:23" s="1523" customFormat="1" ht="15" customHeight="1" x14ac:dyDescent="0.25">
      <c r="A225" s="1515">
        <v>45128</v>
      </c>
      <c r="B225" s="1521">
        <v>10</v>
      </c>
      <c r="C225" s="1613" t="s">
        <v>4668</v>
      </c>
      <c r="D225" s="1582" t="s">
        <v>5630</v>
      </c>
      <c r="E225" s="1582"/>
      <c r="F225" s="151"/>
      <c r="G225" s="50" t="s">
        <v>5631</v>
      </c>
      <c r="H225" s="50">
        <v>200</v>
      </c>
      <c r="I225" s="53" t="s">
        <v>5632</v>
      </c>
      <c r="J225" s="50" t="s">
        <v>506</v>
      </c>
      <c r="K225" s="57" t="s">
        <v>5633</v>
      </c>
      <c r="L225" s="150" t="s">
        <v>5634</v>
      </c>
      <c r="M225" s="50" t="s">
        <v>5635</v>
      </c>
      <c r="N225" s="66" t="s">
        <v>5636</v>
      </c>
      <c r="O225" s="50">
        <v>4</v>
      </c>
      <c r="P225" s="50">
        <v>800</v>
      </c>
      <c r="Q225" s="1537" t="s">
        <v>511</v>
      </c>
      <c r="R225" s="1516">
        <v>45120</v>
      </c>
      <c r="S225" s="1521" t="s">
        <v>4667</v>
      </c>
      <c r="T225" s="1521"/>
      <c r="U225" s="1521" t="s">
        <v>511</v>
      </c>
      <c r="V225" s="31" t="s">
        <v>5542</v>
      </c>
      <c r="W225" s="1522">
        <v>5.5</v>
      </c>
    </row>
    <row r="226" spans="1:23" s="24" customFormat="1" ht="15" customHeight="1" x14ac:dyDescent="0.25">
      <c r="A226" s="1515">
        <v>45127</v>
      </c>
      <c r="B226" s="19">
        <v>1</v>
      </c>
      <c r="C226" s="1598" t="s">
        <v>574</v>
      </c>
      <c r="D226" s="1581">
        <v>118812</v>
      </c>
      <c r="E226" s="1581"/>
      <c r="F226" s="1611"/>
      <c r="G226" s="144" t="s">
        <v>13</v>
      </c>
      <c r="H226" s="134">
        <v>1</v>
      </c>
      <c r="I226" s="144" t="s">
        <v>5637</v>
      </c>
      <c r="J226" s="144" t="s">
        <v>506</v>
      </c>
      <c r="K226" s="1622"/>
      <c r="L226" s="150" t="s">
        <v>5638</v>
      </c>
      <c r="M226" s="144" t="s">
        <v>5639</v>
      </c>
      <c r="N226" s="61" t="s">
        <v>5640</v>
      </c>
      <c r="O226" s="144">
        <v>2</v>
      </c>
      <c r="P226" s="144">
        <v>2</v>
      </c>
      <c r="Q226" s="1537"/>
      <c r="R226" s="1516" t="s">
        <v>4863</v>
      </c>
      <c r="S226" s="19" t="s">
        <v>4783</v>
      </c>
      <c r="T226" s="19"/>
      <c r="U226" s="19" t="s">
        <v>511</v>
      </c>
      <c r="V226" s="154" t="s">
        <v>5641</v>
      </c>
      <c r="W226" s="1522"/>
    </row>
    <row r="227" spans="1:23" s="1523" customFormat="1" ht="15" customHeight="1" x14ac:dyDescent="0.25">
      <c r="A227" s="1515">
        <v>45127</v>
      </c>
      <c r="B227" s="19">
        <v>1</v>
      </c>
      <c r="C227" s="1613" t="s">
        <v>4668</v>
      </c>
      <c r="D227" s="1581">
        <v>118626</v>
      </c>
      <c r="E227" s="1581"/>
      <c r="F227" s="1611"/>
      <c r="G227" s="144" t="s">
        <v>13</v>
      </c>
      <c r="H227" s="134">
        <v>3</v>
      </c>
      <c r="I227" s="144" t="s">
        <v>5637</v>
      </c>
      <c r="J227" s="144" t="s">
        <v>520</v>
      </c>
      <c r="K227" s="1622" t="s">
        <v>5333</v>
      </c>
      <c r="L227" s="150" t="s">
        <v>5642</v>
      </c>
      <c r="M227" s="144" t="s">
        <v>5643</v>
      </c>
      <c r="N227" s="61" t="s">
        <v>5640</v>
      </c>
      <c r="O227" s="144">
        <v>1</v>
      </c>
      <c r="P227" s="144">
        <v>3</v>
      </c>
      <c r="Q227" s="1537"/>
      <c r="R227" s="1516" t="s">
        <v>4863</v>
      </c>
      <c r="S227" s="19" t="s">
        <v>4667</v>
      </c>
      <c r="T227" s="19" t="s">
        <v>19</v>
      </c>
      <c r="U227" s="19" t="s">
        <v>511</v>
      </c>
      <c r="V227" s="154" t="s">
        <v>5644</v>
      </c>
      <c r="W227" s="1522">
        <v>2.5</v>
      </c>
    </row>
    <row r="228" spans="1:23" s="164" customFormat="1" ht="15" customHeight="1" x14ac:dyDescent="0.25">
      <c r="A228" s="1515">
        <v>45127</v>
      </c>
      <c r="B228" s="1633">
        <v>3</v>
      </c>
      <c r="C228" s="1598" t="s">
        <v>4668</v>
      </c>
      <c r="D228" s="1634" t="s">
        <v>5645</v>
      </c>
      <c r="E228" s="1634"/>
      <c r="F228" s="16"/>
      <c r="G228" s="1635" t="s">
        <v>13</v>
      </c>
      <c r="H228" s="1635">
        <v>25</v>
      </c>
      <c r="I228" s="1636" t="s">
        <v>5632</v>
      </c>
      <c r="J228" s="1635" t="s">
        <v>520</v>
      </c>
      <c r="K228" s="1637" t="s">
        <v>5646</v>
      </c>
      <c r="L228" s="1638" t="s">
        <v>5647</v>
      </c>
      <c r="M228" s="1635" t="s">
        <v>5431</v>
      </c>
      <c r="N228" s="1634" t="s">
        <v>5487</v>
      </c>
      <c r="O228" s="1635">
        <v>6</v>
      </c>
      <c r="P228" s="1635">
        <v>150</v>
      </c>
      <c r="Q228" s="1634"/>
      <c r="R228" s="1639">
        <v>45117</v>
      </c>
      <c r="S228" s="1633" t="s">
        <v>4667</v>
      </c>
      <c r="T228" s="1640"/>
      <c r="U228" s="12" t="s">
        <v>511</v>
      </c>
      <c r="V228" s="82" t="s">
        <v>5648</v>
      </c>
      <c r="W228" s="4">
        <v>5</v>
      </c>
    </row>
    <row r="229" spans="1:23" s="2" customFormat="1" ht="15" customHeight="1" x14ac:dyDescent="0.25">
      <c r="A229" s="1515">
        <v>45127</v>
      </c>
      <c r="B229" s="12">
        <v>15</v>
      </c>
      <c r="C229" s="1598" t="s">
        <v>4668</v>
      </c>
      <c r="D229" s="45" t="s">
        <v>5649</v>
      </c>
      <c r="E229" s="45"/>
      <c r="F229" s="15"/>
      <c r="G229" s="16" t="s">
        <v>13</v>
      </c>
      <c r="H229" s="16">
        <v>424</v>
      </c>
      <c r="I229" s="52" t="s">
        <v>1846</v>
      </c>
      <c r="J229" s="16" t="s">
        <v>506</v>
      </c>
      <c r="K229" s="56" t="s">
        <v>5650</v>
      </c>
      <c r="L229" s="150" t="s">
        <v>5651</v>
      </c>
      <c r="M229" s="16" t="s">
        <v>5652</v>
      </c>
      <c r="N229" s="17" t="s">
        <v>5653</v>
      </c>
      <c r="O229" s="16">
        <v>0</v>
      </c>
      <c r="P229" s="16">
        <v>0</v>
      </c>
      <c r="Q229" s="16"/>
      <c r="R229" s="1520">
        <v>45118</v>
      </c>
      <c r="S229" s="12" t="s">
        <v>4783</v>
      </c>
      <c r="T229" s="12"/>
      <c r="U229" s="12" t="s">
        <v>516</v>
      </c>
      <c r="V229" s="82" t="s">
        <v>5654</v>
      </c>
      <c r="W229" s="4">
        <v>6</v>
      </c>
    </row>
    <row r="230" spans="1:23" s="1523" customFormat="1" ht="15" customHeight="1" x14ac:dyDescent="0.25">
      <c r="A230" s="1515">
        <v>45126</v>
      </c>
      <c r="B230" s="19">
        <v>15</v>
      </c>
      <c r="C230" s="1613" t="s">
        <v>4668</v>
      </c>
      <c r="D230" s="1582" t="s">
        <v>5655</v>
      </c>
      <c r="E230" s="1582"/>
      <c r="F230" s="1594"/>
      <c r="G230" s="144" t="s">
        <v>13</v>
      </c>
      <c r="H230" s="144">
        <v>50</v>
      </c>
      <c r="I230" s="1620" t="s">
        <v>5656</v>
      </c>
      <c r="J230" s="144" t="s">
        <v>506</v>
      </c>
      <c r="K230" s="1622" t="s">
        <v>5657</v>
      </c>
      <c r="L230" s="150" t="s">
        <v>5651</v>
      </c>
      <c r="M230" s="144" t="s">
        <v>5652</v>
      </c>
      <c r="N230" s="61" t="s">
        <v>5653</v>
      </c>
      <c r="O230" s="144">
        <v>0</v>
      </c>
      <c r="P230" s="144">
        <v>0</v>
      </c>
      <c r="Q230" s="144"/>
      <c r="R230" s="1516">
        <v>45118</v>
      </c>
      <c r="S230" s="19" t="s">
        <v>4783</v>
      </c>
      <c r="T230" s="19"/>
      <c r="U230" s="19" t="s">
        <v>516</v>
      </c>
      <c r="V230" s="154" t="s">
        <v>5654</v>
      </c>
      <c r="W230" s="1623">
        <v>6</v>
      </c>
    </row>
    <row r="231" spans="1:23" s="1641" customFormat="1" ht="15" customHeight="1" x14ac:dyDescent="0.25">
      <c r="A231" s="1515">
        <v>45126</v>
      </c>
      <c r="B231" s="1628"/>
      <c r="C231" s="1517" t="s">
        <v>4668</v>
      </c>
      <c r="D231" s="128">
        <v>118841</v>
      </c>
      <c r="E231" s="128"/>
      <c r="F231" s="151"/>
      <c r="G231" s="77" t="s">
        <v>13</v>
      </c>
      <c r="H231" s="77">
        <v>5</v>
      </c>
      <c r="I231" s="138" t="s">
        <v>5658</v>
      </c>
      <c r="J231" s="77" t="s">
        <v>506</v>
      </c>
      <c r="K231" s="136" t="s">
        <v>5659</v>
      </c>
      <c r="L231" s="1604" t="s">
        <v>5660</v>
      </c>
      <c r="M231" s="77" t="s">
        <v>5661</v>
      </c>
      <c r="N231" s="128" t="s">
        <v>5662</v>
      </c>
      <c r="O231" s="77">
        <v>4</v>
      </c>
      <c r="P231" s="77">
        <v>20</v>
      </c>
      <c r="Q231" s="77"/>
      <c r="R231" s="1627">
        <v>45118</v>
      </c>
      <c r="S231" s="1628" t="s">
        <v>4667</v>
      </c>
      <c r="T231" s="1628"/>
      <c r="U231" s="1521"/>
      <c r="V231" s="31" t="s">
        <v>5663</v>
      </c>
      <c r="W231" s="1522">
        <v>5.5</v>
      </c>
    </row>
    <row r="232" spans="1:23" s="1641" customFormat="1" ht="15" customHeight="1" x14ac:dyDescent="0.25">
      <c r="A232" s="1515">
        <v>45125</v>
      </c>
      <c r="B232" s="1521">
        <v>143</v>
      </c>
      <c r="C232" s="1598"/>
      <c r="D232" s="1582" t="s">
        <v>5664</v>
      </c>
      <c r="E232" s="1582"/>
      <c r="F232" s="151"/>
      <c r="G232" s="50" t="s">
        <v>5665</v>
      </c>
      <c r="H232" s="50">
        <v>286</v>
      </c>
      <c r="I232" s="1642" t="s">
        <v>5656</v>
      </c>
      <c r="J232" s="50" t="s">
        <v>5335</v>
      </c>
      <c r="K232" s="57" t="s">
        <v>5666</v>
      </c>
      <c r="L232" s="66" t="s">
        <v>5667</v>
      </c>
      <c r="M232" s="50" t="s">
        <v>535</v>
      </c>
      <c r="N232" s="66" t="s">
        <v>5668</v>
      </c>
      <c r="O232" s="50">
        <v>0</v>
      </c>
      <c r="P232" s="50">
        <v>0</v>
      </c>
      <c r="Q232" s="18"/>
      <c r="R232" s="1596" t="s">
        <v>5472</v>
      </c>
      <c r="S232" s="1521" t="s">
        <v>4667</v>
      </c>
      <c r="T232" s="1521"/>
      <c r="U232" s="1521"/>
      <c r="V232" s="151" t="s">
        <v>5669</v>
      </c>
      <c r="W232" s="68"/>
    </row>
    <row r="233" spans="1:23" ht="15" customHeight="1" x14ac:dyDescent="0.25">
      <c r="A233" s="1515">
        <v>45125</v>
      </c>
      <c r="B233" s="19">
        <v>1</v>
      </c>
      <c r="C233" s="1598" t="s">
        <v>574</v>
      </c>
      <c r="D233" s="1581">
        <v>118307</v>
      </c>
      <c r="E233" s="1581"/>
      <c r="F233" s="1611"/>
      <c r="G233" s="144" t="s">
        <v>13</v>
      </c>
      <c r="H233" s="134">
        <v>8</v>
      </c>
      <c r="I233" s="144" t="s">
        <v>5670</v>
      </c>
      <c r="J233" s="144" t="s">
        <v>506</v>
      </c>
      <c r="K233" s="1622" t="s">
        <v>5671</v>
      </c>
      <c r="L233" s="61" t="s">
        <v>5672</v>
      </c>
      <c r="M233" s="144" t="s">
        <v>5673</v>
      </c>
      <c r="N233" s="61" t="s">
        <v>5674</v>
      </c>
      <c r="O233" s="144">
        <v>56</v>
      </c>
      <c r="P233" s="144">
        <v>448</v>
      </c>
      <c r="Q233" s="1537"/>
      <c r="R233" s="1516" t="s">
        <v>2072</v>
      </c>
      <c r="S233" s="19" t="s">
        <v>4667</v>
      </c>
      <c r="T233" s="19"/>
      <c r="U233" s="19" t="s">
        <v>511</v>
      </c>
      <c r="V233" s="154" t="s">
        <v>5675</v>
      </c>
      <c r="W233" s="1522">
        <v>4.5</v>
      </c>
    </row>
    <row r="234" spans="1:23" s="1641" customFormat="1" ht="15" customHeight="1" x14ac:dyDescent="0.25">
      <c r="A234" s="1515">
        <v>45125</v>
      </c>
      <c r="B234" s="1521">
        <v>1</v>
      </c>
      <c r="C234" s="1517" t="s">
        <v>4714</v>
      </c>
      <c r="D234" s="1582">
        <v>118743</v>
      </c>
      <c r="E234" s="1582"/>
      <c r="F234" s="1632"/>
      <c r="G234" s="50" t="s">
        <v>13</v>
      </c>
      <c r="H234" s="50">
        <v>20</v>
      </c>
      <c r="I234" s="53" t="s">
        <v>5676</v>
      </c>
      <c r="J234" s="50" t="s">
        <v>5677</v>
      </c>
      <c r="K234" s="57" t="s">
        <v>5678</v>
      </c>
      <c r="L234" s="61" t="s">
        <v>5679</v>
      </c>
      <c r="M234" s="144" t="s">
        <v>5680</v>
      </c>
      <c r="N234" s="1591" t="s">
        <v>5681</v>
      </c>
      <c r="O234" s="50">
        <v>10</v>
      </c>
      <c r="P234" s="50">
        <v>200</v>
      </c>
      <c r="Q234" s="1537" t="s">
        <v>511</v>
      </c>
      <c r="R234" s="1516">
        <v>45118</v>
      </c>
      <c r="S234" s="1521" t="s">
        <v>4667</v>
      </c>
      <c r="T234" s="1521" t="s">
        <v>19</v>
      </c>
      <c r="U234" s="1521" t="s">
        <v>511</v>
      </c>
      <c r="V234" s="151" t="s">
        <v>5682</v>
      </c>
      <c r="W234" s="1522">
        <v>12</v>
      </c>
    </row>
    <row r="235" spans="1:23" s="1641" customFormat="1" ht="15" customHeight="1" x14ac:dyDescent="0.25">
      <c r="A235" s="1515">
        <v>45125</v>
      </c>
      <c r="B235" s="19">
        <v>1</v>
      </c>
      <c r="C235" s="1613" t="s">
        <v>4668</v>
      </c>
      <c r="D235" s="1581">
        <v>118256</v>
      </c>
      <c r="E235" s="1581"/>
      <c r="F235" s="1632"/>
      <c r="G235" s="144" t="s">
        <v>13</v>
      </c>
      <c r="H235" s="1631">
        <v>9</v>
      </c>
      <c r="I235" s="144" t="s">
        <v>5676</v>
      </c>
      <c r="J235" s="144" t="s">
        <v>782</v>
      </c>
      <c r="K235" s="1612" t="s">
        <v>5683</v>
      </c>
      <c r="L235" s="61" t="s">
        <v>5684</v>
      </c>
      <c r="M235" s="144" t="s">
        <v>5685</v>
      </c>
      <c r="N235" s="61" t="s">
        <v>5681</v>
      </c>
      <c r="O235" s="144">
        <v>23</v>
      </c>
      <c r="P235" s="144">
        <v>207</v>
      </c>
      <c r="Q235" s="1537"/>
      <c r="R235" s="1516" t="s">
        <v>1990</v>
      </c>
      <c r="S235" s="19" t="s">
        <v>4667</v>
      </c>
      <c r="T235" s="19"/>
      <c r="U235" s="19" t="s">
        <v>511</v>
      </c>
      <c r="V235" s="154" t="s">
        <v>5686</v>
      </c>
      <c r="W235" s="1623">
        <v>8</v>
      </c>
    </row>
    <row r="236" spans="1:23" s="1523" customFormat="1" ht="15" customHeight="1" x14ac:dyDescent="0.25">
      <c r="A236" s="1515">
        <v>45125</v>
      </c>
      <c r="B236" s="1643">
        <v>12</v>
      </c>
      <c r="C236" s="1613" t="s">
        <v>4668</v>
      </c>
      <c r="D236" s="145">
        <v>119043</v>
      </c>
      <c r="E236" s="145"/>
      <c r="F236" s="1644"/>
      <c r="G236" s="136" t="s">
        <v>13</v>
      </c>
      <c r="H236" s="136">
        <v>150</v>
      </c>
      <c r="I236" s="1645" t="s">
        <v>5687</v>
      </c>
      <c r="J236" s="136" t="s">
        <v>506</v>
      </c>
      <c r="K236" s="136" t="s">
        <v>5659</v>
      </c>
      <c r="L236" s="145" t="s">
        <v>5688</v>
      </c>
      <c r="M236" s="136" t="s">
        <v>5689</v>
      </c>
      <c r="N236" s="145" t="s">
        <v>5690</v>
      </c>
      <c r="O236" s="136">
        <v>2</v>
      </c>
      <c r="P236" s="136">
        <v>300</v>
      </c>
      <c r="Q236" s="1625" t="s">
        <v>511</v>
      </c>
      <c r="R236" s="1605">
        <v>45118</v>
      </c>
      <c r="S236" s="1643" t="s">
        <v>4667</v>
      </c>
      <c r="T236" s="1643"/>
      <c r="U236" s="19" t="s">
        <v>511</v>
      </c>
      <c r="V236" s="1594" t="s">
        <v>5691</v>
      </c>
      <c r="W236" s="1623">
        <v>6</v>
      </c>
    </row>
    <row r="237" spans="1:23" ht="15" customHeight="1" x14ac:dyDescent="0.25">
      <c r="A237" s="1515">
        <v>45125</v>
      </c>
      <c r="B237" s="1521">
        <v>1</v>
      </c>
      <c r="C237" s="1517" t="s">
        <v>4714</v>
      </c>
      <c r="D237" s="1582">
        <v>119038</v>
      </c>
      <c r="E237" s="1582"/>
      <c r="F237" s="1632"/>
      <c r="G237" s="50" t="s">
        <v>5692</v>
      </c>
      <c r="H237" s="50">
        <v>92</v>
      </c>
      <c r="I237" s="144" t="s">
        <v>1964</v>
      </c>
      <c r="J237" s="50" t="s">
        <v>506</v>
      </c>
      <c r="K237" s="139" t="s">
        <v>5693</v>
      </c>
      <c r="L237" s="61" t="s">
        <v>5694</v>
      </c>
      <c r="M237" s="50" t="s">
        <v>4924</v>
      </c>
      <c r="N237" s="61" t="s">
        <v>1974</v>
      </c>
      <c r="O237" s="50">
        <v>21</v>
      </c>
      <c r="P237" s="50">
        <v>1932</v>
      </c>
      <c r="Q237" s="1537" t="s">
        <v>511</v>
      </c>
      <c r="R237" s="1516">
        <v>45117</v>
      </c>
      <c r="S237" s="1521" t="s">
        <v>4667</v>
      </c>
      <c r="T237" s="1521" t="s">
        <v>5695</v>
      </c>
      <c r="U237" s="19" t="s">
        <v>511</v>
      </c>
      <c r="V237" s="151" t="s">
        <v>5403</v>
      </c>
      <c r="W237" s="1522">
        <v>8.5</v>
      </c>
    </row>
    <row r="238" spans="1:23" s="1523" customFormat="1" ht="15" customHeight="1" x14ac:dyDescent="0.25">
      <c r="A238" s="1515">
        <v>45124</v>
      </c>
      <c r="B238" s="19">
        <v>1</v>
      </c>
      <c r="C238" s="1598" t="s">
        <v>574</v>
      </c>
      <c r="D238" s="1581" t="s">
        <v>5696</v>
      </c>
      <c r="E238" s="1581"/>
      <c r="F238" s="1632"/>
      <c r="G238" s="144" t="s">
        <v>13</v>
      </c>
      <c r="H238" s="134">
        <v>1</v>
      </c>
      <c r="I238" s="144" t="s">
        <v>1964</v>
      </c>
      <c r="J238" s="144" t="s">
        <v>782</v>
      </c>
      <c r="K238" s="1646" t="s">
        <v>5697</v>
      </c>
      <c r="L238" s="61" t="s">
        <v>5698</v>
      </c>
      <c r="M238" s="144" t="s">
        <v>5699</v>
      </c>
      <c r="N238" s="61" t="s">
        <v>1974</v>
      </c>
      <c r="O238" s="144">
        <v>8</v>
      </c>
      <c r="P238" s="144">
        <v>8</v>
      </c>
      <c r="Q238" s="1537"/>
      <c r="R238" s="1516" t="s">
        <v>5472</v>
      </c>
      <c r="S238" s="19" t="s">
        <v>4667</v>
      </c>
      <c r="T238" s="19"/>
      <c r="U238" s="19" t="s">
        <v>511</v>
      </c>
      <c r="V238" s="154" t="s">
        <v>5700</v>
      </c>
      <c r="W238" s="1522">
        <v>2.5</v>
      </c>
    </row>
    <row r="239" spans="1:23" s="1523" customFormat="1" ht="15" customHeight="1" x14ac:dyDescent="0.25">
      <c r="A239" s="1515">
        <v>45124</v>
      </c>
      <c r="B239" s="1647"/>
      <c r="C239" s="1517" t="s">
        <v>574</v>
      </c>
      <c r="D239" s="1648" t="s">
        <v>5701</v>
      </c>
      <c r="E239" s="1648"/>
      <c r="F239" s="151"/>
      <c r="G239" s="1649" t="s">
        <v>13</v>
      </c>
      <c r="H239" s="1649">
        <v>8</v>
      </c>
      <c r="I239" s="1650" t="s">
        <v>5702</v>
      </c>
      <c r="J239" s="1649" t="s">
        <v>506</v>
      </c>
      <c r="K239" s="1651" t="s">
        <v>5703</v>
      </c>
      <c r="L239" s="1648" t="s">
        <v>5704</v>
      </c>
      <c r="M239" s="1652" t="s">
        <v>5705</v>
      </c>
      <c r="N239" s="1648" t="s">
        <v>5706</v>
      </c>
      <c r="O239" s="1651">
        <v>10</v>
      </c>
      <c r="P239" s="1649">
        <v>80</v>
      </c>
      <c r="Q239" s="1651"/>
      <c r="R239" s="1653">
        <v>45119</v>
      </c>
      <c r="S239" s="1647" t="s">
        <v>4667</v>
      </c>
      <c r="T239" s="1654"/>
      <c r="U239" s="1521" t="s">
        <v>511</v>
      </c>
      <c r="V239" s="31" t="s">
        <v>5707</v>
      </c>
      <c r="W239" s="1522">
        <v>8</v>
      </c>
    </row>
    <row r="240" spans="1:23" ht="15" customHeight="1" x14ac:dyDescent="0.25">
      <c r="A240" s="1515">
        <v>45121</v>
      </c>
      <c r="B240" s="1521">
        <v>143</v>
      </c>
      <c r="C240" s="1598"/>
      <c r="D240" s="1582" t="s">
        <v>5708</v>
      </c>
      <c r="E240" s="1582"/>
      <c r="F240" s="151"/>
      <c r="G240" s="50" t="s">
        <v>5665</v>
      </c>
      <c r="H240" s="50">
        <v>858</v>
      </c>
      <c r="I240" s="1642" t="s">
        <v>5656</v>
      </c>
      <c r="J240" s="50" t="s">
        <v>5335</v>
      </c>
      <c r="K240" s="57" t="s">
        <v>5666</v>
      </c>
      <c r="L240" s="66" t="s">
        <v>5667</v>
      </c>
      <c r="M240" s="50" t="s">
        <v>535</v>
      </c>
      <c r="N240" s="66" t="s">
        <v>5668</v>
      </c>
      <c r="O240" s="50">
        <v>0</v>
      </c>
      <c r="P240" s="50">
        <v>0</v>
      </c>
      <c r="Q240" s="18"/>
      <c r="R240" s="1596" t="s">
        <v>5472</v>
      </c>
      <c r="S240" s="1521" t="s">
        <v>4667</v>
      </c>
      <c r="T240" s="1521"/>
      <c r="U240" s="1521"/>
      <c r="V240" s="151" t="s">
        <v>5669</v>
      </c>
    </row>
    <row r="241" spans="1:23" ht="15" customHeight="1" x14ac:dyDescent="0.25">
      <c r="A241" s="1515">
        <v>45121</v>
      </c>
      <c r="B241" s="1521"/>
      <c r="C241" s="1655"/>
      <c r="D241" s="1615" t="s">
        <v>5500</v>
      </c>
      <c r="E241" s="1615"/>
      <c r="F241" s="151"/>
      <c r="G241" s="50"/>
      <c r="H241" s="50">
        <v>105</v>
      </c>
      <c r="I241" s="50"/>
      <c r="J241" s="50" t="s">
        <v>520</v>
      </c>
      <c r="K241" s="57"/>
      <c r="L241" s="66"/>
      <c r="M241" s="50"/>
      <c r="N241" s="66"/>
      <c r="O241" s="50">
        <v>1</v>
      </c>
      <c r="P241" s="50">
        <v>105</v>
      </c>
      <c r="Q241" s="18"/>
      <c r="R241" s="1596"/>
      <c r="S241" s="1521"/>
      <c r="T241" s="1521"/>
      <c r="U241" s="1521"/>
      <c r="V241" s="151" t="s">
        <v>842</v>
      </c>
    </row>
    <row r="242" spans="1:23" s="1523" customFormat="1" ht="15" customHeight="1" x14ac:dyDescent="0.25">
      <c r="A242" s="1515">
        <v>45121</v>
      </c>
      <c r="B242" s="1647"/>
      <c r="C242" s="1656" t="s">
        <v>574</v>
      </c>
      <c r="D242" s="1648" t="s">
        <v>5709</v>
      </c>
      <c r="E242" s="1648"/>
      <c r="F242" s="151"/>
      <c r="G242" s="1649" t="s">
        <v>13</v>
      </c>
      <c r="H242" s="1649">
        <v>4</v>
      </c>
      <c r="I242" s="1650" t="s">
        <v>5710</v>
      </c>
      <c r="J242" s="1649" t="s">
        <v>506</v>
      </c>
      <c r="K242" s="1651" t="s">
        <v>5711</v>
      </c>
      <c r="L242" s="1648" t="s">
        <v>5712</v>
      </c>
      <c r="M242" s="1652" t="s">
        <v>5705</v>
      </c>
      <c r="N242" s="1648" t="s">
        <v>5713</v>
      </c>
      <c r="O242" s="1651">
        <v>10</v>
      </c>
      <c r="P242" s="1649">
        <v>40</v>
      </c>
      <c r="Q242" s="1651"/>
      <c r="R242" s="1653">
        <v>45119</v>
      </c>
      <c r="S242" s="1647" t="s">
        <v>4667</v>
      </c>
      <c r="T242" s="1654"/>
      <c r="U242" s="1521" t="s">
        <v>511</v>
      </c>
      <c r="V242" s="31" t="s">
        <v>5707</v>
      </c>
      <c r="W242" s="1522">
        <v>6</v>
      </c>
    </row>
    <row r="243" spans="1:23" ht="15" customHeight="1" x14ac:dyDescent="0.25">
      <c r="A243" s="1515">
        <v>45120</v>
      </c>
      <c r="B243" s="19">
        <v>1</v>
      </c>
      <c r="C243" s="1657" t="s">
        <v>4668</v>
      </c>
      <c r="D243" s="1581" t="s">
        <v>5714</v>
      </c>
      <c r="E243" s="1581"/>
      <c r="F243" s="1594"/>
      <c r="G243" s="144" t="s">
        <v>4381</v>
      </c>
      <c r="H243" s="134">
        <v>10</v>
      </c>
      <c r="I243" s="1658" t="s">
        <v>5715</v>
      </c>
      <c r="J243" s="144" t="s">
        <v>520</v>
      </c>
      <c r="K243" s="1622" t="s">
        <v>5716</v>
      </c>
      <c r="L243" s="61" t="s">
        <v>5717</v>
      </c>
      <c r="M243" s="144" t="s">
        <v>5718</v>
      </c>
      <c r="N243" s="61" t="s">
        <v>5640</v>
      </c>
      <c r="O243" s="144">
        <v>56</v>
      </c>
      <c r="P243" s="144">
        <v>560</v>
      </c>
      <c r="Q243" s="144"/>
      <c r="R243" s="1596" t="s">
        <v>4863</v>
      </c>
      <c r="S243" s="19" t="s">
        <v>4667</v>
      </c>
      <c r="T243" s="19"/>
      <c r="U243" s="19"/>
      <c r="V243" s="1594" t="s">
        <v>5719</v>
      </c>
      <c r="W243" s="68">
        <v>7</v>
      </c>
    </row>
    <row r="244" spans="1:23" ht="15" customHeight="1" x14ac:dyDescent="0.25">
      <c r="A244" s="1515">
        <v>45120</v>
      </c>
      <c r="B244" s="19">
        <v>2</v>
      </c>
      <c r="C244" s="1657" t="s">
        <v>4668</v>
      </c>
      <c r="D244" s="1581">
        <v>118879</v>
      </c>
      <c r="E244" s="1581"/>
      <c r="F244" s="1594"/>
      <c r="G244" s="144" t="s">
        <v>13</v>
      </c>
      <c r="H244" s="134">
        <v>30</v>
      </c>
      <c r="I244" s="1658" t="s">
        <v>5720</v>
      </c>
      <c r="J244" s="144" t="s">
        <v>506</v>
      </c>
      <c r="K244" s="1622"/>
      <c r="L244" s="61" t="s">
        <v>5721</v>
      </c>
      <c r="M244" s="144" t="s">
        <v>5722</v>
      </c>
      <c r="N244" s="61" t="s">
        <v>5471</v>
      </c>
      <c r="O244" s="144">
        <v>7</v>
      </c>
      <c r="P244" s="144">
        <v>210</v>
      </c>
      <c r="Q244" s="144"/>
      <c r="R244" s="1596" t="s">
        <v>5472</v>
      </c>
      <c r="S244" s="19" t="s">
        <v>4667</v>
      </c>
      <c r="T244" s="19"/>
      <c r="U244" s="19"/>
      <c r="V244" s="1594" t="s">
        <v>5723</v>
      </c>
      <c r="W244" s="68">
        <v>6</v>
      </c>
    </row>
    <row r="245" spans="1:23" s="24" customFormat="1" ht="15" customHeight="1" x14ac:dyDescent="0.25">
      <c r="A245" s="1515">
        <v>45120</v>
      </c>
      <c r="B245" s="19">
        <v>1</v>
      </c>
      <c r="C245" s="1657" t="s">
        <v>4668</v>
      </c>
      <c r="D245" s="1582" t="s">
        <v>5724</v>
      </c>
      <c r="E245" s="1582"/>
      <c r="F245" s="1611"/>
      <c r="G245" s="144" t="s">
        <v>13</v>
      </c>
      <c r="H245" s="134">
        <v>16</v>
      </c>
      <c r="I245" s="144" t="s">
        <v>5715</v>
      </c>
      <c r="J245" s="144" t="s">
        <v>5725</v>
      </c>
      <c r="K245" s="1622"/>
      <c r="L245" s="61" t="s">
        <v>5726</v>
      </c>
      <c r="M245" s="144" t="s">
        <v>5727</v>
      </c>
      <c r="N245" s="61" t="s">
        <v>5640</v>
      </c>
      <c r="O245" s="144">
        <v>5</v>
      </c>
      <c r="P245" s="144">
        <v>80</v>
      </c>
      <c r="Q245" s="1537"/>
      <c r="R245" s="1596" t="s">
        <v>4863</v>
      </c>
      <c r="S245" s="19" t="s">
        <v>4667</v>
      </c>
      <c r="T245" s="19" t="s">
        <v>19</v>
      </c>
      <c r="U245" s="19" t="s">
        <v>511</v>
      </c>
      <c r="V245" s="1594" t="s">
        <v>5176</v>
      </c>
      <c r="W245" s="1522">
        <v>2</v>
      </c>
    </row>
    <row r="246" spans="1:23" s="24" customFormat="1" ht="15" customHeight="1" x14ac:dyDescent="0.25">
      <c r="A246" s="1515">
        <v>45120</v>
      </c>
      <c r="B246" s="19">
        <v>1</v>
      </c>
      <c r="C246" s="1657" t="s">
        <v>4668</v>
      </c>
      <c r="D246" s="1581" t="s">
        <v>5728</v>
      </c>
      <c r="E246" s="1581"/>
      <c r="F246" s="1611"/>
      <c r="G246" s="144" t="s">
        <v>13</v>
      </c>
      <c r="H246" s="134">
        <v>2</v>
      </c>
      <c r="I246" s="144" t="s">
        <v>5715</v>
      </c>
      <c r="J246" s="144" t="s">
        <v>506</v>
      </c>
      <c r="K246" s="1622" t="s">
        <v>1038</v>
      </c>
      <c r="L246" s="61" t="s">
        <v>5729</v>
      </c>
      <c r="M246" s="144" t="s">
        <v>4795</v>
      </c>
      <c r="N246" s="61" t="s">
        <v>5640</v>
      </c>
      <c r="O246" s="144">
        <v>84</v>
      </c>
      <c r="P246" s="144">
        <v>168</v>
      </c>
      <c r="Q246" s="1537"/>
      <c r="R246" s="1516" t="s">
        <v>4863</v>
      </c>
      <c r="S246" s="19" t="s">
        <v>4667</v>
      </c>
      <c r="T246" s="19"/>
      <c r="U246" s="19"/>
      <c r="V246" s="154" t="s">
        <v>5719</v>
      </c>
      <c r="W246" s="1522">
        <v>2</v>
      </c>
    </row>
    <row r="247" spans="1:23" s="24" customFormat="1" ht="15" customHeight="1" x14ac:dyDescent="0.25">
      <c r="A247" s="1515">
        <v>45119</v>
      </c>
      <c r="B247" s="19">
        <v>1</v>
      </c>
      <c r="C247" s="1657" t="s">
        <v>574</v>
      </c>
      <c r="D247" s="1581">
        <v>118285</v>
      </c>
      <c r="E247" s="1581"/>
      <c r="F247" s="1611"/>
      <c r="G247" s="144" t="s">
        <v>13</v>
      </c>
      <c r="H247" s="134">
        <v>10</v>
      </c>
      <c r="I247" s="144" t="s">
        <v>2020</v>
      </c>
      <c r="J247" s="144" t="s">
        <v>506</v>
      </c>
      <c r="K247" s="1622" t="s">
        <v>1038</v>
      </c>
      <c r="L247" s="62" t="s">
        <v>5730</v>
      </c>
      <c r="M247" s="144" t="s">
        <v>5731</v>
      </c>
      <c r="N247" s="61" t="s">
        <v>2070</v>
      </c>
      <c r="O247" s="144">
        <v>8</v>
      </c>
      <c r="P247" s="144">
        <v>80</v>
      </c>
      <c r="Q247" s="144"/>
      <c r="R247" s="1596" t="s">
        <v>2072</v>
      </c>
      <c r="S247" s="19" t="s">
        <v>4667</v>
      </c>
      <c r="T247" s="19"/>
      <c r="U247" s="19"/>
      <c r="V247" s="1594" t="s">
        <v>5732</v>
      </c>
      <c r="W247" s="1522">
        <v>6.5</v>
      </c>
    </row>
    <row r="248" spans="1:23" s="24" customFormat="1" ht="15" customHeight="1" x14ac:dyDescent="0.25">
      <c r="A248" s="1515">
        <v>45119</v>
      </c>
      <c r="B248" s="19">
        <v>2</v>
      </c>
      <c r="C248" s="1657" t="s">
        <v>4668</v>
      </c>
      <c r="D248" s="1581">
        <v>119010</v>
      </c>
      <c r="E248" s="1581"/>
      <c r="F248" s="1611"/>
      <c r="G248" s="144" t="s">
        <v>13</v>
      </c>
      <c r="H248" s="134">
        <v>2</v>
      </c>
      <c r="I248" s="144" t="s">
        <v>1984</v>
      </c>
      <c r="J248" s="144" t="s">
        <v>506</v>
      </c>
      <c r="K248" s="1622" t="s">
        <v>1038</v>
      </c>
      <c r="L248" s="61" t="s">
        <v>5733</v>
      </c>
      <c r="M248" s="144" t="s">
        <v>5734</v>
      </c>
      <c r="N248" s="61" t="s">
        <v>5471</v>
      </c>
      <c r="O248" s="144">
        <v>91</v>
      </c>
      <c r="P248" s="144">
        <v>182</v>
      </c>
      <c r="Q248" s="144"/>
      <c r="R248" s="1516" t="s">
        <v>5472</v>
      </c>
      <c r="S248" s="19" t="s">
        <v>4667</v>
      </c>
      <c r="T248" s="19" t="s">
        <v>19</v>
      </c>
      <c r="U248" s="19" t="s">
        <v>511</v>
      </c>
      <c r="V248" s="154" t="s">
        <v>5735</v>
      </c>
      <c r="W248" s="1522">
        <v>2</v>
      </c>
    </row>
    <row r="249" spans="1:23" s="24" customFormat="1" ht="15" customHeight="1" x14ac:dyDescent="0.25">
      <c r="A249" s="1515">
        <v>45119</v>
      </c>
      <c r="B249" s="136">
        <v>1</v>
      </c>
      <c r="C249" s="1657" t="s">
        <v>4668</v>
      </c>
      <c r="D249" s="395">
        <v>118882</v>
      </c>
      <c r="E249" s="395"/>
      <c r="F249" s="1611"/>
      <c r="G249" s="136" t="s">
        <v>13</v>
      </c>
      <c r="H249" s="133">
        <v>4</v>
      </c>
      <c r="I249" s="136" t="s">
        <v>5736</v>
      </c>
      <c r="J249" s="136" t="s">
        <v>520</v>
      </c>
      <c r="K249" s="49" t="s">
        <v>5737</v>
      </c>
      <c r="L249" s="145" t="s">
        <v>5738</v>
      </c>
      <c r="M249" s="136" t="s">
        <v>5739</v>
      </c>
      <c r="N249" s="145" t="s">
        <v>5740</v>
      </c>
      <c r="O249" s="136">
        <v>57</v>
      </c>
      <c r="P249" s="136">
        <v>228</v>
      </c>
      <c r="Q249" s="136"/>
      <c r="R249" s="1561" t="s">
        <v>5741</v>
      </c>
      <c r="S249" s="136" t="s">
        <v>4667</v>
      </c>
      <c r="T249" s="136"/>
      <c r="U249" s="136" t="s">
        <v>511</v>
      </c>
      <c r="V249" s="1594" t="s">
        <v>5742</v>
      </c>
      <c r="W249" s="1522">
        <v>5</v>
      </c>
    </row>
    <row r="250" spans="1:23" s="24" customFormat="1" ht="15" customHeight="1" x14ac:dyDescent="0.25">
      <c r="A250" s="1515">
        <v>45119</v>
      </c>
      <c r="B250" s="19">
        <v>1</v>
      </c>
      <c r="C250" s="1656" t="s">
        <v>574</v>
      </c>
      <c r="D250" s="1581">
        <v>118789</v>
      </c>
      <c r="E250" s="1581"/>
      <c r="F250" s="1611"/>
      <c r="G250" s="144" t="s">
        <v>13</v>
      </c>
      <c r="H250" s="134">
        <v>50</v>
      </c>
      <c r="I250" s="144" t="s">
        <v>1984</v>
      </c>
      <c r="J250" s="144" t="s">
        <v>506</v>
      </c>
      <c r="K250" s="1622" t="s">
        <v>5743</v>
      </c>
      <c r="L250" s="61" t="s">
        <v>5744</v>
      </c>
      <c r="M250" s="144" t="s">
        <v>5745</v>
      </c>
      <c r="N250" s="61" t="s">
        <v>5471</v>
      </c>
      <c r="O250" s="144">
        <v>9</v>
      </c>
      <c r="P250" s="144">
        <v>450</v>
      </c>
      <c r="Q250" s="18" t="s">
        <v>511</v>
      </c>
      <c r="R250" s="1516" t="s">
        <v>5472</v>
      </c>
      <c r="S250" s="19" t="s">
        <v>4667</v>
      </c>
      <c r="T250" s="19"/>
      <c r="U250" s="19" t="s">
        <v>511</v>
      </c>
      <c r="V250" s="154" t="s">
        <v>969</v>
      </c>
      <c r="W250" s="1522">
        <v>6.5</v>
      </c>
    </row>
    <row r="251" spans="1:23" ht="15" customHeight="1" x14ac:dyDescent="0.25">
      <c r="A251" s="1515">
        <v>45118</v>
      </c>
      <c r="B251" s="19">
        <v>1</v>
      </c>
      <c r="C251" s="1657" t="s">
        <v>4668</v>
      </c>
      <c r="D251" s="1582" t="s">
        <v>5746</v>
      </c>
      <c r="E251" s="1582"/>
      <c r="F251" s="1611"/>
      <c r="G251" s="144" t="s">
        <v>13</v>
      </c>
      <c r="H251" s="134">
        <v>4</v>
      </c>
      <c r="I251" s="144" t="s">
        <v>5715</v>
      </c>
      <c r="J251" s="144" t="s">
        <v>5725</v>
      </c>
      <c r="K251" s="1622"/>
      <c r="L251" s="61" t="s">
        <v>5726</v>
      </c>
      <c r="M251" s="144" t="s">
        <v>5727</v>
      </c>
      <c r="N251" s="61" t="s">
        <v>5640</v>
      </c>
      <c r="O251" s="144">
        <v>5</v>
      </c>
      <c r="P251" s="144">
        <v>20</v>
      </c>
      <c r="Q251" s="144"/>
      <c r="R251" s="1596" t="s">
        <v>4863</v>
      </c>
      <c r="S251" s="19" t="s">
        <v>4667</v>
      </c>
      <c r="T251" s="19" t="s">
        <v>19</v>
      </c>
      <c r="U251" s="19" t="s">
        <v>511</v>
      </c>
      <c r="V251" s="1594" t="s">
        <v>5176</v>
      </c>
      <c r="W251" s="1522">
        <v>2</v>
      </c>
    </row>
    <row r="252" spans="1:23" ht="15" customHeight="1" x14ac:dyDescent="0.25">
      <c r="A252" s="1515">
        <v>45118</v>
      </c>
      <c r="B252" s="19">
        <v>5</v>
      </c>
      <c r="C252" s="1657" t="s">
        <v>4668</v>
      </c>
      <c r="D252" s="1581">
        <v>117580</v>
      </c>
      <c r="E252" s="1581"/>
      <c r="F252" s="1594"/>
      <c r="G252" s="144" t="s">
        <v>13</v>
      </c>
      <c r="H252" s="134">
        <v>200</v>
      </c>
      <c r="I252" s="144" t="s">
        <v>2020</v>
      </c>
      <c r="J252" s="144" t="s">
        <v>782</v>
      </c>
      <c r="K252" s="1622" t="s">
        <v>1038</v>
      </c>
      <c r="L252" s="61" t="s">
        <v>5747</v>
      </c>
      <c r="M252" s="144" t="s">
        <v>5748</v>
      </c>
      <c r="N252" s="61" t="s">
        <v>5749</v>
      </c>
      <c r="O252" s="144">
        <v>0</v>
      </c>
      <c r="P252" s="144">
        <v>0</v>
      </c>
      <c r="Q252" s="144"/>
      <c r="R252" s="1516" t="s">
        <v>5750</v>
      </c>
      <c r="S252" s="19" t="s">
        <v>4667</v>
      </c>
      <c r="T252" s="19"/>
      <c r="U252" s="19" t="s">
        <v>516</v>
      </c>
      <c r="V252" s="154" t="s">
        <v>5751</v>
      </c>
      <c r="W252" s="1522"/>
    </row>
    <row r="253" spans="1:23" ht="15" customHeight="1" x14ac:dyDescent="0.25">
      <c r="A253" s="1515">
        <v>45118</v>
      </c>
      <c r="B253" s="19">
        <v>1</v>
      </c>
      <c r="C253" s="1657" t="s">
        <v>4668</v>
      </c>
      <c r="D253" s="1581">
        <v>118885</v>
      </c>
      <c r="E253" s="1581"/>
      <c r="F253" s="1594"/>
      <c r="G253" s="144" t="s">
        <v>5752</v>
      </c>
      <c r="H253" s="134">
        <v>25</v>
      </c>
      <c r="I253" s="1658" t="s">
        <v>5753</v>
      </c>
      <c r="J253" s="144" t="s">
        <v>782</v>
      </c>
      <c r="K253" s="1622"/>
      <c r="L253" s="61" t="s">
        <v>5754</v>
      </c>
      <c r="M253" s="144" t="s">
        <v>5755</v>
      </c>
      <c r="N253" s="61" t="s">
        <v>5756</v>
      </c>
      <c r="O253" s="144">
        <v>12</v>
      </c>
      <c r="P253" s="144">
        <v>300</v>
      </c>
      <c r="Q253" s="144"/>
      <c r="R253" s="1596" t="s">
        <v>1990</v>
      </c>
      <c r="S253" s="19" t="s">
        <v>4667</v>
      </c>
      <c r="T253" s="19"/>
      <c r="U253" s="19"/>
      <c r="V253" s="1594" t="s">
        <v>1912</v>
      </c>
    </row>
    <row r="254" spans="1:23" ht="15" customHeight="1" x14ac:dyDescent="0.25">
      <c r="A254" s="1515">
        <v>45117</v>
      </c>
      <c r="B254" s="19">
        <v>1</v>
      </c>
      <c r="C254" s="1657" t="s">
        <v>4714</v>
      </c>
      <c r="D254" s="1581">
        <v>119029</v>
      </c>
      <c r="E254" s="1581"/>
      <c r="F254" s="1611"/>
      <c r="G254" s="144" t="s">
        <v>13</v>
      </c>
      <c r="H254" s="134">
        <v>60</v>
      </c>
      <c r="I254" s="144" t="s">
        <v>5757</v>
      </c>
      <c r="J254" s="144" t="s">
        <v>506</v>
      </c>
      <c r="K254" s="1622" t="s">
        <v>1038</v>
      </c>
      <c r="L254" s="61" t="s">
        <v>5758</v>
      </c>
      <c r="M254" s="144" t="s">
        <v>5759</v>
      </c>
      <c r="N254" s="61" t="s">
        <v>5760</v>
      </c>
      <c r="O254" s="144">
        <v>0</v>
      </c>
      <c r="P254" s="144">
        <v>0</v>
      </c>
      <c r="Q254" s="144"/>
      <c r="R254" s="1596" t="s">
        <v>5741</v>
      </c>
      <c r="S254" s="19" t="s">
        <v>4667</v>
      </c>
      <c r="T254" s="19"/>
      <c r="U254" s="19"/>
      <c r="V254" s="1594" t="s">
        <v>5761</v>
      </c>
      <c r="W254" s="68">
        <v>2.5</v>
      </c>
    </row>
    <row r="255" spans="1:23" ht="15" customHeight="1" x14ac:dyDescent="0.25">
      <c r="A255" s="1515">
        <v>45117</v>
      </c>
      <c r="B255" s="1521">
        <v>1</v>
      </c>
      <c r="C255" s="1657" t="s">
        <v>4668</v>
      </c>
      <c r="D255" s="1581">
        <v>118731</v>
      </c>
      <c r="E255" s="1581"/>
      <c r="F255" s="151"/>
      <c r="G255" s="50" t="s">
        <v>13</v>
      </c>
      <c r="H255" s="50">
        <v>5</v>
      </c>
      <c r="I255" s="50" t="s">
        <v>2027</v>
      </c>
      <c r="J255" s="50" t="s">
        <v>506</v>
      </c>
      <c r="K255" s="57" t="s">
        <v>5762</v>
      </c>
      <c r="L255" s="149" t="s">
        <v>5763</v>
      </c>
      <c r="M255" s="50" t="s">
        <v>5764</v>
      </c>
      <c r="N255" s="66" t="s">
        <v>5765</v>
      </c>
      <c r="O255" s="50">
        <v>21</v>
      </c>
      <c r="P255" s="50">
        <v>105</v>
      </c>
      <c r="Q255" s="960"/>
      <c r="R255" s="1596" t="s">
        <v>5766</v>
      </c>
      <c r="S255" s="1521" t="s">
        <v>4667</v>
      </c>
      <c r="T255" s="1521"/>
      <c r="U255" s="1521"/>
      <c r="V255" s="151" t="s">
        <v>5761</v>
      </c>
      <c r="W255" s="68">
        <v>4.5</v>
      </c>
    </row>
    <row r="256" spans="1:23" ht="15" customHeight="1" x14ac:dyDescent="0.25">
      <c r="A256" s="1515">
        <v>45117</v>
      </c>
      <c r="B256" s="1521">
        <v>2</v>
      </c>
      <c r="C256" s="1657" t="s">
        <v>4668</v>
      </c>
      <c r="D256" s="1581">
        <v>118965</v>
      </c>
      <c r="E256" s="1581"/>
      <c r="F256" s="151"/>
      <c r="G256" s="50" t="s">
        <v>13</v>
      </c>
      <c r="H256" s="50">
        <v>20</v>
      </c>
      <c r="I256" s="50" t="s">
        <v>5757</v>
      </c>
      <c r="J256" s="50" t="s">
        <v>506</v>
      </c>
      <c r="K256" s="57" t="s">
        <v>5333</v>
      </c>
      <c r="L256" s="149" t="s">
        <v>5763</v>
      </c>
      <c r="M256" s="50" t="s">
        <v>5767</v>
      </c>
      <c r="N256" s="66" t="s">
        <v>5760</v>
      </c>
      <c r="O256" s="50">
        <v>37</v>
      </c>
      <c r="P256" s="50">
        <v>740</v>
      </c>
      <c r="Q256" s="960"/>
      <c r="R256" s="1596" t="s">
        <v>1996</v>
      </c>
      <c r="S256" s="1521" t="s">
        <v>4667</v>
      </c>
      <c r="T256" s="1521"/>
      <c r="U256" s="1521"/>
      <c r="V256" s="151" t="s">
        <v>5768</v>
      </c>
      <c r="W256" s="68">
        <v>8</v>
      </c>
    </row>
    <row r="257" spans="1:23" ht="15" customHeight="1" x14ac:dyDescent="0.25">
      <c r="A257" s="1515">
        <v>45114</v>
      </c>
      <c r="B257" s="1521">
        <v>2</v>
      </c>
      <c r="C257" s="1657" t="s">
        <v>4668</v>
      </c>
      <c r="D257" s="1581" t="s">
        <v>5769</v>
      </c>
      <c r="E257" s="1581"/>
      <c r="F257" s="151"/>
      <c r="G257" s="50" t="s">
        <v>841</v>
      </c>
      <c r="H257" s="50">
        <v>65</v>
      </c>
      <c r="I257" s="50" t="s">
        <v>5770</v>
      </c>
      <c r="J257" s="50" t="s">
        <v>506</v>
      </c>
      <c r="K257" s="57" t="s">
        <v>5771</v>
      </c>
      <c r="L257" s="149" t="s">
        <v>5772</v>
      </c>
      <c r="M257" s="50" t="s">
        <v>5773</v>
      </c>
      <c r="N257" s="66" t="s">
        <v>5774</v>
      </c>
      <c r="O257" s="50">
        <v>16</v>
      </c>
      <c r="P257" s="50">
        <v>1040</v>
      </c>
      <c r="Q257" s="18" t="s">
        <v>511</v>
      </c>
      <c r="R257" s="1596" t="s">
        <v>5775</v>
      </c>
      <c r="S257" s="1521" t="s">
        <v>4667</v>
      </c>
      <c r="T257" s="1521"/>
      <c r="U257" s="1521"/>
      <c r="V257" s="151" t="s">
        <v>524</v>
      </c>
      <c r="W257" s="68">
        <v>51</v>
      </c>
    </row>
    <row r="258" spans="1:23" ht="15" customHeight="1" x14ac:dyDescent="0.25">
      <c r="A258" s="1515">
        <v>45114</v>
      </c>
      <c r="B258" s="1521">
        <v>1</v>
      </c>
      <c r="C258" s="1657" t="s">
        <v>574</v>
      </c>
      <c r="D258" s="1581">
        <v>118007</v>
      </c>
      <c r="E258" s="1581"/>
      <c r="F258" s="151"/>
      <c r="G258" s="50" t="s">
        <v>5776</v>
      </c>
      <c r="H258" s="50">
        <v>4000</v>
      </c>
      <c r="I258" s="50" t="s">
        <v>5777</v>
      </c>
      <c r="J258" s="50" t="s">
        <v>506</v>
      </c>
      <c r="K258" s="57" t="s">
        <v>1038</v>
      </c>
      <c r="L258" s="149" t="s">
        <v>5778</v>
      </c>
      <c r="M258" s="50" t="s">
        <v>5779</v>
      </c>
      <c r="N258" s="66" t="s">
        <v>5780</v>
      </c>
      <c r="O258" s="50">
        <v>0</v>
      </c>
      <c r="P258" s="50">
        <v>0</v>
      </c>
      <c r="Q258" s="18" t="s">
        <v>511</v>
      </c>
      <c r="R258" s="1596" t="s">
        <v>2263</v>
      </c>
      <c r="S258" s="1521" t="s">
        <v>4667</v>
      </c>
      <c r="T258" s="1521" t="s">
        <v>19</v>
      </c>
      <c r="U258" s="1521"/>
      <c r="V258" s="151" t="s">
        <v>5781</v>
      </c>
      <c r="W258" s="68">
        <v>0.5</v>
      </c>
    </row>
    <row r="259" spans="1:23" ht="15" customHeight="1" x14ac:dyDescent="0.25">
      <c r="A259" s="1515">
        <v>45114</v>
      </c>
      <c r="B259" s="1521">
        <v>1</v>
      </c>
      <c r="C259" s="1657" t="s">
        <v>4668</v>
      </c>
      <c r="D259" s="1581">
        <v>119011</v>
      </c>
      <c r="E259" s="1581"/>
      <c r="F259" s="151"/>
      <c r="G259" s="50" t="s">
        <v>13</v>
      </c>
      <c r="H259" s="50">
        <v>2</v>
      </c>
      <c r="I259" s="50" t="s">
        <v>5782</v>
      </c>
      <c r="J259" s="50" t="s">
        <v>5783</v>
      </c>
      <c r="K259" s="57"/>
      <c r="L259" s="149" t="s">
        <v>5784</v>
      </c>
      <c r="M259" s="50" t="s">
        <v>5785</v>
      </c>
      <c r="N259" s="66" t="s">
        <v>5786</v>
      </c>
      <c r="O259" s="50">
        <v>91</v>
      </c>
      <c r="P259" s="50">
        <v>182</v>
      </c>
      <c r="Q259" s="960"/>
      <c r="R259" s="1596" t="s">
        <v>5775</v>
      </c>
      <c r="S259" s="1521" t="s">
        <v>4667</v>
      </c>
      <c r="T259" s="1521"/>
      <c r="U259" s="1521"/>
      <c r="V259" s="151"/>
      <c r="W259" s="68">
        <v>4.5</v>
      </c>
    </row>
    <row r="260" spans="1:23" ht="15" customHeight="1" x14ac:dyDescent="0.25">
      <c r="A260" s="1515">
        <v>45114</v>
      </c>
      <c r="B260" s="1521">
        <v>2</v>
      </c>
      <c r="C260" s="1657" t="s">
        <v>4714</v>
      </c>
      <c r="D260" s="1581">
        <v>118436</v>
      </c>
      <c r="E260" s="1581"/>
      <c r="F260" s="151"/>
      <c r="G260" s="50" t="s">
        <v>5787</v>
      </c>
      <c r="H260" s="50">
        <v>50</v>
      </c>
      <c r="I260" s="50" t="s">
        <v>5782</v>
      </c>
      <c r="J260" s="50" t="s">
        <v>3667</v>
      </c>
      <c r="K260" s="57" t="s">
        <v>5333</v>
      </c>
      <c r="L260" s="149" t="s">
        <v>5788</v>
      </c>
      <c r="M260" s="50" t="s">
        <v>5789</v>
      </c>
      <c r="N260" s="66" t="s">
        <v>5786</v>
      </c>
      <c r="O260" s="50">
        <v>7</v>
      </c>
      <c r="P260" s="50">
        <v>350</v>
      </c>
      <c r="Q260" s="960"/>
      <c r="R260" s="1596" t="s">
        <v>5775</v>
      </c>
      <c r="S260" s="1521" t="s">
        <v>4667</v>
      </c>
      <c r="T260" s="1521"/>
      <c r="U260" s="1521"/>
      <c r="V260" s="151" t="s">
        <v>5334</v>
      </c>
    </row>
    <row r="261" spans="1:23" ht="15" customHeight="1" x14ac:dyDescent="0.25">
      <c r="A261" s="1515">
        <v>45113</v>
      </c>
      <c r="B261" s="1521"/>
      <c r="C261" s="1659" t="s">
        <v>5790</v>
      </c>
      <c r="D261" s="1581">
        <v>118863</v>
      </c>
      <c r="E261" s="1581"/>
      <c r="F261" s="151"/>
      <c r="G261" s="50" t="s">
        <v>13</v>
      </c>
      <c r="H261" s="50">
        <v>1</v>
      </c>
      <c r="I261" s="1642" t="s">
        <v>5791</v>
      </c>
      <c r="J261" s="50" t="s">
        <v>5783</v>
      </c>
      <c r="K261" s="57" t="s">
        <v>5792</v>
      </c>
      <c r="L261" s="66" t="s">
        <v>5793</v>
      </c>
      <c r="M261" s="50" t="s">
        <v>535</v>
      </c>
      <c r="N261" s="66" t="s">
        <v>2102</v>
      </c>
      <c r="O261" s="50">
        <v>22</v>
      </c>
      <c r="P261" s="50">
        <v>22</v>
      </c>
      <c r="Q261" s="960"/>
      <c r="R261" s="1596" t="s">
        <v>5794</v>
      </c>
      <c r="S261" s="1521" t="s">
        <v>4667</v>
      </c>
      <c r="T261" s="1521"/>
      <c r="U261" s="1521"/>
      <c r="V261" s="151" t="s">
        <v>5795</v>
      </c>
    </row>
    <row r="262" spans="1:23" ht="15" customHeight="1" x14ac:dyDescent="0.25">
      <c r="A262" s="1515">
        <v>45113</v>
      </c>
      <c r="B262" s="1521">
        <v>1</v>
      </c>
      <c r="C262" s="1659" t="s">
        <v>5790</v>
      </c>
      <c r="D262" s="1581">
        <v>114721</v>
      </c>
      <c r="E262" s="1581"/>
      <c r="F262" s="151"/>
      <c r="G262" s="50" t="s">
        <v>4381</v>
      </c>
      <c r="H262" s="50">
        <v>23</v>
      </c>
      <c r="I262" s="1660" t="s">
        <v>5796</v>
      </c>
      <c r="J262" s="50" t="s">
        <v>506</v>
      </c>
      <c r="K262" s="57" t="s">
        <v>5797</v>
      </c>
      <c r="L262" s="66" t="s">
        <v>5798</v>
      </c>
      <c r="M262" s="50" t="s">
        <v>5799</v>
      </c>
      <c r="N262" s="66" t="s">
        <v>5800</v>
      </c>
      <c r="O262" s="50">
        <v>17</v>
      </c>
      <c r="P262" s="50">
        <v>391</v>
      </c>
      <c r="Q262" s="960"/>
      <c r="R262" s="1596" t="s">
        <v>5794</v>
      </c>
      <c r="S262" s="1521" t="s">
        <v>4667</v>
      </c>
      <c r="T262" s="1521"/>
      <c r="U262" s="1521"/>
      <c r="V262" s="151" t="s">
        <v>4617</v>
      </c>
    </row>
    <row r="263" spans="1:23" ht="15" customHeight="1" x14ac:dyDescent="0.25">
      <c r="A263" s="1515">
        <v>45113</v>
      </c>
      <c r="B263" s="1521" t="s">
        <v>516</v>
      </c>
      <c r="C263" s="1657"/>
      <c r="D263" s="1581">
        <v>118863</v>
      </c>
      <c r="E263" s="1581"/>
      <c r="F263" s="151"/>
      <c r="G263" s="50" t="s">
        <v>13</v>
      </c>
      <c r="H263" s="50">
        <v>60</v>
      </c>
      <c r="I263" s="1660" t="s">
        <v>5801</v>
      </c>
      <c r="J263" s="50" t="s">
        <v>3667</v>
      </c>
      <c r="K263" s="57" t="s">
        <v>5792</v>
      </c>
      <c r="L263" s="66" t="s">
        <v>5793</v>
      </c>
      <c r="M263" s="50" t="s">
        <v>535</v>
      </c>
      <c r="N263" s="66" t="s">
        <v>2102</v>
      </c>
      <c r="O263" s="50">
        <v>22</v>
      </c>
      <c r="P263" s="50">
        <v>1320</v>
      </c>
      <c r="Q263" s="960"/>
      <c r="R263" s="1596" t="s">
        <v>2083</v>
      </c>
      <c r="S263" s="1521" t="s">
        <v>4667</v>
      </c>
      <c r="T263" s="1521" t="s">
        <v>516</v>
      </c>
      <c r="U263" s="1521"/>
      <c r="V263" s="151" t="s">
        <v>5795</v>
      </c>
    </row>
    <row r="264" spans="1:23" ht="15" customHeight="1" x14ac:dyDescent="0.25">
      <c r="A264" s="1515">
        <v>45113</v>
      </c>
      <c r="B264" s="1521">
        <v>1</v>
      </c>
      <c r="C264" s="1657"/>
      <c r="D264" s="1581" t="s">
        <v>5802</v>
      </c>
      <c r="E264" s="1581"/>
      <c r="F264" s="151"/>
      <c r="G264" s="50" t="s">
        <v>13</v>
      </c>
      <c r="H264" s="50">
        <v>25</v>
      </c>
      <c r="I264" s="1660" t="s">
        <v>5803</v>
      </c>
      <c r="J264" s="50" t="s">
        <v>506</v>
      </c>
      <c r="K264" s="1646" t="s">
        <v>5804</v>
      </c>
      <c r="L264" s="66" t="s">
        <v>5805</v>
      </c>
      <c r="M264" s="50" t="s">
        <v>5806</v>
      </c>
      <c r="N264" s="66" t="s">
        <v>5807</v>
      </c>
      <c r="O264" s="50">
        <v>15</v>
      </c>
      <c r="P264" s="50">
        <v>375</v>
      </c>
      <c r="Q264" s="960" t="s">
        <v>511</v>
      </c>
      <c r="R264" s="1596" t="s">
        <v>5808</v>
      </c>
      <c r="S264" s="1521" t="s">
        <v>4667</v>
      </c>
      <c r="T264" s="1521" t="s">
        <v>19</v>
      </c>
      <c r="U264" s="1521"/>
      <c r="V264" s="151" t="s">
        <v>524</v>
      </c>
      <c r="W264" s="68">
        <v>2</v>
      </c>
    </row>
    <row r="265" spans="1:23" ht="15" customHeight="1" x14ac:dyDescent="0.25">
      <c r="A265" s="1515">
        <v>45113</v>
      </c>
      <c r="B265" s="1521">
        <v>2</v>
      </c>
      <c r="C265" s="1657" t="s">
        <v>4668</v>
      </c>
      <c r="D265" s="1581">
        <v>118498</v>
      </c>
      <c r="E265" s="1581"/>
      <c r="F265" s="151"/>
      <c r="G265" s="50" t="s">
        <v>5809</v>
      </c>
      <c r="H265" s="50">
        <v>2</v>
      </c>
      <c r="I265" s="1660" t="s">
        <v>5810</v>
      </c>
      <c r="J265" s="50" t="s">
        <v>520</v>
      </c>
      <c r="K265" s="57" t="s">
        <v>1038</v>
      </c>
      <c r="L265" s="66" t="s">
        <v>5811</v>
      </c>
      <c r="M265" s="50" t="s">
        <v>4880</v>
      </c>
      <c r="N265" s="66" t="s">
        <v>5812</v>
      </c>
      <c r="O265" s="50">
        <v>47</v>
      </c>
      <c r="P265" s="50">
        <v>94</v>
      </c>
      <c r="Q265" s="960"/>
      <c r="R265" s="1596" t="s">
        <v>1996</v>
      </c>
      <c r="S265" s="1521" t="s">
        <v>4667</v>
      </c>
      <c r="T265" s="1521"/>
      <c r="U265" s="1521"/>
      <c r="V265" s="151" t="s">
        <v>5813</v>
      </c>
      <c r="W265" s="68">
        <v>8</v>
      </c>
    </row>
    <row r="266" spans="1:23" ht="15" customHeight="1" x14ac:dyDescent="0.25">
      <c r="A266" s="1515">
        <v>45113</v>
      </c>
      <c r="B266" s="1521">
        <v>2</v>
      </c>
      <c r="C266" s="1661" t="s">
        <v>4668</v>
      </c>
      <c r="D266" s="1581">
        <v>118682</v>
      </c>
      <c r="E266" s="1581"/>
      <c r="F266" s="151"/>
      <c r="G266" s="50" t="s">
        <v>13</v>
      </c>
      <c r="H266" s="50">
        <v>12</v>
      </c>
      <c r="I266" s="1660" t="s">
        <v>5814</v>
      </c>
      <c r="J266" s="50" t="s">
        <v>506</v>
      </c>
      <c r="K266" s="57" t="s">
        <v>1038</v>
      </c>
      <c r="L266" s="66" t="s">
        <v>5815</v>
      </c>
      <c r="M266" s="50" t="s">
        <v>5816</v>
      </c>
      <c r="N266" s="66" t="s">
        <v>5812</v>
      </c>
      <c r="O266" s="50">
        <v>6</v>
      </c>
      <c r="P266" s="50">
        <v>72</v>
      </c>
      <c r="Q266" s="960"/>
      <c r="R266" s="1596" t="s">
        <v>1990</v>
      </c>
      <c r="S266" s="1521" t="s">
        <v>4667</v>
      </c>
      <c r="T266" s="1521"/>
      <c r="U266" s="1521"/>
      <c r="V266" s="151" t="s">
        <v>4416</v>
      </c>
    </row>
    <row r="267" spans="1:23" ht="15" customHeight="1" x14ac:dyDescent="0.25">
      <c r="A267" s="1515">
        <v>45112</v>
      </c>
      <c r="B267" s="1521">
        <v>1</v>
      </c>
      <c r="C267" s="1657" t="s">
        <v>4668</v>
      </c>
      <c r="D267" s="1581" t="s">
        <v>5817</v>
      </c>
      <c r="E267" s="1581"/>
      <c r="F267" s="151"/>
      <c r="G267" s="50"/>
      <c r="H267" s="50">
        <v>3</v>
      </c>
      <c r="I267" s="1660" t="s">
        <v>5818</v>
      </c>
      <c r="J267" s="50" t="s">
        <v>782</v>
      </c>
      <c r="K267" s="57" t="s">
        <v>5819</v>
      </c>
      <c r="L267" s="66" t="s">
        <v>5820</v>
      </c>
      <c r="M267" s="50" t="s">
        <v>5821</v>
      </c>
      <c r="N267" s="66" t="s">
        <v>5822</v>
      </c>
      <c r="O267" s="50">
        <v>23</v>
      </c>
      <c r="P267" s="50">
        <v>69</v>
      </c>
      <c r="Q267" s="960"/>
      <c r="R267" s="1596" t="s">
        <v>2072</v>
      </c>
      <c r="S267" s="1521" t="s">
        <v>4783</v>
      </c>
      <c r="T267" s="1521"/>
      <c r="U267" s="1521"/>
      <c r="V267" s="151" t="s">
        <v>5823</v>
      </c>
      <c r="W267" s="68">
        <v>3</v>
      </c>
    </row>
    <row r="268" spans="1:23" ht="15" customHeight="1" x14ac:dyDescent="0.25">
      <c r="A268" s="1515">
        <v>45112</v>
      </c>
      <c r="B268" s="1521">
        <v>6</v>
      </c>
      <c r="C268" s="1661" t="s">
        <v>4714</v>
      </c>
      <c r="D268" s="1581">
        <v>118435</v>
      </c>
      <c r="E268" s="1581"/>
      <c r="F268" s="151"/>
      <c r="G268" s="50" t="s">
        <v>13</v>
      </c>
      <c r="H268" s="50">
        <v>50</v>
      </c>
      <c r="I268" s="1660" t="s">
        <v>5824</v>
      </c>
      <c r="J268" s="50" t="s">
        <v>3667</v>
      </c>
      <c r="K268" s="57" t="s">
        <v>5333</v>
      </c>
      <c r="L268" s="66" t="s">
        <v>5825</v>
      </c>
      <c r="M268" s="50" t="s">
        <v>5826</v>
      </c>
      <c r="N268" s="66" t="s">
        <v>2070</v>
      </c>
      <c r="O268" s="50">
        <v>10</v>
      </c>
      <c r="P268" s="50">
        <v>500</v>
      </c>
      <c r="Q268" s="960"/>
      <c r="R268" s="1596" t="s">
        <v>1990</v>
      </c>
      <c r="S268" s="1521" t="s">
        <v>4667</v>
      </c>
      <c r="T268" s="1521"/>
      <c r="U268" s="1521"/>
      <c r="V268" s="151" t="s">
        <v>5334</v>
      </c>
    </row>
    <row r="269" spans="1:23" ht="15" customHeight="1" x14ac:dyDescent="0.25">
      <c r="A269" s="1515">
        <v>45112</v>
      </c>
      <c r="B269" s="1521">
        <v>1</v>
      </c>
      <c r="C269" s="1657" t="s">
        <v>4668</v>
      </c>
      <c r="D269" s="1581">
        <v>118696</v>
      </c>
      <c r="E269" s="1581"/>
      <c r="F269" s="151"/>
      <c r="G269" s="50" t="s">
        <v>13</v>
      </c>
      <c r="H269" s="50">
        <v>20</v>
      </c>
      <c r="I269" s="1660" t="s">
        <v>5827</v>
      </c>
      <c r="J269" s="50" t="s">
        <v>782</v>
      </c>
      <c r="K269" s="57" t="s">
        <v>1038</v>
      </c>
      <c r="L269" s="66" t="s">
        <v>5828</v>
      </c>
      <c r="M269" s="50" t="s">
        <v>5829</v>
      </c>
      <c r="N269" s="66" t="s">
        <v>5765</v>
      </c>
      <c r="O269" s="50">
        <v>20</v>
      </c>
      <c r="P269" s="50">
        <v>400</v>
      </c>
      <c r="Q269" s="960"/>
      <c r="R269" s="1596" t="s">
        <v>5794</v>
      </c>
      <c r="S269" s="1521" t="s">
        <v>4667</v>
      </c>
      <c r="T269" s="1521"/>
      <c r="U269" s="1521"/>
      <c r="V269" s="151" t="s">
        <v>2099</v>
      </c>
      <c r="W269" s="68">
        <v>5.5</v>
      </c>
    </row>
    <row r="270" spans="1:23" ht="15" customHeight="1" x14ac:dyDescent="0.25">
      <c r="A270" s="1515">
        <v>45112</v>
      </c>
      <c r="B270" s="1521">
        <v>1</v>
      </c>
      <c r="C270" s="1657" t="s">
        <v>4668</v>
      </c>
      <c r="D270" s="1581">
        <v>118323</v>
      </c>
      <c r="E270" s="1581"/>
      <c r="F270" s="151"/>
      <c r="G270" s="50" t="s">
        <v>13</v>
      </c>
      <c r="H270" s="50">
        <v>50</v>
      </c>
      <c r="I270" s="1660" t="s">
        <v>5830</v>
      </c>
      <c r="J270" s="50" t="s">
        <v>520</v>
      </c>
      <c r="K270" s="57" t="s">
        <v>586</v>
      </c>
      <c r="L270" s="66" t="s">
        <v>5831</v>
      </c>
      <c r="M270" s="50" t="s">
        <v>5832</v>
      </c>
      <c r="N270" s="66" t="s">
        <v>2070</v>
      </c>
      <c r="O270" s="50">
        <v>7</v>
      </c>
      <c r="P270" s="50">
        <v>350</v>
      </c>
      <c r="Q270" s="960" t="s">
        <v>511</v>
      </c>
      <c r="R270" s="1596" t="s">
        <v>5766</v>
      </c>
      <c r="S270" s="1521" t="s">
        <v>4667</v>
      </c>
      <c r="T270" s="1521"/>
      <c r="U270" s="1521"/>
      <c r="V270" s="151" t="s">
        <v>5557</v>
      </c>
      <c r="W270" s="68">
        <v>2</v>
      </c>
    </row>
    <row r="271" spans="1:23" ht="15" customHeight="1" x14ac:dyDescent="0.25">
      <c r="A271" s="1515">
        <v>45112</v>
      </c>
      <c r="B271" s="1521">
        <v>10</v>
      </c>
      <c r="C271" s="1657"/>
      <c r="D271" s="1581">
        <v>118656</v>
      </c>
      <c r="E271" s="1581"/>
      <c r="F271" s="151"/>
      <c r="G271" s="50" t="s">
        <v>13</v>
      </c>
      <c r="H271" s="50">
        <v>125</v>
      </c>
      <c r="I271" s="1660" t="s">
        <v>5833</v>
      </c>
      <c r="J271" s="50" t="s">
        <v>506</v>
      </c>
      <c r="K271" s="57" t="s">
        <v>5834</v>
      </c>
      <c r="L271" s="66" t="s">
        <v>5835</v>
      </c>
      <c r="M271" s="50" t="s">
        <v>5836</v>
      </c>
      <c r="N271" s="66" t="s">
        <v>2102</v>
      </c>
      <c r="O271" s="50">
        <v>0</v>
      </c>
      <c r="P271" s="50">
        <v>0</v>
      </c>
      <c r="Q271" s="960"/>
      <c r="R271" s="1596" t="s">
        <v>2083</v>
      </c>
      <c r="S271" s="1521" t="s">
        <v>4667</v>
      </c>
      <c r="T271" s="1521"/>
      <c r="U271" s="1521"/>
      <c r="V271" s="151" t="s">
        <v>5837</v>
      </c>
    </row>
    <row r="272" spans="1:23" ht="15" customHeight="1" x14ac:dyDescent="0.25">
      <c r="A272" s="1515">
        <v>45107</v>
      </c>
      <c r="B272" s="1521">
        <v>1</v>
      </c>
      <c r="C272" s="1657" t="s">
        <v>574</v>
      </c>
      <c r="D272" s="145" t="s">
        <v>5838</v>
      </c>
      <c r="E272" s="145"/>
      <c r="F272" s="151"/>
      <c r="G272" s="55" t="s">
        <v>13</v>
      </c>
      <c r="H272" s="55">
        <v>6</v>
      </c>
      <c r="I272" s="1662" t="s">
        <v>5839</v>
      </c>
      <c r="J272" s="55" t="s">
        <v>782</v>
      </c>
      <c r="K272" s="55" t="s">
        <v>5840</v>
      </c>
      <c r="L272" s="146" t="s">
        <v>5841</v>
      </c>
      <c r="M272" s="55" t="s">
        <v>5842</v>
      </c>
      <c r="N272" s="146" t="s">
        <v>2070</v>
      </c>
      <c r="O272" s="55">
        <v>8</v>
      </c>
      <c r="P272" s="55">
        <v>48</v>
      </c>
      <c r="Q272" s="960"/>
      <c r="R272" s="1596" t="s">
        <v>785</v>
      </c>
      <c r="S272" s="1521" t="s">
        <v>4783</v>
      </c>
      <c r="T272" s="1521"/>
      <c r="U272" s="1521"/>
      <c r="V272" s="151" t="s">
        <v>5823</v>
      </c>
      <c r="W272" s="68">
        <v>3</v>
      </c>
    </row>
    <row r="273" spans="1:23" ht="15" customHeight="1" x14ac:dyDescent="0.25">
      <c r="A273" s="1515">
        <v>45107</v>
      </c>
      <c r="B273" s="1521">
        <v>1</v>
      </c>
      <c r="C273" s="1657" t="s">
        <v>4668</v>
      </c>
      <c r="D273" s="1581">
        <v>115385</v>
      </c>
      <c r="E273" s="1581"/>
      <c r="F273" s="151"/>
      <c r="G273" s="50" t="s">
        <v>13</v>
      </c>
      <c r="H273" s="50">
        <v>1</v>
      </c>
      <c r="I273" s="1660" t="s">
        <v>5843</v>
      </c>
      <c r="J273" s="50" t="s">
        <v>782</v>
      </c>
      <c r="K273" s="57"/>
      <c r="L273" s="150" t="s">
        <v>5844</v>
      </c>
      <c r="M273" s="50" t="s">
        <v>5845</v>
      </c>
      <c r="N273" s="66" t="s">
        <v>5846</v>
      </c>
      <c r="O273" s="50">
        <v>15</v>
      </c>
      <c r="P273" s="50">
        <v>15</v>
      </c>
      <c r="Q273" s="960"/>
      <c r="R273" s="1596" t="s">
        <v>2079</v>
      </c>
      <c r="S273" s="1521" t="s">
        <v>4667</v>
      </c>
      <c r="T273" s="1521"/>
      <c r="U273" s="1521"/>
      <c r="V273" s="151" t="s">
        <v>1912</v>
      </c>
      <c r="W273" s="68">
        <v>2.5</v>
      </c>
    </row>
    <row r="274" spans="1:23" ht="15" customHeight="1" x14ac:dyDescent="0.25">
      <c r="A274" s="1515">
        <v>45107</v>
      </c>
      <c r="B274" s="1521">
        <v>10</v>
      </c>
      <c r="C274" s="1657" t="s">
        <v>574</v>
      </c>
      <c r="D274" s="1581">
        <v>118836</v>
      </c>
      <c r="E274" s="1581"/>
      <c r="F274" s="151"/>
      <c r="G274" s="50" t="s">
        <v>5847</v>
      </c>
      <c r="H274" s="50">
        <v>200</v>
      </c>
      <c r="I274" s="1660" t="s">
        <v>5833</v>
      </c>
      <c r="J274" s="50" t="s">
        <v>506</v>
      </c>
      <c r="K274" s="57" t="s">
        <v>5848</v>
      </c>
      <c r="L274" s="66" t="s">
        <v>5849</v>
      </c>
      <c r="M274" s="50" t="s">
        <v>5635</v>
      </c>
      <c r="N274" s="66" t="s">
        <v>5765</v>
      </c>
      <c r="O274" s="50">
        <v>4</v>
      </c>
      <c r="P274" s="50">
        <v>800</v>
      </c>
      <c r="Q274" s="960" t="s">
        <v>511</v>
      </c>
      <c r="R274" s="1596" t="s">
        <v>5850</v>
      </c>
      <c r="S274" s="1521" t="s">
        <v>4667</v>
      </c>
      <c r="T274" s="1521"/>
      <c r="U274" s="1521"/>
      <c r="V274" s="151" t="s">
        <v>5851</v>
      </c>
    </row>
    <row r="275" spans="1:23" ht="15" customHeight="1" x14ac:dyDescent="0.25">
      <c r="A275" s="1515">
        <v>45107</v>
      </c>
      <c r="B275" s="1521">
        <v>1</v>
      </c>
      <c r="C275" s="1657" t="s">
        <v>4668</v>
      </c>
      <c r="D275" s="1581">
        <v>118769</v>
      </c>
      <c r="E275" s="1581"/>
      <c r="F275" s="151"/>
      <c r="G275" s="50" t="s">
        <v>13</v>
      </c>
      <c r="H275" s="50">
        <v>30</v>
      </c>
      <c r="I275" s="1660" t="s">
        <v>5833</v>
      </c>
      <c r="J275" s="50" t="s">
        <v>520</v>
      </c>
      <c r="K275" s="57" t="s">
        <v>5852</v>
      </c>
      <c r="L275" s="66" t="s">
        <v>5853</v>
      </c>
      <c r="M275" s="50" t="s">
        <v>5854</v>
      </c>
      <c r="N275" s="66" t="s">
        <v>5765</v>
      </c>
      <c r="O275" s="50">
        <v>51</v>
      </c>
      <c r="P275" s="50">
        <v>1530</v>
      </c>
      <c r="Q275" s="960" t="s">
        <v>511</v>
      </c>
      <c r="R275" s="1596" t="s">
        <v>5850</v>
      </c>
      <c r="S275" s="1521" t="s">
        <v>4667</v>
      </c>
      <c r="T275" s="1521" t="s">
        <v>19</v>
      </c>
      <c r="U275" s="1521"/>
      <c r="V275" s="151" t="s">
        <v>5855</v>
      </c>
    </row>
    <row r="276" spans="1:23" ht="15" customHeight="1" x14ac:dyDescent="0.25">
      <c r="A276" s="1515">
        <v>45107</v>
      </c>
      <c r="B276" s="1521">
        <v>60</v>
      </c>
      <c r="C276" s="1657" t="s">
        <v>574</v>
      </c>
      <c r="D276" s="1581">
        <v>118432</v>
      </c>
      <c r="E276" s="1581"/>
      <c r="F276" s="151"/>
      <c r="G276" s="50" t="s">
        <v>5856</v>
      </c>
      <c r="H276" s="50">
        <v>400</v>
      </c>
      <c r="I276" s="1660" t="s">
        <v>5843</v>
      </c>
      <c r="J276" s="50" t="s">
        <v>520</v>
      </c>
      <c r="K276" s="57"/>
      <c r="L276" s="66" t="s">
        <v>5857</v>
      </c>
      <c r="M276" s="50" t="s">
        <v>5829</v>
      </c>
      <c r="N276" s="66" t="s">
        <v>2262</v>
      </c>
      <c r="O276" s="50">
        <v>1</v>
      </c>
      <c r="P276" s="50">
        <v>400</v>
      </c>
      <c r="Q276" s="960"/>
      <c r="R276" s="1596" t="s">
        <v>2222</v>
      </c>
      <c r="S276" s="1521" t="s">
        <v>4667</v>
      </c>
      <c r="T276" s="1521"/>
      <c r="U276" s="1521"/>
      <c r="V276" s="151" t="s">
        <v>5858</v>
      </c>
    </row>
    <row r="277" spans="1:23" ht="15" customHeight="1" x14ac:dyDescent="0.25">
      <c r="A277" s="1515">
        <v>45106</v>
      </c>
      <c r="B277" s="1521">
        <v>4</v>
      </c>
      <c r="C277" s="1657" t="s">
        <v>4668</v>
      </c>
      <c r="D277" s="1581">
        <v>118636</v>
      </c>
      <c r="E277" s="1581"/>
      <c r="F277" s="151"/>
      <c r="G277" s="50" t="s">
        <v>13</v>
      </c>
      <c r="H277" s="50">
        <v>10</v>
      </c>
      <c r="I277" s="1660" t="s">
        <v>5859</v>
      </c>
      <c r="J277" s="50" t="s">
        <v>520</v>
      </c>
      <c r="K277" s="57" t="s">
        <v>1038</v>
      </c>
      <c r="L277" s="66" t="s">
        <v>5860</v>
      </c>
      <c r="M277" s="50" t="s">
        <v>5861</v>
      </c>
      <c r="N277" s="66" t="s">
        <v>5862</v>
      </c>
      <c r="O277" s="50">
        <v>14</v>
      </c>
      <c r="P277" s="50">
        <v>140</v>
      </c>
      <c r="Q277" s="960"/>
      <c r="R277" s="1596" t="s">
        <v>2126</v>
      </c>
      <c r="S277" s="1521" t="s">
        <v>4667</v>
      </c>
      <c r="T277" s="1521"/>
      <c r="U277" s="1521"/>
      <c r="V277" s="151" t="s">
        <v>5863</v>
      </c>
    </row>
    <row r="278" spans="1:23" ht="15" customHeight="1" x14ac:dyDescent="0.25">
      <c r="A278" s="1515">
        <v>45106</v>
      </c>
      <c r="B278" s="1521">
        <v>1</v>
      </c>
      <c r="C278" s="1657" t="s">
        <v>4714</v>
      </c>
      <c r="D278" s="1581">
        <v>118399</v>
      </c>
      <c r="E278" s="1581"/>
      <c r="F278" s="151"/>
      <c r="G278" s="50" t="s">
        <v>13</v>
      </c>
      <c r="H278" s="50">
        <v>50</v>
      </c>
      <c r="I278" s="1660" t="s">
        <v>5864</v>
      </c>
      <c r="J278" s="50" t="s">
        <v>506</v>
      </c>
      <c r="K278" s="57" t="s">
        <v>1038</v>
      </c>
      <c r="L278" s="66" t="s">
        <v>5865</v>
      </c>
      <c r="M278" s="50" t="s">
        <v>5866</v>
      </c>
      <c r="N278" s="66" t="s">
        <v>2098</v>
      </c>
      <c r="O278" s="50">
        <v>6</v>
      </c>
      <c r="P278" s="50">
        <v>300</v>
      </c>
      <c r="Q278" s="960"/>
      <c r="R278" s="1596" t="s">
        <v>2026</v>
      </c>
      <c r="S278" s="1521" t="s">
        <v>4667</v>
      </c>
      <c r="T278" s="1521"/>
      <c r="U278" s="1521"/>
      <c r="V278" s="151" t="s">
        <v>5867</v>
      </c>
    </row>
    <row r="279" spans="1:23" ht="15" customHeight="1" x14ac:dyDescent="0.25">
      <c r="A279" s="1515">
        <v>45106</v>
      </c>
      <c r="B279" s="1521">
        <v>10</v>
      </c>
      <c r="C279" s="1657" t="s">
        <v>4714</v>
      </c>
      <c r="D279" s="1581">
        <v>118926</v>
      </c>
      <c r="E279" s="1581"/>
      <c r="F279" s="151"/>
      <c r="G279" s="50" t="s">
        <v>13</v>
      </c>
      <c r="H279" s="50">
        <v>120</v>
      </c>
      <c r="I279" s="1660" t="s">
        <v>5868</v>
      </c>
      <c r="J279" s="50" t="s">
        <v>506</v>
      </c>
      <c r="K279" s="57" t="s">
        <v>5869</v>
      </c>
      <c r="L279" s="66" t="s">
        <v>5870</v>
      </c>
      <c r="M279" s="50" t="s">
        <v>5871</v>
      </c>
      <c r="N279" s="66" t="s">
        <v>5756</v>
      </c>
      <c r="O279" s="50">
        <v>3</v>
      </c>
      <c r="P279" s="50">
        <v>360</v>
      </c>
      <c r="Q279" s="960"/>
      <c r="R279" s="1596" t="s">
        <v>1990</v>
      </c>
      <c r="S279" s="1521" t="s">
        <v>4667</v>
      </c>
      <c r="T279" s="1521"/>
      <c r="U279" s="1521"/>
      <c r="V279" s="151" t="s">
        <v>5851</v>
      </c>
      <c r="W279" s="68">
        <v>4</v>
      </c>
    </row>
    <row r="280" spans="1:23" ht="15" customHeight="1" x14ac:dyDescent="0.25">
      <c r="A280" s="1515">
        <v>45106</v>
      </c>
      <c r="B280" s="1521">
        <v>1</v>
      </c>
      <c r="C280" s="1657" t="s">
        <v>4668</v>
      </c>
      <c r="D280" s="1581">
        <v>118313</v>
      </c>
      <c r="E280" s="1581"/>
      <c r="F280" s="151"/>
      <c r="G280" s="50" t="s">
        <v>13</v>
      </c>
      <c r="H280" s="50">
        <v>25</v>
      </c>
      <c r="I280" s="1660" t="s">
        <v>2137</v>
      </c>
      <c r="J280" s="50" t="s">
        <v>506</v>
      </c>
      <c r="K280" s="57" t="s">
        <v>5872</v>
      </c>
      <c r="L280" s="66" t="s">
        <v>5873</v>
      </c>
      <c r="M280" s="50" t="s">
        <v>5874</v>
      </c>
      <c r="N280" s="66" t="s">
        <v>2098</v>
      </c>
      <c r="O280" s="50">
        <v>4</v>
      </c>
      <c r="P280" s="50">
        <v>100</v>
      </c>
      <c r="Q280" s="960"/>
      <c r="R280" s="1596" t="s">
        <v>2126</v>
      </c>
      <c r="S280" s="1521" t="s">
        <v>4667</v>
      </c>
      <c r="T280" s="1521"/>
      <c r="U280" s="1521"/>
      <c r="V280" s="151" t="s">
        <v>4617</v>
      </c>
    </row>
    <row r="281" spans="1:23" ht="15" customHeight="1" x14ac:dyDescent="0.25">
      <c r="A281" s="1515">
        <v>45105</v>
      </c>
      <c r="B281" s="1521">
        <v>1</v>
      </c>
      <c r="C281" s="1657" t="s">
        <v>5142</v>
      </c>
      <c r="D281" s="1582" t="s">
        <v>5875</v>
      </c>
      <c r="E281" s="1582"/>
      <c r="F281" s="151"/>
      <c r="G281" s="50" t="s">
        <v>5876</v>
      </c>
      <c r="H281" s="50">
        <v>50</v>
      </c>
      <c r="I281" s="1660" t="s">
        <v>5877</v>
      </c>
      <c r="J281" s="50" t="s">
        <v>520</v>
      </c>
      <c r="K281" s="57" t="s">
        <v>5878</v>
      </c>
      <c r="L281" s="66" t="s">
        <v>5879</v>
      </c>
      <c r="M281" s="50" t="s">
        <v>5309</v>
      </c>
      <c r="N281" s="66" t="s">
        <v>5880</v>
      </c>
      <c r="O281" s="50">
        <v>20</v>
      </c>
      <c r="P281" s="50">
        <v>1000</v>
      </c>
      <c r="Q281" s="960"/>
      <c r="R281" s="1596" t="s">
        <v>2126</v>
      </c>
      <c r="S281" s="1521" t="s">
        <v>4783</v>
      </c>
      <c r="T281" s="1521" t="s">
        <v>19</v>
      </c>
      <c r="U281" s="1521"/>
      <c r="V281" s="151" t="s">
        <v>5881</v>
      </c>
    </row>
    <row r="282" spans="1:23" ht="15" customHeight="1" x14ac:dyDescent="0.25">
      <c r="A282" s="1515">
        <v>45105</v>
      </c>
      <c r="B282" s="1521">
        <v>1</v>
      </c>
      <c r="C282" s="1657" t="s">
        <v>4668</v>
      </c>
      <c r="D282" s="1581">
        <v>118703</v>
      </c>
      <c r="E282" s="1581"/>
      <c r="F282" s="151"/>
      <c r="G282" s="50" t="s">
        <v>13</v>
      </c>
      <c r="H282" s="50">
        <v>14</v>
      </c>
      <c r="I282" s="1660" t="s">
        <v>5859</v>
      </c>
      <c r="J282" s="50" t="s">
        <v>506</v>
      </c>
      <c r="K282" s="57" t="s">
        <v>5882</v>
      </c>
      <c r="L282" s="66" t="s">
        <v>5883</v>
      </c>
      <c r="M282" s="50" t="s">
        <v>5884</v>
      </c>
      <c r="N282" s="66" t="s">
        <v>5862</v>
      </c>
      <c r="O282" s="50">
        <v>25</v>
      </c>
      <c r="P282" s="50">
        <v>350</v>
      </c>
      <c r="Q282" s="960"/>
      <c r="R282" s="1596" t="s">
        <v>5850</v>
      </c>
      <c r="S282" s="1521" t="s">
        <v>4667</v>
      </c>
      <c r="T282" s="1521"/>
      <c r="U282" s="1521"/>
      <c r="V282" s="151" t="s">
        <v>5885</v>
      </c>
    </row>
    <row r="283" spans="1:23" ht="15" customHeight="1" x14ac:dyDescent="0.25">
      <c r="A283" s="1515">
        <v>45104</v>
      </c>
      <c r="B283" s="1521">
        <v>10</v>
      </c>
      <c r="C283" s="1657" t="s">
        <v>574</v>
      </c>
      <c r="D283" s="1581">
        <v>118184</v>
      </c>
      <c r="E283" s="1581"/>
      <c r="F283" s="151"/>
      <c r="G283" s="50" t="s">
        <v>13</v>
      </c>
      <c r="H283" s="50">
        <v>100</v>
      </c>
      <c r="I283" s="1660" t="s">
        <v>5886</v>
      </c>
      <c r="J283" s="50" t="s">
        <v>782</v>
      </c>
      <c r="K283" s="57" t="s">
        <v>5887</v>
      </c>
      <c r="L283" s="66" t="s">
        <v>5888</v>
      </c>
      <c r="M283" s="50" t="s">
        <v>5889</v>
      </c>
      <c r="N283" s="66" t="s">
        <v>5780</v>
      </c>
      <c r="O283" s="50">
        <v>3</v>
      </c>
      <c r="P283" s="50">
        <v>300</v>
      </c>
      <c r="Q283" s="960"/>
      <c r="R283" s="1596" t="s">
        <v>2222</v>
      </c>
      <c r="S283" s="1521" t="s">
        <v>4667</v>
      </c>
      <c r="T283" s="1521"/>
      <c r="U283" s="1521"/>
      <c r="V283" s="151" t="s">
        <v>5890</v>
      </c>
      <c r="W283" s="68">
        <v>4.5</v>
      </c>
    </row>
    <row r="284" spans="1:23" ht="15" customHeight="1" x14ac:dyDescent="0.25">
      <c r="A284" s="1515">
        <v>45104</v>
      </c>
      <c r="B284" s="1521">
        <v>1</v>
      </c>
      <c r="C284" s="1657" t="s">
        <v>4668</v>
      </c>
      <c r="D284" s="1582" t="s">
        <v>5891</v>
      </c>
      <c r="E284" s="1582"/>
      <c r="F284" s="151"/>
      <c r="G284" s="50" t="s">
        <v>13</v>
      </c>
      <c r="H284" s="50">
        <v>2</v>
      </c>
      <c r="I284" s="1660" t="s">
        <v>699</v>
      </c>
      <c r="J284" s="50" t="s">
        <v>506</v>
      </c>
      <c r="K284" s="57" t="s">
        <v>5852</v>
      </c>
      <c r="L284" s="66" t="s">
        <v>5892</v>
      </c>
      <c r="M284" s="50" t="s">
        <v>5893</v>
      </c>
      <c r="N284" s="66" t="s">
        <v>2342</v>
      </c>
      <c r="O284" s="50">
        <v>1</v>
      </c>
      <c r="P284" s="50">
        <v>2</v>
      </c>
      <c r="Q284" s="960"/>
      <c r="R284" s="1596" t="s">
        <v>2412</v>
      </c>
      <c r="S284" s="1521" t="s">
        <v>4667</v>
      </c>
      <c r="T284" s="1521"/>
      <c r="U284" s="1521"/>
      <c r="V284" s="151" t="s">
        <v>5894</v>
      </c>
    </row>
    <row r="285" spans="1:23" ht="15" customHeight="1" x14ac:dyDescent="0.25">
      <c r="C285" s="1663">
        <v>45103</v>
      </c>
      <c r="D285" s="1664" t="s">
        <v>5895</v>
      </c>
      <c r="E285" s="1665" t="s">
        <v>5896</v>
      </c>
      <c r="F285" s="1666">
        <v>1200</v>
      </c>
      <c r="G285" s="1667" t="s">
        <v>4714</v>
      </c>
      <c r="H285" s="1668"/>
      <c r="I285" s="1668"/>
      <c r="J285" s="1669" t="s">
        <v>5897</v>
      </c>
      <c r="K285" s="1670" t="s">
        <v>3667</v>
      </c>
      <c r="L285" s="1671" t="s">
        <v>5898</v>
      </c>
      <c r="M285" s="1672" t="s">
        <v>5899</v>
      </c>
      <c r="N285" s="1665" t="s">
        <v>5900</v>
      </c>
      <c r="O285" s="1673" t="s">
        <v>5901</v>
      </c>
      <c r="P285" s="1666">
        <v>4</v>
      </c>
      <c r="Q285" s="1666">
        <v>4800</v>
      </c>
      <c r="R285" s="1674" t="s">
        <v>511</v>
      </c>
      <c r="S285" s="1675" t="s">
        <v>4667</v>
      </c>
      <c r="T285" s="1676">
        <v>2</v>
      </c>
      <c r="U285" s="1675" t="s">
        <v>19</v>
      </c>
      <c r="V285" s="1677" t="s">
        <v>3855</v>
      </c>
    </row>
    <row r="286" spans="1:23" ht="15" customHeight="1" x14ac:dyDescent="0.25">
      <c r="C286" s="1663">
        <v>45100</v>
      </c>
      <c r="D286" s="1679" t="s">
        <v>5902</v>
      </c>
      <c r="E286" s="1680" t="s">
        <v>841</v>
      </c>
      <c r="F286" s="1681">
        <v>3</v>
      </c>
      <c r="G286" s="1667" t="s">
        <v>4668</v>
      </c>
      <c r="H286" s="1682"/>
      <c r="I286" s="1682"/>
      <c r="J286" s="1683" t="s">
        <v>5903</v>
      </c>
      <c r="K286" s="1684" t="s">
        <v>782</v>
      </c>
      <c r="L286" s="1685" t="s">
        <v>1038</v>
      </c>
      <c r="M286" s="1686" t="s">
        <v>5904</v>
      </c>
      <c r="N286" s="1680" t="s">
        <v>5905</v>
      </c>
      <c r="O286" s="1687" t="s">
        <v>2206</v>
      </c>
      <c r="P286" s="1681">
        <v>33</v>
      </c>
      <c r="Q286" s="1681">
        <v>99</v>
      </c>
      <c r="R286" s="1688"/>
      <c r="S286" s="1689" t="s">
        <v>4667</v>
      </c>
      <c r="T286" s="1690">
        <v>1</v>
      </c>
      <c r="U286" s="1689"/>
      <c r="V286" s="1691" t="s">
        <v>5906</v>
      </c>
    </row>
    <row r="287" spans="1:23" ht="15" customHeight="1" x14ac:dyDescent="0.25">
      <c r="C287" s="1663">
        <v>45100</v>
      </c>
      <c r="D287" s="1693" t="s">
        <v>5907</v>
      </c>
      <c r="E287" s="1694" t="s">
        <v>13</v>
      </c>
      <c r="F287" s="1695">
        <v>200</v>
      </c>
      <c r="G287" s="1667" t="s">
        <v>574</v>
      </c>
      <c r="H287" s="1696"/>
      <c r="I287" s="1696"/>
      <c r="J287" s="1697">
        <v>45100</v>
      </c>
      <c r="K287" s="1698" t="s">
        <v>782</v>
      </c>
      <c r="L287" s="1698" t="s">
        <v>5908</v>
      </c>
      <c r="M287" s="1699" t="s">
        <v>5909</v>
      </c>
      <c r="N287" s="1694" t="s">
        <v>5910</v>
      </c>
      <c r="O287" s="1700" t="s">
        <v>2098</v>
      </c>
      <c r="P287" s="1695">
        <v>5</v>
      </c>
      <c r="Q287" s="1695">
        <v>1000</v>
      </c>
      <c r="R287" s="1701"/>
      <c r="S287" s="1689" t="s">
        <v>4667</v>
      </c>
      <c r="T287" s="1690">
        <v>3</v>
      </c>
      <c r="U287" s="1689"/>
      <c r="V287" s="1691" t="s">
        <v>5911</v>
      </c>
    </row>
    <row r="288" spans="1:23" ht="15" customHeight="1" x14ac:dyDescent="0.25">
      <c r="C288" s="1663">
        <v>45099</v>
      </c>
      <c r="D288" s="1693" t="s">
        <v>5912</v>
      </c>
      <c r="E288" s="1694" t="s">
        <v>841</v>
      </c>
      <c r="F288" s="1695">
        <v>35</v>
      </c>
      <c r="G288" s="1667" t="s">
        <v>4668</v>
      </c>
      <c r="H288" s="1696"/>
      <c r="I288" s="1696"/>
      <c r="J288" s="1697" t="s">
        <v>5913</v>
      </c>
      <c r="K288" s="1698" t="s">
        <v>520</v>
      </c>
      <c r="L288" s="1698" t="s">
        <v>5914</v>
      </c>
      <c r="M288" s="1702" t="s">
        <v>5915</v>
      </c>
      <c r="N288" s="1694" t="s">
        <v>5916</v>
      </c>
      <c r="O288" s="1700" t="s">
        <v>5846</v>
      </c>
      <c r="P288" s="1695">
        <v>0</v>
      </c>
      <c r="Q288" s="1695">
        <v>0</v>
      </c>
      <c r="R288" s="1701"/>
      <c r="S288" s="1689" t="s">
        <v>4667</v>
      </c>
      <c r="T288" s="1690">
        <v>5</v>
      </c>
      <c r="U288" s="1689"/>
      <c r="V288" s="1691" t="s">
        <v>5917</v>
      </c>
    </row>
    <row r="289" spans="3:22" ht="69.75" x14ac:dyDescent="0.25">
      <c r="C289" s="1663">
        <v>45099</v>
      </c>
      <c r="D289" s="1664" t="s">
        <v>5918</v>
      </c>
      <c r="E289" s="1665" t="s">
        <v>5919</v>
      </c>
      <c r="F289" s="1666">
        <v>2</v>
      </c>
      <c r="G289" s="1667" t="s">
        <v>4668</v>
      </c>
      <c r="H289" s="1668"/>
      <c r="I289" s="1668"/>
      <c r="J289" s="1669" t="s">
        <v>5920</v>
      </c>
      <c r="K289" s="1670" t="s">
        <v>3609</v>
      </c>
      <c r="L289" s="1671" t="s">
        <v>5388</v>
      </c>
      <c r="M289" s="1672" t="s">
        <v>5921</v>
      </c>
      <c r="N289" s="1665" t="s">
        <v>5922</v>
      </c>
      <c r="O289" s="1673" t="s">
        <v>5923</v>
      </c>
      <c r="P289" s="1666">
        <v>118</v>
      </c>
      <c r="Q289" s="1666">
        <v>236</v>
      </c>
      <c r="R289" s="1703"/>
      <c r="S289" s="1675" t="s">
        <v>4667</v>
      </c>
      <c r="T289" s="1676">
        <v>1</v>
      </c>
      <c r="U289" s="1675"/>
      <c r="V289" s="1704" t="s">
        <v>5924</v>
      </c>
    </row>
    <row r="290" spans="3:22" ht="15" customHeight="1" x14ac:dyDescent="0.25">
      <c r="C290" s="1663">
        <v>45099</v>
      </c>
      <c r="D290" s="1693" t="s">
        <v>5925</v>
      </c>
      <c r="E290" s="1694" t="s">
        <v>13</v>
      </c>
      <c r="F290" s="1705">
        <v>3</v>
      </c>
      <c r="G290" s="1667" t="s">
        <v>4668</v>
      </c>
      <c r="H290" s="1696"/>
      <c r="I290" s="1696"/>
      <c r="J290" s="1697" t="s">
        <v>5926</v>
      </c>
      <c r="K290" s="1698" t="s">
        <v>782</v>
      </c>
      <c r="L290" s="1698" t="s">
        <v>5927</v>
      </c>
      <c r="M290" s="1702" t="s">
        <v>5928</v>
      </c>
      <c r="N290" s="1694" t="s">
        <v>5821</v>
      </c>
      <c r="O290" s="1700" t="s">
        <v>5929</v>
      </c>
      <c r="P290" s="1695">
        <v>23</v>
      </c>
      <c r="Q290" s="1695">
        <v>69</v>
      </c>
      <c r="R290" s="1701"/>
      <c r="S290" s="1689" t="s">
        <v>4783</v>
      </c>
      <c r="T290" s="1690">
        <v>1</v>
      </c>
      <c r="U290" s="1689"/>
      <c r="V290" s="1691" t="s">
        <v>5823</v>
      </c>
    </row>
    <row r="291" spans="3:22" ht="15" customHeight="1" x14ac:dyDescent="0.25">
      <c r="C291" s="1663">
        <v>45099</v>
      </c>
      <c r="D291" s="1679">
        <v>118224</v>
      </c>
      <c r="E291" s="1680"/>
      <c r="F291" s="1681">
        <v>20</v>
      </c>
      <c r="G291" s="1682"/>
      <c r="H291" s="1682"/>
      <c r="I291" s="1682"/>
      <c r="J291" s="1683">
        <v>45078</v>
      </c>
      <c r="K291" s="1684" t="s">
        <v>782</v>
      </c>
      <c r="L291" s="1684"/>
      <c r="M291" s="1686"/>
      <c r="N291" s="1680"/>
      <c r="O291" s="1687"/>
      <c r="P291" s="1681"/>
      <c r="Q291" s="1681">
        <v>0</v>
      </c>
      <c r="R291" s="1688"/>
      <c r="S291" s="1689"/>
      <c r="T291" s="1690"/>
      <c r="U291" s="1689"/>
      <c r="V291" s="1691" t="s">
        <v>5930</v>
      </c>
    </row>
    <row r="292" spans="3:22" ht="15" customHeight="1" x14ac:dyDescent="0.25">
      <c r="C292" s="1663">
        <v>45098</v>
      </c>
      <c r="D292" s="1679" t="s">
        <v>5931</v>
      </c>
      <c r="E292" s="1680" t="s">
        <v>5932</v>
      </c>
      <c r="F292" s="1681">
        <v>50</v>
      </c>
      <c r="G292" s="1667" t="s">
        <v>574</v>
      </c>
      <c r="H292" s="1682"/>
      <c r="I292" s="1682"/>
      <c r="J292" s="1683" t="s">
        <v>5920</v>
      </c>
      <c r="K292" s="1684" t="s">
        <v>3667</v>
      </c>
      <c r="L292" s="1685" t="s">
        <v>5933</v>
      </c>
      <c r="M292" s="1686" t="s">
        <v>5934</v>
      </c>
      <c r="N292" s="1680" t="s">
        <v>5935</v>
      </c>
      <c r="O292" s="1687" t="s">
        <v>5780</v>
      </c>
      <c r="P292" s="1681">
        <v>23</v>
      </c>
      <c r="Q292" s="1681">
        <v>1150</v>
      </c>
      <c r="R292" s="1688"/>
      <c r="S292" s="1689" t="s">
        <v>4667</v>
      </c>
      <c r="T292" s="1690">
        <v>1</v>
      </c>
      <c r="U292" s="1689"/>
      <c r="V292" s="1691" t="s">
        <v>4841</v>
      </c>
    </row>
    <row r="293" spans="3:22" ht="15" customHeight="1" x14ac:dyDescent="0.25">
      <c r="C293" s="1663">
        <v>45098</v>
      </c>
      <c r="D293" s="1664" t="s">
        <v>5936</v>
      </c>
      <c r="E293" s="1665" t="s">
        <v>13</v>
      </c>
      <c r="F293" s="1666">
        <v>2</v>
      </c>
      <c r="G293" s="1667" t="s">
        <v>4668</v>
      </c>
      <c r="H293" s="1668"/>
      <c r="I293" s="1668"/>
      <c r="J293" s="1669" t="s">
        <v>2181</v>
      </c>
      <c r="K293" s="1670" t="s">
        <v>520</v>
      </c>
      <c r="L293" s="1671" t="s">
        <v>1038</v>
      </c>
      <c r="M293" s="1672" t="s">
        <v>5937</v>
      </c>
      <c r="N293" s="1665" t="s">
        <v>5718</v>
      </c>
      <c r="O293" s="1673" t="s">
        <v>5880</v>
      </c>
      <c r="P293" s="1666">
        <v>56</v>
      </c>
      <c r="Q293" s="1666">
        <v>112</v>
      </c>
      <c r="R293" s="1703"/>
      <c r="S293" s="1675" t="s">
        <v>4667</v>
      </c>
      <c r="T293" s="1676">
        <v>1</v>
      </c>
      <c r="U293" s="1675"/>
      <c r="V293" s="1704" t="s">
        <v>5938</v>
      </c>
    </row>
    <row r="294" spans="3:22" ht="15" customHeight="1" x14ac:dyDescent="0.25">
      <c r="C294" s="1663">
        <v>45098</v>
      </c>
      <c r="D294" s="1664" t="s">
        <v>5939</v>
      </c>
      <c r="E294" s="1665" t="s">
        <v>13</v>
      </c>
      <c r="F294" s="1666">
        <v>16</v>
      </c>
      <c r="G294" s="1706" t="s">
        <v>4668</v>
      </c>
      <c r="H294" s="1668"/>
      <c r="I294" s="1668"/>
      <c r="J294" s="1669" t="s">
        <v>2181</v>
      </c>
      <c r="K294" s="1670" t="s">
        <v>506</v>
      </c>
      <c r="L294" s="1671" t="s">
        <v>5940</v>
      </c>
      <c r="M294" s="1672" t="s">
        <v>5941</v>
      </c>
      <c r="N294" s="1665" t="s">
        <v>5942</v>
      </c>
      <c r="O294" s="1673" t="s">
        <v>5880</v>
      </c>
      <c r="P294" s="1666">
        <v>13</v>
      </c>
      <c r="Q294" s="1666">
        <v>208</v>
      </c>
      <c r="R294" s="1703"/>
      <c r="S294" s="1675" t="s">
        <v>4667</v>
      </c>
      <c r="T294" s="1676">
        <v>1</v>
      </c>
      <c r="U294" s="1675" t="s">
        <v>19</v>
      </c>
      <c r="V294" s="1704" t="s">
        <v>522</v>
      </c>
    </row>
    <row r="295" spans="3:22" ht="15" customHeight="1" x14ac:dyDescent="0.25">
      <c r="C295" s="1663">
        <v>45098</v>
      </c>
      <c r="D295" s="1679" t="s">
        <v>5943</v>
      </c>
      <c r="E295" s="1680" t="s">
        <v>5944</v>
      </c>
      <c r="F295" s="1681">
        <v>215</v>
      </c>
      <c r="G295" s="1667" t="s">
        <v>574</v>
      </c>
      <c r="H295" s="1682"/>
      <c r="I295" s="1682"/>
      <c r="J295" s="1683" t="s">
        <v>5945</v>
      </c>
      <c r="K295" s="1684" t="s">
        <v>3667</v>
      </c>
      <c r="L295" s="1707"/>
      <c r="M295" s="1686" t="s">
        <v>5946</v>
      </c>
      <c r="N295" s="1680" t="s">
        <v>5947</v>
      </c>
      <c r="O295" s="1687" t="s">
        <v>5948</v>
      </c>
      <c r="P295" s="1681">
        <v>3</v>
      </c>
      <c r="Q295" s="1681">
        <v>645</v>
      </c>
      <c r="R295" s="1703" t="s">
        <v>511</v>
      </c>
      <c r="S295" s="1689" t="s">
        <v>4667</v>
      </c>
      <c r="T295" s="1690">
        <v>2</v>
      </c>
      <c r="U295" s="1689"/>
      <c r="V295" s="1708" t="s">
        <v>3855</v>
      </c>
    </row>
    <row r="296" spans="3:22" ht="15" customHeight="1" x14ac:dyDescent="0.25">
      <c r="C296" s="1663">
        <v>45098</v>
      </c>
      <c r="D296" s="1664" t="s">
        <v>5949</v>
      </c>
      <c r="E296" s="1665" t="s">
        <v>13</v>
      </c>
      <c r="F296" s="1666">
        <v>150</v>
      </c>
      <c r="G296" s="1667" t="s">
        <v>574</v>
      </c>
      <c r="H296" s="1668"/>
      <c r="I296" s="1668"/>
      <c r="J296" s="1669" t="s">
        <v>5950</v>
      </c>
      <c r="K296" s="1670" t="s">
        <v>506</v>
      </c>
      <c r="L296" s="1685" t="s">
        <v>5388</v>
      </c>
      <c r="M296" s="1672" t="s">
        <v>5951</v>
      </c>
      <c r="N296" s="1709" t="s">
        <v>5952</v>
      </c>
      <c r="O296" s="1673" t="s">
        <v>5953</v>
      </c>
      <c r="P296" s="1666">
        <v>5</v>
      </c>
      <c r="Q296" s="1666">
        <v>750</v>
      </c>
      <c r="R296" s="1674" t="s">
        <v>511</v>
      </c>
      <c r="S296" s="1689" t="s">
        <v>4667</v>
      </c>
      <c r="T296" s="1690">
        <v>8</v>
      </c>
      <c r="U296" s="1689"/>
      <c r="V296" s="1691" t="s">
        <v>5954</v>
      </c>
    </row>
    <row r="297" spans="3:22" ht="15" customHeight="1" x14ac:dyDescent="0.25">
      <c r="C297" s="1663">
        <v>45098</v>
      </c>
      <c r="D297" s="1679" t="s">
        <v>5955</v>
      </c>
      <c r="E297" s="1680" t="s">
        <v>5956</v>
      </c>
      <c r="F297" s="1681">
        <v>40</v>
      </c>
      <c r="G297" s="1710" t="s">
        <v>5957</v>
      </c>
      <c r="H297" s="1682"/>
      <c r="I297" s="1682"/>
      <c r="J297" s="1683" t="s">
        <v>5958</v>
      </c>
      <c r="K297" s="1684" t="s">
        <v>782</v>
      </c>
      <c r="L297" s="1685" t="s">
        <v>5959</v>
      </c>
      <c r="M297" s="1686" t="s">
        <v>5960</v>
      </c>
      <c r="N297" s="1680" t="s">
        <v>5961</v>
      </c>
      <c r="O297" s="1687" t="s">
        <v>5962</v>
      </c>
      <c r="P297" s="1681">
        <v>2</v>
      </c>
      <c r="Q297" s="1681">
        <v>80</v>
      </c>
      <c r="R297" s="1688"/>
      <c r="S297" s="1689" t="s">
        <v>4783</v>
      </c>
      <c r="T297" s="1690">
        <v>1</v>
      </c>
      <c r="U297" s="1689" t="s">
        <v>5695</v>
      </c>
      <c r="V297" s="1691" t="s">
        <v>5963</v>
      </c>
    </row>
    <row r="298" spans="3:22" ht="15" customHeight="1" x14ac:dyDescent="0.25">
      <c r="C298" s="1663">
        <v>45097</v>
      </c>
      <c r="D298" s="1664" t="s">
        <v>5964</v>
      </c>
      <c r="E298" s="1665" t="s">
        <v>13</v>
      </c>
      <c r="F298" s="1666">
        <v>10</v>
      </c>
      <c r="G298" s="1667" t="s">
        <v>4668</v>
      </c>
      <c r="H298" s="1668"/>
      <c r="I298" s="1668"/>
      <c r="J298" s="1669" t="s">
        <v>5920</v>
      </c>
      <c r="K298" s="1670" t="s">
        <v>506</v>
      </c>
      <c r="L298" s="1671" t="s">
        <v>5965</v>
      </c>
      <c r="M298" s="1672" t="s">
        <v>5966</v>
      </c>
      <c r="N298" s="1665" t="s">
        <v>5967</v>
      </c>
      <c r="O298" s="1673" t="s">
        <v>5968</v>
      </c>
      <c r="P298" s="1666">
        <v>6</v>
      </c>
      <c r="Q298" s="1666">
        <v>60</v>
      </c>
      <c r="R298" s="1703"/>
      <c r="S298" s="1675" t="s">
        <v>4667</v>
      </c>
      <c r="T298" s="1676">
        <v>1</v>
      </c>
      <c r="U298" s="1675"/>
      <c r="V298" s="1704" t="s">
        <v>524</v>
      </c>
    </row>
    <row r="299" spans="3:22" ht="15" customHeight="1" x14ac:dyDescent="0.25">
      <c r="C299" s="1663">
        <v>45097</v>
      </c>
      <c r="D299" s="1679" t="s">
        <v>5969</v>
      </c>
      <c r="E299" s="1680" t="s">
        <v>5970</v>
      </c>
      <c r="F299" s="1681">
        <v>50</v>
      </c>
      <c r="G299" s="1667" t="s">
        <v>4668</v>
      </c>
      <c r="H299" s="1682"/>
      <c r="I299" s="1682"/>
      <c r="J299" s="1683" t="s">
        <v>5971</v>
      </c>
      <c r="K299" s="1684" t="s">
        <v>520</v>
      </c>
      <c r="L299" s="1685" t="s">
        <v>1038</v>
      </c>
      <c r="M299" s="1686" t="s">
        <v>5972</v>
      </c>
      <c r="N299" s="1709" t="s">
        <v>5973</v>
      </c>
      <c r="O299" s="1687" t="s">
        <v>5974</v>
      </c>
      <c r="P299" s="1681">
        <v>8</v>
      </c>
      <c r="Q299" s="1681">
        <v>400</v>
      </c>
      <c r="R299" s="1688"/>
      <c r="S299" s="1689" t="s">
        <v>4667</v>
      </c>
      <c r="T299" s="1690">
        <v>1</v>
      </c>
      <c r="U299" s="1689"/>
      <c r="V299" s="1691" t="s">
        <v>5975</v>
      </c>
    </row>
    <row r="300" spans="3:22" ht="15" customHeight="1" x14ac:dyDescent="0.25">
      <c r="C300" s="1663">
        <v>45097</v>
      </c>
      <c r="D300" s="1679" t="s">
        <v>5976</v>
      </c>
      <c r="E300" s="1680" t="s">
        <v>13</v>
      </c>
      <c r="F300" s="1681">
        <v>150</v>
      </c>
      <c r="G300" s="1667" t="s">
        <v>4668</v>
      </c>
      <c r="H300" s="1682"/>
      <c r="I300" s="1682"/>
      <c r="J300" s="1683" t="s">
        <v>5977</v>
      </c>
      <c r="K300" s="1684" t="s">
        <v>782</v>
      </c>
      <c r="L300" s="1685" t="s">
        <v>5978</v>
      </c>
      <c r="M300" s="1686" t="s">
        <v>5979</v>
      </c>
      <c r="N300" s="1680" t="s">
        <v>5980</v>
      </c>
      <c r="O300" s="1687" t="s">
        <v>2149</v>
      </c>
      <c r="P300" s="1681">
        <v>3</v>
      </c>
      <c r="Q300" s="1681">
        <v>450</v>
      </c>
      <c r="R300" s="1688"/>
      <c r="S300" s="1689" t="s">
        <v>4667</v>
      </c>
      <c r="T300" s="1690">
        <v>20</v>
      </c>
      <c r="U300" s="1689"/>
      <c r="V300" s="1691" t="s">
        <v>800</v>
      </c>
    </row>
    <row r="301" spans="3:22" ht="15" customHeight="1" x14ac:dyDescent="0.25">
      <c r="C301" s="1663">
        <v>45096</v>
      </c>
      <c r="D301" s="1664" t="s">
        <v>5981</v>
      </c>
      <c r="E301" s="1665" t="s">
        <v>5982</v>
      </c>
      <c r="F301" s="1666">
        <v>67</v>
      </c>
      <c r="G301" s="1667" t="s">
        <v>4668</v>
      </c>
      <c r="H301" s="1668"/>
      <c r="I301" s="1668"/>
      <c r="J301" s="1669" t="s">
        <v>5983</v>
      </c>
      <c r="K301" s="1670" t="s">
        <v>506</v>
      </c>
      <c r="L301" s="1685" t="s">
        <v>5984</v>
      </c>
      <c r="M301" s="1672" t="s">
        <v>5985</v>
      </c>
      <c r="N301" s="1665" t="s">
        <v>5986</v>
      </c>
      <c r="O301" s="1673" t="s">
        <v>5987</v>
      </c>
      <c r="P301" s="1666">
        <v>2</v>
      </c>
      <c r="Q301" s="1666">
        <v>134</v>
      </c>
      <c r="R301" s="1703"/>
      <c r="S301" s="1689" t="s">
        <v>4667</v>
      </c>
      <c r="T301" s="1690">
        <v>6</v>
      </c>
      <c r="U301" s="1689"/>
      <c r="V301" s="1691" t="s">
        <v>5988</v>
      </c>
    </row>
    <row r="302" spans="3:22" ht="15" customHeight="1" x14ac:dyDescent="0.25">
      <c r="C302" s="1663">
        <v>45093</v>
      </c>
      <c r="D302" s="1679" t="s">
        <v>5989</v>
      </c>
      <c r="E302" s="1680" t="s">
        <v>13</v>
      </c>
      <c r="F302" s="1681">
        <v>10</v>
      </c>
      <c r="G302" s="1667" t="s">
        <v>4668</v>
      </c>
      <c r="H302" s="1682"/>
      <c r="I302" s="1682"/>
      <c r="J302" s="1683" t="s">
        <v>5990</v>
      </c>
      <c r="K302" s="1684" t="s">
        <v>520</v>
      </c>
      <c r="L302" s="1685" t="s">
        <v>5991</v>
      </c>
      <c r="M302" s="1686" t="s">
        <v>5992</v>
      </c>
      <c r="N302" s="1680" t="s">
        <v>5993</v>
      </c>
      <c r="O302" s="1687" t="s">
        <v>5994</v>
      </c>
      <c r="P302" s="1681">
        <v>10</v>
      </c>
      <c r="Q302" s="1681">
        <v>100</v>
      </c>
      <c r="R302" s="1688"/>
      <c r="S302" s="1689" t="s">
        <v>4667</v>
      </c>
      <c r="T302" s="1690">
        <v>1</v>
      </c>
      <c r="U302" s="1689"/>
      <c r="V302" s="1691" t="s">
        <v>5995</v>
      </c>
    </row>
    <row r="303" spans="3:22" ht="15" customHeight="1" x14ac:dyDescent="0.25">
      <c r="C303" s="1663">
        <v>45093</v>
      </c>
      <c r="D303" s="1664" t="s">
        <v>5996</v>
      </c>
      <c r="E303" s="1665" t="s">
        <v>13</v>
      </c>
      <c r="F303" s="1666">
        <v>10</v>
      </c>
      <c r="G303" s="1667" t="s">
        <v>4668</v>
      </c>
      <c r="H303" s="1668"/>
      <c r="I303" s="1668"/>
      <c r="J303" s="1669" t="s">
        <v>5997</v>
      </c>
      <c r="K303" s="1670" t="s">
        <v>506</v>
      </c>
      <c r="L303" s="1685" t="s">
        <v>5998</v>
      </c>
      <c r="M303" s="1672" t="s">
        <v>5999</v>
      </c>
      <c r="N303" s="1665" t="s">
        <v>5773</v>
      </c>
      <c r="O303" s="1673" t="s">
        <v>6000</v>
      </c>
      <c r="P303" s="1666">
        <v>16</v>
      </c>
      <c r="Q303" s="1666">
        <v>160</v>
      </c>
      <c r="R303" s="1703"/>
      <c r="S303" s="1689" t="s">
        <v>4667</v>
      </c>
      <c r="T303" s="1690">
        <v>2</v>
      </c>
      <c r="U303" s="1689"/>
      <c r="V303" s="1691"/>
    </row>
    <row r="304" spans="3:22" ht="15" customHeight="1" x14ac:dyDescent="0.25">
      <c r="C304" s="1663">
        <v>45093</v>
      </c>
      <c r="D304" s="1679" t="s">
        <v>6001</v>
      </c>
      <c r="E304" s="1680" t="s">
        <v>13</v>
      </c>
      <c r="F304" s="1681">
        <v>98</v>
      </c>
      <c r="G304" s="1667" t="s">
        <v>574</v>
      </c>
      <c r="H304" s="1682"/>
      <c r="I304" s="1682"/>
      <c r="J304" s="1683" t="s">
        <v>6002</v>
      </c>
      <c r="K304" s="1684" t="s">
        <v>506</v>
      </c>
      <c r="L304" s="1685" t="s">
        <v>6003</v>
      </c>
      <c r="M304" s="1686" t="s">
        <v>6004</v>
      </c>
      <c r="N304" s="1680" t="s">
        <v>6005</v>
      </c>
      <c r="O304" s="1687" t="s">
        <v>6006</v>
      </c>
      <c r="P304" s="1681">
        <v>5</v>
      </c>
      <c r="Q304" s="1681">
        <v>490</v>
      </c>
      <c r="R304" s="1688"/>
      <c r="S304" s="1689" t="s">
        <v>4667</v>
      </c>
      <c r="T304" s="1690">
        <v>1</v>
      </c>
      <c r="U304" s="1689"/>
      <c r="V304" s="1691" t="s">
        <v>6007</v>
      </c>
    </row>
    <row r="305" spans="3:22" ht="15" customHeight="1" x14ac:dyDescent="0.25">
      <c r="C305" s="1663">
        <v>45092</v>
      </c>
      <c r="D305" s="1664" t="s">
        <v>6008</v>
      </c>
      <c r="E305" s="1665" t="s">
        <v>13</v>
      </c>
      <c r="F305" s="1666">
        <v>2</v>
      </c>
      <c r="G305" s="1667" t="s">
        <v>574</v>
      </c>
      <c r="H305" s="1668"/>
      <c r="I305" s="1668"/>
      <c r="J305" s="1669" t="s">
        <v>6009</v>
      </c>
      <c r="K305" s="1670" t="s">
        <v>506</v>
      </c>
      <c r="L305" s="1685" t="s">
        <v>6003</v>
      </c>
      <c r="M305" s="1672" t="s">
        <v>6010</v>
      </c>
      <c r="N305" s="1665" t="s">
        <v>6005</v>
      </c>
      <c r="O305" s="1673" t="s">
        <v>6011</v>
      </c>
      <c r="P305" s="1666">
        <v>5</v>
      </c>
      <c r="Q305" s="1666">
        <v>10</v>
      </c>
      <c r="R305" s="1703"/>
      <c r="S305" s="1689" t="s">
        <v>4667</v>
      </c>
      <c r="T305" s="1690">
        <v>1</v>
      </c>
      <c r="U305" s="1689"/>
      <c r="V305" s="1691" t="s">
        <v>6007</v>
      </c>
    </row>
    <row r="306" spans="3:22" ht="15" customHeight="1" x14ac:dyDescent="0.25">
      <c r="C306" s="1663">
        <v>45092</v>
      </c>
      <c r="D306" s="1711" t="s">
        <v>6012</v>
      </c>
      <c r="E306" s="1712" t="s">
        <v>13</v>
      </c>
      <c r="F306" s="1713">
        <v>2</v>
      </c>
      <c r="G306" s="1667" t="s">
        <v>4668</v>
      </c>
      <c r="H306" s="1714"/>
      <c r="I306" s="1714"/>
      <c r="J306" s="1715" t="s">
        <v>6013</v>
      </c>
      <c r="K306" s="1716" t="s">
        <v>6014</v>
      </c>
      <c r="L306" s="1716" t="s">
        <v>6015</v>
      </c>
      <c r="M306" s="1717" t="s">
        <v>6016</v>
      </c>
      <c r="N306" s="1712" t="s">
        <v>6017</v>
      </c>
      <c r="O306" s="1718" t="s">
        <v>2206</v>
      </c>
      <c r="P306" s="1713">
        <v>72</v>
      </c>
      <c r="Q306" s="1713">
        <v>144</v>
      </c>
      <c r="R306" s="1719"/>
      <c r="S306" s="1689" t="s">
        <v>4667</v>
      </c>
      <c r="T306" s="1690">
        <v>1</v>
      </c>
      <c r="U306" s="1689"/>
      <c r="V306" s="1691" t="s">
        <v>4455</v>
      </c>
    </row>
    <row r="307" spans="3:22" ht="15" customHeight="1" x14ac:dyDescent="0.25">
      <c r="C307" s="1663">
        <v>45092</v>
      </c>
      <c r="D307" s="1679" t="s">
        <v>6018</v>
      </c>
      <c r="E307" s="1680" t="s">
        <v>6019</v>
      </c>
      <c r="F307" s="1681">
        <v>340</v>
      </c>
      <c r="G307" s="1667" t="s">
        <v>4668</v>
      </c>
      <c r="H307" s="1682"/>
      <c r="I307" s="1682"/>
      <c r="J307" s="1683" t="s">
        <v>6020</v>
      </c>
      <c r="K307" s="1684" t="s">
        <v>506</v>
      </c>
      <c r="L307" s="1685" t="s">
        <v>695</v>
      </c>
      <c r="M307" s="1686" t="s">
        <v>6021</v>
      </c>
      <c r="N307" s="1680" t="s">
        <v>6022</v>
      </c>
      <c r="O307" s="1687" t="s">
        <v>6023</v>
      </c>
      <c r="P307" s="1681">
        <v>3</v>
      </c>
      <c r="Q307" s="1681">
        <v>1020</v>
      </c>
      <c r="R307" s="1688" t="s">
        <v>511</v>
      </c>
      <c r="S307" s="1689" t="s">
        <v>4667</v>
      </c>
      <c r="T307" s="1690">
        <v>6</v>
      </c>
      <c r="U307" s="1689" t="s">
        <v>19</v>
      </c>
      <c r="V307" s="1691" t="s">
        <v>6024</v>
      </c>
    </row>
    <row r="308" spans="3:22" ht="15" customHeight="1" x14ac:dyDescent="0.25">
      <c r="C308" s="1663">
        <v>45091</v>
      </c>
      <c r="D308" s="1679" t="s">
        <v>6025</v>
      </c>
      <c r="E308" s="1680" t="s">
        <v>6026</v>
      </c>
      <c r="F308" s="1681">
        <v>7</v>
      </c>
      <c r="G308" s="1667" t="s">
        <v>574</v>
      </c>
      <c r="H308" s="1682"/>
      <c r="I308" s="1682"/>
      <c r="J308" s="1683" t="s">
        <v>6027</v>
      </c>
      <c r="K308" s="1684" t="s">
        <v>506</v>
      </c>
      <c r="L308" s="1685" t="s">
        <v>6028</v>
      </c>
      <c r="M308" s="1686" t="s">
        <v>6029</v>
      </c>
      <c r="N308" s="1665" t="s">
        <v>6030</v>
      </c>
      <c r="O308" s="1687" t="s">
        <v>6031</v>
      </c>
      <c r="P308" s="1681">
        <v>12</v>
      </c>
      <c r="Q308" s="1681">
        <v>84</v>
      </c>
      <c r="R308" s="1688" t="s">
        <v>511</v>
      </c>
      <c r="S308" s="1689" t="s">
        <v>4667</v>
      </c>
      <c r="T308" s="1690">
        <v>1</v>
      </c>
      <c r="U308" s="1689"/>
      <c r="V308" s="1691" t="s">
        <v>6032</v>
      </c>
    </row>
    <row r="309" spans="3:22" ht="15" customHeight="1" x14ac:dyDescent="0.25">
      <c r="C309" s="1663">
        <v>45091</v>
      </c>
      <c r="D309" s="1664" t="s">
        <v>6033</v>
      </c>
      <c r="E309" s="1665" t="s">
        <v>13</v>
      </c>
      <c r="F309" s="1666">
        <v>1340</v>
      </c>
      <c r="G309" s="1667" t="s">
        <v>4668</v>
      </c>
      <c r="H309" s="1668"/>
      <c r="I309" s="1668"/>
      <c r="J309" s="1669" t="s">
        <v>6034</v>
      </c>
      <c r="K309" s="1670" t="s">
        <v>3667</v>
      </c>
      <c r="L309" s="1720" t="s">
        <v>720</v>
      </c>
      <c r="M309" s="2534" t="s">
        <v>6035</v>
      </c>
      <c r="N309" s="1665" t="s">
        <v>4991</v>
      </c>
      <c r="O309" s="1673" t="s">
        <v>6036</v>
      </c>
      <c r="P309" s="1721">
        <v>3</v>
      </c>
      <c r="Q309" s="1666">
        <v>4020</v>
      </c>
      <c r="R309" s="1703" t="s">
        <v>511</v>
      </c>
      <c r="S309" s="1675" t="s">
        <v>4667</v>
      </c>
      <c r="T309" s="1676">
        <v>4</v>
      </c>
      <c r="U309" s="1675"/>
      <c r="V309" s="1677" t="s">
        <v>3855</v>
      </c>
    </row>
    <row r="310" spans="3:22" ht="15" customHeight="1" x14ac:dyDescent="0.25">
      <c r="C310" s="1663">
        <v>45090</v>
      </c>
      <c r="D310" s="1664" t="s">
        <v>6037</v>
      </c>
      <c r="E310" s="1665" t="s">
        <v>13</v>
      </c>
      <c r="F310" s="1666">
        <v>6</v>
      </c>
      <c r="G310" s="1667" t="s">
        <v>574</v>
      </c>
      <c r="H310" s="1668"/>
      <c r="I310" s="1668"/>
      <c r="J310" s="1669" t="s">
        <v>6009</v>
      </c>
      <c r="K310" s="1670" t="s">
        <v>3609</v>
      </c>
      <c r="L310" s="1671" t="s">
        <v>5246</v>
      </c>
      <c r="M310" s="1672" t="s">
        <v>6038</v>
      </c>
      <c r="N310" s="1665" t="s">
        <v>6039</v>
      </c>
      <c r="O310" s="1673" t="s">
        <v>6040</v>
      </c>
      <c r="P310" s="1666">
        <v>46</v>
      </c>
      <c r="Q310" s="1666">
        <v>276</v>
      </c>
      <c r="R310" s="1703"/>
      <c r="S310" s="1675" t="s">
        <v>4667</v>
      </c>
      <c r="T310" s="1676">
        <v>1</v>
      </c>
      <c r="U310" s="1675"/>
      <c r="V310" s="1704" t="s">
        <v>6041</v>
      </c>
    </row>
    <row r="311" spans="3:22" ht="15" customHeight="1" x14ac:dyDescent="0.25">
      <c r="C311" s="1663">
        <v>45090</v>
      </c>
      <c r="D311" s="1664" t="s">
        <v>6042</v>
      </c>
      <c r="E311" s="1665" t="s">
        <v>13</v>
      </c>
      <c r="F311" s="1666">
        <v>6</v>
      </c>
      <c r="G311" s="1667" t="s">
        <v>574</v>
      </c>
      <c r="H311" s="1668"/>
      <c r="I311" s="1668"/>
      <c r="J311" s="1669" t="s">
        <v>2259</v>
      </c>
      <c r="K311" s="1670" t="s">
        <v>3609</v>
      </c>
      <c r="L311" s="1671" t="s">
        <v>5246</v>
      </c>
      <c r="M311" s="1672" t="s">
        <v>6043</v>
      </c>
      <c r="N311" s="1665" t="s">
        <v>6044</v>
      </c>
      <c r="O311" s="1673" t="s">
        <v>6045</v>
      </c>
      <c r="P311" s="1666">
        <v>9</v>
      </c>
      <c r="Q311" s="1666">
        <v>54</v>
      </c>
      <c r="R311" s="1703"/>
      <c r="S311" s="1675" t="s">
        <v>4667</v>
      </c>
      <c r="T311" s="1676">
        <v>1</v>
      </c>
      <c r="U311" s="1675"/>
      <c r="V311" s="1704" t="s">
        <v>6041</v>
      </c>
    </row>
    <row r="312" spans="3:22" ht="15" customHeight="1" x14ac:dyDescent="0.25">
      <c r="C312" s="1663">
        <v>45090</v>
      </c>
      <c r="D312" s="1664" t="s">
        <v>6046</v>
      </c>
      <c r="E312" s="1665" t="s">
        <v>13</v>
      </c>
      <c r="F312" s="1666">
        <v>150</v>
      </c>
      <c r="G312" s="1667" t="s">
        <v>4668</v>
      </c>
      <c r="H312" s="1668"/>
      <c r="I312" s="1668"/>
      <c r="J312" s="1669" t="s">
        <v>2259</v>
      </c>
      <c r="K312" s="1670" t="s">
        <v>506</v>
      </c>
      <c r="L312" s="1685" t="s">
        <v>1038</v>
      </c>
      <c r="M312" s="2635" t="s">
        <v>6047</v>
      </c>
      <c r="N312" s="1709" t="s">
        <v>6048</v>
      </c>
      <c r="O312" s="1673" t="s">
        <v>6049</v>
      </c>
      <c r="P312" s="1666">
        <v>1</v>
      </c>
      <c r="Q312" s="1666">
        <v>150</v>
      </c>
      <c r="R312" s="1703" t="s">
        <v>511</v>
      </c>
      <c r="S312" s="1689" t="s">
        <v>4667</v>
      </c>
      <c r="T312" s="1690">
        <v>1</v>
      </c>
      <c r="U312" s="1689"/>
      <c r="V312" s="1691" t="s">
        <v>4443</v>
      </c>
    </row>
    <row r="313" spans="3:22" ht="15" customHeight="1" x14ac:dyDescent="0.25">
      <c r="C313" s="1663">
        <v>45090</v>
      </c>
      <c r="D313" s="1664" t="s">
        <v>6050</v>
      </c>
      <c r="E313" s="1665" t="s">
        <v>13</v>
      </c>
      <c r="F313" s="1666">
        <v>13</v>
      </c>
      <c r="G313" s="1667" t="s">
        <v>4668</v>
      </c>
      <c r="H313" s="1668"/>
      <c r="I313" s="1668"/>
      <c r="J313" s="1669" t="s">
        <v>2259</v>
      </c>
      <c r="K313" s="1670" t="s">
        <v>520</v>
      </c>
      <c r="L313" s="1671" t="s">
        <v>1038</v>
      </c>
      <c r="M313" s="1672" t="s">
        <v>6051</v>
      </c>
      <c r="N313" s="1665" t="s">
        <v>6052</v>
      </c>
      <c r="O313" s="1673" t="s">
        <v>6053</v>
      </c>
      <c r="P313" s="1666">
        <v>13</v>
      </c>
      <c r="Q313" s="1666">
        <v>169</v>
      </c>
      <c r="R313" s="1703"/>
      <c r="S313" s="1675" t="s">
        <v>4667</v>
      </c>
      <c r="T313" s="1676">
        <v>1</v>
      </c>
      <c r="U313" s="1675"/>
      <c r="V313" s="1704" t="s">
        <v>6054</v>
      </c>
    </row>
    <row r="314" spans="3:22" ht="15" customHeight="1" x14ac:dyDescent="0.25">
      <c r="C314" s="1663">
        <v>45089</v>
      </c>
      <c r="D314" s="1664" t="s">
        <v>6055</v>
      </c>
      <c r="E314" s="1665" t="s">
        <v>6056</v>
      </c>
      <c r="F314" s="1666">
        <v>9</v>
      </c>
      <c r="G314" s="1667" t="s">
        <v>4668</v>
      </c>
      <c r="H314" s="1668"/>
      <c r="I314" s="1668"/>
      <c r="J314" s="1669" t="s">
        <v>2293</v>
      </c>
      <c r="K314" s="1670" t="s">
        <v>506</v>
      </c>
      <c r="L314" s="1671" t="s">
        <v>6057</v>
      </c>
      <c r="M314" s="1672" t="s">
        <v>6058</v>
      </c>
      <c r="N314" s="1665" t="s">
        <v>6059</v>
      </c>
      <c r="O314" s="1673" t="s">
        <v>6060</v>
      </c>
      <c r="P314" s="1666">
        <v>0</v>
      </c>
      <c r="Q314" s="1666">
        <v>0</v>
      </c>
      <c r="R314" s="1703"/>
      <c r="S314" s="1675" t="s">
        <v>4783</v>
      </c>
      <c r="T314" s="1676">
        <v>2</v>
      </c>
      <c r="U314" s="1675"/>
      <c r="V314" s="1704" t="s">
        <v>6061</v>
      </c>
    </row>
    <row r="315" spans="3:22" ht="15" customHeight="1" x14ac:dyDescent="0.35">
      <c r="C315" s="1663">
        <v>45089</v>
      </c>
      <c r="D315" s="1679" t="s">
        <v>6062</v>
      </c>
      <c r="E315" s="1680" t="s">
        <v>6026</v>
      </c>
      <c r="F315" s="1681">
        <v>6</v>
      </c>
      <c r="G315" s="1667" t="s">
        <v>574</v>
      </c>
      <c r="H315" s="1722"/>
      <c r="I315" s="1682"/>
      <c r="J315" s="1683" t="s">
        <v>6063</v>
      </c>
      <c r="K315" s="1684" t="s">
        <v>506</v>
      </c>
      <c r="L315" s="1685" t="s">
        <v>6028</v>
      </c>
      <c r="M315" s="1686" t="s">
        <v>6064</v>
      </c>
      <c r="N315" s="1665" t="s">
        <v>6030</v>
      </c>
      <c r="O315" s="1687" t="s">
        <v>6031</v>
      </c>
      <c r="P315" s="1681">
        <v>12</v>
      </c>
      <c r="Q315" s="1681">
        <v>72</v>
      </c>
      <c r="R315" s="1688" t="s">
        <v>511</v>
      </c>
      <c r="S315" s="1689" t="s">
        <v>4667</v>
      </c>
      <c r="T315" s="1690">
        <v>1</v>
      </c>
      <c r="U315" s="1689"/>
      <c r="V315" s="1691" t="s">
        <v>6032</v>
      </c>
    </row>
    <row r="316" spans="3:22" ht="15" customHeight="1" x14ac:dyDescent="0.25">
      <c r="C316" s="1663">
        <v>45086</v>
      </c>
      <c r="D316" s="1723" t="s">
        <v>6065</v>
      </c>
      <c r="E316" s="1724" t="s">
        <v>13</v>
      </c>
      <c r="F316" s="1725">
        <v>25</v>
      </c>
      <c r="G316" s="1667" t="s">
        <v>4668</v>
      </c>
      <c r="H316" s="1726"/>
      <c r="I316" s="1726"/>
      <c r="J316" s="1727" t="s">
        <v>6066</v>
      </c>
      <c r="K316" s="1728" t="s">
        <v>506</v>
      </c>
      <c r="L316" s="1698" t="s">
        <v>5908</v>
      </c>
      <c r="M316" s="1702" t="s">
        <v>6067</v>
      </c>
      <c r="N316" s="1694" t="s">
        <v>6068</v>
      </c>
      <c r="O316" s="1700" t="s">
        <v>2262</v>
      </c>
      <c r="P316" s="1695">
        <v>0</v>
      </c>
      <c r="Q316" s="1695">
        <v>0</v>
      </c>
      <c r="R316" s="1701"/>
      <c r="S316" s="1689" t="s">
        <v>4667</v>
      </c>
      <c r="T316" s="1690">
        <v>5</v>
      </c>
      <c r="U316" s="1689"/>
      <c r="V316" s="1691" t="s">
        <v>5837</v>
      </c>
    </row>
    <row r="317" spans="3:22" ht="15" customHeight="1" x14ac:dyDescent="0.25">
      <c r="C317" s="1663">
        <v>45086</v>
      </c>
      <c r="D317" s="1664" t="s">
        <v>6069</v>
      </c>
      <c r="E317" s="1665" t="s">
        <v>6070</v>
      </c>
      <c r="F317" s="1666">
        <v>16</v>
      </c>
      <c r="G317" s="1667" t="s">
        <v>574</v>
      </c>
      <c r="H317" s="1668"/>
      <c r="I317" s="1668"/>
      <c r="J317" s="1669" t="s">
        <v>6071</v>
      </c>
      <c r="K317" s="1670" t="s">
        <v>506</v>
      </c>
      <c r="L317" s="1671" t="s">
        <v>1038</v>
      </c>
      <c r="M317" s="1672" t="s">
        <v>6072</v>
      </c>
      <c r="N317" s="1709" t="s">
        <v>6073</v>
      </c>
      <c r="O317" s="1673" t="s">
        <v>6074</v>
      </c>
      <c r="P317" s="1666">
        <v>62</v>
      </c>
      <c r="Q317" s="1666">
        <v>992</v>
      </c>
      <c r="R317" s="1703"/>
      <c r="S317" s="1689" t="s">
        <v>4667</v>
      </c>
      <c r="T317" s="1690">
        <v>1</v>
      </c>
      <c r="U317" s="1689"/>
      <c r="V317" s="1691" t="s">
        <v>522</v>
      </c>
    </row>
    <row r="318" spans="3:22" ht="15" customHeight="1" x14ac:dyDescent="0.25">
      <c r="C318" s="1663">
        <v>45086</v>
      </c>
      <c r="D318" s="1679" t="s">
        <v>6075</v>
      </c>
      <c r="E318" s="1680" t="s">
        <v>13</v>
      </c>
      <c r="F318" s="1681">
        <v>25</v>
      </c>
      <c r="G318" s="1667" t="s">
        <v>4714</v>
      </c>
      <c r="H318" s="1682"/>
      <c r="I318" s="1682"/>
      <c r="J318" s="1683" t="s">
        <v>6076</v>
      </c>
      <c r="K318" s="1684" t="s">
        <v>506</v>
      </c>
      <c r="L318" s="1685" t="s">
        <v>6077</v>
      </c>
      <c r="M318" s="1686" t="s">
        <v>6078</v>
      </c>
      <c r="N318" s="1680" t="s">
        <v>5806</v>
      </c>
      <c r="O318" s="1687" t="s">
        <v>5807</v>
      </c>
      <c r="P318" s="1681">
        <v>15</v>
      </c>
      <c r="Q318" s="1681">
        <v>375</v>
      </c>
      <c r="R318" s="1688" t="s">
        <v>511</v>
      </c>
      <c r="S318" s="1689" t="s">
        <v>4667</v>
      </c>
      <c r="T318" s="1690">
        <v>1</v>
      </c>
      <c r="U318" s="1689" t="s">
        <v>19</v>
      </c>
      <c r="V318" s="1691" t="s">
        <v>524</v>
      </c>
    </row>
    <row r="319" spans="3:22" ht="15" customHeight="1" x14ac:dyDescent="0.25">
      <c r="C319" s="1663">
        <v>45086</v>
      </c>
      <c r="D319" s="1664" t="s">
        <v>6079</v>
      </c>
      <c r="E319" s="1665" t="s">
        <v>13</v>
      </c>
      <c r="F319" s="1666">
        <v>3</v>
      </c>
      <c r="G319" s="1667" t="s">
        <v>4668</v>
      </c>
      <c r="H319" s="1668"/>
      <c r="I319" s="1668"/>
      <c r="J319" s="1669" t="s">
        <v>6080</v>
      </c>
      <c r="K319" s="1670" t="s">
        <v>506</v>
      </c>
      <c r="L319" s="1685" t="s">
        <v>6081</v>
      </c>
      <c r="M319" s="1672" t="s">
        <v>6082</v>
      </c>
      <c r="N319" s="1709" t="s">
        <v>6083</v>
      </c>
      <c r="O319" s="1673" t="s">
        <v>6084</v>
      </c>
      <c r="P319" s="1666">
        <v>3</v>
      </c>
      <c r="Q319" s="1666">
        <v>9</v>
      </c>
      <c r="R319" s="1703"/>
      <c r="S319" s="1689" t="s">
        <v>4667</v>
      </c>
      <c r="T319" s="1690">
        <v>5</v>
      </c>
      <c r="U319" s="1689"/>
      <c r="V319" s="1691" t="s">
        <v>6085</v>
      </c>
    </row>
    <row r="320" spans="3:22" ht="15" customHeight="1" x14ac:dyDescent="0.25">
      <c r="C320" s="1663">
        <v>45085</v>
      </c>
      <c r="D320" s="1664" t="s">
        <v>6079</v>
      </c>
      <c r="E320" s="1665" t="s">
        <v>13</v>
      </c>
      <c r="F320" s="1666">
        <v>31</v>
      </c>
      <c r="G320" s="1667" t="s">
        <v>4668</v>
      </c>
      <c r="H320" s="1668"/>
      <c r="I320" s="1668"/>
      <c r="J320" s="1669" t="s">
        <v>6086</v>
      </c>
      <c r="K320" s="1670" t="s">
        <v>506</v>
      </c>
      <c r="L320" s="1685" t="s">
        <v>6081</v>
      </c>
      <c r="M320" s="1672" t="s">
        <v>6082</v>
      </c>
      <c r="N320" s="1709" t="s">
        <v>6083</v>
      </c>
      <c r="O320" s="1673" t="s">
        <v>6084</v>
      </c>
      <c r="P320" s="1666">
        <v>3</v>
      </c>
      <c r="Q320" s="1666">
        <v>93</v>
      </c>
      <c r="R320" s="1703"/>
      <c r="S320" s="1689" t="s">
        <v>4667</v>
      </c>
      <c r="T320" s="1690">
        <v>5</v>
      </c>
      <c r="U320" s="1689"/>
      <c r="V320" s="1691" t="s">
        <v>6085</v>
      </c>
    </row>
    <row r="321" spans="3:22" ht="15" customHeight="1" x14ac:dyDescent="0.25">
      <c r="C321" s="1663">
        <v>45085</v>
      </c>
      <c r="D321" s="1664" t="s">
        <v>6087</v>
      </c>
      <c r="E321" s="1665" t="s">
        <v>6026</v>
      </c>
      <c r="F321" s="1666">
        <v>12</v>
      </c>
      <c r="G321" s="1667" t="s">
        <v>574</v>
      </c>
      <c r="H321" s="1668"/>
      <c r="I321" s="1668"/>
      <c r="J321" s="1669" t="s">
        <v>6088</v>
      </c>
      <c r="K321" s="1670" t="s">
        <v>506</v>
      </c>
      <c r="L321" s="1685" t="s">
        <v>6028</v>
      </c>
      <c r="M321" s="1672" t="s">
        <v>6089</v>
      </c>
      <c r="N321" s="1665" t="s">
        <v>6030</v>
      </c>
      <c r="O321" s="1673" t="s">
        <v>6031</v>
      </c>
      <c r="P321" s="1666">
        <v>12</v>
      </c>
      <c r="Q321" s="1666">
        <v>144</v>
      </c>
      <c r="R321" s="1703" t="s">
        <v>511</v>
      </c>
      <c r="S321" s="1689" t="s">
        <v>4667</v>
      </c>
      <c r="T321" s="1690">
        <v>1</v>
      </c>
      <c r="U321" s="1689"/>
      <c r="V321" s="1691" t="s">
        <v>6032</v>
      </c>
    </row>
    <row r="322" spans="3:22" ht="15" customHeight="1" x14ac:dyDescent="0.25">
      <c r="C322" s="1663">
        <v>45085</v>
      </c>
      <c r="D322" s="1679" t="s">
        <v>6090</v>
      </c>
      <c r="E322" s="1680" t="s">
        <v>13</v>
      </c>
      <c r="F322" s="1681">
        <v>1287</v>
      </c>
      <c r="G322" s="1667" t="s">
        <v>574</v>
      </c>
      <c r="H322" s="1682"/>
      <c r="I322" s="1682"/>
      <c r="J322" s="1683" t="s">
        <v>6091</v>
      </c>
      <c r="K322" s="1684" t="s">
        <v>5335</v>
      </c>
      <c r="L322" s="1685" t="s">
        <v>6092</v>
      </c>
      <c r="M322" s="1686" t="s">
        <v>6093</v>
      </c>
      <c r="N322" s="1680" t="s">
        <v>6094</v>
      </c>
      <c r="O322" s="1687" t="s">
        <v>6095</v>
      </c>
      <c r="P322" s="1681">
        <v>0</v>
      </c>
      <c r="Q322" s="1681">
        <v>0</v>
      </c>
      <c r="R322" s="1688"/>
      <c r="S322" s="1689" t="s">
        <v>4667</v>
      </c>
      <c r="T322" s="1690">
        <v>143</v>
      </c>
      <c r="U322" s="1689"/>
      <c r="V322" s="1691" t="s">
        <v>5669</v>
      </c>
    </row>
    <row r="323" spans="3:22" ht="15" customHeight="1" x14ac:dyDescent="0.25">
      <c r="C323" s="1663">
        <v>45084</v>
      </c>
      <c r="D323" s="1679" t="s">
        <v>6096</v>
      </c>
      <c r="E323" s="1680" t="s">
        <v>6097</v>
      </c>
      <c r="F323" s="1681">
        <v>80</v>
      </c>
      <c r="G323" s="1667" t="s">
        <v>4668</v>
      </c>
      <c r="H323" s="1682"/>
      <c r="I323" s="1682"/>
      <c r="J323" s="1683" t="s">
        <v>6086</v>
      </c>
      <c r="K323" s="1684" t="s">
        <v>506</v>
      </c>
      <c r="L323" s="1685" t="s">
        <v>1038</v>
      </c>
      <c r="M323" s="1729" t="s">
        <v>6098</v>
      </c>
      <c r="N323" s="1680" t="s">
        <v>6099</v>
      </c>
      <c r="O323" s="1687" t="s">
        <v>6100</v>
      </c>
      <c r="P323" s="1681">
        <v>4</v>
      </c>
      <c r="Q323" s="1681">
        <v>320</v>
      </c>
      <c r="R323" s="1688"/>
      <c r="S323" s="1689" t="s">
        <v>4667</v>
      </c>
      <c r="T323" s="1690">
        <v>10</v>
      </c>
      <c r="U323" s="1689"/>
      <c r="V323" s="1691" t="s">
        <v>5542</v>
      </c>
    </row>
    <row r="324" spans="3:22" ht="15" customHeight="1" x14ac:dyDescent="0.25">
      <c r="C324" s="1663">
        <v>45084</v>
      </c>
      <c r="D324" s="1723" t="s">
        <v>6101</v>
      </c>
      <c r="E324" s="1724" t="s">
        <v>13</v>
      </c>
      <c r="F324" s="1725">
        <v>15</v>
      </c>
      <c r="G324" s="1667" t="s">
        <v>4668</v>
      </c>
      <c r="H324" s="1726"/>
      <c r="I324" s="1726"/>
      <c r="J324" s="1727" t="s">
        <v>6102</v>
      </c>
      <c r="K324" s="1728" t="s">
        <v>520</v>
      </c>
      <c r="L324" s="1698" t="s">
        <v>5914</v>
      </c>
      <c r="M324" s="1730" t="s">
        <v>6103</v>
      </c>
      <c r="N324" s="1724" t="s">
        <v>5916</v>
      </c>
      <c r="O324" s="1731" t="s">
        <v>6104</v>
      </c>
      <c r="P324" s="1725">
        <v>0</v>
      </c>
      <c r="Q324" s="1725">
        <v>0</v>
      </c>
      <c r="R324" s="1732"/>
      <c r="S324" s="1689" t="s">
        <v>4667</v>
      </c>
      <c r="T324" s="1690">
        <v>5</v>
      </c>
      <c r="U324" s="1689"/>
      <c r="V324" s="1691" t="s">
        <v>5917</v>
      </c>
    </row>
    <row r="325" spans="3:22" ht="15" customHeight="1" x14ac:dyDescent="0.25">
      <c r="C325" s="1663">
        <v>45083</v>
      </c>
      <c r="D325" s="1664" t="s">
        <v>6105</v>
      </c>
      <c r="E325" s="1665" t="s">
        <v>13</v>
      </c>
      <c r="F325" s="1666">
        <v>7</v>
      </c>
      <c r="G325" s="1667" t="s">
        <v>4714</v>
      </c>
      <c r="H325" s="1668"/>
      <c r="I325" s="1668"/>
      <c r="J325" s="1669" t="s">
        <v>2343</v>
      </c>
      <c r="K325" s="1670" t="s">
        <v>3667</v>
      </c>
      <c r="L325" s="1685" t="s">
        <v>1038</v>
      </c>
      <c r="M325" s="1672" t="s">
        <v>6106</v>
      </c>
      <c r="N325" s="1709" t="s">
        <v>6107</v>
      </c>
      <c r="O325" s="1673" t="s">
        <v>6108</v>
      </c>
      <c r="P325" s="1666">
        <v>16</v>
      </c>
      <c r="Q325" s="1666">
        <v>112</v>
      </c>
      <c r="R325" s="1703" t="s">
        <v>511</v>
      </c>
      <c r="S325" s="1689" t="s">
        <v>4667</v>
      </c>
      <c r="T325" s="1690">
        <v>1</v>
      </c>
      <c r="U325" s="1689"/>
      <c r="V325" s="1691" t="s">
        <v>6109</v>
      </c>
    </row>
    <row r="326" spans="3:22" ht="15" customHeight="1" x14ac:dyDescent="0.25">
      <c r="C326" s="1663">
        <v>45083</v>
      </c>
      <c r="D326" s="1664" t="s">
        <v>6110</v>
      </c>
      <c r="E326" s="1665" t="s">
        <v>13</v>
      </c>
      <c r="F326" s="1666">
        <v>12</v>
      </c>
      <c r="G326" s="1667" t="s">
        <v>4668</v>
      </c>
      <c r="H326" s="1668"/>
      <c r="I326" s="1668"/>
      <c r="J326" s="1669" t="s">
        <v>6111</v>
      </c>
      <c r="K326" s="1670" t="s">
        <v>3667</v>
      </c>
      <c r="L326" s="1671" t="s">
        <v>4684</v>
      </c>
      <c r="M326" s="1672" t="s">
        <v>6112</v>
      </c>
      <c r="N326" s="1709" t="s">
        <v>4685</v>
      </c>
      <c r="O326" s="1673" t="s">
        <v>6113</v>
      </c>
      <c r="P326" s="1666">
        <v>18</v>
      </c>
      <c r="Q326" s="1666">
        <v>216</v>
      </c>
      <c r="R326" s="1703"/>
      <c r="S326" s="1675" t="s">
        <v>4667</v>
      </c>
      <c r="T326" s="1676">
        <v>6</v>
      </c>
      <c r="U326" s="1675"/>
      <c r="V326" s="1704" t="s">
        <v>6114</v>
      </c>
    </row>
    <row r="327" spans="3:22" ht="15" customHeight="1" x14ac:dyDescent="0.25">
      <c r="C327" s="1663">
        <v>45083</v>
      </c>
      <c r="D327" s="1664" t="s">
        <v>6115</v>
      </c>
      <c r="E327" s="1665" t="s">
        <v>13</v>
      </c>
      <c r="F327" s="1666">
        <v>168</v>
      </c>
      <c r="G327" s="1667" t="s">
        <v>4668</v>
      </c>
      <c r="H327" s="1668"/>
      <c r="I327" s="1668"/>
      <c r="J327" s="1669" t="s">
        <v>2362</v>
      </c>
      <c r="K327" s="1670" t="s">
        <v>520</v>
      </c>
      <c r="L327" s="1671" t="s">
        <v>586</v>
      </c>
      <c r="M327" s="1672" t="s">
        <v>6116</v>
      </c>
      <c r="N327" s="1665" t="s">
        <v>6117</v>
      </c>
      <c r="O327" s="1733" t="s">
        <v>6118</v>
      </c>
      <c r="P327" s="1666">
        <v>11</v>
      </c>
      <c r="Q327" s="1666">
        <v>1848</v>
      </c>
      <c r="R327" s="1703" t="s">
        <v>511</v>
      </c>
      <c r="S327" s="1689" t="s">
        <v>4667</v>
      </c>
      <c r="T327" s="1690">
        <v>1</v>
      </c>
      <c r="U327" s="1689"/>
      <c r="V327" s="1691"/>
    </row>
    <row r="328" spans="3:22" ht="15" customHeight="1" x14ac:dyDescent="0.25">
      <c r="C328" s="1663">
        <v>45082</v>
      </c>
      <c r="D328" s="1734" t="s">
        <v>6119</v>
      </c>
      <c r="E328" s="1735" t="s">
        <v>13</v>
      </c>
      <c r="F328" s="1736">
        <v>2</v>
      </c>
      <c r="G328" s="1667" t="s">
        <v>4668</v>
      </c>
      <c r="H328" s="1737"/>
      <c r="I328" s="1737"/>
      <c r="J328" s="1738" t="s">
        <v>699</v>
      </c>
      <c r="K328" s="1739" t="s">
        <v>6120</v>
      </c>
      <c r="L328" s="1685" t="s">
        <v>6121</v>
      </c>
      <c r="M328" s="1740" t="s">
        <v>6122</v>
      </c>
      <c r="N328" s="1709" t="s">
        <v>6123</v>
      </c>
      <c r="O328" s="1741" t="s">
        <v>6124</v>
      </c>
      <c r="P328" s="1736">
        <v>17</v>
      </c>
      <c r="Q328" s="1736">
        <v>34</v>
      </c>
      <c r="R328" s="1742"/>
      <c r="S328" s="1689" t="s">
        <v>4667</v>
      </c>
      <c r="T328" s="1690">
        <v>1</v>
      </c>
      <c r="U328" s="1689"/>
      <c r="V328" s="1691" t="s">
        <v>4617</v>
      </c>
    </row>
    <row r="329" spans="3:22" ht="15" customHeight="1" x14ac:dyDescent="0.25">
      <c r="C329" s="1663">
        <v>45082</v>
      </c>
      <c r="D329" s="1679" t="s">
        <v>6125</v>
      </c>
      <c r="E329" s="1680" t="s">
        <v>13</v>
      </c>
      <c r="F329" s="1681">
        <v>70</v>
      </c>
      <c r="G329" s="1667" t="s">
        <v>4668</v>
      </c>
      <c r="H329" s="1682"/>
      <c r="I329" s="1682"/>
      <c r="J329" s="1683" t="s">
        <v>2385</v>
      </c>
      <c r="K329" s="1684" t="s">
        <v>520</v>
      </c>
      <c r="L329" s="1685" t="s">
        <v>1038</v>
      </c>
      <c r="M329" s="1686" t="s">
        <v>6126</v>
      </c>
      <c r="N329" s="1709" t="s">
        <v>6127</v>
      </c>
      <c r="O329" s="1687" t="s">
        <v>6128</v>
      </c>
      <c r="P329" s="1681">
        <v>17</v>
      </c>
      <c r="Q329" s="1681">
        <v>1190</v>
      </c>
      <c r="R329" s="1688" t="s">
        <v>511</v>
      </c>
      <c r="S329" s="1689" t="s">
        <v>4667</v>
      </c>
      <c r="T329" s="1690">
        <v>1</v>
      </c>
      <c r="U329" s="1689"/>
      <c r="V329" s="1691" t="s">
        <v>5460</v>
      </c>
    </row>
    <row r="330" spans="3:22" ht="15" customHeight="1" x14ac:dyDescent="0.25">
      <c r="C330" s="1663">
        <v>45082</v>
      </c>
      <c r="D330" s="1664" t="s">
        <v>6129</v>
      </c>
      <c r="E330" s="1665" t="s">
        <v>13</v>
      </c>
      <c r="F330" s="1666">
        <v>2</v>
      </c>
      <c r="G330" s="1706" t="s">
        <v>5957</v>
      </c>
      <c r="H330" s="1668"/>
      <c r="I330" s="1668"/>
      <c r="J330" s="1669" t="s">
        <v>6130</v>
      </c>
      <c r="K330" s="1670" t="s">
        <v>3667</v>
      </c>
      <c r="L330" s="1685" t="s">
        <v>5620</v>
      </c>
      <c r="M330" s="1672" t="s">
        <v>6131</v>
      </c>
      <c r="N330" s="1665" t="s">
        <v>4861</v>
      </c>
      <c r="O330" s="1673" t="s">
        <v>6132</v>
      </c>
      <c r="P330" s="1666">
        <v>9</v>
      </c>
      <c r="Q330" s="1666">
        <v>18</v>
      </c>
      <c r="R330" s="1703"/>
      <c r="S330" s="1689" t="s">
        <v>4667</v>
      </c>
      <c r="T330" s="1690">
        <v>1</v>
      </c>
      <c r="U330" s="1689"/>
      <c r="V330" s="1691" t="s">
        <v>4455</v>
      </c>
    </row>
    <row r="331" spans="3:22" ht="15" customHeight="1" x14ac:dyDescent="0.25">
      <c r="C331" s="1663">
        <v>45079</v>
      </c>
      <c r="D331" s="1679" t="s">
        <v>6133</v>
      </c>
      <c r="E331" s="1680" t="s">
        <v>13</v>
      </c>
      <c r="F331" s="1681">
        <v>45</v>
      </c>
      <c r="G331" s="1667" t="s">
        <v>574</v>
      </c>
      <c r="H331" s="1682"/>
      <c r="I331" s="1682"/>
      <c r="J331" s="1683" t="s">
        <v>6134</v>
      </c>
      <c r="K331" s="1684" t="s">
        <v>608</v>
      </c>
      <c r="L331" s="1685" t="s">
        <v>1038</v>
      </c>
      <c r="M331" s="1686" t="s">
        <v>6135</v>
      </c>
      <c r="N331" s="1709" t="s">
        <v>6136</v>
      </c>
      <c r="O331" s="1687" t="s">
        <v>6137</v>
      </c>
      <c r="P331" s="1681">
        <v>3</v>
      </c>
      <c r="Q331" s="1681">
        <v>135</v>
      </c>
      <c r="R331" s="1688"/>
      <c r="S331" s="1689" t="s">
        <v>4667</v>
      </c>
      <c r="T331" s="1690">
        <v>2</v>
      </c>
      <c r="U331" s="1689"/>
      <c r="V331" s="1691" t="s">
        <v>6138</v>
      </c>
    </row>
    <row r="332" spans="3:22" ht="15" customHeight="1" x14ac:dyDescent="0.25">
      <c r="C332" s="1663">
        <v>45079</v>
      </c>
      <c r="D332" s="1723" t="s">
        <v>6139</v>
      </c>
      <c r="E332" s="1724" t="s">
        <v>13</v>
      </c>
      <c r="F332" s="1725">
        <v>60</v>
      </c>
      <c r="G332" s="1667" t="s">
        <v>4714</v>
      </c>
      <c r="H332" s="1726"/>
      <c r="I332" s="1726"/>
      <c r="J332" s="1727" t="s">
        <v>6140</v>
      </c>
      <c r="K332" s="1728" t="s">
        <v>506</v>
      </c>
      <c r="L332" s="1743" t="s">
        <v>6141</v>
      </c>
      <c r="M332" s="1730" t="s">
        <v>6142</v>
      </c>
      <c r="N332" s="1744" t="s">
        <v>4924</v>
      </c>
      <c r="O332" s="1731" t="s">
        <v>6143</v>
      </c>
      <c r="P332" s="1725">
        <v>21</v>
      </c>
      <c r="Q332" s="1725">
        <v>1260</v>
      </c>
      <c r="R332" s="1732"/>
      <c r="S332" s="1675" t="s">
        <v>4667</v>
      </c>
      <c r="T332" s="1690">
        <v>1</v>
      </c>
      <c r="U332" s="1689" t="s">
        <v>19</v>
      </c>
      <c r="V332" s="1691" t="s">
        <v>5403</v>
      </c>
    </row>
    <row r="333" spans="3:22" ht="15" customHeight="1" x14ac:dyDescent="0.25">
      <c r="C333" s="1663">
        <v>45079</v>
      </c>
      <c r="D333" s="1664" t="s">
        <v>6144</v>
      </c>
      <c r="E333" s="1665" t="s">
        <v>13</v>
      </c>
      <c r="F333" s="1666">
        <v>600</v>
      </c>
      <c r="G333" s="1667" t="s">
        <v>4668</v>
      </c>
      <c r="H333" s="1668"/>
      <c r="I333" s="1668"/>
      <c r="J333" s="1669" t="s">
        <v>6145</v>
      </c>
      <c r="K333" s="1670" t="s">
        <v>540</v>
      </c>
      <c r="L333" s="1671" t="s">
        <v>6146</v>
      </c>
      <c r="M333" s="1672" t="s">
        <v>6147</v>
      </c>
      <c r="N333" s="1665" t="s">
        <v>5342</v>
      </c>
      <c r="O333" s="1673" t="s">
        <v>6148</v>
      </c>
      <c r="P333" s="1666">
        <v>18</v>
      </c>
      <c r="Q333" s="1666">
        <v>10800</v>
      </c>
      <c r="R333" s="1703" t="s">
        <v>511</v>
      </c>
      <c r="S333" s="1675"/>
      <c r="T333" s="1676"/>
      <c r="U333" s="1675"/>
      <c r="V333" s="1704" t="s">
        <v>5460</v>
      </c>
    </row>
    <row r="334" spans="3:22" ht="15" customHeight="1" x14ac:dyDescent="0.25">
      <c r="C334" s="1663">
        <v>45078</v>
      </c>
      <c r="D334" s="1664" t="s">
        <v>6144</v>
      </c>
      <c r="E334" s="1665" t="s">
        <v>13</v>
      </c>
      <c r="F334" s="1666">
        <v>600</v>
      </c>
      <c r="G334" s="1667" t="s">
        <v>6149</v>
      </c>
      <c r="H334" s="1668"/>
      <c r="I334" s="1668"/>
      <c r="J334" s="1669" t="s">
        <v>6145</v>
      </c>
      <c r="K334" s="1670" t="s">
        <v>540</v>
      </c>
      <c r="L334" s="1671" t="s">
        <v>6150</v>
      </c>
      <c r="M334" s="1672" t="s">
        <v>6147</v>
      </c>
      <c r="N334" s="1665" t="s">
        <v>5342</v>
      </c>
      <c r="O334" s="1673" t="s">
        <v>6148</v>
      </c>
      <c r="P334" s="1666">
        <v>18</v>
      </c>
      <c r="Q334" s="1666">
        <v>10800</v>
      </c>
      <c r="R334" s="1703" t="s">
        <v>511</v>
      </c>
      <c r="S334" s="1675"/>
      <c r="T334" s="1676"/>
      <c r="U334" s="1675"/>
      <c r="V334" s="1704" t="s">
        <v>5460</v>
      </c>
    </row>
    <row r="335" spans="3:22" ht="15" customHeight="1" x14ac:dyDescent="0.25">
      <c r="C335" s="1663">
        <v>45078</v>
      </c>
      <c r="D335" s="1664" t="s">
        <v>6151</v>
      </c>
      <c r="E335" s="1665" t="s">
        <v>13</v>
      </c>
      <c r="F335" s="1666">
        <v>3</v>
      </c>
      <c r="G335" s="1667" t="s">
        <v>4668</v>
      </c>
      <c r="H335" s="1668"/>
      <c r="I335" s="1668"/>
      <c r="J335" s="1669" t="s">
        <v>6152</v>
      </c>
      <c r="K335" s="1670" t="s">
        <v>506</v>
      </c>
      <c r="L335" s="1671" t="s">
        <v>6153</v>
      </c>
      <c r="M335" s="1672" t="s">
        <v>6154</v>
      </c>
      <c r="N335" s="1665" t="s">
        <v>6155</v>
      </c>
      <c r="O335" s="1673" t="s">
        <v>6156</v>
      </c>
      <c r="P335" s="1666">
        <v>0</v>
      </c>
      <c r="Q335" s="1666">
        <v>0</v>
      </c>
      <c r="R335" s="1703"/>
      <c r="S335" s="1675" t="s">
        <v>4783</v>
      </c>
      <c r="T335" s="1676">
        <v>1</v>
      </c>
      <c r="U335" s="1675"/>
      <c r="V335" s="1704" t="s">
        <v>5505</v>
      </c>
    </row>
    <row r="336" spans="3:22" ht="15" customHeight="1" x14ac:dyDescent="0.25">
      <c r="C336" s="1663">
        <v>45078</v>
      </c>
      <c r="D336" s="1679" t="s">
        <v>6157</v>
      </c>
      <c r="E336" s="1680" t="s">
        <v>13</v>
      </c>
      <c r="F336" s="1681">
        <v>1</v>
      </c>
      <c r="G336" s="1667" t="s">
        <v>574</v>
      </c>
      <c r="H336" s="1682"/>
      <c r="I336" s="1682"/>
      <c r="J336" s="1683" t="s">
        <v>6158</v>
      </c>
      <c r="K336" s="1684" t="s">
        <v>782</v>
      </c>
      <c r="L336" s="1685" t="s">
        <v>6159</v>
      </c>
      <c r="M336" s="1686" t="s">
        <v>6160</v>
      </c>
      <c r="N336" s="1709" t="s">
        <v>6161</v>
      </c>
      <c r="O336" s="1687" t="s">
        <v>6023</v>
      </c>
      <c r="P336" s="1681">
        <v>11</v>
      </c>
      <c r="Q336" s="1681">
        <v>11</v>
      </c>
      <c r="R336" s="1688"/>
      <c r="S336" s="1689" t="s">
        <v>4667</v>
      </c>
      <c r="T336" s="1690">
        <v>1</v>
      </c>
      <c r="U336" s="1689"/>
      <c r="V336" s="1691" t="s">
        <v>1912</v>
      </c>
    </row>
    <row r="337" spans="3:22" ht="15" customHeight="1" x14ac:dyDescent="0.25">
      <c r="C337" s="1663">
        <v>45078</v>
      </c>
      <c r="D337" s="1723" t="s">
        <v>6162</v>
      </c>
      <c r="E337" s="1724" t="s">
        <v>13</v>
      </c>
      <c r="F337" s="1725">
        <v>2</v>
      </c>
      <c r="G337" s="1667" t="s">
        <v>4714</v>
      </c>
      <c r="H337" s="1726"/>
      <c r="I337" s="1726"/>
      <c r="J337" s="1727" t="s">
        <v>6163</v>
      </c>
      <c r="K337" s="1728" t="s">
        <v>506</v>
      </c>
      <c r="L337" s="1743" t="s">
        <v>6164</v>
      </c>
      <c r="M337" s="1730" t="s">
        <v>6165</v>
      </c>
      <c r="N337" s="1744" t="s">
        <v>6166</v>
      </c>
      <c r="O337" s="1731" t="s">
        <v>6167</v>
      </c>
      <c r="P337" s="1725">
        <v>35</v>
      </c>
      <c r="Q337" s="1725">
        <v>70</v>
      </c>
      <c r="R337" s="1745"/>
      <c r="S337" s="1689" t="s">
        <v>4667</v>
      </c>
      <c r="T337" s="1690">
        <v>1</v>
      </c>
      <c r="U337" s="1689"/>
      <c r="V337" s="1691" t="s">
        <v>6168</v>
      </c>
    </row>
    <row r="338" spans="3:22" ht="15" customHeight="1" x14ac:dyDescent="0.25">
      <c r="C338" s="1663">
        <v>45078</v>
      </c>
      <c r="D338" s="1679" t="s">
        <v>6169</v>
      </c>
      <c r="E338" s="1680" t="s">
        <v>13</v>
      </c>
      <c r="F338" s="1681">
        <v>20</v>
      </c>
      <c r="G338" s="1667" t="s">
        <v>574</v>
      </c>
      <c r="H338" s="1682"/>
      <c r="I338" s="1682"/>
      <c r="J338" s="1683" t="s">
        <v>6158</v>
      </c>
      <c r="K338" s="1684" t="s">
        <v>782</v>
      </c>
      <c r="L338" s="1685" t="s">
        <v>6170</v>
      </c>
      <c r="M338" s="1686" t="s">
        <v>6171</v>
      </c>
      <c r="N338" s="1709" t="s">
        <v>6172</v>
      </c>
      <c r="O338" s="1687" t="s">
        <v>6173</v>
      </c>
      <c r="P338" s="1681">
        <v>8</v>
      </c>
      <c r="Q338" s="1681">
        <v>160</v>
      </c>
      <c r="R338" s="1688"/>
      <c r="S338" s="1689" t="s">
        <v>4783</v>
      </c>
      <c r="T338" s="1690">
        <v>2</v>
      </c>
      <c r="U338" s="1689"/>
      <c r="V338" s="1691" t="s">
        <v>1912</v>
      </c>
    </row>
    <row r="339" spans="3:22" ht="15" customHeight="1" x14ac:dyDescent="0.35">
      <c r="C339" s="1663">
        <v>45077</v>
      </c>
      <c r="D339" s="1664" t="s">
        <v>6174</v>
      </c>
      <c r="E339" s="1665" t="s">
        <v>13</v>
      </c>
      <c r="F339" s="1666">
        <v>18</v>
      </c>
      <c r="G339" s="1667" t="s">
        <v>4668</v>
      </c>
      <c r="H339" s="1746"/>
      <c r="I339" s="1668"/>
      <c r="J339" s="1669" t="s">
        <v>2425</v>
      </c>
      <c r="K339" s="1670" t="s">
        <v>506</v>
      </c>
      <c r="L339" s="1685" t="s">
        <v>6175</v>
      </c>
      <c r="M339" s="1672" t="s">
        <v>6176</v>
      </c>
      <c r="N339" s="1665" t="s">
        <v>5893</v>
      </c>
      <c r="O339" s="1673" t="s">
        <v>6177</v>
      </c>
      <c r="P339" s="1666">
        <v>4</v>
      </c>
      <c r="Q339" s="1666">
        <v>72</v>
      </c>
      <c r="R339" s="1703"/>
      <c r="S339" s="1689" t="s">
        <v>4667</v>
      </c>
      <c r="T339" s="1690">
        <v>1</v>
      </c>
      <c r="U339" s="1689"/>
      <c r="V339" s="1691" t="s">
        <v>5894</v>
      </c>
    </row>
    <row r="340" spans="3:22" ht="15" customHeight="1" x14ac:dyDescent="0.25">
      <c r="C340" s="1663">
        <v>45077</v>
      </c>
      <c r="D340" s="1679" t="s">
        <v>6178</v>
      </c>
      <c r="E340" s="1680" t="s">
        <v>13</v>
      </c>
      <c r="F340" s="1681">
        <v>5</v>
      </c>
      <c r="G340" s="1667" t="s">
        <v>4668</v>
      </c>
      <c r="H340" s="1682"/>
      <c r="I340" s="1682"/>
      <c r="J340" s="1683" t="s">
        <v>2425</v>
      </c>
      <c r="K340" s="1684" t="s">
        <v>520</v>
      </c>
      <c r="L340" s="1671" t="s">
        <v>1038</v>
      </c>
      <c r="M340" s="1686" t="s">
        <v>6179</v>
      </c>
      <c r="N340" s="1747" t="s">
        <v>6180</v>
      </c>
      <c r="O340" s="1687" t="s">
        <v>2342</v>
      </c>
      <c r="P340" s="1681">
        <v>9</v>
      </c>
      <c r="Q340" s="1681">
        <v>45</v>
      </c>
      <c r="R340" s="1688"/>
      <c r="S340" s="1689" t="s">
        <v>4667</v>
      </c>
      <c r="T340" s="1690"/>
      <c r="U340" s="1689"/>
      <c r="V340" s="1691" t="s">
        <v>6181</v>
      </c>
    </row>
    <row r="341" spans="3:22" ht="15" customHeight="1" x14ac:dyDescent="0.25">
      <c r="C341" s="1663">
        <v>45077</v>
      </c>
      <c r="D341" s="1664" t="s">
        <v>6182</v>
      </c>
      <c r="E341" s="1665" t="s">
        <v>13</v>
      </c>
      <c r="F341" s="1666">
        <v>16</v>
      </c>
      <c r="G341" s="1667" t="s">
        <v>4668</v>
      </c>
      <c r="H341" s="1668"/>
      <c r="I341" s="1668"/>
      <c r="J341" s="1669" t="s">
        <v>2425</v>
      </c>
      <c r="K341" s="1670" t="s">
        <v>506</v>
      </c>
      <c r="L341" s="1671" t="s">
        <v>1038</v>
      </c>
      <c r="M341" s="1672" t="s">
        <v>6183</v>
      </c>
      <c r="N341" s="1665" t="s">
        <v>6184</v>
      </c>
      <c r="O341" s="1673" t="s">
        <v>6185</v>
      </c>
      <c r="P341" s="1666">
        <v>7</v>
      </c>
      <c r="Q341" s="1666">
        <v>112</v>
      </c>
      <c r="R341" s="1703"/>
      <c r="S341" s="1675" t="s">
        <v>4783</v>
      </c>
      <c r="T341" s="1690">
        <v>1</v>
      </c>
      <c r="U341" s="1689"/>
      <c r="V341" s="1691" t="s">
        <v>522</v>
      </c>
    </row>
    <row r="342" spans="3:22" ht="15" customHeight="1" x14ac:dyDescent="0.25">
      <c r="C342" s="1663">
        <v>45077</v>
      </c>
      <c r="D342" s="1693" t="s">
        <v>6186</v>
      </c>
      <c r="E342" s="1694" t="s">
        <v>13</v>
      </c>
      <c r="F342" s="1695">
        <v>10</v>
      </c>
      <c r="G342" s="1667" t="s">
        <v>4714</v>
      </c>
      <c r="H342" s="1696"/>
      <c r="I342" s="1696"/>
      <c r="J342" s="1697" t="s">
        <v>6187</v>
      </c>
      <c r="K342" s="1698" t="s">
        <v>506</v>
      </c>
      <c r="L342" s="1743" t="s">
        <v>6141</v>
      </c>
      <c r="M342" s="1702" t="s">
        <v>6188</v>
      </c>
      <c r="N342" s="1744" t="s">
        <v>6189</v>
      </c>
      <c r="O342" s="1700" t="s">
        <v>5807</v>
      </c>
      <c r="P342" s="1695">
        <v>16</v>
      </c>
      <c r="Q342" s="1695">
        <v>160</v>
      </c>
      <c r="R342" s="1701"/>
      <c r="S342" s="1689" t="s">
        <v>4667</v>
      </c>
      <c r="T342" s="1690">
        <v>1</v>
      </c>
      <c r="U342" s="1689"/>
      <c r="V342" s="1691" t="s">
        <v>4416</v>
      </c>
    </row>
    <row r="343" spans="3:22" ht="15" customHeight="1" x14ac:dyDescent="0.25">
      <c r="C343" s="1663">
        <v>45076</v>
      </c>
      <c r="D343" s="1679" t="s">
        <v>6190</v>
      </c>
      <c r="E343" s="1680" t="s">
        <v>6191</v>
      </c>
      <c r="F343" s="1681">
        <v>1</v>
      </c>
      <c r="G343" s="1667" t="s">
        <v>574</v>
      </c>
      <c r="H343" s="1682"/>
      <c r="I343" s="1682"/>
      <c r="J343" s="1683" t="s">
        <v>6192</v>
      </c>
      <c r="K343" s="1684" t="s">
        <v>3667</v>
      </c>
      <c r="L343" s="1685" t="s">
        <v>1038</v>
      </c>
      <c r="M343" s="1686" t="s">
        <v>6193</v>
      </c>
      <c r="N343" s="1680" t="s">
        <v>4711</v>
      </c>
      <c r="O343" s="1687" t="s">
        <v>6194</v>
      </c>
      <c r="P343" s="1681">
        <v>4</v>
      </c>
      <c r="Q343" s="1681">
        <v>4</v>
      </c>
      <c r="R343" s="1688" t="s">
        <v>2802</v>
      </c>
      <c r="S343" s="1689"/>
      <c r="T343" s="1690"/>
      <c r="U343" s="1689"/>
      <c r="V343" s="1691" t="s">
        <v>3855</v>
      </c>
    </row>
    <row r="344" spans="3:22" ht="15" customHeight="1" x14ac:dyDescent="0.25">
      <c r="C344" s="1663">
        <v>45076</v>
      </c>
      <c r="D344" s="1679" t="s">
        <v>6195</v>
      </c>
      <c r="E344" s="1680" t="s">
        <v>13</v>
      </c>
      <c r="F344" s="1681">
        <v>40</v>
      </c>
      <c r="G344" s="1667" t="s">
        <v>4714</v>
      </c>
      <c r="H344" s="1682"/>
      <c r="I344" s="1682"/>
      <c r="J344" s="1683" t="s">
        <v>6196</v>
      </c>
      <c r="K344" s="1684" t="s">
        <v>506</v>
      </c>
      <c r="L344" s="1685" t="s">
        <v>6197</v>
      </c>
      <c r="M344" s="1686" t="s">
        <v>6198</v>
      </c>
      <c r="N344" s="1680" t="s">
        <v>6199</v>
      </c>
      <c r="O344" s="1687" t="s">
        <v>6200</v>
      </c>
      <c r="P344" s="1681">
        <v>17</v>
      </c>
      <c r="Q344" s="1681">
        <v>680</v>
      </c>
      <c r="R344" s="1688"/>
      <c r="S344" s="1689" t="s">
        <v>4667</v>
      </c>
      <c r="T344" s="1690">
        <v>3</v>
      </c>
      <c r="U344" s="1689"/>
      <c r="V344" s="1691" t="s">
        <v>5954</v>
      </c>
    </row>
    <row r="345" spans="3:22" ht="15" customHeight="1" x14ac:dyDescent="0.25">
      <c r="C345" s="1663">
        <v>45076</v>
      </c>
      <c r="D345" s="1664" t="s">
        <v>6201</v>
      </c>
      <c r="E345" s="1665" t="s">
        <v>6202</v>
      </c>
      <c r="F345" s="1666">
        <v>250</v>
      </c>
      <c r="G345" s="1667" t="s">
        <v>4714</v>
      </c>
      <c r="H345" s="1668"/>
      <c r="I345" s="1668"/>
      <c r="J345" s="1669" t="s">
        <v>6203</v>
      </c>
      <c r="K345" s="1670" t="s">
        <v>506</v>
      </c>
      <c r="L345" s="1685" t="s">
        <v>6204</v>
      </c>
      <c r="M345" s="1672" t="s">
        <v>6205</v>
      </c>
      <c r="N345" s="1709" t="s">
        <v>4883</v>
      </c>
      <c r="O345" s="1673" t="s">
        <v>2365</v>
      </c>
      <c r="P345" s="1666">
        <v>0</v>
      </c>
      <c r="Q345" s="1666">
        <v>0</v>
      </c>
      <c r="R345" s="1742"/>
      <c r="S345" s="1689" t="s">
        <v>4783</v>
      </c>
      <c r="T345" s="1690">
        <v>10</v>
      </c>
      <c r="U345" s="1689"/>
      <c r="V345" s="1691" t="s">
        <v>4416</v>
      </c>
    </row>
    <row r="346" spans="3:22" ht="15" customHeight="1" x14ac:dyDescent="0.25">
      <c r="C346" s="1663">
        <v>45076</v>
      </c>
      <c r="D346" s="1679" t="s">
        <v>6206</v>
      </c>
      <c r="E346" s="1680" t="s">
        <v>13</v>
      </c>
      <c r="F346" s="1681">
        <v>500</v>
      </c>
      <c r="G346" s="1667" t="s">
        <v>4714</v>
      </c>
      <c r="H346" s="1682"/>
      <c r="I346" s="1682"/>
      <c r="J346" s="1683" t="s">
        <v>6203</v>
      </c>
      <c r="K346" s="1684" t="s">
        <v>3667</v>
      </c>
      <c r="L346" s="1685" t="s">
        <v>6207</v>
      </c>
      <c r="M346" s="1686" t="s">
        <v>6208</v>
      </c>
      <c r="N346" s="1680" t="s">
        <v>5947</v>
      </c>
      <c r="O346" s="1687" t="s">
        <v>2365</v>
      </c>
      <c r="P346" s="1681">
        <v>3</v>
      </c>
      <c r="Q346" s="1681">
        <v>1500</v>
      </c>
      <c r="R346" s="1688" t="s">
        <v>511</v>
      </c>
      <c r="S346" s="1689" t="s">
        <v>4667</v>
      </c>
      <c r="T346" s="1690">
        <v>2</v>
      </c>
      <c r="U346" s="1689"/>
      <c r="V346" s="1691" t="s">
        <v>3855</v>
      </c>
    </row>
    <row r="347" spans="3:22" ht="15" customHeight="1" x14ac:dyDescent="0.25">
      <c r="C347" s="1663">
        <v>45072</v>
      </c>
      <c r="D347" s="1664" t="s">
        <v>6209</v>
      </c>
      <c r="E347" s="1665" t="s">
        <v>13</v>
      </c>
      <c r="F347" s="1666">
        <v>9</v>
      </c>
      <c r="G347" s="1667" t="s">
        <v>4668</v>
      </c>
      <c r="H347" s="1668"/>
      <c r="I347" s="1668"/>
      <c r="J347" s="1669" t="s">
        <v>6210</v>
      </c>
      <c r="K347" s="1670" t="s">
        <v>520</v>
      </c>
      <c r="L347" s="1671" t="s">
        <v>6211</v>
      </c>
      <c r="M347" s="1672" t="s">
        <v>6212</v>
      </c>
      <c r="N347" s="1709" t="s">
        <v>6213</v>
      </c>
      <c r="O347" s="1673" t="s">
        <v>6214</v>
      </c>
      <c r="P347" s="1666">
        <v>17</v>
      </c>
      <c r="Q347" s="1666">
        <v>153</v>
      </c>
      <c r="R347" s="1703" t="s">
        <v>511</v>
      </c>
      <c r="S347" s="1689" t="s">
        <v>4667</v>
      </c>
      <c r="T347" s="1690">
        <v>1</v>
      </c>
      <c r="U347" s="1689" t="s">
        <v>19</v>
      </c>
      <c r="V347" s="1691" t="s">
        <v>6215</v>
      </c>
    </row>
    <row r="348" spans="3:22" ht="15" customHeight="1" x14ac:dyDescent="0.25">
      <c r="C348" s="1663">
        <v>45072</v>
      </c>
      <c r="D348" s="1679" t="s">
        <v>6216</v>
      </c>
      <c r="E348" s="1680" t="s">
        <v>13</v>
      </c>
      <c r="F348" s="1681">
        <v>34</v>
      </c>
      <c r="G348" s="1667" t="s">
        <v>574</v>
      </c>
      <c r="H348" s="1682"/>
      <c r="I348" s="1682"/>
      <c r="J348" s="1683" t="s">
        <v>6217</v>
      </c>
      <c r="K348" s="1684" t="s">
        <v>506</v>
      </c>
      <c r="L348" s="1685" t="s">
        <v>6197</v>
      </c>
      <c r="M348" s="1686" t="s">
        <v>6218</v>
      </c>
      <c r="N348" s="1709" t="s">
        <v>6219</v>
      </c>
      <c r="O348" s="1687" t="s">
        <v>343</v>
      </c>
      <c r="P348" s="1681">
        <v>21</v>
      </c>
      <c r="Q348" s="1681">
        <v>714</v>
      </c>
      <c r="R348" s="1688"/>
      <c r="S348" s="1689" t="s">
        <v>4667</v>
      </c>
      <c r="T348" s="1690">
        <v>1</v>
      </c>
      <c r="U348" s="1689"/>
      <c r="V348" s="1691" t="s">
        <v>5954</v>
      </c>
    </row>
    <row r="349" spans="3:22" ht="15" customHeight="1" x14ac:dyDescent="0.25">
      <c r="C349" s="1663">
        <v>45072</v>
      </c>
      <c r="D349" s="1693" t="s">
        <v>6220</v>
      </c>
      <c r="E349" s="1694" t="s">
        <v>13</v>
      </c>
      <c r="F349" s="1695">
        <v>1</v>
      </c>
      <c r="G349" s="1667" t="s">
        <v>4668</v>
      </c>
      <c r="H349" s="1696"/>
      <c r="I349" s="1696"/>
      <c r="J349" s="1697" t="s">
        <v>6221</v>
      </c>
      <c r="K349" s="1698" t="s">
        <v>782</v>
      </c>
      <c r="L349" s="1743" t="s">
        <v>6164</v>
      </c>
      <c r="M349" s="1702" t="s">
        <v>6222</v>
      </c>
      <c r="N349" s="1744" t="s">
        <v>5905</v>
      </c>
      <c r="O349" s="1700" t="s">
        <v>2342</v>
      </c>
      <c r="P349" s="1695">
        <v>33</v>
      </c>
      <c r="Q349" s="1695">
        <v>33</v>
      </c>
      <c r="R349" s="1701"/>
      <c r="S349" s="1689" t="s">
        <v>4667</v>
      </c>
      <c r="T349" s="1690">
        <v>1</v>
      </c>
      <c r="U349" s="1689"/>
      <c r="V349" s="1691" t="s">
        <v>5906</v>
      </c>
    </row>
    <row r="350" spans="3:22" ht="15" customHeight="1" x14ac:dyDescent="0.25">
      <c r="C350" s="1663">
        <v>45072</v>
      </c>
      <c r="D350" s="1679" t="s">
        <v>6223</v>
      </c>
      <c r="E350" s="1680" t="s">
        <v>13</v>
      </c>
      <c r="F350" s="1681">
        <v>10</v>
      </c>
      <c r="G350" s="1667" t="s">
        <v>4714</v>
      </c>
      <c r="H350" s="1682"/>
      <c r="I350" s="1682"/>
      <c r="J350" s="1683" t="s">
        <v>6224</v>
      </c>
      <c r="K350" s="1684" t="s">
        <v>506</v>
      </c>
      <c r="L350" s="1685" t="s">
        <v>6225</v>
      </c>
      <c r="M350" s="1729" t="s">
        <v>6226</v>
      </c>
      <c r="N350" s="1680" t="s">
        <v>6227</v>
      </c>
      <c r="O350" s="1687" t="s">
        <v>6228</v>
      </c>
      <c r="P350" s="1681">
        <v>11</v>
      </c>
      <c r="Q350" s="1681">
        <v>110</v>
      </c>
      <c r="R350" s="1688" t="s">
        <v>511</v>
      </c>
      <c r="S350" s="1689" t="s">
        <v>4667</v>
      </c>
      <c r="T350" s="1690">
        <v>5</v>
      </c>
      <c r="U350" s="1689"/>
      <c r="V350" s="1691" t="s">
        <v>6229</v>
      </c>
    </row>
    <row r="351" spans="3:22" ht="15" customHeight="1" x14ac:dyDescent="0.25">
      <c r="C351" s="1663">
        <v>45072</v>
      </c>
      <c r="D351" s="1679" t="s">
        <v>6230</v>
      </c>
      <c r="E351" s="1680" t="s">
        <v>13</v>
      </c>
      <c r="F351" s="1681">
        <v>4</v>
      </c>
      <c r="G351" s="1667" t="s">
        <v>4668</v>
      </c>
      <c r="H351" s="1682"/>
      <c r="I351" s="1682"/>
      <c r="J351" s="1683" t="s">
        <v>6231</v>
      </c>
      <c r="K351" s="1684" t="s">
        <v>520</v>
      </c>
      <c r="L351" s="1685" t="s">
        <v>1038</v>
      </c>
      <c r="M351" s="1686" t="s">
        <v>6232</v>
      </c>
      <c r="N351" s="1709" t="s">
        <v>6233</v>
      </c>
      <c r="O351" s="1687" t="s">
        <v>6128</v>
      </c>
      <c r="P351" s="1681">
        <v>35</v>
      </c>
      <c r="Q351" s="1681">
        <v>140</v>
      </c>
      <c r="R351" s="1688"/>
      <c r="S351" s="1689" t="s">
        <v>4667</v>
      </c>
      <c r="T351" s="1690">
        <v>1</v>
      </c>
      <c r="U351" s="1689"/>
      <c r="V351" s="1691" t="s">
        <v>4583</v>
      </c>
    </row>
    <row r="352" spans="3:22" ht="15" customHeight="1" x14ac:dyDescent="0.25">
      <c r="C352" s="1663">
        <v>45071</v>
      </c>
      <c r="D352" s="1664" t="s">
        <v>6234</v>
      </c>
      <c r="E352" s="1665" t="s">
        <v>6235</v>
      </c>
      <c r="F352" s="1666">
        <v>450</v>
      </c>
      <c r="G352" s="1667" t="s">
        <v>4714</v>
      </c>
      <c r="H352" s="1668"/>
      <c r="I352" s="1668"/>
      <c r="J352" s="1669" t="s">
        <v>6236</v>
      </c>
      <c r="K352" s="1670" t="s">
        <v>506</v>
      </c>
      <c r="L352" s="1671" t="s">
        <v>695</v>
      </c>
      <c r="M352" s="2534" t="s">
        <v>6237</v>
      </c>
      <c r="N352" s="1665" t="s">
        <v>6238</v>
      </c>
      <c r="O352" s="1673" t="s">
        <v>6239</v>
      </c>
      <c r="P352" s="1666">
        <v>6</v>
      </c>
      <c r="Q352" s="1666">
        <v>2700</v>
      </c>
      <c r="R352" s="1703"/>
      <c r="S352" s="1675"/>
      <c r="T352" s="1676"/>
      <c r="U352" s="1675"/>
      <c r="V352" s="1704" t="s">
        <v>6024</v>
      </c>
    </row>
    <row r="353" spans="3:22" ht="15" customHeight="1" x14ac:dyDescent="0.25">
      <c r="C353" s="1663">
        <v>45070</v>
      </c>
      <c r="D353" s="1664" t="s">
        <v>6240</v>
      </c>
      <c r="E353" s="1665" t="s">
        <v>13</v>
      </c>
      <c r="F353" s="1666">
        <v>50</v>
      </c>
      <c r="G353" s="1667" t="s">
        <v>4714</v>
      </c>
      <c r="H353" s="1668"/>
      <c r="I353" s="1668"/>
      <c r="J353" s="1669" t="s">
        <v>6241</v>
      </c>
      <c r="K353" s="1670" t="s">
        <v>782</v>
      </c>
      <c r="L353" s="1671" t="s">
        <v>6242</v>
      </c>
      <c r="M353" s="1672" t="s">
        <v>6243</v>
      </c>
      <c r="N353" s="1709" t="s">
        <v>6244</v>
      </c>
      <c r="O353" s="1733" t="s">
        <v>6245</v>
      </c>
      <c r="P353" s="1666">
        <v>0</v>
      </c>
      <c r="Q353" s="1666">
        <v>0</v>
      </c>
      <c r="R353" s="1703"/>
      <c r="S353" s="1689" t="s">
        <v>4667</v>
      </c>
      <c r="T353" s="1690">
        <v>3</v>
      </c>
      <c r="U353" s="1689"/>
      <c r="V353" s="1691" t="s">
        <v>6246</v>
      </c>
    </row>
    <row r="354" spans="3:22" ht="15" customHeight="1" x14ac:dyDescent="0.25">
      <c r="C354" s="1663">
        <v>45070</v>
      </c>
      <c r="D354" s="1723" t="s">
        <v>6247</v>
      </c>
      <c r="E354" s="1724" t="s">
        <v>13</v>
      </c>
      <c r="F354" s="1725">
        <v>15</v>
      </c>
      <c r="G354" s="1667" t="s">
        <v>574</v>
      </c>
      <c r="H354" s="1726"/>
      <c r="I354" s="1726"/>
      <c r="J354" s="1727" t="s">
        <v>6248</v>
      </c>
      <c r="K354" s="1728" t="s">
        <v>6249</v>
      </c>
      <c r="L354" s="1728" t="s">
        <v>6250</v>
      </c>
      <c r="M354" s="1730" t="s">
        <v>6251</v>
      </c>
      <c r="N354" s="1748" t="s">
        <v>6252</v>
      </c>
      <c r="O354" s="1731" t="s">
        <v>6253</v>
      </c>
      <c r="P354" s="1725">
        <v>34</v>
      </c>
      <c r="Q354" s="1725">
        <v>510</v>
      </c>
      <c r="R354" s="1732"/>
      <c r="S354" s="1689" t="s">
        <v>4667</v>
      </c>
      <c r="T354" s="1690">
        <v>1</v>
      </c>
      <c r="U354" s="1689"/>
      <c r="V354" s="1691" t="s">
        <v>6254</v>
      </c>
    </row>
    <row r="355" spans="3:22" ht="15" customHeight="1" x14ac:dyDescent="0.25">
      <c r="C355" s="1663">
        <v>45069</v>
      </c>
      <c r="D355" s="1664" t="s">
        <v>6255</v>
      </c>
      <c r="E355" s="1665" t="s">
        <v>13</v>
      </c>
      <c r="F355" s="1666">
        <v>150</v>
      </c>
      <c r="G355" s="1667" t="s">
        <v>574</v>
      </c>
      <c r="H355" s="1668"/>
      <c r="I355" s="1668"/>
      <c r="J355" s="1669" t="s">
        <v>6236</v>
      </c>
      <c r="K355" s="1670" t="s">
        <v>520</v>
      </c>
      <c r="L355" s="1671" t="s">
        <v>5388</v>
      </c>
      <c r="M355" s="1672" t="s">
        <v>6256</v>
      </c>
      <c r="N355" s="1709" t="s">
        <v>6257</v>
      </c>
      <c r="O355" s="1673" t="s">
        <v>6258</v>
      </c>
      <c r="P355" s="1666">
        <v>0</v>
      </c>
      <c r="Q355" s="1666">
        <v>0</v>
      </c>
      <c r="R355" s="1703"/>
      <c r="S355" s="1675" t="s">
        <v>4667</v>
      </c>
      <c r="T355" s="1676">
        <v>25</v>
      </c>
      <c r="U355" s="1675"/>
      <c r="V355" s="1704" t="s">
        <v>5001</v>
      </c>
    </row>
    <row r="356" spans="3:22" ht="15" customHeight="1" x14ac:dyDescent="0.25">
      <c r="C356" s="1663">
        <v>45069</v>
      </c>
      <c r="D356" s="1664" t="s">
        <v>6259</v>
      </c>
      <c r="E356" s="1665" t="s">
        <v>6260</v>
      </c>
      <c r="F356" s="1666">
        <v>2</v>
      </c>
      <c r="G356" s="1667" t="s">
        <v>574</v>
      </c>
      <c r="H356" s="1668"/>
      <c r="I356" s="1668"/>
      <c r="J356" s="1669" t="s">
        <v>6236</v>
      </c>
      <c r="K356" s="1670" t="s">
        <v>520</v>
      </c>
      <c r="L356" s="1671" t="s">
        <v>6261</v>
      </c>
      <c r="M356" s="1672" t="s">
        <v>6262</v>
      </c>
      <c r="N356" s="1749" t="s">
        <v>6263</v>
      </c>
      <c r="O356" s="1673" t="s">
        <v>6264</v>
      </c>
      <c r="P356" s="1666">
        <v>47</v>
      </c>
      <c r="Q356" s="1666">
        <v>94</v>
      </c>
      <c r="R356" s="1703"/>
      <c r="S356" s="1675" t="s">
        <v>4667</v>
      </c>
      <c r="T356" s="1676">
        <v>1</v>
      </c>
      <c r="U356" s="1675"/>
      <c r="V356" s="1704" t="s">
        <v>6265</v>
      </c>
    </row>
    <row r="357" spans="3:22" ht="15" customHeight="1" x14ac:dyDescent="0.25">
      <c r="C357" s="1663">
        <v>45069</v>
      </c>
      <c r="D357" s="1664" t="s">
        <v>6266</v>
      </c>
      <c r="E357" s="1665" t="s">
        <v>841</v>
      </c>
      <c r="F357" s="1666">
        <v>4</v>
      </c>
      <c r="G357" s="1667" t="s">
        <v>4714</v>
      </c>
      <c r="H357" s="1668"/>
      <c r="I357" s="1668"/>
      <c r="J357" s="1669" t="s">
        <v>6267</v>
      </c>
      <c r="K357" s="1670" t="s">
        <v>540</v>
      </c>
      <c r="L357" s="1671" t="s">
        <v>586</v>
      </c>
      <c r="M357" s="1672" t="s">
        <v>6268</v>
      </c>
      <c r="N357" s="1665" t="s">
        <v>6269</v>
      </c>
      <c r="O357" s="1673" t="s">
        <v>6270</v>
      </c>
      <c r="P357" s="1666">
        <v>72</v>
      </c>
      <c r="Q357" s="1666">
        <v>288</v>
      </c>
      <c r="R357" s="1703" t="s">
        <v>511</v>
      </c>
      <c r="S357" s="1675" t="s">
        <v>4667</v>
      </c>
      <c r="T357" s="1676">
        <v>1</v>
      </c>
      <c r="U357" s="1675"/>
      <c r="V357" s="1704" t="s">
        <v>5460</v>
      </c>
    </row>
    <row r="358" spans="3:22" ht="15" customHeight="1" x14ac:dyDescent="0.25">
      <c r="C358" s="1663">
        <v>45068</v>
      </c>
      <c r="D358" s="1679" t="s">
        <v>6271</v>
      </c>
      <c r="E358" s="1680" t="s">
        <v>13</v>
      </c>
      <c r="F358" s="1681">
        <v>20</v>
      </c>
      <c r="G358" s="1667" t="s">
        <v>574</v>
      </c>
      <c r="H358" s="1682"/>
      <c r="I358" s="1682"/>
      <c r="J358" s="1683" t="s">
        <v>2482</v>
      </c>
      <c r="K358" s="1684" t="s">
        <v>506</v>
      </c>
      <c r="L358" s="1685" t="s">
        <v>1038</v>
      </c>
      <c r="M358" s="1686" t="s">
        <v>6272</v>
      </c>
      <c r="N358" s="1709" t="s">
        <v>6273</v>
      </c>
      <c r="O358" s="1687" t="s">
        <v>6023</v>
      </c>
      <c r="P358" s="1681">
        <v>4</v>
      </c>
      <c r="Q358" s="1681">
        <v>80</v>
      </c>
      <c r="R358" s="1688"/>
      <c r="S358" s="1689" t="s">
        <v>4667</v>
      </c>
      <c r="T358" s="1690">
        <v>10</v>
      </c>
      <c r="U358" s="1689"/>
      <c r="V358" s="1691" t="s">
        <v>5851</v>
      </c>
    </row>
    <row r="359" spans="3:22" ht="15" customHeight="1" x14ac:dyDescent="0.25">
      <c r="C359" s="1663">
        <v>45068</v>
      </c>
      <c r="D359" s="1664" t="s">
        <v>6274</v>
      </c>
      <c r="E359" s="1665" t="s">
        <v>13</v>
      </c>
      <c r="F359" s="1666">
        <v>16</v>
      </c>
      <c r="G359" s="1667" t="s">
        <v>4668</v>
      </c>
      <c r="H359" s="1668"/>
      <c r="I359" s="1668"/>
      <c r="J359" s="1669" t="s">
        <v>6275</v>
      </c>
      <c r="K359" s="1670" t="s">
        <v>520</v>
      </c>
      <c r="L359" s="1685" t="s">
        <v>6211</v>
      </c>
      <c r="M359" s="1672" t="s">
        <v>6212</v>
      </c>
      <c r="N359" s="1709" t="s">
        <v>6213</v>
      </c>
      <c r="O359" s="1673" t="s">
        <v>6276</v>
      </c>
      <c r="P359" s="1666">
        <v>17</v>
      </c>
      <c r="Q359" s="1666">
        <v>272</v>
      </c>
      <c r="R359" s="1703" t="s">
        <v>511</v>
      </c>
      <c r="S359" s="1689" t="s">
        <v>4667</v>
      </c>
      <c r="T359" s="1690">
        <v>1</v>
      </c>
      <c r="U359" s="1689" t="s">
        <v>19</v>
      </c>
      <c r="V359" s="1691" t="s">
        <v>6215</v>
      </c>
    </row>
    <row r="360" spans="3:22" ht="15" customHeight="1" x14ac:dyDescent="0.35">
      <c r="C360" s="1663">
        <v>45065</v>
      </c>
      <c r="D360" s="1664" t="s">
        <v>6274</v>
      </c>
      <c r="E360" s="1665" t="s">
        <v>13</v>
      </c>
      <c r="F360" s="1666">
        <v>25</v>
      </c>
      <c r="G360" s="1667" t="s">
        <v>4668</v>
      </c>
      <c r="H360" s="1746"/>
      <c r="I360" s="1668"/>
      <c r="J360" s="1669" t="s">
        <v>6275</v>
      </c>
      <c r="K360" s="1670" t="s">
        <v>520</v>
      </c>
      <c r="L360" s="1685" t="s">
        <v>6211</v>
      </c>
      <c r="M360" s="1672" t="s">
        <v>6212</v>
      </c>
      <c r="N360" s="1709" t="s">
        <v>6213</v>
      </c>
      <c r="O360" s="1673" t="s">
        <v>6276</v>
      </c>
      <c r="P360" s="1666">
        <v>17</v>
      </c>
      <c r="Q360" s="1666">
        <v>425</v>
      </c>
      <c r="R360" s="1703" t="s">
        <v>511</v>
      </c>
      <c r="S360" s="1689" t="s">
        <v>4667</v>
      </c>
      <c r="T360" s="1690">
        <v>1</v>
      </c>
      <c r="U360" s="1689" t="s">
        <v>19</v>
      </c>
      <c r="V360" s="1691" t="s">
        <v>6215</v>
      </c>
    </row>
    <row r="361" spans="3:22" ht="15" customHeight="1" x14ac:dyDescent="0.25">
      <c r="C361" s="1663">
        <v>45065</v>
      </c>
      <c r="D361" s="1664" t="s">
        <v>6277</v>
      </c>
      <c r="E361" s="1665" t="s">
        <v>6278</v>
      </c>
      <c r="F361" s="1750">
        <v>1</v>
      </c>
      <c r="G361" s="1667" t="s">
        <v>574</v>
      </c>
      <c r="H361" s="1668"/>
      <c r="I361" s="1668"/>
      <c r="J361" s="1669" t="s">
        <v>6279</v>
      </c>
      <c r="K361" s="1670" t="s">
        <v>782</v>
      </c>
      <c r="L361" s="1671" t="s">
        <v>6280</v>
      </c>
      <c r="M361" s="1751" t="s">
        <v>6281</v>
      </c>
      <c r="N361" s="1665" t="s">
        <v>6282</v>
      </c>
      <c r="O361" s="1673" t="s">
        <v>6283</v>
      </c>
      <c r="P361" s="1666">
        <v>1</v>
      </c>
      <c r="Q361" s="1666">
        <v>1</v>
      </c>
      <c r="R361" s="1703"/>
      <c r="S361" s="1689"/>
      <c r="T361" s="1690"/>
      <c r="U361" s="1689"/>
      <c r="V361" s="1704" t="s">
        <v>800</v>
      </c>
    </row>
    <row r="362" spans="3:22" ht="15" customHeight="1" x14ac:dyDescent="0.25">
      <c r="C362" s="1663">
        <v>45065</v>
      </c>
      <c r="D362" s="1664" t="s">
        <v>6284</v>
      </c>
      <c r="E362" s="1665" t="s">
        <v>13</v>
      </c>
      <c r="F362" s="1666">
        <v>10</v>
      </c>
      <c r="G362" s="1667" t="s">
        <v>4714</v>
      </c>
      <c r="H362" s="1668"/>
      <c r="I362" s="1668"/>
      <c r="J362" s="1669" t="s">
        <v>6275</v>
      </c>
      <c r="K362" s="1670" t="s">
        <v>506</v>
      </c>
      <c r="L362" s="1685" t="s">
        <v>1038</v>
      </c>
      <c r="M362" s="1672" t="s">
        <v>6285</v>
      </c>
      <c r="N362" s="1665" t="s">
        <v>6286</v>
      </c>
      <c r="O362" s="1673" t="s">
        <v>6287</v>
      </c>
      <c r="P362" s="1666">
        <v>0</v>
      </c>
      <c r="Q362" s="1666">
        <v>0</v>
      </c>
      <c r="R362" s="1703"/>
      <c r="S362" s="1689" t="s">
        <v>4667</v>
      </c>
      <c r="T362" s="1690">
        <v>2</v>
      </c>
      <c r="U362" s="1689"/>
      <c r="V362" s="1691" t="s">
        <v>6288</v>
      </c>
    </row>
    <row r="363" spans="3:22" ht="15" customHeight="1" x14ac:dyDescent="0.25">
      <c r="C363" s="1663">
        <v>45065</v>
      </c>
      <c r="D363" s="1679" t="s">
        <v>6289</v>
      </c>
      <c r="E363" s="1680" t="s">
        <v>13</v>
      </c>
      <c r="F363" s="1681">
        <v>10</v>
      </c>
      <c r="G363" s="1667" t="s">
        <v>4714</v>
      </c>
      <c r="H363" s="1682"/>
      <c r="I363" s="1682"/>
      <c r="J363" s="1683" t="s">
        <v>6275</v>
      </c>
      <c r="K363" s="1684" t="s">
        <v>506</v>
      </c>
      <c r="L363" s="1685" t="s">
        <v>1038</v>
      </c>
      <c r="M363" s="1686" t="s">
        <v>6290</v>
      </c>
      <c r="N363" s="1709" t="s">
        <v>6291</v>
      </c>
      <c r="O363" s="1687" t="s">
        <v>6228</v>
      </c>
      <c r="P363" s="1681">
        <v>1</v>
      </c>
      <c r="Q363" s="1681">
        <v>10</v>
      </c>
      <c r="R363" s="1688"/>
      <c r="S363" s="1689" t="s">
        <v>4667</v>
      </c>
      <c r="T363" s="1690">
        <v>5</v>
      </c>
      <c r="U363" s="1689"/>
      <c r="V363" s="1691" t="s">
        <v>6229</v>
      </c>
    </row>
    <row r="364" spans="3:22" ht="15" customHeight="1" x14ac:dyDescent="0.25">
      <c r="C364" s="1663">
        <v>45065</v>
      </c>
      <c r="D364" s="1752" t="s">
        <v>6292</v>
      </c>
      <c r="E364" s="1753" t="s">
        <v>13</v>
      </c>
      <c r="F364" s="1754">
        <v>5</v>
      </c>
      <c r="G364" s="1667" t="s">
        <v>574</v>
      </c>
      <c r="H364" s="1755"/>
      <c r="I364" s="1755"/>
      <c r="J364" s="1756" t="s">
        <v>6293</v>
      </c>
      <c r="K364" s="1757" t="s">
        <v>506</v>
      </c>
      <c r="L364" s="1757" t="s">
        <v>6294</v>
      </c>
      <c r="M364" s="1758" t="s">
        <v>6295</v>
      </c>
      <c r="N364" s="1759" t="s">
        <v>6296</v>
      </c>
      <c r="O364" s="1760" t="s">
        <v>6023</v>
      </c>
      <c r="P364" s="1754">
        <v>57</v>
      </c>
      <c r="Q364" s="1754">
        <v>285</v>
      </c>
      <c r="R364" s="1761"/>
      <c r="S364" s="1689" t="s">
        <v>4667</v>
      </c>
      <c r="T364" s="1690">
        <v>1</v>
      </c>
      <c r="U364" s="1689"/>
      <c r="V364" s="1691" t="s">
        <v>6297</v>
      </c>
    </row>
    <row r="365" spans="3:22" ht="15" customHeight="1" x14ac:dyDescent="0.25">
      <c r="C365" s="1663">
        <v>45065</v>
      </c>
      <c r="D365" s="1664" t="s">
        <v>6298</v>
      </c>
      <c r="E365" s="1665" t="s">
        <v>13</v>
      </c>
      <c r="F365" s="1666">
        <v>50</v>
      </c>
      <c r="G365" s="1667" t="s">
        <v>4668</v>
      </c>
      <c r="H365" s="1668"/>
      <c r="I365" s="1668"/>
      <c r="J365" s="1669" t="s">
        <v>6275</v>
      </c>
      <c r="K365" s="1670" t="s">
        <v>520</v>
      </c>
      <c r="L365" s="1685" t="s">
        <v>6299</v>
      </c>
      <c r="M365" s="1672" t="s">
        <v>6300</v>
      </c>
      <c r="N365" s="1709" t="s">
        <v>6301</v>
      </c>
      <c r="O365" s="1673" t="s">
        <v>6302</v>
      </c>
      <c r="P365" s="1666">
        <v>8</v>
      </c>
      <c r="Q365" s="1666">
        <v>400</v>
      </c>
      <c r="R365" s="1703" t="s">
        <v>511</v>
      </c>
      <c r="S365" s="1689" t="s">
        <v>4667</v>
      </c>
      <c r="T365" s="1690">
        <v>2</v>
      </c>
      <c r="U365" s="1689"/>
      <c r="V365" s="1691" t="s">
        <v>6303</v>
      </c>
    </row>
    <row r="366" spans="3:22" ht="15" customHeight="1" x14ac:dyDescent="0.25">
      <c r="C366" s="1663">
        <v>45064</v>
      </c>
      <c r="D366" s="1679" t="s">
        <v>6304</v>
      </c>
      <c r="E366" s="1680" t="s">
        <v>13</v>
      </c>
      <c r="F366" s="1681">
        <v>15</v>
      </c>
      <c r="G366" s="1667" t="s">
        <v>574</v>
      </c>
      <c r="H366" s="1682"/>
      <c r="I366" s="1682"/>
      <c r="J366" s="1683" t="s">
        <v>6305</v>
      </c>
      <c r="K366" s="1684" t="s">
        <v>520</v>
      </c>
      <c r="L366" s="1685" t="s">
        <v>511</v>
      </c>
      <c r="M366" s="1686" t="s">
        <v>6306</v>
      </c>
      <c r="N366" s="1709" t="s">
        <v>6307</v>
      </c>
      <c r="O366" s="1687" t="s">
        <v>6308</v>
      </c>
      <c r="P366" s="1681">
        <v>62</v>
      </c>
      <c r="Q366" s="1681">
        <v>930</v>
      </c>
      <c r="R366" s="1688" t="s">
        <v>511</v>
      </c>
      <c r="S366" s="1689" t="s">
        <v>4667</v>
      </c>
      <c r="T366" s="1690">
        <v>1</v>
      </c>
      <c r="U366" s="1689"/>
      <c r="V366" s="1691" t="s">
        <v>6309</v>
      </c>
    </row>
    <row r="367" spans="3:22" ht="15" customHeight="1" x14ac:dyDescent="0.25">
      <c r="C367" s="1663">
        <v>45064</v>
      </c>
      <c r="D367" s="1679" t="s">
        <v>6310</v>
      </c>
      <c r="E367" s="1680" t="s">
        <v>13</v>
      </c>
      <c r="F367" s="1681">
        <v>550</v>
      </c>
      <c r="G367" s="1667"/>
      <c r="H367" s="1682"/>
      <c r="I367" s="1682"/>
      <c r="J367" s="1683" t="s">
        <v>6311</v>
      </c>
      <c r="K367" s="1684" t="s">
        <v>5335</v>
      </c>
      <c r="L367" s="1685" t="s">
        <v>1038</v>
      </c>
      <c r="M367" s="1686" t="s">
        <v>6312</v>
      </c>
      <c r="N367" s="1680" t="s">
        <v>6313</v>
      </c>
      <c r="O367" s="1687" t="s">
        <v>6314</v>
      </c>
      <c r="P367" s="1681">
        <v>0</v>
      </c>
      <c r="Q367" s="1681">
        <v>0</v>
      </c>
      <c r="R367" s="1688"/>
      <c r="S367" s="1689" t="s">
        <v>4667</v>
      </c>
      <c r="T367" s="1690">
        <v>5</v>
      </c>
      <c r="U367" s="1689"/>
      <c r="V367" s="1691" t="s">
        <v>6315</v>
      </c>
    </row>
    <row r="368" spans="3:22" ht="15" customHeight="1" x14ac:dyDescent="0.25">
      <c r="C368" s="1663">
        <v>45063</v>
      </c>
      <c r="D368" s="1664" t="s">
        <v>6316</v>
      </c>
      <c r="E368" s="1665" t="s">
        <v>13</v>
      </c>
      <c r="F368" s="1666">
        <v>53</v>
      </c>
      <c r="G368" s="1667" t="s">
        <v>4668</v>
      </c>
      <c r="H368" s="1668"/>
      <c r="I368" s="1668"/>
      <c r="J368" s="1669" t="s">
        <v>2506</v>
      </c>
      <c r="K368" s="1670" t="s">
        <v>6120</v>
      </c>
      <c r="L368" s="1671" t="s">
        <v>1038</v>
      </c>
      <c r="M368" s="1672" t="s">
        <v>6317</v>
      </c>
      <c r="N368" s="1665" t="s">
        <v>6318</v>
      </c>
      <c r="O368" s="1673" t="s">
        <v>6319</v>
      </c>
      <c r="P368" s="1666">
        <v>12</v>
      </c>
      <c r="Q368" s="1666">
        <v>636</v>
      </c>
      <c r="R368" s="1703"/>
      <c r="S368" s="1689" t="s">
        <v>4667</v>
      </c>
      <c r="T368" s="1690">
        <v>1</v>
      </c>
      <c r="U368" s="1689"/>
      <c r="V368" s="1691" t="s">
        <v>6320</v>
      </c>
    </row>
    <row r="369" spans="3:22" ht="15" customHeight="1" x14ac:dyDescent="0.35">
      <c r="C369" s="1663">
        <v>45063</v>
      </c>
      <c r="D369" s="1679" t="s">
        <v>6321</v>
      </c>
      <c r="E369" s="1680" t="s">
        <v>13</v>
      </c>
      <c r="F369" s="1681">
        <v>25</v>
      </c>
      <c r="G369" s="1667" t="s">
        <v>4668</v>
      </c>
      <c r="H369" s="1722"/>
      <c r="I369" s="1682"/>
      <c r="J369" s="1683" t="s">
        <v>6322</v>
      </c>
      <c r="K369" s="1684" t="s">
        <v>506</v>
      </c>
      <c r="L369" s="1685" t="s">
        <v>6323</v>
      </c>
      <c r="M369" s="1686" t="s">
        <v>6324</v>
      </c>
      <c r="N369" s="1680" t="s">
        <v>6325</v>
      </c>
      <c r="O369" s="1687" t="s">
        <v>4073</v>
      </c>
      <c r="P369" s="1681">
        <v>9</v>
      </c>
      <c r="Q369" s="1681">
        <v>225</v>
      </c>
      <c r="R369" s="1688" t="s">
        <v>511</v>
      </c>
      <c r="S369" s="1689" t="s">
        <v>4667</v>
      </c>
      <c r="T369" s="1690">
        <v>1</v>
      </c>
      <c r="U369" s="1689" t="s">
        <v>19</v>
      </c>
      <c r="V369" s="1691" t="s">
        <v>5988</v>
      </c>
    </row>
    <row r="370" spans="3:22" ht="15" customHeight="1" x14ac:dyDescent="0.25">
      <c r="C370" s="1663">
        <v>45062</v>
      </c>
      <c r="D370" s="1679" t="s">
        <v>6326</v>
      </c>
      <c r="E370" s="1680" t="s">
        <v>13</v>
      </c>
      <c r="F370" s="1681">
        <v>30</v>
      </c>
      <c r="G370" s="1667" t="s">
        <v>4668</v>
      </c>
      <c r="H370" s="1682"/>
      <c r="I370" s="1682"/>
      <c r="J370" s="1683" t="s">
        <v>6327</v>
      </c>
      <c r="K370" s="1684" t="s">
        <v>3667</v>
      </c>
      <c r="L370" s="1685" t="s">
        <v>6328</v>
      </c>
      <c r="M370" s="1686" t="s">
        <v>6329</v>
      </c>
      <c r="N370" s="1709" t="s">
        <v>6330</v>
      </c>
      <c r="O370" s="1687" t="s">
        <v>6331</v>
      </c>
      <c r="P370" s="1681">
        <v>1</v>
      </c>
      <c r="Q370" s="1681">
        <v>30</v>
      </c>
      <c r="R370" s="1688"/>
      <c r="S370" s="1689" t="s">
        <v>4783</v>
      </c>
      <c r="T370" s="1690">
        <v>9</v>
      </c>
      <c r="U370" s="1689"/>
      <c r="V370" s="1691" t="s">
        <v>6332</v>
      </c>
    </row>
    <row r="371" spans="3:22" ht="15" customHeight="1" x14ac:dyDescent="0.25">
      <c r="C371" s="1663">
        <v>45062</v>
      </c>
      <c r="D371" s="1679" t="s">
        <v>6333</v>
      </c>
      <c r="E371" s="1680" t="s">
        <v>13</v>
      </c>
      <c r="F371" s="1681">
        <v>62</v>
      </c>
      <c r="G371" s="1667" t="s">
        <v>4668</v>
      </c>
      <c r="H371" s="1682"/>
      <c r="I371" s="1682"/>
      <c r="J371" s="1683" t="s">
        <v>2546</v>
      </c>
      <c r="K371" s="1684" t="s">
        <v>540</v>
      </c>
      <c r="L371" s="1685" t="s">
        <v>6334</v>
      </c>
      <c r="M371" s="1686" t="s">
        <v>6335</v>
      </c>
      <c r="N371" s="1680" t="s">
        <v>6336</v>
      </c>
      <c r="O371" s="1687" t="s">
        <v>2549</v>
      </c>
      <c r="P371" s="1681">
        <v>10</v>
      </c>
      <c r="Q371" s="1681">
        <v>620</v>
      </c>
      <c r="R371" s="1688"/>
      <c r="S371" s="1689"/>
      <c r="T371" s="1690"/>
      <c r="U371" s="1689"/>
      <c r="V371" s="1691" t="s">
        <v>5460</v>
      </c>
    </row>
    <row r="372" spans="3:22" ht="15" customHeight="1" x14ac:dyDescent="0.25">
      <c r="C372" s="1663">
        <v>45061</v>
      </c>
      <c r="D372" s="1664" t="s">
        <v>6337</v>
      </c>
      <c r="E372" s="1665" t="s">
        <v>6338</v>
      </c>
      <c r="F372" s="1666">
        <v>300</v>
      </c>
      <c r="G372" s="1667" t="s">
        <v>4668</v>
      </c>
      <c r="H372" s="1668"/>
      <c r="I372" s="1668"/>
      <c r="J372" s="1669" t="s">
        <v>6322</v>
      </c>
      <c r="K372" s="1670" t="s">
        <v>506</v>
      </c>
      <c r="L372" s="1671" t="s">
        <v>6339</v>
      </c>
      <c r="M372" s="1672" t="s">
        <v>6340</v>
      </c>
      <c r="N372" s="1665" t="s">
        <v>4802</v>
      </c>
      <c r="O372" s="1673" t="s">
        <v>6341</v>
      </c>
      <c r="P372" s="1666">
        <v>0</v>
      </c>
      <c r="Q372" s="1666">
        <v>0</v>
      </c>
      <c r="R372" s="1703"/>
      <c r="S372" s="1675" t="s">
        <v>4667</v>
      </c>
      <c r="T372" s="1676"/>
      <c r="U372" s="1675"/>
      <c r="V372" s="1704" t="s">
        <v>3509</v>
      </c>
    </row>
    <row r="373" spans="3:22" ht="15" customHeight="1" x14ac:dyDescent="0.25">
      <c r="C373" s="1663">
        <v>45061</v>
      </c>
      <c r="D373" s="1723" t="s">
        <v>6342</v>
      </c>
      <c r="E373" s="1724" t="s">
        <v>13</v>
      </c>
      <c r="F373" s="1725">
        <v>4</v>
      </c>
      <c r="G373" s="1667" t="s">
        <v>4714</v>
      </c>
      <c r="H373" s="1726"/>
      <c r="I373" s="1726"/>
      <c r="J373" s="1727" t="s">
        <v>6343</v>
      </c>
      <c r="K373" s="1728" t="s">
        <v>3667</v>
      </c>
      <c r="L373" s="1698" t="s">
        <v>6344</v>
      </c>
      <c r="M373" s="1730" t="s">
        <v>6345</v>
      </c>
      <c r="N373" s="1724" t="s">
        <v>6346</v>
      </c>
      <c r="O373" s="1731" t="s">
        <v>6347</v>
      </c>
      <c r="P373" s="1725">
        <v>11</v>
      </c>
      <c r="Q373" s="1725">
        <v>44</v>
      </c>
      <c r="R373" s="1732"/>
      <c r="S373" s="1689"/>
      <c r="T373" s="1690"/>
      <c r="U373" s="1689"/>
      <c r="V373" s="1691" t="s">
        <v>5823</v>
      </c>
    </row>
    <row r="374" spans="3:22" ht="15" customHeight="1" x14ac:dyDescent="0.25">
      <c r="C374" s="1663">
        <v>45061</v>
      </c>
      <c r="D374" s="1664" t="s">
        <v>6348</v>
      </c>
      <c r="E374" s="1665" t="s">
        <v>13</v>
      </c>
      <c r="F374" s="1666">
        <v>15</v>
      </c>
      <c r="G374" s="1667" t="s">
        <v>4714</v>
      </c>
      <c r="H374" s="1668"/>
      <c r="I374" s="1668"/>
      <c r="J374" s="1669" t="s">
        <v>6322</v>
      </c>
      <c r="K374" s="1670" t="s">
        <v>782</v>
      </c>
      <c r="L374" s="1671" t="s">
        <v>6349</v>
      </c>
      <c r="M374" s="1672" t="s">
        <v>6350</v>
      </c>
      <c r="N374" s="1762" t="s">
        <v>6351</v>
      </c>
      <c r="O374" s="1673" t="s">
        <v>6352</v>
      </c>
      <c r="P374" s="1666">
        <v>40</v>
      </c>
      <c r="Q374" s="1666">
        <v>600</v>
      </c>
      <c r="R374" s="1703"/>
      <c r="S374" s="1675" t="s">
        <v>4667</v>
      </c>
      <c r="T374" s="1676">
        <v>1</v>
      </c>
      <c r="U374" s="1675"/>
      <c r="V374" s="1704" t="s">
        <v>6353</v>
      </c>
    </row>
    <row r="375" spans="3:22" ht="15" customHeight="1" x14ac:dyDescent="0.25">
      <c r="C375" s="1663">
        <v>45061</v>
      </c>
      <c r="D375" s="1679" t="s">
        <v>6354</v>
      </c>
      <c r="E375" s="1680" t="s">
        <v>13</v>
      </c>
      <c r="F375" s="1681">
        <v>10</v>
      </c>
      <c r="G375" s="1667" t="s">
        <v>4714</v>
      </c>
      <c r="H375" s="1682"/>
      <c r="I375" s="1682"/>
      <c r="J375" s="1683" t="s">
        <v>2546</v>
      </c>
      <c r="K375" s="1684" t="s">
        <v>3667</v>
      </c>
      <c r="L375" s="1685" t="s">
        <v>6355</v>
      </c>
      <c r="M375" s="1686" t="s">
        <v>6356</v>
      </c>
      <c r="N375" s="1762" t="s">
        <v>6357</v>
      </c>
      <c r="O375" s="1687" t="s">
        <v>6358</v>
      </c>
      <c r="P375" s="1681">
        <v>13</v>
      </c>
      <c r="Q375" s="1681">
        <v>130</v>
      </c>
      <c r="R375" s="1688"/>
      <c r="S375" s="1689" t="s">
        <v>4667</v>
      </c>
      <c r="T375" s="1690">
        <v>1</v>
      </c>
      <c r="U375" s="1689"/>
      <c r="V375" s="1691" t="s">
        <v>4955</v>
      </c>
    </row>
    <row r="376" spans="3:22" ht="15" customHeight="1" x14ac:dyDescent="0.25">
      <c r="C376" s="1663">
        <v>45061</v>
      </c>
      <c r="D376" s="1723" t="s">
        <v>6359</v>
      </c>
      <c r="E376" s="1724" t="s">
        <v>6360</v>
      </c>
      <c r="F376" s="1725">
        <v>4</v>
      </c>
      <c r="G376" s="1667" t="s">
        <v>574</v>
      </c>
      <c r="H376" s="1726"/>
      <c r="I376" s="1726"/>
      <c r="J376" s="1727" t="s">
        <v>6361</v>
      </c>
      <c r="K376" s="1728" t="s">
        <v>782</v>
      </c>
      <c r="L376" s="1743" t="s">
        <v>6362</v>
      </c>
      <c r="M376" s="1730" t="s">
        <v>6363</v>
      </c>
      <c r="N376" s="1724" t="s">
        <v>6364</v>
      </c>
      <c r="O376" s="1731" t="s">
        <v>6365</v>
      </c>
      <c r="P376" s="1725">
        <v>27</v>
      </c>
      <c r="Q376" s="1725">
        <v>108</v>
      </c>
      <c r="R376" s="1732"/>
      <c r="S376" s="1689" t="s">
        <v>4667</v>
      </c>
      <c r="T376" s="1690">
        <v>1</v>
      </c>
      <c r="U376" s="1689"/>
      <c r="V376" s="1691" t="s">
        <v>6366</v>
      </c>
    </row>
    <row r="377" spans="3:22" ht="15" customHeight="1" x14ac:dyDescent="0.25">
      <c r="C377" s="1663">
        <v>45061</v>
      </c>
      <c r="D377" s="1679" t="s">
        <v>6367</v>
      </c>
      <c r="E377" s="1680" t="s">
        <v>13</v>
      </c>
      <c r="F377" s="1681">
        <v>1</v>
      </c>
      <c r="G377" s="1667"/>
      <c r="H377" s="1682"/>
      <c r="I377" s="1682"/>
      <c r="J377" s="1683" t="s">
        <v>6368</v>
      </c>
      <c r="K377" s="1684" t="s">
        <v>5335</v>
      </c>
      <c r="L377" s="1685" t="s">
        <v>1038</v>
      </c>
      <c r="M377" s="1686" t="s">
        <v>6369</v>
      </c>
      <c r="N377" s="1680" t="s">
        <v>6370</v>
      </c>
      <c r="O377" s="1687" t="s">
        <v>6371</v>
      </c>
      <c r="P377" s="1681">
        <v>19</v>
      </c>
      <c r="Q377" s="1681">
        <v>19</v>
      </c>
      <c r="R377" s="1688"/>
      <c r="S377" s="1689"/>
      <c r="T377" s="1690"/>
      <c r="U377" s="1689"/>
      <c r="V377" s="1691" t="s">
        <v>6114</v>
      </c>
    </row>
    <row r="378" spans="3:22" ht="15" customHeight="1" x14ac:dyDescent="0.25">
      <c r="C378" s="1663">
        <v>45058</v>
      </c>
      <c r="D378" s="1664" t="s">
        <v>6372</v>
      </c>
      <c r="E378" s="1665" t="s">
        <v>6373</v>
      </c>
      <c r="F378" s="1666">
        <v>100</v>
      </c>
      <c r="G378" s="1667" t="s">
        <v>4668</v>
      </c>
      <c r="H378" s="1668"/>
      <c r="I378" s="1668"/>
      <c r="J378" s="1669" t="s">
        <v>6374</v>
      </c>
      <c r="K378" s="1670" t="s">
        <v>3667</v>
      </c>
      <c r="L378" s="1671" t="s">
        <v>6375</v>
      </c>
      <c r="M378" s="1672" t="s">
        <v>6376</v>
      </c>
      <c r="N378" s="1665" t="s">
        <v>6377</v>
      </c>
      <c r="O378" s="1673" t="s">
        <v>6378</v>
      </c>
      <c r="P378" s="1666">
        <v>7</v>
      </c>
      <c r="Q378" s="1666">
        <v>700</v>
      </c>
      <c r="R378" s="1703"/>
      <c r="S378" s="1689" t="s">
        <v>4667</v>
      </c>
      <c r="T378" s="1690">
        <v>10</v>
      </c>
      <c r="U378" s="1689"/>
      <c r="V378" s="1691" t="s">
        <v>5334</v>
      </c>
    </row>
    <row r="379" spans="3:22" ht="15" customHeight="1" x14ac:dyDescent="0.25">
      <c r="C379" s="1663">
        <v>45058</v>
      </c>
      <c r="D379" s="1664" t="s">
        <v>6379</v>
      </c>
      <c r="E379" s="1665" t="s">
        <v>6380</v>
      </c>
      <c r="F379" s="1666">
        <v>4</v>
      </c>
      <c r="G379" s="1667"/>
      <c r="H379" s="1668"/>
      <c r="I379" s="1668"/>
      <c r="J379" s="1669" t="s">
        <v>2546</v>
      </c>
      <c r="K379" s="1670" t="s">
        <v>782</v>
      </c>
      <c r="L379" s="1685" t="s">
        <v>6381</v>
      </c>
      <c r="M379" s="1672" t="s">
        <v>6369</v>
      </c>
      <c r="N379" s="1665" t="s">
        <v>6382</v>
      </c>
      <c r="O379" s="1673" t="s">
        <v>6383</v>
      </c>
      <c r="P379" s="1666">
        <v>43</v>
      </c>
      <c r="Q379" s="1666">
        <v>172</v>
      </c>
      <c r="R379" s="1703"/>
      <c r="S379" s="1689"/>
      <c r="T379" s="1690"/>
      <c r="U379" s="1689"/>
      <c r="V379" s="1691" t="s">
        <v>6384</v>
      </c>
    </row>
    <row r="380" spans="3:22" ht="15" customHeight="1" x14ac:dyDescent="0.25">
      <c r="C380" s="1663">
        <v>45058</v>
      </c>
      <c r="D380" s="1679" t="s">
        <v>6385</v>
      </c>
      <c r="E380" s="1680" t="s">
        <v>13</v>
      </c>
      <c r="F380" s="1681">
        <v>60</v>
      </c>
      <c r="G380" s="1667" t="s">
        <v>574</v>
      </c>
      <c r="H380" s="1682"/>
      <c r="I380" s="1682"/>
      <c r="J380" s="1683" t="s">
        <v>2576</v>
      </c>
      <c r="K380" s="1684" t="s">
        <v>520</v>
      </c>
      <c r="L380" s="1685" t="s">
        <v>6386</v>
      </c>
      <c r="M380" s="1686" t="s">
        <v>6387</v>
      </c>
      <c r="N380" s="1680" t="s">
        <v>6388</v>
      </c>
      <c r="O380" s="1687" t="s">
        <v>2601</v>
      </c>
      <c r="P380" s="1681">
        <v>0</v>
      </c>
      <c r="Q380" s="1681">
        <v>0</v>
      </c>
      <c r="R380" s="1688"/>
      <c r="S380" s="1689" t="s">
        <v>4667</v>
      </c>
      <c r="T380" s="1690">
        <v>1</v>
      </c>
      <c r="U380" s="1689"/>
      <c r="V380" s="1691" t="s">
        <v>6389</v>
      </c>
    </row>
    <row r="381" spans="3:22" ht="15" customHeight="1" x14ac:dyDescent="0.25">
      <c r="C381" s="1663">
        <v>45058</v>
      </c>
      <c r="D381" s="1664" t="s">
        <v>6390</v>
      </c>
      <c r="E381" s="1665" t="s">
        <v>6391</v>
      </c>
      <c r="F381" s="1666">
        <v>27</v>
      </c>
      <c r="G381" s="1667"/>
      <c r="H381" s="1668"/>
      <c r="I381" s="1668"/>
      <c r="J381" s="1669" t="s">
        <v>2576</v>
      </c>
      <c r="K381" s="1670" t="s">
        <v>782</v>
      </c>
      <c r="L381" s="1671" t="s">
        <v>6392</v>
      </c>
      <c r="M381" s="1672" t="s">
        <v>6393</v>
      </c>
      <c r="N381" s="1665"/>
      <c r="O381" s="1673" t="s">
        <v>6394</v>
      </c>
      <c r="P381" s="1666">
        <v>34</v>
      </c>
      <c r="Q381" s="1666">
        <v>918</v>
      </c>
      <c r="R381" s="1703"/>
      <c r="S381" s="1675"/>
      <c r="T381" s="1676"/>
      <c r="U381" s="1675"/>
      <c r="V381" s="1704" t="s">
        <v>4285</v>
      </c>
    </row>
    <row r="382" spans="3:22" ht="15" customHeight="1" x14ac:dyDescent="0.35">
      <c r="C382" s="1663">
        <v>45058</v>
      </c>
      <c r="D382" s="1679" t="s">
        <v>6367</v>
      </c>
      <c r="E382" s="1680" t="s">
        <v>13</v>
      </c>
      <c r="F382" s="1681">
        <v>29</v>
      </c>
      <c r="G382" s="1667"/>
      <c r="H382" s="1722"/>
      <c r="I382" s="1682"/>
      <c r="J382" s="1683" t="s">
        <v>6395</v>
      </c>
      <c r="K382" s="1684" t="s">
        <v>5335</v>
      </c>
      <c r="L382" s="1685" t="s">
        <v>1038</v>
      </c>
      <c r="M382" s="1686" t="s">
        <v>6369</v>
      </c>
      <c r="N382" s="1680" t="s">
        <v>6370</v>
      </c>
      <c r="O382" s="1687" t="s">
        <v>6371</v>
      </c>
      <c r="P382" s="1681">
        <v>19</v>
      </c>
      <c r="Q382" s="1681">
        <v>551</v>
      </c>
      <c r="R382" s="1688"/>
      <c r="S382" s="1689"/>
      <c r="T382" s="1690"/>
      <c r="U382" s="1689"/>
      <c r="V382" s="1691" t="s">
        <v>6114</v>
      </c>
    </row>
    <row r="383" spans="3:22" ht="15" customHeight="1" x14ac:dyDescent="0.25">
      <c r="C383" s="1663">
        <v>45057</v>
      </c>
      <c r="D383" s="1679" t="s">
        <v>6396</v>
      </c>
      <c r="E383" s="1680" t="s">
        <v>13</v>
      </c>
      <c r="F383" s="1681">
        <v>30</v>
      </c>
      <c r="G383" s="1667" t="s">
        <v>4714</v>
      </c>
      <c r="H383" s="1682"/>
      <c r="I383" s="1682"/>
      <c r="J383" s="1683" t="s">
        <v>6397</v>
      </c>
      <c r="K383" s="1684" t="s">
        <v>3667</v>
      </c>
      <c r="L383" s="1685" t="s">
        <v>6398</v>
      </c>
      <c r="M383" s="1686" t="s">
        <v>6399</v>
      </c>
      <c r="N383" s="1680" t="s">
        <v>6400</v>
      </c>
      <c r="O383" s="1687" t="s">
        <v>2549</v>
      </c>
      <c r="P383" s="1681">
        <v>0</v>
      </c>
      <c r="Q383" s="1681">
        <v>0</v>
      </c>
      <c r="R383" s="1688"/>
      <c r="S383" s="1690">
        <v>1</v>
      </c>
      <c r="T383" s="1689" t="s">
        <v>4667</v>
      </c>
      <c r="U383" s="1689"/>
      <c r="V383" s="1691" t="s">
        <v>6401</v>
      </c>
    </row>
    <row r="384" spans="3:22" ht="15" customHeight="1" x14ac:dyDescent="0.25">
      <c r="C384" s="1663">
        <v>45057</v>
      </c>
      <c r="D384" s="1679" t="s">
        <v>6402</v>
      </c>
      <c r="E384" s="1680" t="s">
        <v>13</v>
      </c>
      <c r="F384" s="1681">
        <v>55</v>
      </c>
      <c r="G384" s="1667" t="s">
        <v>4668</v>
      </c>
      <c r="H384" s="1682"/>
      <c r="I384" s="1682"/>
      <c r="J384" s="1683" t="s">
        <v>6403</v>
      </c>
      <c r="K384" s="1684" t="s">
        <v>782</v>
      </c>
      <c r="L384" s="1685" t="s">
        <v>1038</v>
      </c>
      <c r="M384" s="1686" t="s">
        <v>6404</v>
      </c>
      <c r="N384" s="1680" t="s">
        <v>6405</v>
      </c>
      <c r="O384" s="1687" t="s">
        <v>6406</v>
      </c>
      <c r="P384" s="1681">
        <v>13</v>
      </c>
      <c r="Q384" s="1681">
        <v>715</v>
      </c>
      <c r="R384" s="1688" t="s">
        <v>511</v>
      </c>
      <c r="S384" s="1690"/>
      <c r="T384" s="1689"/>
      <c r="U384" s="1689"/>
      <c r="V384" s="1691" t="s">
        <v>6407</v>
      </c>
    </row>
    <row r="385" spans="3:22" ht="15" customHeight="1" x14ac:dyDescent="0.25">
      <c r="C385" s="1663">
        <v>45057</v>
      </c>
      <c r="D385" s="1679" t="s">
        <v>6408</v>
      </c>
      <c r="E385" s="1680" t="s">
        <v>6409</v>
      </c>
      <c r="F385" s="1681">
        <v>250</v>
      </c>
      <c r="G385" s="1667" t="s">
        <v>4668</v>
      </c>
      <c r="H385" s="1682"/>
      <c r="I385" s="1682"/>
      <c r="J385" s="1683" t="s">
        <v>6410</v>
      </c>
      <c r="K385" s="1684" t="s">
        <v>540</v>
      </c>
      <c r="L385" s="1685" t="s">
        <v>586</v>
      </c>
      <c r="M385" s="1686" t="s">
        <v>6411</v>
      </c>
      <c r="N385" s="1680" t="s">
        <v>6412</v>
      </c>
      <c r="O385" s="1687" t="s">
        <v>6413</v>
      </c>
      <c r="P385" s="1681">
        <v>10</v>
      </c>
      <c r="Q385" s="1681">
        <v>2500</v>
      </c>
      <c r="R385" s="1688" t="s">
        <v>511</v>
      </c>
      <c r="S385" s="1690"/>
      <c r="T385" s="1689"/>
      <c r="U385" s="1689"/>
      <c r="V385" s="1691" t="s">
        <v>5460</v>
      </c>
    </row>
    <row r="386" spans="3:22" ht="15" customHeight="1" x14ac:dyDescent="0.25">
      <c r="C386" s="1663">
        <v>45056</v>
      </c>
      <c r="D386" s="1679" t="s">
        <v>6414</v>
      </c>
      <c r="E386" s="1684" t="s">
        <v>6415</v>
      </c>
      <c r="F386" s="1681">
        <v>2</v>
      </c>
      <c r="G386" s="1667" t="s">
        <v>4714</v>
      </c>
      <c r="H386" s="1682"/>
      <c r="I386" s="1682"/>
      <c r="J386" s="1683" t="s">
        <v>6416</v>
      </c>
      <c r="K386" s="1684" t="s">
        <v>506</v>
      </c>
      <c r="L386" s="1685" t="s">
        <v>6417</v>
      </c>
      <c r="M386" s="1686" t="s">
        <v>6418</v>
      </c>
      <c r="N386" s="1684" t="s">
        <v>6419</v>
      </c>
      <c r="O386" s="1687" t="s">
        <v>6420</v>
      </c>
      <c r="P386" s="1681">
        <v>12</v>
      </c>
      <c r="Q386" s="1681">
        <v>24</v>
      </c>
      <c r="R386" s="1688" t="s">
        <v>511</v>
      </c>
      <c r="S386" s="1690">
        <v>1</v>
      </c>
      <c r="T386" s="1689" t="s">
        <v>4667</v>
      </c>
      <c r="U386" s="1689"/>
      <c r="V386" s="1691" t="s">
        <v>5234</v>
      </c>
    </row>
    <row r="387" spans="3:22" ht="15" customHeight="1" x14ac:dyDescent="0.25">
      <c r="C387" s="1663">
        <v>45056</v>
      </c>
      <c r="D387" s="1664" t="s">
        <v>6421</v>
      </c>
      <c r="E387" s="1670" t="s">
        <v>13</v>
      </c>
      <c r="F387" s="1666">
        <v>17</v>
      </c>
      <c r="G387" s="1667" t="s">
        <v>4668</v>
      </c>
      <c r="H387" s="1668"/>
      <c r="I387" s="1668"/>
      <c r="J387" s="1669" t="s">
        <v>6422</v>
      </c>
      <c r="K387" s="1670" t="s">
        <v>6120</v>
      </c>
      <c r="L387" s="1685" t="s">
        <v>1038</v>
      </c>
      <c r="M387" s="1672" t="s">
        <v>6423</v>
      </c>
      <c r="N387" s="1670" t="s">
        <v>6318</v>
      </c>
      <c r="O387" s="1673" t="s">
        <v>6424</v>
      </c>
      <c r="P387" s="1666">
        <v>12</v>
      </c>
      <c r="Q387" s="1666">
        <v>204</v>
      </c>
      <c r="R387" s="1703"/>
      <c r="S387" s="1690"/>
      <c r="T387" s="1689"/>
      <c r="U387" s="1689"/>
      <c r="V387" s="1691" t="s">
        <v>6320</v>
      </c>
    </row>
    <row r="388" spans="3:22" ht="15" customHeight="1" x14ac:dyDescent="0.25">
      <c r="C388" s="1663">
        <v>45056</v>
      </c>
      <c r="D388" s="1679" t="s">
        <v>6425</v>
      </c>
      <c r="E388" s="1684" t="s">
        <v>13</v>
      </c>
      <c r="F388" s="1681">
        <v>143</v>
      </c>
      <c r="G388" s="1667" t="s">
        <v>574</v>
      </c>
      <c r="H388" s="1682"/>
      <c r="I388" s="1682"/>
      <c r="J388" s="1683" t="s">
        <v>6426</v>
      </c>
      <c r="K388" s="1684" t="s">
        <v>5335</v>
      </c>
      <c r="L388" s="1685" t="s">
        <v>6427</v>
      </c>
      <c r="M388" s="1686" t="s">
        <v>6428</v>
      </c>
      <c r="N388" s="1684" t="s">
        <v>6094</v>
      </c>
      <c r="O388" s="1687" t="s">
        <v>6429</v>
      </c>
      <c r="P388" s="1681">
        <v>0</v>
      </c>
      <c r="Q388" s="1681">
        <v>0</v>
      </c>
      <c r="R388" s="1688"/>
      <c r="S388" s="1690"/>
      <c r="T388" s="1689"/>
      <c r="U388" s="1689"/>
      <c r="V388" s="1691" t="s">
        <v>5669</v>
      </c>
    </row>
    <row r="389" spans="3:22" ht="15" customHeight="1" x14ac:dyDescent="0.35">
      <c r="C389" s="1663">
        <v>45055</v>
      </c>
      <c r="D389" s="1679" t="s">
        <v>6430</v>
      </c>
      <c r="E389" s="1684" t="s">
        <v>6191</v>
      </c>
      <c r="F389" s="1681">
        <v>1199</v>
      </c>
      <c r="G389" s="1667" t="s">
        <v>574</v>
      </c>
      <c r="H389" s="1722"/>
      <c r="I389" s="1682"/>
      <c r="J389" s="1683" t="s">
        <v>6431</v>
      </c>
      <c r="K389" s="1684" t="s">
        <v>3667</v>
      </c>
      <c r="L389" s="1685" t="s">
        <v>1038</v>
      </c>
      <c r="M389" s="1686" t="s">
        <v>6193</v>
      </c>
      <c r="N389" s="1684" t="s">
        <v>4711</v>
      </c>
      <c r="O389" s="1687" t="s">
        <v>6194</v>
      </c>
      <c r="P389" s="1681">
        <v>4</v>
      </c>
      <c r="Q389" s="1681">
        <v>4796</v>
      </c>
      <c r="R389" s="1688" t="s">
        <v>2802</v>
      </c>
      <c r="S389" s="1690"/>
      <c r="T389" s="1689"/>
      <c r="U389" s="1689"/>
      <c r="V389" s="1691" t="s">
        <v>3855</v>
      </c>
    </row>
    <row r="390" spans="3:22" ht="15" customHeight="1" x14ac:dyDescent="0.25">
      <c r="C390" s="1663">
        <v>45055</v>
      </c>
      <c r="D390" s="1679" t="s">
        <v>6432</v>
      </c>
      <c r="E390" s="1684" t="s">
        <v>6433</v>
      </c>
      <c r="F390" s="1681">
        <v>59</v>
      </c>
      <c r="G390" s="1667" t="s">
        <v>4668</v>
      </c>
      <c r="H390" s="1682"/>
      <c r="I390" s="1682"/>
      <c r="J390" s="1683" t="s">
        <v>2633</v>
      </c>
      <c r="K390" s="1684" t="s">
        <v>6120</v>
      </c>
      <c r="L390" s="1685" t="s">
        <v>511</v>
      </c>
      <c r="M390" s="1686" t="s">
        <v>6434</v>
      </c>
      <c r="N390" s="1684" t="s">
        <v>5133</v>
      </c>
      <c r="O390" s="1687" t="s">
        <v>2549</v>
      </c>
      <c r="P390" s="1681">
        <v>7</v>
      </c>
      <c r="Q390" s="1681">
        <v>413</v>
      </c>
      <c r="R390" s="1688" t="s">
        <v>511</v>
      </c>
      <c r="S390" s="1690"/>
      <c r="T390" s="1689"/>
      <c r="U390" s="1689"/>
      <c r="V390" s="1691" t="s">
        <v>5403</v>
      </c>
    </row>
    <row r="391" spans="3:22" ht="15" customHeight="1" x14ac:dyDescent="0.25">
      <c r="C391" s="1663">
        <v>45054</v>
      </c>
      <c r="D391" s="1664" t="s">
        <v>6435</v>
      </c>
      <c r="E391" s="1670" t="s">
        <v>841</v>
      </c>
      <c r="F391" s="1666">
        <v>98</v>
      </c>
      <c r="G391" s="1667" t="s">
        <v>4714</v>
      </c>
      <c r="H391" s="1668"/>
      <c r="I391" s="1668"/>
      <c r="J391" s="1669" t="s">
        <v>2664</v>
      </c>
      <c r="K391" s="1670" t="s">
        <v>3667</v>
      </c>
      <c r="L391" s="1671" t="s">
        <v>1038</v>
      </c>
      <c r="M391" s="1672" t="s">
        <v>6436</v>
      </c>
      <c r="N391" s="1670" t="s">
        <v>6437</v>
      </c>
      <c r="O391" s="1673" t="s">
        <v>6438</v>
      </c>
      <c r="P391" s="1666">
        <v>5</v>
      </c>
      <c r="Q391" s="1666">
        <v>490</v>
      </c>
      <c r="R391" s="1703" t="s">
        <v>2802</v>
      </c>
      <c r="S391" s="1676"/>
      <c r="T391" s="1675"/>
      <c r="U391" s="1675"/>
      <c r="V391" s="1704" t="s">
        <v>4841</v>
      </c>
    </row>
    <row r="392" spans="3:22" ht="15" customHeight="1" x14ac:dyDescent="0.25">
      <c r="C392" s="1663">
        <v>45051</v>
      </c>
      <c r="D392" s="1664" t="s">
        <v>6439</v>
      </c>
      <c r="E392" s="1665" t="s">
        <v>13</v>
      </c>
      <c r="F392" s="1721">
        <v>40</v>
      </c>
      <c r="G392" s="1667" t="s">
        <v>4714</v>
      </c>
      <c r="H392" s="1766"/>
      <c r="I392" s="1766"/>
      <c r="J392" s="1767" t="s">
        <v>6440</v>
      </c>
      <c r="K392" s="1665" t="s">
        <v>782</v>
      </c>
      <c r="L392" s="1720" t="s">
        <v>6441</v>
      </c>
      <c r="M392" s="1768" t="s">
        <v>6442</v>
      </c>
      <c r="N392" s="1665" t="s">
        <v>6443</v>
      </c>
      <c r="O392" s="1769" t="s">
        <v>6444</v>
      </c>
      <c r="P392" s="1721">
        <v>4</v>
      </c>
      <c r="Q392" s="1721">
        <v>160</v>
      </c>
      <c r="R392" s="1703"/>
      <c r="S392" s="1704" t="s">
        <v>800</v>
      </c>
      <c r="T392" s="1765" t="s">
        <v>6445</v>
      </c>
      <c r="U392" s="1770" t="s">
        <v>6446</v>
      </c>
      <c r="V392" s="1770" t="s">
        <v>6447</v>
      </c>
    </row>
    <row r="393" spans="3:22" ht="15" customHeight="1" x14ac:dyDescent="0.25">
      <c r="C393" s="1663">
        <v>45051</v>
      </c>
      <c r="D393" s="1679" t="s">
        <v>6448</v>
      </c>
      <c r="E393" s="1680" t="s">
        <v>13</v>
      </c>
      <c r="F393" s="1771">
        <v>10</v>
      </c>
      <c r="G393" s="1667" t="s">
        <v>4668</v>
      </c>
      <c r="H393" s="1772"/>
      <c r="I393" s="1772"/>
      <c r="J393" s="1767" t="s">
        <v>2664</v>
      </c>
      <c r="K393" s="1680" t="s">
        <v>6120</v>
      </c>
      <c r="L393" s="1720" t="s">
        <v>6449</v>
      </c>
      <c r="M393" s="1773" t="s">
        <v>6450</v>
      </c>
      <c r="N393" s="1680" t="s">
        <v>6451</v>
      </c>
      <c r="O393" s="1774" t="s">
        <v>6452</v>
      </c>
      <c r="P393" s="1771">
        <v>16</v>
      </c>
      <c r="Q393" s="1771">
        <v>160</v>
      </c>
      <c r="R393" s="1688"/>
      <c r="S393" s="1691" t="s">
        <v>6320</v>
      </c>
      <c r="T393" s="1764" t="s">
        <v>6453</v>
      </c>
      <c r="U393" s="1775" t="s">
        <v>6454</v>
      </c>
      <c r="V393" s="1775" t="s">
        <v>6455</v>
      </c>
    </row>
    <row r="394" spans="3:22" ht="15" customHeight="1" x14ac:dyDescent="0.25">
      <c r="C394" s="1663">
        <v>45051</v>
      </c>
      <c r="D394" s="1664" t="s">
        <v>6456</v>
      </c>
      <c r="E394" s="1665" t="s">
        <v>6457</v>
      </c>
      <c r="F394" s="1776">
        <v>16</v>
      </c>
      <c r="G394" s="1667" t="s">
        <v>4668</v>
      </c>
      <c r="H394" s="1766"/>
      <c r="I394" s="1766"/>
      <c r="J394" s="1767" t="s">
        <v>6458</v>
      </c>
      <c r="K394" s="1665" t="s">
        <v>506</v>
      </c>
      <c r="L394" s="1777" t="s">
        <v>6459</v>
      </c>
      <c r="M394" s="1768" t="s">
        <v>6460</v>
      </c>
      <c r="N394" s="1665" t="s">
        <v>6461</v>
      </c>
      <c r="O394" s="1769" t="s">
        <v>6462</v>
      </c>
      <c r="P394" s="1721">
        <v>0</v>
      </c>
      <c r="Q394" s="1721">
        <v>0</v>
      </c>
      <c r="R394" s="1703" t="s">
        <v>511</v>
      </c>
      <c r="S394" s="1704" t="s">
        <v>522</v>
      </c>
      <c r="T394" s="1764" t="s">
        <v>6463</v>
      </c>
      <c r="U394" s="1775" t="s">
        <v>6464</v>
      </c>
      <c r="V394" s="1775" t="s">
        <v>6465</v>
      </c>
    </row>
    <row r="395" spans="3:22" ht="15" customHeight="1" x14ac:dyDescent="0.25">
      <c r="C395" s="1663">
        <v>45051</v>
      </c>
      <c r="D395" s="1664" t="s">
        <v>6466</v>
      </c>
      <c r="E395" s="1665" t="s">
        <v>13</v>
      </c>
      <c r="F395" s="1721">
        <v>10</v>
      </c>
      <c r="G395" s="1667" t="s">
        <v>4668</v>
      </c>
      <c r="H395" s="1766"/>
      <c r="I395" s="1766"/>
      <c r="J395" s="1767" t="s">
        <v>6467</v>
      </c>
      <c r="K395" s="1665" t="s">
        <v>6120</v>
      </c>
      <c r="L395" s="1778" t="s">
        <v>6468</v>
      </c>
      <c r="M395" s="1768" t="s">
        <v>6469</v>
      </c>
      <c r="N395" s="1665" t="s">
        <v>6470</v>
      </c>
      <c r="O395" s="1769" t="s">
        <v>6471</v>
      </c>
      <c r="P395" s="1721">
        <v>9</v>
      </c>
      <c r="Q395" s="1721">
        <v>90</v>
      </c>
      <c r="R395" s="1742"/>
      <c r="S395" s="1691" t="s">
        <v>6472</v>
      </c>
      <c r="T395" s="1764" t="s">
        <v>6473</v>
      </c>
      <c r="U395" s="1775" t="s">
        <v>6474</v>
      </c>
      <c r="V395" s="1775" t="s">
        <v>6475</v>
      </c>
    </row>
    <row r="396" spans="3:22" ht="15" customHeight="1" x14ac:dyDescent="0.25">
      <c r="C396" s="1663">
        <v>45050</v>
      </c>
      <c r="D396" s="1664" t="s">
        <v>6476</v>
      </c>
      <c r="E396" s="1665" t="s">
        <v>6477</v>
      </c>
      <c r="F396" s="1721">
        <v>10</v>
      </c>
      <c r="G396" s="1667" t="s">
        <v>4668</v>
      </c>
      <c r="H396" s="1766"/>
      <c r="I396" s="1766"/>
      <c r="J396" s="1767" t="s">
        <v>6478</v>
      </c>
      <c r="K396" s="1665" t="s">
        <v>506</v>
      </c>
      <c r="L396" s="1720" t="s">
        <v>511</v>
      </c>
      <c r="M396" s="1768" t="s">
        <v>6479</v>
      </c>
      <c r="N396" s="1665" t="s">
        <v>6480</v>
      </c>
      <c r="O396" s="1769" t="s">
        <v>6481</v>
      </c>
      <c r="P396" s="1721">
        <v>60</v>
      </c>
      <c r="Q396" s="1721">
        <v>600</v>
      </c>
      <c r="R396" s="1703"/>
      <c r="S396" s="1704" t="s">
        <v>5234</v>
      </c>
      <c r="T396" s="1765" t="s">
        <v>6482</v>
      </c>
      <c r="U396" s="1770" t="s">
        <v>6483</v>
      </c>
      <c r="V396" s="1770" t="s">
        <v>6484</v>
      </c>
    </row>
    <row r="397" spans="3:22" ht="15" customHeight="1" x14ac:dyDescent="0.25">
      <c r="C397" s="1663">
        <v>45050</v>
      </c>
      <c r="D397" s="1664" t="s">
        <v>6485</v>
      </c>
      <c r="E397" s="1665" t="s">
        <v>13</v>
      </c>
      <c r="F397" s="1721">
        <v>1</v>
      </c>
      <c r="G397" s="1667" t="s">
        <v>4714</v>
      </c>
      <c r="H397" s="1766"/>
      <c r="I397" s="1766"/>
      <c r="J397" s="1767" t="s">
        <v>6486</v>
      </c>
      <c r="K397" s="1665" t="s">
        <v>506</v>
      </c>
      <c r="L397" s="1720" t="s">
        <v>6487</v>
      </c>
      <c r="M397" s="1768" t="s">
        <v>6488</v>
      </c>
      <c r="N397" s="1665" t="s">
        <v>6489</v>
      </c>
      <c r="O397" s="1769" t="s">
        <v>6490</v>
      </c>
      <c r="P397" s="1721">
        <v>7</v>
      </c>
      <c r="Q397" s="1721">
        <v>7</v>
      </c>
      <c r="R397" s="1703"/>
      <c r="S397" s="1704" t="s">
        <v>3068</v>
      </c>
      <c r="T397" s="1765" t="s">
        <v>6491</v>
      </c>
      <c r="U397" s="1770" t="s">
        <v>6492</v>
      </c>
      <c r="V397" s="1770" t="s">
        <v>6493</v>
      </c>
    </row>
    <row r="398" spans="3:22" ht="15" customHeight="1" x14ac:dyDescent="0.25">
      <c r="C398" s="1663">
        <v>45050</v>
      </c>
      <c r="D398" s="1679" t="s">
        <v>6494</v>
      </c>
      <c r="E398" s="1680" t="s">
        <v>13</v>
      </c>
      <c r="F398" s="1771">
        <v>100</v>
      </c>
      <c r="G398" s="1667" t="s">
        <v>4668</v>
      </c>
      <c r="H398" s="1772"/>
      <c r="I398" s="1772"/>
      <c r="J398" s="1779" t="s">
        <v>6495</v>
      </c>
      <c r="K398" s="1680" t="s">
        <v>506</v>
      </c>
      <c r="L398" s="1778" t="s">
        <v>6496</v>
      </c>
      <c r="M398" s="1773" t="s">
        <v>6497</v>
      </c>
      <c r="N398" s="1680" t="s">
        <v>6498</v>
      </c>
      <c r="O398" s="1774" t="s">
        <v>6499</v>
      </c>
      <c r="P398" s="1771">
        <v>19</v>
      </c>
      <c r="Q398" s="1771">
        <v>1900</v>
      </c>
      <c r="R398" s="1688"/>
      <c r="S398" s="1691" t="s">
        <v>5391</v>
      </c>
      <c r="T398" s="1764" t="s">
        <v>6500</v>
      </c>
      <c r="U398" s="1775" t="s">
        <v>6501</v>
      </c>
      <c r="V398" s="1775" t="s">
        <v>6502</v>
      </c>
    </row>
    <row r="399" spans="3:22" ht="15" customHeight="1" x14ac:dyDescent="0.25">
      <c r="C399" s="1663">
        <v>45050</v>
      </c>
      <c r="D399" s="1723" t="s">
        <v>6503</v>
      </c>
      <c r="E399" s="1724" t="s">
        <v>6504</v>
      </c>
      <c r="F399" s="1724">
        <v>305</v>
      </c>
      <c r="G399" s="1667" t="s">
        <v>4668</v>
      </c>
      <c r="H399" s="1780"/>
      <c r="I399" s="1780"/>
      <c r="J399" s="1781" t="s">
        <v>6505</v>
      </c>
      <c r="K399" s="1724" t="s">
        <v>6506</v>
      </c>
      <c r="L399" s="1694" t="s">
        <v>6507</v>
      </c>
      <c r="M399" s="1782" t="s">
        <v>6508</v>
      </c>
      <c r="N399" s="1724" t="s">
        <v>6509</v>
      </c>
      <c r="O399" s="1783" t="s">
        <v>6510</v>
      </c>
      <c r="P399" s="1784">
        <v>11</v>
      </c>
      <c r="Q399" s="1784">
        <v>3355</v>
      </c>
      <c r="R399" s="1732" t="s">
        <v>511</v>
      </c>
      <c r="S399" s="1691" t="s">
        <v>6511</v>
      </c>
      <c r="T399" s="1764" t="s">
        <v>6512</v>
      </c>
      <c r="U399" s="1775" t="s">
        <v>6513</v>
      </c>
      <c r="V399" s="1775" t="s">
        <v>6514</v>
      </c>
    </row>
    <row r="400" spans="3:22" ht="15" customHeight="1" x14ac:dyDescent="0.25">
      <c r="C400" s="1663">
        <v>45049</v>
      </c>
      <c r="D400" s="1679" t="s">
        <v>6515</v>
      </c>
      <c r="E400" s="1680" t="s">
        <v>6516</v>
      </c>
      <c r="F400" s="1771">
        <v>310</v>
      </c>
      <c r="G400" s="1667" t="s">
        <v>4668</v>
      </c>
      <c r="H400" s="1772"/>
      <c r="I400" s="1772"/>
      <c r="J400" s="1779" t="s">
        <v>6517</v>
      </c>
      <c r="K400" s="1680" t="s">
        <v>506</v>
      </c>
      <c r="L400" s="1778" t="s">
        <v>5388</v>
      </c>
      <c r="M400" s="1773" t="s">
        <v>6518</v>
      </c>
      <c r="N400" s="1680" t="s">
        <v>6519</v>
      </c>
      <c r="O400" s="1774" t="s">
        <v>6499</v>
      </c>
      <c r="P400" s="1771">
        <v>2</v>
      </c>
      <c r="Q400" s="1771">
        <v>620</v>
      </c>
      <c r="R400" s="1688" t="s">
        <v>2802</v>
      </c>
      <c r="S400" s="1691" t="s">
        <v>6024</v>
      </c>
      <c r="T400" s="1764" t="s">
        <v>6520</v>
      </c>
      <c r="U400" s="1775" t="s">
        <v>6521</v>
      </c>
      <c r="V400" s="1775" t="s">
        <v>6522</v>
      </c>
    </row>
    <row r="401" spans="3:22" ht="15" customHeight="1" x14ac:dyDescent="0.25">
      <c r="C401" s="1663">
        <v>45048</v>
      </c>
      <c r="D401" s="1679" t="s">
        <v>6523</v>
      </c>
      <c r="E401" s="1680" t="s">
        <v>6524</v>
      </c>
      <c r="F401" s="1680" t="s">
        <v>6525</v>
      </c>
      <c r="G401" s="1667" t="s">
        <v>4714</v>
      </c>
      <c r="H401" s="1772"/>
      <c r="I401" s="1772"/>
      <c r="J401" s="1779" t="s">
        <v>6526</v>
      </c>
      <c r="K401" s="1680" t="s">
        <v>506</v>
      </c>
      <c r="L401" s="1778" t="s">
        <v>6527</v>
      </c>
      <c r="M401" s="1773" t="s">
        <v>6528</v>
      </c>
      <c r="N401" s="1680" t="s">
        <v>6529</v>
      </c>
      <c r="O401" s="1774" t="s">
        <v>6530</v>
      </c>
      <c r="P401" s="1771">
        <v>2</v>
      </c>
      <c r="Q401" s="1771">
        <v>192</v>
      </c>
      <c r="R401" s="1688"/>
      <c r="S401" s="1691" t="s">
        <v>6531</v>
      </c>
      <c r="T401" s="1764" t="s">
        <v>6532</v>
      </c>
      <c r="U401" s="1775" t="s">
        <v>6533</v>
      </c>
      <c r="V401" s="1775" t="s">
        <v>6534</v>
      </c>
    </row>
    <row r="402" spans="3:22" ht="15" customHeight="1" x14ac:dyDescent="0.25">
      <c r="C402" s="1663">
        <v>45048</v>
      </c>
      <c r="D402" s="1664" t="s">
        <v>6535</v>
      </c>
      <c r="E402" s="1665" t="s">
        <v>13</v>
      </c>
      <c r="F402" s="1721">
        <v>5</v>
      </c>
      <c r="G402" s="1667" t="s">
        <v>4668</v>
      </c>
      <c r="H402" s="1766"/>
      <c r="I402" s="1766"/>
      <c r="J402" s="1767" t="s">
        <v>6536</v>
      </c>
      <c r="K402" s="1665" t="s">
        <v>506</v>
      </c>
      <c r="L402" s="1720" t="s">
        <v>6537</v>
      </c>
      <c r="M402" s="1768" t="s">
        <v>6538</v>
      </c>
      <c r="N402" s="1665" t="s">
        <v>6539</v>
      </c>
      <c r="O402" s="1769" t="s">
        <v>6540</v>
      </c>
      <c r="P402" s="1721">
        <v>17</v>
      </c>
      <c r="Q402" s="1721">
        <v>85</v>
      </c>
      <c r="R402" s="1703"/>
      <c r="S402" s="1704" t="s">
        <v>5954</v>
      </c>
      <c r="T402" s="1765" t="s">
        <v>6541</v>
      </c>
      <c r="U402" s="1770" t="s">
        <v>6542</v>
      </c>
      <c r="V402" s="1770" t="s">
        <v>6484</v>
      </c>
    </row>
    <row r="403" spans="3:22" ht="15" customHeight="1" x14ac:dyDescent="0.35">
      <c r="C403" s="1663">
        <v>45047</v>
      </c>
      <c r="D403" s="1734" t="s">
        <v>6390</v>
      </c>
      <c r="E403" s="1735" t="s">
        <v>6391</v>
      </c>
      <c r="F403" s="1785">
        <v>1</v>
      </c>
      <c r="G403" s="1786"/>
      <c r="H403" s="1787"/>
      <c r="I403" s="1786"/>
      <c r="J403" s="1788" t="s">
        <v>699</v>
      </c>
      <c r="K403" s="1735" t="s">
        <v>782</v>
      </c>
      <c r="L403" s="1789" t="s">
        <v>6392</v>
      </c>
      <c r="M403" s="1790" t="s">
        <v>6393</v>
      </c>
      <c r="N403" s="1735"/>
      <c r="O403" s="1791" t="s">
        <v>6543</v>
      </c>
      <c r="P403" s="1785">
        <v>34</v>
      </c>
      <c r="Q403" s="1785">
        <v>34</v>
      </c>
      <c r="R403" s="1742"/>
      <c r="S403" s="1691" t="s">
        <v>4285</v>
      </c>
      <c r="T403" s="1764" t="s">
        <v>6544</v>
      </c>
      <c r="U403" s="1775" t="s">
        <v>6545</v>
      </c>
      <c r="V403" s="1775" t="s">
        <v>6546</v>
      </c>
    </row>
    <row r="404" spans="3:22" ht="15" customHeight="1" x14ac:dyDescent="0.25">
      <c r="C404" s="1663">
        <v>45047</v>
      </c>
      <c r="D404" s="1693" t="s">
        <v>6547</v>
      </c>
      <c r="E404" s="1694" t="s">
        <v>2220</v>
      </c>
      <c r="F404" s="1792">
        <v>8</v>
      </c>
      <c r="G404" s="1667" t="s">
        <v>4668</v>
      </c>
      <c r="H404" s="1793"/>
      <c r="I404" s="1793"/>
      <c r="J404" s="1794" t="s">
        <v>2720</v>
      </c>
      <c r="K404" s="1694" t="s">
        <v>506</v>
      </c>
      <c r="L404" s="1795" t="s">
        <v>5021</v>
      </c>
      <c r="M404" s="1796" t="s">
        <v>6548</v>
      </c>
      <c r="N404" s="1694" t="s">
        <v>6549</v>
      </c>
      <c r="O404" s="1797" t="s">
        <v>2606</v>
      </c>
      <c r="P404" s="1792">
        <v>0</v>
      </c>
      <c r="Q404" s="1792">
        <v>0</v>
      </c>
      <c r="R404" s="1701"/>
      <c r="S404" s="1691" t="s">
        <v>6550</v>
      </c>
      <c r="T404" s="1764" t="s">
        <v>6551</v>
      </c>
      <c r="U404" s="1775" t="s">
        <v>6552</v>
      </c>
      <c r="V404" s="1775" t="s">
        <v>6534</v>
      </c>
    </row>
    <row r="405" spans="3:22" ht="15" customHeight="1" x14ac:dyDescent="0.25">
      <c r="C405" s="1663">
        <v>45047</v>
      </c>
      <c r="D405" s="1679" t="s">
        <v>6553</v>
      </c>
      <c r="E405" s="1680" t="s">
        <v>13</v>
      </c>
      <c r="F405" s="1771">
        <v>5</v>
      </c>
      <c r="G405" s="1667" t="s">
        <v>4705</v>
      </c>
      <c r="H405" s="1772"/>
      <c r="I405" s="1772"/>
      <c r="J405" s="1779" t="s">
        <v>6554</v>
      </c>
      <c r="K405" s="1680" t="s">
        <v>506</v>
      </c>
      <c r="L405" s="1778" t="s">
        <v>6555</v>
      </c>
      <c r="M405" s="1773" t="s">
        <v>6556</v>
      </c>
      <c r="N405" s="1680" t="s">
        <v>6557</v>
      </c>
      <c r="O405" s="1774" t="s">
        <v>6558</v>
      </c>
      <c r="P405" s="1771">
        <v>10</v>
      </c>
      <c r="Q405" s="1771">
        <v>50</v>
      </c>
      <c r="R405" s="1688"/>
      <c r="S405" s="1691" t="s">
        <v>6559</v>
      </c>
      <c r="T405" s="1764" t="s">
        <v>6560</v>
      </c>
      <c r="U405" s="1775" t="s">
        <v>6561</v>
      </c>
      <c r="V405" s="1775" t="s">
        <v>6447</v>
      </c>
    </row>
    <row r="406" spans="3:22" ht="15" customHeight="1" x14ac:dyDescent="0.25">
      <c r="C406" s="1663">
        <v>45047</v>
      </c>
      <c r="D406" s="1723" t="s">
        <v>6562</v>
      </c>
      <c r="E406" s="1724" t="s">
        <v>6504</v>
      </c>
      <c r="F406" s="1724">
        <v>75</v>
      </c>
      <c r="G406" s="1667" t="s">
        <v>4668</v>
      </c>
      <c r="H406" s="1780"/>
      <c r="I406" s="1780"/>
      <c r="J406" s="1781" t="s">
        <v>2720</v>
      </c>
      <c r="K406" s="1724" t="s">
        <v>6506</v>
      </c>
      <c r="L406" s="1795" t="s">
        <v>6507</v>
      </c>
      <c r="M406" s="1782" t="s">
        <v>6508</v>
      </c>
      <c r="N406" s="1724" t="s">
        <v>6509</v>
      </c>
      <c r="O406" s="1783" t="s">
        <v>6510</v>
      </c>
      <c r="P406" s="1784">
        <v>11</v>
      </c>
      <c r="Q406" s="1784">
        <v>825</v>
      </c>
      <c r="R406" s="1732"/>
      <c r="S406" s="1691" t="s">
        <v>6511</v>
      </c>
      <c r="T406" s="1764" t="s">
        <v>6512</v>
      </c>
      <c r="U406" s="1775" t="s">
        <v>6513</v>
      </c>
      <c r="V406" s="1775" t="s">
        <v>6514</v>
      </c>
    </row>
    <row r="407" spans="3:22" ht="15" customHeight="1" x14ac:dyDescent="0.25">
      <c r="C407" s="1663">
        <v>45044</v>
      </c>
      <c r="D407" s="1723" t="s">
        <v>6562</v>
      </c>
      <c r="E407" s="1724" t="s">
        <v>6504</v>
      </c>
      <c r="F407" s="1724">
        <v>20</v>
      </c>
      <c r="G407" s="1667" t="s">
        <v>4668</v>
      </c>
      <c r="H407" s="1780"/>
      <c r="I407" s="1780"/>
      <c r="J407" s="1781" t="s">
        <v>6563</v>
      </c>
      <c r="K407" s="1724" t="s">
        <v>6506</v>
      </c>
      <c r="L407" s="1694" t="s">
        <v>6507</v>
      </c>
      <c r="M407" s="1782" t="s">
        <v>6508</v>
      </c>
      <c r="N407" s="1724" t="s">
        <v>6509</v>
      </c>
      <c r="O407" s="1783" t="s">
        <v>6510</v>
      </c>
      <c r="P407" s="1784">
        <v>11</v>
      </c>
      <c r="Q407" s="1784">
        <v>220</v>
      </c>
      <c r="R407" s="1732"/>
      <c r="S407" s="1691" t="s">
        <v>6511</v>
      </c>
      <c r="T407" s="1764" t="s">
        <v>6512</v>
      </c>
      <c r="U407" s="1775" t="s">
        <v>6513</v>
      </c>
      <c r="V407" s="1775" t="s">
        <v>6514</v>
      </c>
    </row>
    <row r="408" spans="3:22" ht="15" customHeight="1" x14ac:dyDescent="0.25">
      <c r="C408" s="1663">
        <v>45044</v>
      </c>
      <c r="D408" s="1664" t="s">
        <v>6564</v>
      </c>
      <c r="E408" s="1665" t="s">
        <v>6565</v>
      </c>
      <c r="F408" s="1798">
        <v>187</v>
      </c>
      <c r="G408" s="1667" t="s">
        <v>574</v>
      </c>
      <c r="H408" s="1799"/>
      <c r="I408" s="1799"/>
      <c r="J408" s="1767" t="s">
        <v>6566</v>
      </c>
      <c r="K408" s="1800" t="e" vm="1">
        <v>#VALUE!</v>
      </c>
      <c r="L408" s="1789" t="s">
        <v>6567</v>
      </c>
      <c r="M408" s="1801" t="s">
        <v>6568</v>
      </c>
      <c r="N408" s="1802" t="s">
        <v>6569</v>
      </c>
      <c r="O408" s="1678" t="s">
        <v>6570</v>
      </c>
      <c r="P408" s="1802">
        <v>7</v>
      </c>
      <c r="Q408" s="1802">
        <v>1309</v>
      </c>
      <c r="R408" s="1803" t="s">
        <v>511</v>
      </c>
      <c r="S408" s="1704" t="s">
        <v>3559</v>
      </c>
      <c r="T408" s="1764" t="s">
        <v>6571</v>
      </c>
      <c r="U408" s="1764" t="s">
        <v>6572</v>
      </c>
      <c r="V408" s="1764" t="s">
        <v>6573</v>
      </c>
    </row>
    <row r="409" spans="3:22" ht="15" customHeight="1" x14ac:dyDescent="0.25">
      <c r="C409" s="1663">
        <v>45044</v>
      </c>
      <c r="D409" s="1664" t="s">
        <v>6574</v>
      </c>
      <c r="E409" s="1665" t="s">
        <v>6278</v>
      </c>
      <c r="F409" s="1776">
        <v>69</v>
      </c>
      <c r="G409" s="1667" t="s">
        <v>574</v>
      </c>
      <c r="H409" s="1766"/>
      <c r="I409" s="1766"/>
      <c r="J409" s="1767" t="s">
        <v>6575</v>
      </c>
      <c r="K409" s="1665" t="s">
        <v>782</v>
      </c>
      <c r="L409" s="1720" t="s">
        <v>6576</v>
      </c>
      <c r="M409" s="1768" t="s">
        <v>6577</v>
      </c>
      <c r="N409" s="1665" t="s">
        <v>6282</v>
      </c>
      <c r="O409" s="1769" t="s">
        <v>6578</v>
      </c>
      <c r="P409" s="1721">
        <v>1</v>
      </c>
      <c r="Q409" s="1721">
        <v>69</v>
      </c>
      <c r="R409" s="1703"/>
      <c r="S409" s="1704" t="s">
        <v>800</v>
      </c>
      <c r="T409" s="1764" t="s">
        <v>6445</v>
      </c>
      <c r="U409" s="1775" t="s">
        <v>6446</v>
      </c>
      <c r="V409" s="1775" t="s">
        <v>6579</v>
      </c>
    </row>
    <row r="410" spans="3:22" ht="15" customHeight="1" x14ac:dyDescent="0.25">
      <c r="C410" s="1663">
        <v>45043</v>
      </c>
      <c r="D410" s="1723" t="s">
        <v>6580</v>
      </c>
      <c r="E410" s="1724" t="s">
        <v>13</v>
      </c>
      <c r="F410" s="1784">
        <v>2</v>
      </c>
      <c r="G410" s="1667" t="s">
        <v>4714</v>
      </c>
      <c r="H410" s="1780"/>
      <c r="I410" s="1780"/>
      <c r="J410" s="1781" t="s">
        <v>6581</v>
      </c>
      <c r="K410" s="1724" t="s">
        <v>506</v>
      </c>
      <c r="L410" s="1694" t="s">
        <v>6582</v>
      </c>
      <c r="M410" s="1782" t="s">
        <v>6583</v>
      </c>
      <c r="N410" s="1724" t="s">
        <v>6584</v>
      </c>
      <c r="O410" s="1783" t="s">
        <v>6585</v>
      </c>
      <c r="P410" s="1784">
        <v>77</v>
      </c>
      <c r="Q410" s="1784">
        <v>154</v>
      </c>
      <c r="R410" s="1732"/>
      <c r="S410" s="1691" t="s">
        <v>6586</v>
      </c>
      <c r="T410" s="1764" t="s">
        <v>6587</v>
      </c>
      <c r="U410" s="1775" t="s">
        <v>6588</v>
      </c>
      <c r="V410" s="1775" t="s">
        <v>6589</v>
      </c>
    </row>
    <row r="411" spans="3:22" ht="15" customHeight="1" x14ac:dyDescent="0.25">
      <c r="C411" s="1663">
        <v>45042</v>
      </c>
      <c r="D411" s="1679" t="s">
        <v>6590</v>
      </c>
      <c r="E411" s="1680" t="s">
        <v>6591</v>
      </c>
      <c r="F411" s="1771">
        <v>310</v>
      </c>
      <c r="G411" s="1667" t="s">
        <v>574</v>
      </c>
      <c r="H411" s="1772"/>
      <c r="I411" s="1772"/>
      <c r="J411" s="1779" t="s">
        <v>6592</v>
      </c>
      <c r="K411" s="1680" t="s">
        <v>506</v>
      </c>
      <c r="L411" s="1778" t="s">
        <v>6593</v>
      </c>
      <c r="M411" s="1773" t="s">
        <v>6594</v>
      </c>
      <c r="N411" s="1680" t="s">
        <v>6022</v>
      </c>
      <c r="O411" s="1774" t="s">
        <v>6595</v>
      </c>
      <c r="P411" s="1771">
        <v>3</v>
      </c>
      <c r="Q411" s="1771">
        <v>930</v>
      </c>
      <c r="R411" s="1688" t="s">
        <v>511</v>
      </c>
      <c r="S411" s="1691" t="s">
        <v>6024</v>
      </c>
      <c r="T411" s="1764" t="s">
        <v>6520</v>
      </c>
      <c r="U411" s="1775" t="s">
        <v>6521</v>
      </c>
      <c r="V411" s="1775" t="s">
        <v>6522</v>
      </c>
    </row>
    <row r="412" spans="3:22" ht="15" customHeight="1" x14ac:dyDescent="0.25">
      <c r="C412" s="1663">
        <v>45041</v>
      </c>
      <c r="D412" s="1664" t="s">
        <v>6596</v>
      </c>
      <c r="E412" s="1665" t="s">
        <v>13</v>
      </c>
      <c r="F412" s="1721">
        <v>20</v>
      </c>
      <c r="G412" s="1667" t="s">
        <v>4668</v>
      </c>
      <c r="H412" s="1766"/>
      <c r="I412" s="1766"/>
      <c r="J412" s="1767" t="s">
        <v>6592</v>
      </c>
      <c r="K412" s="1665" t="s">
        <v>506</v>
      </c>
      <c r="L412" s="1720" t="s">
        <v>6597</v>
      </c>
      <c r="M412" s="1768" t="s">
        <v>6598</v>
      </c>
      <c r="N412" s="1665" t="s">
        <v>6599</v>
      </c>
      <c r="O412" s="1769" t="s">
        <v>6600</v>
      </c>
      <c r="P412" s="1721">
        <v>2</v>
      </c>
      <c r="Q412" s="1721">
        <v>40</v>
      </c>
      <c r="R412" s="1703"/>
      <c r="S412" s="1691" t="s">
        <v>5988</v>
      </c>
      <c r="T412" s="1764" t="s">
        <v>6601</v>
      </c>
      <c r="U412" s="1775" t="s">
        <v>6602</v>
      </c>
      <c r="V412" s="1775" t="s">
        <v>6603</v>
      </c>
    </row>
    <row r="413" spans="3:22" ht="15" customHeight="1" x14ac:dyDescent="0.25">
      <c r="C413" s="1663">
        <v>45041</v>
      </c>
      <c r="D413" s="1664" t="s">
        <v>6604</v>
      </c>
      <c r="E413" s="1665" t="s">
        <v>13</v>
      </c>
      <c r="F413" s="1721">
        <v>20</v>
      </c>
      <c r="G413" s="1667" t="s">
        <v>4668</v>
      </c>
      <c r="H413" s="1766"/>
      <c r="I413" s="1766"/>
      <c r="J413" s="1767" t="s">
        <v>6592</v>
      </c>
      <c r="K413" s="1665" t="s">
        <v>506</v>
      </c>
      <c r="L413" s="1720" t="s">
        <v>6605</v>
      </c>
      <c r="M413" s="1768" t="s">
        <v>6606</v>
      </c>
      <c r="N413" s="1665" t="s">
        <v>6607</v>
      </c>
      <c r="O413" s="1769" t="s">
        <v>6608</v>
      </c>
      <c r="P413" s="1721">
        <v>3</v>
      </c>
      <c r="Q413" s="1721">
        <v>60</v>
      </c>
      <c r="R413" s="1703"/>
      <c r="S413" s="1691" t="s">
        <v>6609</v>
      </c>
      <c r="T413" s="1764" t="s">
        <v>6610</v>
      </c>
      <c r="U413" s="1775" t="s">
        <v>6611</v>
      </c>
      <c r="V413" s="1775" t="s">
        <v>6612</v>
      </c>
    </row>
    <row r="414" spans="3:22" ht="15" customHeight="1" x14ac:dyDescent="0.25">
      <c r="C414" s="1663">
        <v>45041</v>
      </c>
      <c r="D414" s="1679" t="s">
        <v>6613</v>
      </c>
      <c r="E414" s="1680" t="s">
        <v>13</v>
      </c>
      <c r="F414" s="1771">
        <v>120</v>
      </c>
      <c r="G414" s="1667" t="s">
        <v>4714</v>
      </c>
      <c r="H414" s="1772"/>
      <c r="I414" s="1772"/>
      <c r="J414" s="1779" t="s">
        <v>2794</v>
      </c>
      <c r="K414" s="1680" t="s">
        <v>520</v>
      </c>
      <c r="L414" s="1778" t="s">
        <v>6614</v>
      </c>
      <c r="M414" s="1804" t="s">
        <v>6615</v>
      </c>
      <c r="N414" s="1680" t="s">
        <v>5309</v>
      </c>
      <c r="O414" s="1774" t="s">
        <v>6616</v>
      </c>
      <c r="P414" s="1771">
        <v>19</v>
      </c>
      <c r="Q414" s="1771">
        <v>2280</v>
      </c>
      <c r="R414" s="1688" t="s">
        <v>511</v>
      </c>
      <c r="S414" s="1691" t="s">
        <v>6617</v>
      </c>
      <c r="T414" s="1764" t="s">
        <v>6618</v>
      </c>
      <c r="U414" s="1775" t="s">
        <v>6619</v>
      </c>
      <c r="V414" s="1775" t="s">
        <v>6620</v>
      </c>
    </row>
    <row r="415" spans="3:22" ht="15" customHeight="1" x14ac:dyDescent="0.25">
      <c r="C415" s="1663">
        <v>45041</v>
      </c>
      <c r="D415" s="1664" t="s">
        <v>6621</v>
      </c>
      <c r="E415" s="1665" t="s">
        <v>13</v>
      </c>
      <c r="F415" s="1721">
        <v>5</v>
      </c>
      <c r="G415" s="1667" t="s">
        <v>4705</v>
      </c>
      <c r="H415" s="1766"/>
      <c r="I415" s="1766"/>
      <c r="J415" s="1767" t="s">
        <v>2777</v>
      </c>
      <c r="K415" s="1665" t="s">
        <v>3609</v>
      </c>
      <c r="L415" s="1720" t="s">
        <v>6622</v>
      </c>
      <c r="M415" s="1768" t="s">
        <v>6623</v>
      </c>
      <c r="N415" s="1665" t="s">
        <v>6624</v>
      </c>
      <c r="O415" s="1769" t="s">
        <v>6625</v>
      </c>
      <c r="P415" s="1721">
        <v>3</v>
      </c>
      <c r="Q415" s="1721">
        <v>15</v>
      </c>
      <c r="R415" s="1703"/>
      <c r="S415" s="1691" t="s">
        <v>6626</v>
      </c>
      <c r="T415" s="1764" t="s">
        <v>6627</v>
      </c>
      <c r="U415" s="1775" t="s">
        <v>6628</v>
      </c>
      <c r="V415" s="1775" t="s">
        <v>6447</v>
      </c>
    </row>
    <row r="416" spans="3:22" ht="15" customHeight="1" x14ac:dyDescent="0.25">
      <c r="C416" s="1663">
        <v>45040</v>
      </c>
      <c r="D416" s="1679" t="s">
        <v>6629</v>
      </c>
      <c r="E416" s="1680" t="s">
        <v>6630</v>
      </c>
      <c r="F416" s="1771">
        <v>47</v>
      </c>
      <c r="G416" s="1667" t="s">
        <v>4668</v>
      </c>
      <c r="H416" s="1772"/>
      <c r="I416" s="1772"/>
      <c r="J416" s="1779" t="s">
        <v>2707</v>
      </c>
      <c r="K416" s="1680" t="s">
        <v>540</v>
      </c>
      <c r="L416" s="1778" t="s">
        <v>6334</v>
      </c>
      <c r="M416" s="1773" t="s">
        <v>6631</v>
      </c>
      <c r="N416" s="1680" t="s">
        <v>6632</v>
      </c>
      <c r="O416" s="1774" t="s">
        <v>2780</v>
      </c>
      <c r="P416" s="1771">
        <v>18</v>
      </c>
      <c r="Q416" s="1771">
        <v>846</v>
      </c>
      <c r="R416" s="1688"/>
      <c r="S416" s="1691" t="s">
        <v>5460</v>
      </c>
      <c r="T416" s="1764" t="s">
        <v>6633</v>
      </c>
      <c r="U416" s="1775" t="s">
        <v>6634</v>
      </c>
      <c r="V416" s="1775" t="s">
        <v>6635</v>
      </c>
    </row>
    <row r="417" spans="3:22" ht="15" customHeight="1" x14ac:dyDescent="0.25">
      <c r="C417" s="1663">
        <v>45037</v>
      </c>
      <c r="D417" s="1679" t="s">
        <v>6636</v>
      </c>
      <c r="E417" s="1680" t="s">
        <v>6637</v>
      </c>
      <c r="F417" s="1771">
        <v>30</v>
      </c>
      <c r="G417" s="1667" t="s">
        <v>4714</v>
      </c>
      <c r="H417" s="1772"/>
      <c r="I417" s="1772"/>
      <c r="J417" s="1779" t="s">
        <v>6575</v>
      </c>
      <c r="K417" s="1680" t="s">
        <v>782</v>
      </c>
      <c r="L417" s="1778" t="s">
        <v>1324</v>
      </c>
      <c r="M417" s="1805" t="s">
        <v>6638</v>
      </c>
      <c r="N417" s="1680" t="s">
        <v>6639</v>
      </c>
      <c r="O417" s="1774" t="s">
        <v>6640</v>
      </c>
      <c r="P417" s="1771">
        <v>12</v>
      </c>
      <c r="Q417" s="1771">
        <v>360</v>
      </c>
      <c r="R417" s="1688"/>
      <c r="S417" s="1691" t="s">
        <v>1912</v>
      </c>
      <c r="T417" s="1764" t="s">
        <v>6641</v>
      </c>
      <c r="U417" s="1775" t="s">
        <v>6642</v>
      </c>
      <c r="V417" s="1775" t="s">
        <v>6447</v>
      </c>
    </row>
    <row r="418" spans="3:22" ht="15" customHeight="1" x14ac:dyDescent="0.25">
      <c r="C418" s="1663">
        <v>45036</v>
      </c>
      <c r="D418" s="1723" t="s">
        <v>6643</v>
      </c>
      <c r="E418" s="1724" t="s">
        <v>13</v>
      </c>
      <c r="F418" s="1784">
        <v>2</v>
      </c>
      <c r="G418" s="1667" t="s">
        <v>4714</v>
      </c>
      <c r="H418" s="1780"/>
      <c r="I418" s="1780"/>
      <c r="J418" s="1781" t="s">
        <v>6644</v>
      </c>
      <c r="K418" s="1724" t="s">
        <v>3667</v>
      </c>
      <c r="L418" s="1724" t="s">
        <v>6645</v>
      </c>
      <c r="M418" s="1782" t="s">
        <v>6646</v>
      </c>
      <c r="N418" s="1724" t="s">
        <v>6346</v>
      </c>
      <c r="O418" s="1783" t="s">
        <v>6647</v>
      </c>
      <c r="P418" s="1784">
        <v>11</v>
      </c>
      <c r="Q418" s="1784">
        <v>22</v>
      </c>
      <c r="R418" s="1732"/>
      <c r="S418" s="1691" t="s">
        <v>5823</v>
      </c>
      <c r="T418" s="1764" t="s">
        <v>6648</v>
      </c>
      <c r="U418" s="1775" t="s">
        <v>6649</v>
      </c>
      <c r="V418" s="1775" t="s">
        <v>6579</v>
      </c>
    </row>
    <row r="419" spans="3:22" ht="15" customHeight="1" x14ac:dyDescent="0.25">
      <c r="C419" s="1663">
        <v>45035</v>
      </c>
      <c r="D419" s="1723" t="s">
        <v>6650</v>
      </c>
      <c r="E419" s="1724"/>
      <c r="F419" s="1784">
        <v>5</v>
      </c>
      <c r="G419" s="1667" t="s">
        <v>4668</v>
      </c>
      <c r="H419" s="1780"/>
      <c r="I419" s="1780"/>
      <c r="J419" s="1781" t="s">
        <v>6644</v>
      </c>
      <c r="K419" s="1724" t="s">
        <v>506</v>
      </c>
      <c r="L419" s="1795" t="s">
        <v>6651</v>
      </c>
      <c r="M419" s="1782" t="s">
        <v>6652</v>
      </c>
      <c r="N419" s="1724" t="s">
        <v>4776</v>
      </c>
      <c r="O419" s="1783" t="s">
        <v>6653</v>
      </c>
      <c r="P419" s="1784">
        <v>5</v>
      </c>
      <c r="Q419" s="1784">
        <v>25</v>
      </c>
      <c r="R419" s="1732"/>
      <c r="S419" s="1691" t="s">
        <v>4778</v>
      </c>
      <c r="T419" s="1764" t="s">
        <v>6654</v>
      </c>
      <c r="U419" s="1775" t="s">
        <v>6655</v>
      </c>
      <c r="V419" s="1775" t="s">
        <v>6546</v>
      </c>
    </row>
    <row r="420" spans="3:22" ht="15" customHeight="1" x14ac:dyDescent="0.25">
      <c r="C420" s="1663">
        <v>45035</v>
      </c>
      <c r="D420" s="1723" t="s">
        <v>6656</v>
      </c>
      <c r="E420" s="1724" t="s">
        <v>6657</v>
      </c>
      <c r="F420" s="1784">
        <v>1</v>
      </c>
      <c r="G420" s="1667" t="s">
        <v>4668</v>
      </c>
      <c r="H420" s="1780"/>
      <c r="I420" s="1780"/>
      <c r="J420" s="1781" t="s">
        <v>2863</v>
      </c>
      <c r="K420" s="1724" t="s">
        <v>3609</v>
      </c>
      <c r="L420" s="1795" t="s">
        <v>6658</v>
      </c>
      <c r="M420" s="1782" t="s">
        <v>6659</v>
      </c>
      <c r="N420" s="1724" t="s">
        <v>6660</v>
      </c>
      <c r="O420" s="1783" t="s">
        <v>6661</v>
      </c>
      <c r="P420" s="1784">
        <v>3</v>
      </c>
      <c r="Q420" s="1784">
        <v>3</v>
      </c>
      <c r="R420" s="1732"/>
      <c r="S420" s="1691" t="s">
        <v>6662</v>
      </c>
      <c r="T420" s="1764" t="s">
        <v>6663</v>
      </c>
      <c r="U420" s="1775" t="s">
        <v>6664</v>
      </c>
      <c r="V420" s="1775" t="s">
        <v>6502</v>
      </c>
    </row>
    <row r="421" spans="3:22" ht="15" customHeight="1" x14ac:dyDescent="0.25">
      <c r="C421" s="1663">
        <v>45034</v>
      </c>
      <c r="D421" s="1723" t="s">
        <v>6665</v>
      </c>
      <c r="E421" s="1724" t="s">
        <v>6657</v>
      </c>
      <c r="F421" s="1784" t="s">
        <v>6666</v>
      </c>
      <c r="G421" s="1780"/>
      <c r="H421" s="1780"/>
      <c r="I421" s="1780"/>
      <c r="J421" s="1781" t="s">
        <v>6667</v>
      </c>
      <c r="K421" s="1724" t="s">
        <v>3609</v>
      </c>
      <c r="L421" s="1795" t="s">
        <v>6658</v>
      </c>
      <c r="M421" s="1782" t="s">
        <v>6659</v>
      </c>
      <c r="N421" s="1724" t="s">
        <v>6660</v>
      </c>
      <c r="O421" s="1783" t="s">
        <v>6661</v>
      </c>
      <c r="P421" s="1784">
        <v>3</v>
      </c>
      <c r="Q421" s="1784">
        <v>87</v>
      </c>
      <c r="R421" s="1732"/>
      <c r="S421" s="1691" t="s">
        <v>6662</v>
      </c>
      <c r="T421" s="1764" t="s">
        <v>6663</v>
      </c>
      <c r="U421" s="1775" t="s">
        <v>6664</v>
      </c>
      <c r="V421" s="1775" t="s">
        <v>6502</v>
      </c>
    </row>
    <row r="422" spans="3:22" ht="15" customHeight="1" x14ac:dyDescent="0.25">
      <c r="C422" s="1663">
        <v>45033</v>
      </c>
      <c r="D422" s="1664" t="s">
        <v>6668</v>
      </c>
      <c r="E422" s="1665" t="s">
        <v>13</v>
      </c>
      <c r="F422" s="1721">
        <v>10</v>
      </c>
      <c r="G422" s="1766"/>
      <c r="H422" s="1766"/>
      <c r="I422" s="1766"/>
      <c r="J422" s="1767" t="s">
        <v>6669</v>
      </c>
      <c r="K422" s="1665" t="s">
        <v>520</v>
      </c>
      <c r="L422" s="1720" t="s">
        <v>6670</v>
      </c>
      <c r="M422" s="1768" t="s">
        <v>6671</v>
      </c>
      <c r="N422" s="1665" t="s">
        <v>6672</v>
      </c>
      <c r="O422" s="1769" t="s">
        <v>6673</v>
      </c>
      <c r="P422" s="1721">
        <v>55</v>
      </c>
      <c r="Q422" s="1721">
        <v>550</v>
      </c>
      <c r="R422" s="1703" t="s">
        <v>511</v>
      </c>
      <c r="S422" s="1704" t="s">
        <v>6674</v>
      </c>
      <c r="T422" s="1765" t="s">
        <v>6675</v>
      </c>
      <c r="U422" s="1770" t="s">
        <v>6676</v>
      </c>
      <c r="V422" s="1770" t="s">
        <v>6579</v>
      </c>
    </row>
    <row r="423" spans="3:22" ht="15" customHeight="1" x14ac:dyDescent="0.25">
      <c r="C423" s="1663">
        <v>45033</v>
      </c>
      <c r="D423" s="1679" t="s">
        <v>6677</v>
      </c>
      <c r="E423" s="1680" t="s">
        <v>6678</v>
      </c>
      <c r="F423" s="1771">
        <v>500</v>
      </c>
      <c r="G423" s="1772"/>
      <c r="H423" s="1772"/>
      <c r="I423" s="1772"/>
      <c r="J423" s="1779" t="s">
        <v>2897</v>
      </c>
      <c r="K423" s="1680" t="s">
        <v>6679</v>
      </c>
      <c r="L423" s="1778" t="s">
        <v>1038</v>
      </c>
      <c r="M423" s="1773" t="s">
        <v>6680</v>
      </c>
      <c r="N423" s="1680" t="s">
        <v>6681</v>
      </c>
      <c r="O423" s="1774" t="s">
        <v>6682</v>
      </c>
      <c r="P423" s="1771">
        <v>0</v>
      </c>
      <c r="Q423" s="1771">
        <v>0</v>
      </c>
      <c r="R423" s="1688"/>
      <c r="S423" s="1691" t="s">
        <v>6683</v>
      </c>
      <c r="T423" s="1764" t="s">
        <v>6684</v>
      </c>
      <c r="U423" s="1775" t="s">
        <v>6685</v>
      </c>
      <c r="V423" s="1775"/>
    </row>
    <row r="424" spans="3:22" ht="15" customHeight="1" x14ac:dyDescent="0.25">
      <c r="C424" s="1663">
        <v>45033</v>
      </c>
      <c r="D424" s="1679" t="s">
        <v>6686</v>
      </c>
      <c r="E424" s="1680" t="s">
        <v>13</v>
      </c>
      <c r="F424" s="1771">
        <v>375</v>
      </c>
      <c r="G424" s="1772"/>
      <c r="H424" s="1772"/>
      <c r="I424" s="1772"/>
      <c r="J424" s="1779" t="s">
        <v>6687</v>
      </c>
      <c r="K424" s="1680" t="s">
        <v>782</v>
      </c>
      <c r="L424" s="1778" t="s">
        <v>6688</v>
      </c>
      <c r="M424" s="1773" t="s">
        <v>6689</v>
      </c>
      <c r="N424" s="1680" t="s">
        <v>6690</v>
      </c>
      <c r="O424" s="1774" t="s">
        <v>6691</v>
      </c>
      <c r="P424" s="1771">
        <v>0</v>
      </c>
      <c r="Q424" s="1771">
        <v>0</v>
      </c>
      <c r="R424" s="1688" t="s">
        <v>511</v>
      </c>
      <c r="S424" s="1691" t="s">
        <v>6692</v>
      </c>
      <c r="T424" s="1764" t="s">
        <v>6693</v>
      </c>
      <c r="U424" s="1775" t="s">
        <v>6694</v>
      </c>
      <c r="V424" s="1775" t="s">
        <v>6534</v>
      </c>
    </row>
    <row r="425" spans="3:22" ht="15" customHeight="1" x14ac:dyDescent="0.25">
      <c r="C425" s="1663">
        <v>45030</v>
      </c>
      <c r="D425" s="61" t="s">
        <v>6695</v>
      </c>
      <c r="E425" s="11" t="s">
        <v>13</v>
      </c>
      <c r="F425" s="1806">
        <v>2</v>
      </c>
      <c r="G425" s="1807" t="s">
        <v>4668</v>
      </c>
      <c r="H425" s="1808"/>
      <c r="I425" s="1809"/>
      <c r="J425" s="1810" t="s">
        <v>6669</v>
      </c>
      <c r="K425" s="11" t="s">
        <v>520</v>
      </c>
      <c r="L425" s="1811" t="s">
        <v>6696</v>
      </c>
      <c r="M425" s="10" t="s">
        <v>6697</v>
      </c>
      <c r="N425" s="11" t="s">
        <v>6672</v>
      </c>
      <c r="O425" s="1812" t="s">
        <v>6698</v>
      </c>
      <c r="P425" s="1806">
        <v>55</v>
      </c>
      <c r="Q425" s="1806">
        <v>110</v>
      </c>
      <c r="R425" s="1813" t="s">
        <v>511</v>
      </c>
      <c r="S425" s="1765" t="s">
        <v>6674</v>
      </c>
      <c r="T425" s="1765" t="s">
        <v>6675</v>
      </c>
      <c r="U425" s="1770" t="s">
        <v>6676</v>
      </c>
      <c r="V425" s="1770" t="s">
        <v>6579</v>
      </c>
    </row>
    <row r="426" spans="3:22" ht="15" customHeight="1" x14ac:dyDescent="0.25">
      <c r="C426" s="1663">
        <v>45030</v>
      </c>
      <c r="D426" s="1723" t="s">
        <v>6699</v>
      </c>
      <c r="E426" s="1724" t="s">
        <v>13</v>
      </c>
      <c r="F426" s="1784">
        <v>30</v>
      </c>
      <c r="G426" s="1706" t="s">
        <v>4714</v>
      </c>
      <c r="H426" s="1780"/>
      <c r="I426" s="1780"/>
      <c r="J426" s="1781" t="s">
        <v>6700</v>
      </c>
      <c r="K426" s="1724" t="s">
        <v>506</v>
      </c>
      <c r="L426" s="1814" t="s">
        <v>6701</v>
      </c>
      <c r="M426" s="1782" t="s">
        <v>6702</v>
      </c>
      <c r="N426" s="1724" t="s">
        <v>6703</v>
      </c>
      <c r="O426" s="1783" t="s">
        <v>6704</v>
      </c>
      <c r="P426" s="1784">
        <v>17</v>
      </c>
      <c r="Q426" s="1784">
        <v>510</v>
      </c>
      <c r="R426" s="1732"/>
      <c r="S426" s="1691" t="s">
        <v>6705</v>
      </c>
      <c r="T426" s="1764" t="s">
        <v>6706</v>
      </c>
      <c r="U426" s="1775" t="s">
        <v>6707</v>
      </c>
      <c r="V426" s="1775" t="s">
        <v>6708</v>
      </c>
    </row>
    <row r="427" spans="3:22" ht="15" customHeight="1" x14ac:dyDescent="0.25">
      <c r="C427" s="1663">
        <v>45030</v>
      </c>
      <c r="D427" s="1664" t="s">
        <v>6709</v>
      </c>
      <c r="E427" s="1665" t="s">
        <v>13</v>
      </c>
      <c r="F427" s="1721">
        <v>90</v>
      </c>
      <c r="G427" s="1667" t="s">
        <v>4668</v>
      </c>
      <c r="H427" s="1766"/>
      <c r="I427" s="1766"/>
      <c r="J427" s="1767" t="s">
        <v>6710</v>
      </c>
      <c r="K427" s="1665" t="s">
        <v>506</v>
      </c>
      <c r="L427" s="1720" t="s">
        <v>6711</v>
      </c>
      <c r="M427" s="1768" t="s">
        <v>6712</v>
      </c>
      <c r="N427" s="1665" t="s">
        <v>6713</v>
      </c>
      <c r="O427" s="1769" t="s">
        <v>6714</v>
      </c>
      <c r="P427" s="1721">
        <v>10</v>
      </c>
      <c r="Q427" s="1721">
        <v>900</v>
      </c>
      <c r="R427" s="1703" t="s">
        <v>511</v>
      </c>
      <c r="S427" s="1704" t="s">
        <v>6715</v>
      </c>
      <c r="T427" s="1765" t="s">
        <v>6716</v>
      </c>
      <c r="U427" s="1770" t="s">
        <v>6602</v>
      </c>
      <c r="V427" s="1770" t="s">
        <v>6603</v>
      </c>
    </row>
    <row r="428" spans="3:22" ht="15" customHeight="1" x14ac:dyDescent="0.25">
      <c r="C428" s="1663">
        <v>45030</v>
      </c>
      <c r="D428" s="1679" t="s">
        <v>6717</v>
      </c>
      <c r="E428" s="1680" t="s">
        <v>6718</v>
      </c>
      <c r="F428" s="1771">
        <v>200</v>
      </c>
      <c r="G428" s="1667" t="s">
        <v>4668</v>
      </c>
      <c r="H428" s="1772"/>
      <c r="I428" s="1772"/>
      <c r="J428" s="1779" t="s">
        <v>6719</v>
      </c>
      <c r="K428" s="1680" t="s">
        <v>3609</v>
      </c>
      <c r="L428" s="1778" t="s">
        <v>6720</v>
      </c>
      <c r="M428" s="1773" t="s">
        <v>6721</v>
      </c>
      <c r="N428" s="1680" t="s">
        <v>6722</v>
      </c>
      <c r="O428" s="1774" t="s">
        <v>6723</v>
      </c>
      <c r="P428" s="1771">
        <v>16</v>
      </c>
      <c r="Q428" s="1771">
        <v>3200</v>
      </c>
      <c r="R428" s="1688" t="s">
        <v>511</v>
      </c>
      <c r="S428" s="1691" t="s">
        <v>6724</v>
      </c>
      <c r="T428" s="1764" t="s">
        <v>6512</v>
      </c>
      <c r="U428" s="1775" t="s">
        <v>6513</v>
      </c>
      <c r="V428" s="1775" t="s">
        <v>6514</v>
      </c>
    </row>
    <row r="429" spans="3:22" ht="15" customHeight="1" x14ac:dyDescent="0.25">
      <c r="C429" s="1663">
        <v>45029</v>
      </c>
      <c r="D429" s="1679" t="s">
        <v>6725</v>
      </c>
      <c r="E429" s="1680" t="s">
        <v>13</v>
      </c>
      <c r="F429" s="1771">
        <v>50</v>
      </c>
      <c r="G429" s="1667" t="s">
        <v>4714</v>
      </c>
      <c r="H429" s="1772"/>
      <c r="I429" s="1772"/>
      <c r="J429" s="1779" t="s">
        <v>6726</v>
      </c>
      <c r="K429" s="1680" t="s">
        <v>3667</v>
      </c>
      <c r="L429" s="1778" t="s">
        <v>1038</v>
      </c>
      <c r="M429" s="1773" t="s">
        <v>6727</v>
      </c>
      <c r="N429" s="1680" t="s">
        <v>5077</v>
      </c>
      <c r="O429" s="1774" t="s">
        <v>6728</v>
      </c>
      <c r="P429" s="1771">
        <v>2</v>
      </c>
      <c r="Q429" s="1771">
        <v>100</v>
      </c>
      <c r="R429" s="1688"/>
      <c r="S429" s="1691" t="s">
        <v>5334</v>
      </c>
      <c r="T429" s="1764" t="s">
        <v>6729</v>
      </c>
      <c r="U429" s="1775" t="s">
        <v>6730</v>
      </c>
      <c r="V429" s="1775" t="s">
        <v>6534</v>
      </c>
    </row>
    <row r="430" spans="3:22" ht="15" customHeight="1" x14ac:dyDescent="0.35">
      <c r="C430" s="1663">
        <v>45028</v>
      </c>
      <c r="D430" s="1679" t="s">
        <v>6717</v>
      </c>
      <c r="E430" s="1680" t="s">
        <v>6718</v>
      </c>
      <c r="F430" s="1771">
        <v>50</v>
      </c>
      <c r="G430" s="1667" t="s">
        <v>4668</v>
      </c>
      <c r="H430" s="1815"/>
      <c r="I430" s="1772"/>
      <c r="J430" s="1779" t="s">
        <v>6719</v>
      </c>
      <c r="K430" s="1680" t="s">
        <v>3609</v>
      </c>
      <c r="L430" s="1778" t="s">
        <v>6720</v>
      </c>
      <c r="M430" s="1773" t="s">
        <v>6721</v>
      </c>
      <c r="N430" s="1680" t="s">
        <v>6722</v>
      </c>
      <c r="O430" s="1774" t="s">
        <v>6723</v>
      </c>
      <c r="P430" s="1771">
        <v>16</v>
      </c>
      <c r="Q430" s="1771">
        <v>800</v>
      </c>
      <c r="R430" s="1688" t="s">
        <v>511</v>
      </c>
      <c r="S430" s="1691" t="s">
        <v>6724</v>
      </c>
      <c r="T430" s="1764" t="s">
        <v>6512</v>
      </c>
      <c r="U430" s="1775" t="s">
        <v>6513</v>
      </c>
      <c r="V430" s="1775" t="s">
        <v>6514</v>
      </c>
    </row>
    <row r="431" spans="3:22" ht="15" customHeight="1" x14ac:dyDescent="0.25">
      <c r="C431" s="1663">
        <v>45028</v>
      </c>
      <c r="D431" s="1664" t="s">
        <v>6731</v>
      </c>
      <c r="E431" s="1665" t="s">
        <v>13</v>
      </c>
      <c r="F431" s="1721">
        <v>10</v>
      </c>
      <c r="G431" s="1667" t="s">
        <v>574</v>
      </c>
      <c r="H431" s="1766"/>
      <c r="I431" s="1766"/>
      <c r="J431" s="1767" t="s">
        <v>6710</v>
      </c>
      <c r="K431" s="1665" t="s">
        <v>520</v>
      </c>
      <c r="L431" s="1720" t="s">
        <v>6732</v>
      </c>
      <c r="M431" s="1768" t="s">
        <v>6733</v>
      </c>
      <c r="N431" s="1665" t="s">
        <v>6734</v>
      </c>
      <c r="O431" s="1769" t="s">
        <v>6735</v>
      </c>
      <c r="P431" s="1721">
        <v>49</v>
      </c>
      <c r="Q431" s="1721">
        <v>490</v>
      </c>
      <c r="R431" s="1703"/>
      <c r="S431" s="1704" t="s">
        <v>5855</v>
      </c>
      <c r="T431" s="1765" t="s">
        <v>6736</v>
      </c>
      <c r="U431" s="1770" t="s">
        <v>6737</v>
      </c>
      <c r="V431" s="1770" t="s">
        <v>6502</v>
      </c>
    </row>
    <row r="432" spans="3:22" ht="15" customHeight="1" x14ac:dyDescent="0.25">
      <c r="C432" s="1663">
        <v>45028</v>
      </c>
      <c r="D432" s="1664" t="s">
        <v>6738</v>
      </c>
      <c r="E432" s="1665" t="s">
        <v>13</v>
      </c>
      <c r="F432" s="1721">
        <v>45</v>
      </c>
      <c r="G432" s="1667" t="s">
        <v>4714</v>
      </c>
      <c r="H432" s="1766"/>
      <c r="I432" s="1766"/>
      <c r="J432" s="1767" t="s">
        <v>6726</v>
      </c>
      <c r="K432" s="1665" t="s">
        <v>506</v>
      </c>
      <c r="L432" s="1720" t="s">
        <v>1038</v>
      </c>
      <c r="M432" s="1768" t="s">
        <v>6739</v>
      </c>
      <c r="N432" s="1665" t="s">
        <v>6740</v>
      </c>
      <c r="O432" s="1769" t="s">
        <v>6741</v>
      </c>
      <c r="P432" s="1721">
        <v>13</v>
      </c>
      <c r="Q432" s="1721">
        <v>585</v>
      </c>
      <c r="R432" s="1703"/>
      <c r="S432" s="1704" t="s">
        <v>5837</v>
      </c>
      <c r="T432" s="1765" t="s">
        <v>6742</v>
      </c>
      <c r="U432" s="1770" t="s">
        <v>6743</v>
      </c>
      <c r="V432" s="1770" t="s">
        <v>6484</v>
      </c>
    </row>
    <row r="433" spans="3:22" ht="15" customHeight="1" x14ac:dyDescent="0.25">
      <c r="C433" s="1663">
        <v>45028</v>
      </c>
      <c r="D433" s="1664" t="s">
        <v>6744</v>
      </c>
      <c r="E433" s="1665" t="s">
        <v>13</v>
      </c>
      <c r="F433" s="1721">
        <v>15</v>
      </c>
      <c r="G433" s="1667" t="s">
        <v>4714</v>
      </c>
      <c r="H433" s="1766"/>
      <c r="I433" s="1766"/>
      <c r="J433" s="1767" t="s">
        <v>2959</v>
      </c>
      <c r="K433" s="1665" t="s">
        <v>782</v>
      </c>
      <c r="L433" s="1720"/>
      <c r="M433" s="1768" t="s">
        <v>6745</v>
      </c>
      <c r="N433" s="1665" t="s">
        <v>6746</v>
      </c>
      <c r="O433" s="1769" t="s">
        <v>6747</v>
      </c>
      <c r="P433" s="1721">
        <v>12</v>
      </c>
      <c r="Q433" s="1721">
        <v>180</v>
      </c>
      <c r="R433" s="1703"/>
      <c r="S433" s="1704" t="s">
        <v>2099</v>
      </c>
      <c r="T433" s="1765" t="s">
        <v>6748</v>
      </c>
      <c r="U433" s="1770" t="s">
        <v>6749</v>
      </c>
      <c r="V433" s="1770" t="s">
        <v>6750</v>
      </c>
    </row>
    <row r="434" spans="3:22" ht="15" customHeight="1" x14ac:dyDescent="0.25">
      <c r="C434" s="1663">
        <v>45027</v>
      </c>
      <c r="D434" s="1664" t="s">
        <v>6751</v>
      </c>
      <c r="E434" s="1665" t="s">
        <v>6565</v>
      </c>
      <c r="F434" s="1816">
        <v>221</v>
      </c>
      <c r="G434" s="1817" t="s">
        <v>574</v>
      </c>
      <c r="H434" s="1766"/>
      <c r="I434" s="1766"/>
      <c r="J434" s="1767" t="s">
        <v>6752</v>
      </c>
      <c r="K434" s="1665" t="s">
        <v>506</v>
      </c>
      <c r="L434" s="1720"/>
      <c r="M434" s="1768" t="s">
        <v>6753</v>
      </c>
      <c r="N434" s="1665" t="s">
        <v>6754</v>
      </c>
      <c r="O434" s="1678" t="s">
        <v>6755</v>
      </c>
      <c r="P434" s="1721">
        <v>4</v>
      </c>
      <c r="Q434" s="1802">
        <v>884</v>
      </c>
      <c r="R434" s="1703" t="s">
        <v>511</v>
      </c>
      <c r="S434" s="1678" t="s">
        <v>3559</v>
      </c>
      <c r="T434" s="1678" t="s">
        <v>6571</v>
      </c>
      <c r="U434" s="1818" t="s">
        <v>6572</v>
      </c>
      <c r="V434" s="1818" t="s">
        <v>6573</v>
      </c>
    </row>
    <row r="435" spans="3:22" ht="15" customHeight="1" x14ac:dyDescent="0.25">
      <c r="C435" s="1663">
        <v>45026</v>
      </c>
      <c r="D435" s="1679" t="s">
        <v>6756</v>
      </c>
      <c r="E435" s="1680" t="s">
        <v>13</v>
      </c>
      <c r="F435" s="1771">
        <v>10</v>
      </c>
      <c r="G435" s="1667" t="s">
        <v>4714</v>
      </c>
      <c r="H435" s="1772"/>
      <c r="I435" s="1772"/>
      <c r="J435" s="1779" t="s">
        <v>6757</v>
      </c>
      <c r="K435" s="1680" t="s">
        <v>3667</v>
      </c>
      <c r="L435" s="1778" t="s">
        <v>1038</v>
      </c>
      <c r="M435" s="1773" t="s">
        <v>6758</v>
      </c>
      <c r="N435" s="1680" t="s">
        <v>6759</v>
      </c>
      <c r="O435" s="1774" t="s">
        <v>6760</v>
      </c>
      <c r="P435" s="1771">
        <v>57</v>
      </c>
      <c r="Q435" s="1771">
        <v>570</v>
      </c>
      <c r="R435" s="1688"/>
      <c r="S435" s="1691" t="s">
        <v>6109</v>
      </c>
      <c r="T435" s="1764" t="s">
        <v>6761</v>
      </c>
      <c r="U435" s="1775" t="s">
        <v>6762</v>
      </c>
      <c r="V435" s="1775" t="s">
        <v>6484</v>
      </c>
    </row>
    <row r="436" spans="3:22" ht="15" customHeight="1" x14ac:dyDescent="0.25">
      <c r="C436" s="1663">
        <v>45026</v>
      </c>
      <c r="D436" s="1664" t="s">
        <v>6763</v>
      </c>
      <c r="E436" s="1665" t="s">
        <v>6764</v>
      </c>
      <c r="F436" s="1721">
        <v>500</v>
      </c>
      <c r="G436" s="1667" t="s">
        <v>4714</v>
      </c>
      <c r="H436" s="1766"/>
      <c r="I436" s="1766"/>
      <c r="J436" s="1767" t="s">
        <v>6765</v>
      </c>
      <c r="K436" s="1665" t="s">
        <v>6766</v>
      </c>
      <c r="L436" s="1720" t="s">
        <v>6767</v>
      </c>
      <c r="M436" s="1768" t="s">
        <v>6768</v>
      </c>
      <c r="N436" s="1665" t="s">
        <v>6769</v>
      </c>
      <c r="O436" s="1769" t="s">
        <v>6770</v>
      </c>
      <c r="P436" s="1721">
        <v>0</v>
      </c>
      <c r="Q436" s="1721">
        <v>0</v>
      </c>
      <c r="R436" s="1703" t="s">
        <v>511</v>
      </c>
      <c r="S436" s="1704" t="s">
        <v>6683</v>
      </c>
      <c r="T436" s="1765" t="s">
        <v>6771</v>
      </c>
      <c r="U436" s="1770" t="s">
        <v>6772</v>
      </c>
      <c r="V436" s="1770"/>
    </row>
    <row r="437" spans="3:22" ht="15" customHeight="1" x14ac:dyDescent="0.25">
      <c r="C437" s="1663">
        <v>45023</v>
      </c>
      <c r="D437" s="1664" t="s">
        <v>6773</v>
      </c>
      <c r="E437" s="1665" t="s">
        <v>13</v>
      </c>
      <c r="F437" s="1721">
        <v>1</v>
      </c>
      <c r="G437" s="1667" t="s">
        <v>4714</v>
      </c>
      <c r="H437" s="1766"/>
      <c r="I437" s="1766"/>
      <c r="J437" s="1767" t="s">
        <v>6774</v>
      </c>
      <c r="K437" s="1665" t="s">
        <v>540</v>
      </c>
      <c r="L437" s="1720" t="s">
        <v>586</v>
      </c>
      <c r="M437" s="1768" t="s">
        <v>6775</v>
      </c>
      <c r="N437" s="1665" t="s">
        <v>6269</v>
      </c>
      <c r="O437" s="1769" t="s">
        <v>6776</v>
      </c>
      <c r="P437" s="1721">
        <v>72</v>
      </c>
      <c r="Q437" s="1721">
        <v>72</v>
      </c>
      <c r="R437" s="1703"/>
      <c r="S437" s="1704" t="s">
        <v>5460</v>
      </c>
      <c r="T437" s="1765" t="s">
        <v>6633</v>
      </c>
      <c r="U437" s="1770" t="s">
        <v>6634</v>
      </c>
      <c r="V437" s="1770" t="s">
        <v>6635</v>
      </c>
    </row>
    <row r="438" spans="3:22" ht="15" customHeight="1" x14ac:dyDescent="0.25">
      <c r="C438" s="1663">
        <v>45023</v>
      </c>
      <c r="D438" s="1664" t="s">
        <v>6777</v>
      </c>
      <c r="E438" s="1665" t="s">
        <v>13</v>
      </c>
      <c r="F438" s="1721">
        <v>40</v>
      </c>
      <c r="G438" s="1667" t="s">
        <v>4668</v>
      </c>
      <c r="H438" s="1766"/>
      <c r="I438" s="1766"/>
      <c r="J438" s="1767" t="s">
        <v>6774</v>
      </c>
      <c r="K438" s="1665" t="s">
        <v>506</v>
      </c>
      <c r="L438" s="1720" t="s">
        <v>6597</v>
      </c>
      <c r="M438" s="1768" t="s">
        <v>6778</v>
      </c>
      <c r="N438" s="1665" t="s">
        <v>6599</v>
      </c>
      <c r="O438" s="1769" t="s">
        <v>6779</v>
      </c>
      <c r="P438" s="1721">
        <v>2</v>
      </c>
      <c r="Q438" s="1721">
        <v>80</v>
      </c>
      <c r="R438" s="1703"/>
      <c r="S438" s="1691" t="s">
        <v>5988</v>
      </c>
      <c r="T438" s="1764" t="s">
        <v>6601</v>
      </c>
      <c r="U438" s="1775" t="s">
        <v>6602</v>
      </c>
      <c r="V438" s="1775" t="s">
        <v>6603</v>
      </c>
    </row>
    <row r="439" spans="3:22" ht="15" customHeight="1" x14ac:dyDescent="0.25">
      <c r="C439" s="1663">
        <v>45023</v>
      </c>
      <c r="D439" s="1679" t="s">
        <v>6780</v>
      </c>
      <c r="E439" s="1680" t="s">
        <v>13</v>
      </c>
      <c r="F439" s="1771">
        <v>25</v>
      </c>
      <c r="G439" s="1667" t="s">
        <v>4668</v>
      </c>
      <c r="H439" s="1772"/>
      <c r="I439" s="1772"/>
      <c r="J439" s="1779" t="s">
        <v>6781</v>
      </c>
      <c r="K439" s="1680" t="s">
        <v>782</v>
      </c>
      <c r="L439" s="1778" t="s">
        <v>6782</v>
      </c>
      <c r="M439" s="1773" t="s">
        <v>6783</v>
      </c>
      <c r="N439" s="1680" t="s">
        <v>5755</v>
      </c>
      <c r="O439" s="1774" t="s">
        <v>6784</v>
      </c>
      <c r="P439" s="1771">
        <v>12</v>
      </c>
      <c r="Q439" s="1771">
        <v>300</v>
      </c>
      <c r="R439" s="1688"/>
      <c r="S439" s="1691" t="s">
        <v>1912</v>
      </c>
      <c r="T439" s="1764" t="s">
        <v>6785</v>
      </c>
      <c r="U439" s="1775" t="s">
        <v>6642</v>
      </c>
      <c r="V439" s="1775" t="s">
        <v>6447</v>
      </c>
    </row>
    <row r="440" spans="3:22" ht="15" customHeight="1" x14ac:dyDescent="0.25">
      <c r="C440" s="1663">
        <v>45022</v>
      </c>
      <c r="D440" s="1679" t="s">
        <v>6786</v>
      </c>
      <c r="E440" s="1680" t="s">
        <v>776</v>
      </c>
      <c r="F440" s="1771">
        <v>49</v>
      </c>
      <c r="G440" s="1667"/>
      <c r="H440" s="1772"/>
      <c r="I440" s="1772"/>
      <c r="J440" s="1779" t="s">
        <v>6774</v>
      </c>
      <c r="K440" s="1680" t="s">
        <v>782</v>
      </c>
      <c r="L440" s="1778" t="s">
        <v>6787</v>
      </c>
      <c r="M440" s="1773" t="s">
        <v>6788</v>
      </c>
      <c r="N440" s="1680" t="s">
        <v>535</v>
      </c>
      <c r="O440" s="1774" t="s">
        <v>6789</v>
      </c>
      <c r="P440" s="1771">
        <v>4</v>
      </c>
      <c r="Q440" s="1771">
        <v>196</v>
      </c>
      <c r="R440" s="1688"/>
      <c r="S440" s="1691" t="s">
        <v>5494</v>
      </c>
      <c r="T440" s="1764" t="s">
        <v>6790</v>
      </c>
      <c r="U440" s="1775" t="s">
        <v>6791</v>
      </c>
      <c r="V440" s="1775" t="s">
        <v>6792</v>
      </c>
    </row>
    <row r="441" spans="3:22" ht="15" customHeight="1" x14ac:dyDescent="0.25">
      <c r="C441" s="1663">
        <v>45021</v>
      </c>
      <c r="D441" s="1664" t="s">
        <v>6793</v>
      </c>
      <c r="E441" s="1665" t="s">
        <v>13</v>
      </c>
      <c r="F441" s="1721">
        <v>2</v>
      </c>
      <c r="G441" s="1667" t="s">
        <v>4668</v>
      </c>
      <c r="H441" s="1766"/>
      <c r="I441" s="1766"/>
      <c r="J441" s="1767" t="s">
        <v>2977</v>
      </c>
      <c r="K441" s="1665" t="s">
        <v>506</v>
      </c>
      <c r="L441" s="1720"/>
      <c r="M441" s="1768" t="s">
        <v>6794</v>
      </c>
      <c r="N441" s="1665" t="s">
        <v>6549</v>
      </c>
      <c r="O441" s="1769" t="s">
        <v>6795</v>
      </c>
      <c r="P441" s="1721">
        <v>0</v>
      </c>
      <c r="Q441" s="1721">
        <v>0</v>
      </c>
      <c r="R441" s="1703"/>
      <c r="S441" s="1704" t="s">
        <v>6550</v>
      </c>
      <c r="T441" s="1765" t="s">
        <v>6551</v>
      </c>
      <c r="U441" s="1770" t="s">
        <v>6552</v>
      </c>
      <c r="V441" s="1770" t="s">
        <v>6534</v>
      </c>
    </row>
    <row r="442" spans="3:22" ht="15" customHeight="1" x14ac:dyDescent="0.25">
      <c r="C442" s="1663">
        <v>45021</v>
      </c>
      <c r="D442" s="1664" t="s">
        <v>6796</v>
      </c>
      <c r="E442" s="1665" t="s">
        <v>13</v>
      </c>
      <c r="F442" s="1721">
        <v>3</v>
      </c>
      <c r="G442" s="1667" t="s">
        <v>4668</v>
      </c>
      <c r="H442" s="1766"/>
      <c r="I442" s="1766"/>
      <c r="J442" s="1767" t="s">
        <v>3047</v>
      </c>
      <c r="K442" s="1665" t="s">
        <v>6797</v>
      </c>
      <c r="L442" s="1720" t="s">
        <v>6334</v>
      </c>
      <c r="M442" s="1768" t="s">
        <v>6798</v>
      </c>
      <c r="N442" s="1665" t="s">
        <v>6799</v>
      </c>
      <c r="O442" s="1769" t="s">
        <v>6800</v>
      </c>
      <c r="P442" s="1721">
        <v>9</v>
      </c>
      <c r="Q442" s="1721">
        <v>27</v>
      </c>
      <c r="R442" s="1703" t="s">
        <v>511</v>
      </c>
      <c r="S442" s="1704" t="s">
        <v>6801</v>
      </c>
      <c r="T442" s="1765" t="s">
        <v>6802</v>
      </c>
      <c r="U442" s="1770" t="s">
        <v>6803</v>
      </c>
      <c r="V442" s="1770" t="s">
        <v>6804</v>
      </c>
    </row>
    <row r="443" spans="3:22" ht="15" customHeight="1" x14ac:dyDescent="0.25">
      <c r="C443" s="1663">
        <v>45021</v>
      </c>
      <c r="D443" s="1679" t="s">
        <v>6805</v>
      </c>
      <c r="E443" s="1680" t="s">
        <v>6278</v>
      </c>
      <c r="F443" s="1771">
        <v>30</v>
      </c>
      <c r="G443" s="1667" t="s">
        <v>6806</v>
      </c>
      <c r="H443" s="1772"/>
      <c r="I443" s="1772"/>
      <c r="J443" s="1779" t="s">
        <v>3059</v>
      </c>
      <c r="K443" s="1680" t="s">
        <v>782</v>
      </c>
      <c r="L443" s="1778" t="s">
        <v>6807</v>
      </c>
      <c r="M443" s="1773" t="s">
        <v>6808</v>
      </c>
      <c r="N443" s="1680" t="s">
        <v>6282</v>
      </c>
      <c r="O443" s="1774" t="s">
        <v>6809</v>
      </c>
      <c r="P443" s="1771">
        <v>1</v>
      </c>
      <c r="Q443" s="1771">
        <v>30</v>
      </c>
      <c r="R443" s="1688" t="s">
        <v>511</v>
      </c>
      <c r="S443" s="1691" t="s">
        <v>800</v>
      </c>
      <c r="T443" s="1764" t="s">
        <v>6445</v>
      </c>
      <c r="U443" s="1775" t="s">
        <v>6446</v>
      </c>
      <c r="V443" s="1775" t="s">
        <v>6579</v>
      </c>
    </row>
    <row r="444" spans="3:22" ht="15" customHeight="1" x14ac:dyDescent="0.25">
      <c r="C444" s="1663">
        <v>45021</v>
      </c>
      <c r="D444" s="1723" t="s">
        <v>6810</v>
      </c>
      <c r="E444" s="1724" t="s">
        <v>13</v>
      </c>
      <c r="F444" s="1784">
        <v>4</v>
      </c>
      <c r="G444" s="1667" t="s">
        <v>4668</v>
      </c>
      <c r="H444" s="1780"/>
      <c r="I444" s="1780"/>
      <c r="J444" s="1781" t="s">
        <v>3030</v>
      </c>
      <c r="K444" s="1724" t="s">
        <v>506</v>
      </c>
      <c r="L444" s="1694" t="s">
        <v>6811</v>
      </c>
      <c r="M444" s="1782" t="s">
        <v>6812</v>
      </c>
      <c r="N444" s="1724" t="s">
        <v>6813</v>
      </c>
      <c r="O444" s="1783" t="s">
        <v>6814</v>
      </c>
      <c r="P444" s="1784">
        <v>47</v>
      </c>
      <c r="Q444" s="1784">
        <v>188</v>
      </c>
      <c r="R444" s="1732"/>
      <c r="S444" s="1691" t="s">
        <v>5301</v>
      </c>
      <c r="T444" s="1764" t="s">
        <v>6815</v>
      </c>
      <c r="U444" s="1775" t="s">
        <v>6816</v>
      </c>
      <c r="V444" s="1775" t="s">
        <v>6817</v>
      </c>
    </row>
    <row r="445" spans="3:22" ht="15" customHeight="1" x14ac:dyDescent="0.25">
      <c r="C445" s="1663">
        <v>45021</v>
      </c>
      <c r="D445" s="1679" t="s">
        <v>6818</v>
      </c>
      <c r="E445" s="1680" t="s">
        <v>13</v>
      </c>
      <c r="F445" s="1771">
        <v>250</v>
      </c>
      <c r="G445" s="1667" t="s">
        <v>4668</v>
      </c>
      <c r="H445" s="1772"/>
      <c r="I445" s="1772"/>
      <c r="J445" s="1779" t="s">
        <v>3047</v>
      </c>
      <c r="K445" s="1680" t="s">
        <v>506</v>
      </c>
      <c r="L445" s="1778" t="s">
        <v>6819</v>
      </c>
      <c r="M445" s="1773" t="s">
        <v>6820</v>
      </c>
      <c r="N445" s="1680" t="s">
        <v>6821</v>
      </c>
      <c r="O445" s="1774" t="s">
        <v>6822</v>
      </c>
      <c r="P445" s="1771">
        <v>2</v>
      </c>
      <c r="Q445" s="1771">
        <v>500</v>
      </c>
      <c r="R445" s="1688" t="s">
        <v>511</v>
      </c>
      <c r="S445" s="1691" t="s">
        <v>6823</v>
      </c>
      <c r="T445" s="1764" t="s">
        <v>6824</v>
      </c>
      <c r="U445" s="1775" t="s">
        <v>6825</v>
      </c>
      <c r="V445" s="1775" t="s">
        <v>6465</v>
      </c>
    </row>
    <row r="446" spans="3:22" ht="15" customHeight="1" x14ac:dyDescent="0.25">
      <c r="C446" s="1663">
        <v>45021</v>
      </c>
      <c r="D446" s="1664" t="s">
        <v>6826</v>
      </c>
      <c r="E446" s="1665" t="s">
        <v>13</v>
      </c>
      <c r="F446" s="1721">
        <v>795</v>
      </c>
      <c r="G446" s="1667" t="s">
        <v>574</v>
      </c>
      <c r="H446" s="1766"/>
      <c r="I446" s="1766"/>
      <c r="J446" s="1767" t="s">
        <v>6827</v>
      </c>
      <c r="K446" s="1665" t="s">
        <v>3667</v>
      </c>
      <c r="L446" s="1720" t="s">
        <v>720</v>
      </c>
      <c r="M446" s="1768" t="s">
        <v>6828</v>
      </c>
      <c r="N446" s="1665" t="s">
        <v>4991</v>
      </c>
      <c r="O446" s="1769" t="s">
        <v>6829</v>
      </c>
      <c r="P446" s="1721">
        <v>3</v>
      </c>
      <c r="Q446" s="1721">
        <v>2385</v>
      </c>
      <c r="R446" s="1703" t="s">
        <v>511</v>
      </c>
      <c r="S446" s="1704" t="s">
        <v>3855</v>
      </c>
      <c r="T446" s="1765" t="s">
        <v>6830</v>
      </c>
      <c r="U446" s="1770" t="s">
        <v>6831</v>
      </c>
      <c r="V446" s="1770" t="s">
        <v>6620</v>
      </c>
    </row>
    <row r="447" spans="3:22" ht="15" customHeight="1" x14ac:dyDescent="0.25">
      <c r="C447" s="1663">
        <v>45020</v>
      </c>
      <c r="D447" s="1664" t="s">
        <v>6832</v>
      </c>
      <c r="E447" s="1665" t="s">
        <v>13</v>
      </c>
      <c r="F447" s="1776">
        <v>1000</v>
      </c>
      <c r="G447" s="1667" t="s">
        <v>4714</v>
      </c>
      <c r="H447" s="1766"/>
      <c r="I447" s="1766"/>
      <c r="J447" s="1767" t="s">
        <v>6833</v>
      </c>
      <c r="K447" s="1665" t="s">
        <v>506</v>
      </c>
      <c r="L447" s="1720" t="s">
        <v>1038</v>
      </c>
      <c r="M447" s="1768" t="s">
        <v>6834</v>
      </c>
      <c r="N447" s="1665" t="s">
        <v>5779</v>
      </c>
      <c r="O447" s="1769" t="s">
        <v>6835</v>
      </c>
      <c r="P447" s="1721">
        <v>0</v>
      </c>
      <c r="Q447" s="1721">
        <v>0</v>
      </c>
      <c r="R447" s="1703" t="s">
        <v>511</v>
      </c>
      <c r="S447" s="1704" t="s">
        <v>5781</v>
      </c>
      <c r="T447" s="1764" t="s">
        <v>6836</v>
      </c>
      <c r="U447" s="1775" t="s">
        <v>6837</v>
      </c>
      <c r="V447" s="1775" t="s">
        <v>6838</v>
      </c>
    </row>
    <row r="448" spans="3:22" ht="15" customHeight="1" x14ac:dyDescent="0.25">
      <c r="C448" s="1663">
        <v>45019</v>
      </c>
      <c r="D448" s="1664" t="s">
        <v>6839</v>
      </c>
      <c r="E448" s="1665" t="s">
        <v>6840</v>
      </c>
      <c r="F448" s="1721">
        <v>50</v>
      </c>
      <c r="G448" s="1667" t="s">
        <v>4714</v>
      </c>
      <c r="H448" s="1766"/>
      <c r="I448" s="1766"/>
      <c r="J448" s="1767" t="s">
        <v>6841</v>
      </c>
      <c r="K448" s="1665" t="s">
        <v>3667</v>
      </c>
      <c r="L448" s="1720" t="s">
        <v>6842</v>
      </c>
      <c r="M448" s="1768" t="s">
        <v>6843</v>
      </c>
      <c r="N448" s="1665" t="s">
        <v>6844</v>
      </c>
      <c r="O448" s="1769" t="s">
        <v>6845</v>
      </c>
      <c r="P448" s="1721">
        <v>30</v>
      </c>
      <c r="Q448" s="1721">
        <v>1500</v>
      </c>
      <c r="R448" s="1703"/>
      <c r="S448" s="1704" t="s">
        <v>6846</v>
      </c>
      <c r="T448" s="1765" t="s">
        <v>6847</v>
      </c>
      <c r="U448" s="1770" t="s">
        <v>6848</v>
      </c>
      <c r="V448" s="1770" t="s">
        <v>6849</v>
      </c>
    </row>
    <row r="449" spans="3:22" ht="15" customHeight="1" x14ac:dyDescent="0.25">
      <c r="C449" s="1663">
        <v>45019</v>
      </c>
      <c r="D449" s="1664" t="s">
        <v>6850</v>
      </c>
      <c r="E449" s="1665" t="s">
        <v>13</v>
      </c>
      <c r="F449" s="1721">
        <v>10</v>
      </c>
      <c r="G449" s="1667" t="s">
        <v>4714</v>
      </c>
      <c r="H449" s="1766"/>
      <c r="I449" s="1766"/>
      <c r="J449" s="1767" t="s">
        <v>3065</v>
      </c>
      <c r="K449" s="1665" t="s">
        <v>506</v>
      </c>
      <c r="L449" s="1720" t="s">
        <v>1038</v>
      </c>
      <c r="M449" s="1768" t="s">
        <v>6851</v>
      </c>
      <c r="N449" s="1665" t="s">
        <v>6852</v>
      </c>
      <c r="O449" s="1769" t="s">
        <v>6853</v>
      </c>
      <c r="P449" s="1721">
        <v>2</v>
      </c>
      <c r="Q449" s="1721">
        <v>20</v>
      </c>
      <c r="R449" s="1703"/>
      <c r="S449" s="1704" t="s">
        <v>4778</v>
      </c>
      <c r="T449" s="1765" t="s">
        <v>6654</v>
      </c>
      <c r="U449" s="1770" t="s">
        <v>6655</v>
      </c>
      <c r="V449" s="1770" t="s">
        <v>6546</v>
      </c>
    </row>
    <row r="450" spans="3:22" ht="15" customHeight="1" x14ac:dyDescent="0.25">
      <c r="C450" s="1663">
        <v>45016</v>
      </c>
      <c r="D450" s="1664" t="s">
        <v>6854</v>
      </c>
      <c r="E450" s="1665" t="s">
        <v>6391</v>
      </c>
      <c r="F450" s="1721">
        <v>1</v>
      </c>
      <c r="G450" s="1667"/>
      <c r="H450" s="1766"/>
      <c r="I450" s="1766"/>
      <c r="J450" s="1767" t="s">
        <v>6855</v>
      </c>
      <c r="K450" s="1665" t="s">
        <v>782</v>
      </c>
      <c r="L450" s="1720" t="s">
        <v>6392</v>
      </c>
      <c r="M450" s="1768" t="s">
        <v>6393</v>
      </c>
      <c r="N450" s="1665"/>
      <c r="O450" s="1769" t="s">
        <v>6856</v>
      </c>
      <c r="P450" s="1721">
        <v>34</v>
      </c>
      <c r="Q450" s="1721">
        <v>34</v>
      </c>
      <c r="R450" s="1813"/>
      <c r="S450" s="1764" t="s">
        <v>4285</v>
      </c>
      <c r="T450" s="1764" t="s">
        <v>6544</v>
      </c>
      <c r="U450" s="1775" t="s">
        <v>6545</v>
      </c>
      <c r="V450" s="1775" t="s">
        <v>6546</v>
      </c>
    </row>
    <row r="451" spans="3:22" ht="15" customHeight="1" x14ac:dyDescent="0.25">
      <c r="C451" s="1663">
        <v>45016</v>
      </c>
      <c r="D451" s="1664" t="s">
        <v>6857</v>
      </c>
      <c r="E451" s="1665" t="s">
        <v>13</v>
      </c>
      <c r="F451" s="1721">
        <v>10</v>
      </c>
      <c r="G451" s="1667" t="s">
        <v>4668</v>
      </c>
      <c r="H451" s="1766"/>
      <c r="I451" s="1766"/>
      <c r="J451" s="1767" t="s">
        <v>6858</v>
      </c>
      <c r="K451" s="1665" t="s">
        <v>782</v>
      </c>
      <c r="L451" s="1720" t="s">
        <v>6859</v>
      </c>
      <c r="M451" s="1768" t="s">
        <v>6860</v>
      </c>
      <c r="N451" s="1665" t="s">
        <v>6861</v>
      </c>
      <c r="O451" s="1769" t="s">
        <v>6862</v>
      </c>
      <c r="P451" s="1721">
        <v>31</v>
      </c>
      <c r="Q451" s="1721">
        <v>310</v>
      </c>
      <c r="R451" s="1703" t="s">
        <v>511</v>
      </c>
      <c r="S451" s="1704" t="s">
        <v>5579</v>
      </c>
      <c r="T451" s="1765" t="s">
        <v>6863</v>
      </c>
      <c r="U451" s="1770" t="s">
        <v>6864</v>
      </c>
      <c r="V451" s="1770" t="s">
        <v>6817</v>
      </c>
    </row>
    <row r="452" spans="3:22" ht="15" customHeight="1" x14ac:dyDescent="0.25">
      <c r="C452" s="1663">
        <v>45015</v>
      </c>
      <c r="D452" s="1664" t="s">
        <v>6865</v>
      </c>
      <c r="E452" s="1665" t="s">
        <v>13</v>
      </c>
      <c r="F452" s="1721">
        <v>2</v>
      </c>
      <c r="G452" s="1667" t="s">
        <v>4668</v>
      </c>
      <c r="H452" s="1766"/>
      <c r="I452" s="1766"/>
      <c r="J452" s="1767" t="s">
        <v>6855</v>
      </c>
      <c r="K452" s="1665" t="s">
        <v>506</v>
      </c>
      <c r="L452" s="1778" t="s">
        <v>6866</v>
      </c>
      <c r="M452" s="1768" t="s">
        <v>6867</v>
      </c>
      <c r="N452" s="1665" t="s">
        <v>6868</v>
      </c>
      <c r="O452" s="1769" t="s">
        <v>6869</v>
      </c>
      <c r="P452" s="1721">
        <v>91</v>
      </c>
      <c r="Q452" s="1721">
        <v>182</v>
      </c>
      <c r="R452" s="1703"/>
      <c r="S452" s="1691" t="s">
        <v>6870</v>
      </c>
      <c r="T452" s="1764" t="s">
        <v>6571</v>
      </c>
      <c r="U452" s="1775" t="s">
        <v>6572</v>
      </c>
      <c r="V452" s="1775" t="s">
        <v>6573</v>
      </c>
    </row>
    <row r="453" spans="3:22" ht="15" customHeight="1" x14ac:dyDescent="0.25">
      <c r="C453" s="1663">
        <v>45015</v>
      </c>
      <c r="D453" s="1664" t="s">
        <v>6871</v>
      </c>
      <c r="E453" s="1665" t="s">
        <v>13</v>
      </c>
      <c r="F453" s="1721">
        <v>2</v>
      </c>
      <c r="G453" s="1667" t="s">
        <v>4668</v>
      </c>
      <c r="H453" s="1766"/>
      <c r="I453" s="1766"/>
      <c r="J453" s="1767" t="s">
        <v>6855</v>
      </c>
      <c r="K453" s="1665" t="s">
        <v>506</v>
      </c>
      <c r="L453" s="1778" t="s">
        <v>6872</v>
      </c>
      <c r="M453" s="1768" t="s">
        <v>6867</v>
      </c>
      <c r="N453" s="1665" t="s">
        <v>6868</v>
      </c>
      <c r="O453" s="1769" t="s">
        <v>6873</v>
      </c>
      <c r="P453" s="1721">
        <v>91</v>
      </c>
      <c r="Q453" s="1721">
        <v>182</v>
      </c>
      <c r="R453" s="1703"/>
      <c r="S453" s="1691" t="s">
        <v>6870</v>
      </c>
      <c r="T453" s="1764" t="s">
        <v>6571</v>
      </c>
      <c r="U453" s="1775" t="s">
        <v>6572</v>
      </c>
      <c r="V453" s="1775" t="s">
        <v>6573</v>
      </c>
    </row>
    <row r="454" spans="3:22" ht="15" customHeight="1" x14ac:dyDescent="0.25">
      <c r="C454" s="1663">
        <v>45015</v>
      </c>
      <c r="D454" s="1723" t="s">
        <v>6874</v>
      </c>
      <c r="E454" s="1724" t="s">
        <v>13</v>
      </c>
      <c r="F454" s="1784">
        <v>10</v>
      </c>
      <c r="G454" s="1667" t="s">
        <v>4714</v>
      </c>
      <c r="H454" s="1780"/>
      <c r="I454" s="1780"/>
      <c r="J454" s="1781" t="s">
        <v>6875</v>
      </c>
      <c r="K454" s="1724" t="s">
        <v>506</v>
      </c>
      <c r="L454" s="1814" t="s">
        <v>6876</v>
      </c>
      <c r="M454" s="1782" t="s">
        <v>6877</v>
      </c>
      <c r="N454" s="1724" t="s">
        <v>5016</v>
      </c>
      <c r="O454" s="1783" t="s">
        <v>6878</v>
      </c>
      <c r="P454" s="1784">
        <v>0</v>
      </c>
      <c r="Q454" s="1784">
        <v>0</v>
      </c>
      <c r="R454" s="1732"/>
      <c r="S454" s="1691" t="s">
        <v>6288</v>
      </c>
      <c r="T454" s="1764" t="s">
        <v>6879</v>
      </c>
      <c r="U454" s="1775" t="s">
        <v>6803</v>
      </c>
      <c r="V454" s="1775" t="s">
        <v>6804</v>
      </c>
    </row>
    <row r="455" spans="3:22" ht="15" customHeight="1" x14ac:dyDescent="0.25">
      <c r="C455" s="1663">
        <v>45015</v>
      </c>
      <c r="D455" s="1679" t="s">
        <v>6880</v>
      </c>
      <c r="E455" s="1680" t="s">
        <v>776</v>
      </c>
      <c r="F455" s="1771">
        <v>2</v>
      </c>
      <c r="G455" s="1667"/>
      <c r="H455" s="1772"/>
      <c r="I455" s="1772"/>
      <c r="J455" s="1779" t="s">
        <v>6881</v>
      </c>
      <c r="K455" s="1680" t="s">
        <v>520</v>
      </c>
      <c r="L455" s="1778" t="s">
        <v>6882</v>
      </c>
      <c r="M455" s="1773" t="s">
        <v>986</v>
      </c>
      <c r="N455" s="1680" t="s">
        <v>535</v>
      </c>
      <c r="O455" s="1774" t="s">
        <v>6883</v>
      </c>
      <c r="P455" s="1771">
        <v>3</v>
      </c>
      <c r="Q455" s="1771">
        <v>6</v>
      </c>
      <c r="R455" s="1688"/>
      <c r="S455" s="1691" t="s">
        <v>5460</v>
      </c>
      <c r="T455" s="1764" t="s">
        <v>6633</v>
      </c>
      <c r="U455" s="1775" t="s">
        <v>6634</v>
      </c>
      <c r="V455" s="1775" t="s">
        <v>6635</v>
      </c>
    </row>
    <row r="456" spans="3:22" ht="15" customHeight="1" x14ac:dyDescent="0.25">
      <c r="C456" s="1663">
        <v>45015</v>
      </c>
      <c r="D456" s="1664" t="s">
        <v>6884</v>
      </c>
      <c r="E456" s="1665" t="s">
        <v>13</v>
      </c>
      <c r="F456" s="1721">
        <v>2</v>
      </c>
      <c r="G456" s="1667" t="s">
        <v>4668</v>
      </c>
      <c r="H456" s="1766"/>
      <c r="I456" s="1766"/>
      <c r="J456" s="1767" t="s">
        <v>6885</v>
      </c>
      <c r="K456" s="1665" t="s">
        <v>3667</v>
      </c>
      <c r="L456" s="1720" t="s">
        <v>6886</v>
      </c>
      <c r="M456" s="1768" t="s">
        <v>6887</v>
      </c>
      <c r="N456" s="1665" t="s">
        <v>6437</v>
      </c>
      <c r="O456" s="1769" t="s">
        <v>6888</v>
      </c>
      <c r="P456" s="1721">
        <v>5</v>
      </c>
      <c r="Q456" s="1721">
        <v>10</v>
      </c>
      <c r="R456" s="1703" t="s">
        <v>2802</v>
      </c>
      <c r="S456" s="1704" t="s">
        <v>4841</v>
      </c>
      <c r="T456" s="1765" t="s">
        <v>6889</v>
      </c>
      <c r="U456" s="1770" t="s">
        <v>6890</v>
      </c>
      <c r="V456" s="1770" t="s">
        <v>6804</v>
      </c>
    </row>
    <row r="457" spans="3:22" ht="15" customHeight="1" x14ac:dyDescent="0.25">
      <c r="C457" s="1663">
        <v>45015</v>
      </c>
      <c r="D457" s="1723" t="s">
        <v>6891</v>
      </c>
      <c r="E457" s="1724" t="s">
        <v>6892</v>
      </c>
      <c r="F457" s="1784">
        <v>12</v>
      </c>
      <c r="G457" s="1667" t="s">
        <v>4714</v>
      </c>
      <c r="H457" s="1780"/>
      <c r="I457" s="1780"/>
      <c r="J457" s="1781" t="s">
        <v>6875</v>
      </c>
      <c r="K457" s="1724" t="s">
        <v>506</v>
      </c>
      <c r="L457" s="1694" t="s">
        <v>6893</v>
      </c>
      <c r="M457" s="1782" t="s">
        <v>6894</v>
      </c>
      <c r="N457" s="1724" t="s">
        <v>6895</v>
      </c>
      <c r="O457" s="1783" t="s">
        <v>6896</v>
      </c>
      <c r="P457" s="1784">
        <v>4</v>
      </c>
      <c r="Q457" s="1784">
        <v>48</v>
      </c>
      <c r="R457" s="1732"/>
      <c r="S457" s="1691" t="s">
        <v>6550</v>
      </c>
      <c r="T457" s="1764" t="s">
        <v>6897</v>
      </c>
      <c r="U457" s="1775" t="s">
        <v>6655</v>
      </c>
      <c r="V457" s="1775" t="s">
        <v>6546</v>
      </c>
    </row>
    <row r="458" spans="3:22" ht="15" customHeight="1" x14ac:dyDescent="0.35">
      <c r="C458" s="1819">
        <v>45015</v>
      </c>
      <c r="D458" s="1723" t="s">
        <v>6898</v>
      </c>
      <c r="E458" s="1724" t="s">
        <v>13</v>
      </c>
      <c r="F458" s="1784">
        <v>2</v>
      </c>
      <c r="G458" s="1667" t="s">
        <v>4714</v>
      </c>
      <c r="H458" s="1780"/>
      <c r="I458" s="1780"/>
      <c r="J458" s="1781" t="s">
        <v>6875</v>
      </c>
      <c r="K458" s="1724" t="s">
        <v>506</v>
      </c>
      <c r="L458" s="1694" t="s">
        <v>6899</v>
      </c>
      <c r="M458" s="1782" t="s">
        <v>6900</v>
      </c>
      <c r="N458" s="1724" t="s">
        <v>6584</v>
      </c>
      <c r="O458" s="1783" t="s">
        <v>6901</v>
      </c>
      <c r="P458" s="1784">
        <v>77</v>
      </c>
      <c r="Q458" s="1784">
        <v>154</v>
      </c>
      <c r="R458" s="1732"/>
      <c r="S458" s="1691" t="s">
        <v>6586</v>
      </c>
      <c r="T458" s="1764" t="s">
        <v>6587</v>
      </c>
      <c r="U458" s="1775" t="s">
        <v>6588</v>
      </c>
      <c r="V458" s="1775" t="s">
        <v>6589</v>
      </c>
    </row>
    <row r="459" spans="3:22" ht="15" customHeight="1" x14ac:dyDescent="0.25">
      <c r="C459" s="1663">
        <v>45015</v>
      </c>
      <c r="D459" s="1679" t="s">
        <v>6902</v>
      </c>
      <c r="E459" s="1680" t="s">
        <v>2379</v>
      </c>
      <c r="F459" s="1771">
        <v>48</v>
      </c>
      <c r="G459" s="1667" t="s">
        <v>4668</v>
      </c>
      <c r="H459" s="1772"/>
      <c r="I459" s="1772"/>
      <c r="J459" s="1779" t="s">
        <v>6885</v>
      </c>
      <c r="K459" s="1680" t="s">
        <v>506</v>
      </c>
      <c r="L459" s="1778" t="s">
        <v>6903</v>
      </c>
      <c r="M459" s="1773" t="s">
        <v>6904</v>
      </c>
      <c r="N459" s="1680" t="s">
        <v>6905</v>
      </c>
      <c r="O459" s="1774" t="s">
        <v>3062</v>
      </c>
      <c r="P459" s="1771">
        <v>10</v>
      </c>
      <c r="Q459" s="1771">
        <v>480</v>
      </c>
      <c r="R459" s="1688" t="s">
        <v>511</v>
      </c>
      <c r="S459" s="1691" t="s">
        <v>4617</v>
      </c>
      <c r="T459" s="1764" t="s">
        <v>6906</v>
      </c>
      <c r="U459" s="1775" t="s">
        <v>6803</v>
      </c>
      <c r="V459" s="66" t="s">
        <v>6804</v>
      </c>
    </row>
    <row r="460" spans="3:22" ht="15" customHeight="1" x14ac:dyDescent="0.35">
      <c r="C460" s="1663">
        <v>45014</v>
      </c>
      <c r="D460" s="1679" t="s">
        <v>6907</v>
      </c>
      <c r="E460" s="1680" t="s">
        <v>6415</v>
      </c>
      <c r="F460" s="1771">
        <v>8</v>
      </c>
      <c r="G460" s="1667" t="s">
        <v>4714</v>
      </c>
      <c r="H460" s="1815"/>
      <c r="I460" s="1772"/>
      <c r="J460" s="1779" t="s">
        <v>6908</v>
      </c>
      <c r="K460" s="1680" t="s">
        <v>506</v>
      </c>
      <c r="L460" s="1778" t="s">
        <v>6909</v>
      </c>
      <c r="M460" s="1773" t="s">
        <v>6910</v>
      </c>
      <c r="N460" s="1680" t="s">
        <v>6419</v>
      </c>
      <c r="O460" s="1774" t="s">
        <v>6911</v>
      </c>
      <c r="P460" s="1771">
        <v>12</v>
      </c>
      <c r="Q460" s="1771">
        <v>96</v>
      </c>
      <c r="R460" s="1688" t="s">
        <v>511</v>
      </c>
      <c r="S460" s="1691" t="s">
        <v>5234</v>
      </c>
      <c r="T460" s="1764" t="s">
        <v>6482</v>
      </c>
      <c r="U460" s="1775" t="s">
        <v>6483</v>
      </c>
      <c r="V460" s="1775" t="s">
        <v>6484</v>
      </c>
    </row>
    <row r="461" spans="3:22" ht="15" customHeight="1" x14ac:dyDescent="0.25">
      <c r="C461" s="1663">
        <v>45014</v>
      </c>
      <c r="D461" s="1664" t="s">
        <v>6912</v>
      </c>
      <c r="E461" s="1665" t="s">
        <v>13</v>
      </c>
      <c r="F461" s="1721">
        <v>250</v>
      </c>
      <c r="G461" s="1667" t="s">
        <v>4668</v>
      </c>
      <c r="H461" s="1766"/>
      <c r="I461" s="1766"/>
      <c r="J461" s="1767" t="s">
        <v>3117</v>
      </c>
      <c r="K461" s="1665" t="s">
        <v>506</v>
      </c>
      <c r="L461" s="1720" t="s">
        <v>511</v>
      </c>
      <c r="M461" s="1768" t="s">
        <v>6913</v>
      </c>
      <c r="N461" s="1665" t="s">
        <v>6914</v>
      </c>
      <c r="O461" s="1769" t="s">
        <v>6915</v>
      </c>
      <c r="P461" s="1721">
        <v>1</v>
      </c>
      <c r="Q461" s="1721">
        <v>250</v>
      </c>
      <c r="R461" s="1703" t="s">
        <v>511</v>
      </c>
      <c r="S461" s="1704" t="s">
        <v>6823</v>
      </c>
      <c r="T461" s="1765" t="s">
        <v>6824</v>
      </c>
      <c r="U461" s="1770" t="s">
        <v>6825</v>
      </c>
      <c r="V461" s="1770" t="s">
        <v>6465</v>
      </c>
    </row>
    <row r="462" spans="3:22" ht="15" customHeight="1" x14ac:dyDescent="0.25">
      <c r="C462" s="1663">
        <v>45013</v>
      </c>
      <c r="D462" s="1820" t="s">
        <v>6916</v>
      </c>
      <c r="E462" s="1821" t="s">
        <v>776</v>
      </c>
      <c r="F462" s="1822">
        <v>49</v>
      </c>
      <c r="G462" s="1706"/>
      <c r="H462" s="1823"/>
      <c r="I462" s="1823"/>
      <c r="J462" s="1824" t="s">
        <v>6917</v>
      </c>
      <c r="K462" s="1821" t="s">
        <v>506</v>
      </c>
      <c r="L462" s="1821" t="s">
        <v>6918</v>
      </c>
      <c r="M462" s="1825" t="s">
        <v>986</v>
      </c>
      <c r="N462" s="1821" t="s">
        <v>535</v>
      </c>
      <c r="O462" s="1826" t="s">
        <v>6896</v>
      </c>
      <c r="P462" s="1822">
        <v>1</v>
      </c>
      <c r="Q462" s="1822">
        <v>49</v>
      </c>
      <c r="R462" s="1827"/>
      <c r="S462" s="1691" t="s">
        <v>5382</v>
      </c>
      <c r="T462" s="1764" t="s">
        <v>6919</v>
      </c>
      <c r="U462" s="1775" t="s">
        <v>6446</v>
      </c>
      <c r="V462" s="1775" t="s">
        <v>6447</v>
      </c>
    </row>
    <row r="463" spans="3:22" ht="15" customHeight="1" x14ac:dyDescent="0.25">
      <c r="C463" s="1663">
        <v>45013</v>
      </c>
      <c r="D463" s="1679" t="s">
        <v>6920</v>
      </c>
      <c r="E463" s="1680" t="s">
        <v>13</v>
      </c>
      <c r="F463" s="1771">
        <v>205</v>
      </c>
      <c r="G463" s="1667" t="s">
        <v>4668</v>
      </c>
      <c r="H463" s="1772"/>
      <c r="I463" s="1772"/>
      <c r="J463" s="1779" t="s">
        <v>3131</v>
      </c>
      <c r="K463" s="1680" t="s">
        <v>782</v>
      </c>
      <c r="L463" s="1720" t="s">
        <v>1038</v>
      </c>
      <c r="M463" s="1773" t="s">
        <v>6921</v>
      </c>
      <c r="N463" s="1680" t="s">
        <v>6922</v>
      </c>
      <c r="O463" s="1774" t="s">
        <v>3165</v>
      </c>
      <c r="P463" s="1771">
        <v>5</v>
      </c>
      <c r="Q463" s="1771">
        <v>1025</v>
      </c>
      <c r="R463" s="1688" t="s">
        <v>511</v>
      </c>
      <c r="S463" s="1691" t="s">
        <v>5006</v>
      </c>
      <c r="T463" s="1764" t="s">
        <v>6923</v>
      </c>
      <c r="U463" s="1775" t="s">
        <v>6924</v>
      </c>
      <c r="V463" s="1775" t="s">
        <v>6546</v>
      </c>
    </row>
    <row r="464" spans="3:22" ht="15" customHeight="1" x14ac:dyDescent="0.25">
      <c r="C464" s="1663">
        <v>45012</v>
      </c>
      <c r="D464" s="1679" t="s">
        <v>6925</v>
      </c>
      <c r="E464" s="1680" t="s">
        <v>6926</v>
      </c>
      <c r="F464" s="1771">
        <v>30</v>
      </c>
      <c r="G464" s="1667" t="s">
        <v>4714</v>
      </c>
      <c r="H464" s="1772"/>
      <c r="I464" s="1772"/>
      <c r="J464" s="1779" t="s">
        <v>3113</v>
      </c>
      <c r="K464" s="1680" t="s">
        <v>520</v>
      </c>
      <c r="L464" s="1778" t="s">
        <v>6927</v>
      </c>
      <c r="M464" s="1773" t="s">
        <v>6928</v>
      </c>
      <c r="N464" s="1680" t="s">
        <v>6929</v>
      </c>
      <c r="O464" s="1774" t="s">
        <v>3129</v>
      </c>
      <c r="P464" s="1771">
        <v>25</v>
      </c>
      <c r="Q464" s="1771">
        <v>750</v>
      </c>
      <c r="R464" s="1688"/>
      <c r="S464" s="1691" t="s">
        <v>6930</v>
      </c>
      <c r="T464" s="1764" t="s">
        <v>6931</v>
      </c>
      <c r="U464" s="1775" t="s">
        <v>6932</v>
      </c>
      <c r="V464" s="1775" t="s">
        <v>6933</v>
      </c>
    </row>
    <row r="465" spans="3:22" ht="15" customHeight="1" x14ac:dyDescent="0.25">
      <c r="C465" s="1663">
        <v>45012</v>
      </c>
      <c r="D465" s="1664" t="s">
        <v>6934</v>
      </c>
      <c r="E465" s="1665" t="s">
        <v>13</v>
      </c>
      <c r="F465" s="1721">
        <v>50</v>
      </c>
      <c r="G465" s="1667" t="s">
        <v>574</v>
      </c>
      <c r="H465" s="1766"/>
      <c r="I465" s="1766"/>
      <c r="J465" s="1767" t="s">
        <v>3131</v>
      </c>
      <c r="K465" s="1665" t="s">
        <v>782</v>
      </c>
      <c r="L465" s="1720" t="s">
        <v>1038</v>
      </c>
      <c r="M465" s="1768" t="s">
        <v>6935</v>
      </c>
      <c r="N465" s="1665" t="s">
        <v>4789</v>
      </c>
      <c r="O465" s="1769" t="s">
        <v>6936</v>
      </c>
      <c r="P465" s="1721">
        <v>13</v>
      </c>
      <c r="Q465" s="1721">
        <v>650</v>
      </c>
      <c r="R465" s="1703"/>
      <c r="S465" s="1704" t="s">
        <v>4791</v>
      </c>
      <c r="T465" s="1765" t="s">
        <v>6937</v>
      </c>
      <c r="U465" s="1770" t="s">
        <v>6938</v>
      </c>
      <c r="V465" s="1770" t="s">
        <v>6534</v>
      </c>
    </row>
    <row r="466" spans="3:22" ht="15" customHeight="1" x14ac:dyDescent="0.25">
      <c r="C466" s="1663">
        <v>45012</v>
      </c>
      <c r="D466" s="1664" t="s">
        <v>6939</v>
      </c>
      <c r="E466" s="1665" t="s">
        <v>13</v>
      </c>
      <c r="F466" s="1721">
        <v>24</v>
      </c>
      <c r="G466" s="1667" t="s">
        <v>4668</v>
      </c>
      <c r="H466" s="1766"/>
      <c r="I466" s="1766"/>
      <c r="J466" s="1767" t="s">
        <v>3137</v>
      </c>
      <c r="K466" s="1665" t="s">
        <v>520</v>
      </c>
      <c r="L466" s="1720" t="s">
        <v>6940</v>
      </c>
      <c r="M466" s="1768" t="s">
        <v>6941</v>
      </c>
      <c r="N466" s="1665" t="s">
        <v>6942</v>
      </c>
      <c r="O466" s="1769" t="s">
        <v>6943</v>
      </c>
      <c r="P466" s="1721">
        <v>7</v>
      </c>
      <c r="Q466" s="1721">
        <v>168</v>
      </c>
      <c r="R466" s="1703"/>
      <c r="S466" s="1691" t="s">
        <v>6944</v>
      </c>
      <c r="T466" s="1764" t="s">
        <v>6945</v>
      </c>
      <c r="U466" s="1775" t="s">
        <v>6730</v>
      </c>
      <c r="V466" s="1775" t="s">
        <v>6534</v>
      </c>
    </row>
    <row r="467" spans="3:22" ht="15" customHeight="1" x14ac:dyDescent="0.25">
      <c r="C467" s="1663">
        <v>45009</v>
      </c>
      <c r="D467" s="1679" t="s">
        <v>6946</v>
      </c>
      <c r="E467" s="1680" t="s">
        <v>13</v>
      </c>
      <c r="F467" s="1771">
        <v>250</v>
      </c>
      <c r="G467" s="1667" t="s">
        <v>4714</v>
      </c>
      <c r="H467" s="1772"/>
      <c r="I467" s="1772"/>
      <c r="J467" s="1779" t="s">
        <v>3137</v>
      </c>
      <c r="K467" s="1680" t="s">
        <v>506</v>
      </c>
      <c r="L467" s="1778" t="s">
        <v>511</v>
      </c>
      <c r="M467" s="1773" t="s">
        <v>6947</v>
      </c>
      <c r="N467" s="1680" t="s">
        <v>6948</v>
      </c>
      <c r="O467" s="1774" t="s">
        <v>6949</v>
      </c>
      <c r="P467" s="1771">
        <v>0</v>
      </c>
      <c r="Q467" s="1771">
        <v>0</v>
      </c>
      <c r="R467" s="1688" t="s">
        <v>511</v>
      </c>
      <c r="S467" s="1691" t="s">
        <v>6823</v>
      </c>
      <c r="T467" s="1764" t="s">
        <v>6824</v>
      </c>
      <c r="U467" s="1775" t="s">
        <v>6825</v>
      </c>
      <c r="V467" s="1775" t="s">
        <v>6465</v>
      </c>
    </row>
    <row r="468" spans="3:22" ht="15" customHeight="1" x14ac:dyDescent="0.25">
      <c r="C468" s="1663">
        <v>45009</v>
      </c>
      <c r="D468" s="1664" t="s">
        <v>6950</v>
      </c>
      <c r="E468" s="1665" t="s">
        <v>13</v>
      </c>
      <c r="F468" s="1721">
        <v>205</v>
      </c>
      <c r="G468" s="1667" t="s">
        <v>4714</v>
      </c>
      <c r="H468" s="1766"/>
      <c r="I468" s="1766"/>
      <c r="J468" s="1767" t="s">
        <v>3137</v>
      </c>
      <c r="K468" s="1665" t="s">
        <v>782</v>
      </c>
      <c r="L468" s="1720" t="s">
        <v>1038</v>
      </c>
      <c r="M468" s="1768" t="s">
        <v>6951</v>
      </c>
      <c r="N468" s="1665" t="s">
        <v>6952</v>
      </c>
      <c r="O468" s="1769" t="s">
        <v>6953</v>
      </c>
      <c r="P468" s="1721">
        <v>11</v>
      </c>
      <c r="Q468" s="1721">
        <v>2255</v>
      </c>
      <c r="R468" s="1703"/>
      <c r="S468" s="1704" t="s">
        <v>5006</v>
      </c>
      <c r="T468" s="1765" t="s">
        <v>6923</v>
      </c>
      <c r="U468" s="1770" t="s">
        <v>6924</v>
      </c>
      <c r="V468" s="1770" t="s">
        <v>6546</v>
      </c>
    </row>
    <row r="469" spans="3:22" ht="15" customHeight="1" x14ac:dyDescent="0.25">
      <c r="C469" s="1663">
        <v>45009</v>
      </c>
      <c r="D469" s="1664" t="s">
        <v>6954</v>
      </c>
      <c r="E469" s="1665" t="s">
        <v>13</v>
      </c>
      <c r="F469" s="1721">
        <v>4</v>
      </c>
      <c r="G469" s="1667" t="s">
        <v>4668</v>
      </c>
      <c r="H469" s="1766"/>
      <c r="I469" s="1766"/>
      <c r="J469" s="1767" t="s">
        <v>6955</v>
      </c>
      <c r="K469" s="1665" t="s">
        <v>520</v>
      </c>
      <c r="L469" s="1720" t="s">
        <v>6956</v>
      </c>
      <c r="M469" s="1768" t="s">
        <v>6957</v>
      </c>
      <c r="N469" s="1665" t="s">
        <v>6958</v>
      </c>
      <c r="O469" s="1769" t="s">
        <v>6959</v>
      </c>
      <c r="P469" s="1721">
        <v>68</v>
      </c>
      <c r="Q469" s="1721">
        <v>272</v>
      </c>
      <c r="R469" s="1703"/>
      <c r="S469" s="1704" t="s">
        <v>6960</v>
      </c>
      <c r="T469" s="1765" t="s">
        <v>6961</v>
      </c>
      <c r="U469" s="1770" t="s">
        <v>6962</v>
      </c>
      <c r="V469" s="1770" t="s">
        <v>6546</v>
      </c>
    </row>
    <row r="470" spans="3:22" ht="15" customHeight="1" x14ac:dyDescent="0.25">
      <c r="C470" s="1663">
        <v>45009</v>
      </c>
      <c r="D470" s="1679" t="s">
        <v>6963</v>
      </c>
      <c r="E470" s="1680" t="s">
        <v>841</v>
      </c>
      <c r="F470" s="1771">
        <v>18</v>
      </c>
      <c r="G470" s="1667" t="s">
        <v>4714</v>
      </c>
      <c r="H470" s="1772"/>
      <c r="I470" s="1772"/>
      <c r="J470" s="1779" t="s">
        <v>3113</v>
      </c>
      <c r="K470" s="1680" t="s">
        <v>3667</v>
      </c>
      <c r="L470" s="1720" t="s">
        <v>6964</v>
      </c>
      <c r="M470" s="1773" t="s">
        <v>6965</v>
      </c>
      <c r="N470" s="1680" t="s">
        <v>6966</v>
      </c>
      <c r="O470" s="1774" t="s">
        <v>3129</v>
      </c>
      <c r="P470" s="1771">
        <v>24</v>
      </c>
      <c r="Q470" s="1771">
        <v>432</v>
      </c>
      <c r="R470" s="1688"/>
      <c r="S470" s="1691" t="s">
        <v>4832</v>
      </c>
      <c r="T470" s="1764" t="s">
        <v>6967</v>
      </c>
      <c r="U470" s="1775" t="s">
        <v>6968</v>
      </c>
      <c r="V470" s="1775" t="s">
        <v>6750</v>
      </c>
    </row>
    <row r="471" spans="3:22" ht="15" customHeight="1" x14ac:dyDescent="0.25">
      <c r="C471" s="1663">
        <v>45008</v>
      </c>
      <c r="D471" s="1679" t="s">
        <v>6969</v>
      </c>
      <c r="E471" s="1680" t="s">
        <v>13</v>
      </c>
      <c r="F471" s="1771">
        <v>10</v>
      </c>
      <c r="G471" s="1667" t="s">
        <v>4668</v>
      </c>
      <c r="H471" s="1772"/>
      <c r="I471" s="1772"/>
      <c r="J471" s="1779" t="s">
        <v>3170</v>
      </c>
      <c r="K471" s="1680" t="s">
        <v>4267</v>
      </c>
      <c r="L471" s="1778" t="s">
        <v>6970</v>
      </c>
      <c r="M471" s="1773" t="s">
        <v>6971</v>
      </c>
      <c r="N471" s="1680" t="s">
        <v>6972</v>
      </c>
      <c r="O471" s="1774" t="s">
        <v>3173</v>
      </c>
      <c r="P471" s="1771">
        <v>1</v>
      </c>
      <c r="Q471" s="1771">
        <v>10</v>
      </c>
      <c r="R471" s="1688"/>
      <c r="S471" s="1691" t="s">
        <v>6973</v>
      </c>
      <c r="T471" s="1764" t="s">
        <v>6974</v>
      </c>
      <c r="U471" s="1775" t="s">
        <v>6975</v>
      </c>
      <c r="V471" s="1775" t="s">
        <v>4783</v>
      </c>
    </row>
    <row r="472" spans="3:22" ht="15" customHeight="1" x14ac:dyDescent="0.25">
      <c r="C472" s="1663">
        <v>45008</v>
      </c>
      <c r="D472" s="1723" t="s">
        <v>6976</v>
      </c>
      <c r="E472" s="1724" t="s">
        <v>13</v>
      </c>
      <c r="F472" s="1784">
        <v>4</v>
      </c>
      <c r="G472" s="1667" t="s">
        <v>574</v>
      </c>
      <c r="H472" s="1780"/>
      <c r="I472" s="1780"/>
      <c r="J472" s="1781" t="s">
        <v>6977</v>
      </c>
      <c r="K472" s="1724" t="s">
        <v>506</v>
      </c>
      <c r="L472" s="1795" t="s">
        <v>6978</v>
      </c>
      <c r="M472" s="1782" t="s">
        <v>6979</v>
      </c>
      <c r="N472" s="1724" t="s">
        <v>6980</v>
      </c>
      <c r="O472" s="1783" t="s">
        <v>6981</v>
      </c>
      <c r="P472" s="1784">
        <v>5</v>
      </c>
      <c r="Q472" s="1784">
        <v>20</v>
      </c>
      <c r="R472" s="1732"/>
      <c r="S472" s="1691" t="s">
        <v>6982</v>
      </c>
      <c r="T472" s="1764" t="s">
        <v>6983</v>
      </c>
      <c r="U472" s="1775" t="s">
        <v>6984</v>
      </c>
      <c r="V472" s="1775" t="s">
        <v>6546</v>
      </c>
    </row>
    <row r="473" spans="3:22" ht="15" customHeight="1" x14ac:dyDescent="0.25">
      <c r="C473" s="1663">
        <v>45008</v>
      </c>
      <c r="D473" s="1693" t="s">
        <v>6985</v>
      </c>
      <c r="E473" s="1694" t="s">
        <v>13</v>
      </c>
      <c r="F473" s="1792">
        <v>20</v>
      </c>
      <c r="G473" s="1667" t="s">
        <v>4668</v>
      </c>
      <c r="H473" s="1793"/>
      <c r="I473" s="1793"/>
      <c r="J473" s="1794" t="s">
        <v>6986</v>
      </c>
      <c r="K473" s="1694" t="s">
        <v>506</v>
      </c>
      <c r="L473" s="1694" t="s">
        <v>6987</v>
      </c>
      <c r="M473" s="1796" t="s">
        <v>6988</v>
      </c>
      <c r="N473" s="1694" t="s">
        <v>6989</v>
      </c>
      <c r="O473" s="1797" t="s">
        <v>6949</v>
      </c>
      <c r="P473" s="1792">
        <v>0</v>
      </c>
      <c r="Q473" s="1792">
        <v>0</v>
      </c>
      <c r="R473" s="1701" t="s">
        <v>511</v>
      </c>
      <c r="S473" s="1691" t="s">
        <v>6990</v>
      </c>
      <c r="T473" s="1764" t="s">
        <v>6991</v>
      </c>
      <c r="U473" s="1775" t="s">
        <v>6992</v>
      </c>
      <c r="V473" s="1775" t="s">
        <v>6546</v>
      </c>
    </row>
    <row r="474" spans="3:22" ht="15" customHeight="1" x14ac:dyDescent="0.25">
      <c r="C474" s="1663">
        <v>45007</v>
      </c>
      <c r="D474" s="1679" t="s">
        <v>6993</v>
      </c>
      <c r="E474" s="1680" t="s">
        <v>6994</v>
      </c>
      <c r="F474" s="1771">
        <v>1500</v>
      </c>
      <c r="G474" s="1667" t="s">
        <v>4714</v>
      </c>
      <c r="H474" s="1772"/>
      <c r="I474" s="1772"/>
      <c r="J474" s="1779" t="s">
        <v>6955</v>
      </c>
      <c r="K474" s="1680" t="s">
        <v>520</v>
      </c>
      <c r="L474" s="1778" t="s">
        <v>1038</v>
      </c>
      <c r="M474" s="1773" t="s">
        <v>6995</v>
      </c>
      <c r="N474" s="1680" t="s">
        <v>4883</v>
      </c>
      <c r="O474" s="1828" t="s">
        <v>6996</v>
      </c>
      <c r="P474" s="1771">
        <v>0</v>
      </c>
      <c r="Q474" s="1771">
        <v>0</v>
      </c>
      <c r="R474" s="1688"/>
      <c r="S474" s="1691" t="s">
        <v>6997</v>
      </c>
      <c r="T474" s="1764" t="s">
        <v>6998</v>
      </c>
      <c r="U474" s="1775" t="s">
        <v>6999</v>
      </c>
      <c r="V474" s="1775" t="s">
        <v>6502</v>
      </c>
    </row>
    <row r="475" spans="3:22" ht="15" customHeight="1" x14ac:dyDescent="0.25">
      <c r="C475" s="1663">
        <v>45007</v>
      </c>
      <c r="D475" s="1664" t="s">
        <v>7000</v>
      </c>
      <c r="E475" s="1665" t="s">
        <v>7001</v>
      </c>
      <c r="F475" s="1721">
        <v>450</v>
      </c>
      <c r="G475" s="1667" t="s">
        <v>4668</v>
      </c>
      <c r="H475" s="1766"/>
      <c r="I475" s="1829"/>
      <c r="J475" s="1767" t="s">
        <v>7002</v>
      </c>
      <c r="K475" s="1665" t="s">
        <v>506</v>
      </c>
      <c r="L475" s="1720" t="s">
        <v>695</v>
      </c>
      <c r="M475" s="1768" t="s">
        <v>7003</v>
      </c>
      <c r="N475" s="1665" t="s">
        <v>7004</v>
      </c>
      <c r="O475" s="1769" t="s">
        <v>7005</v>
      </c>
      <c r="P475" s="1721">
        <v>0</v>
      </c>
      <c r="Q475" s="1721">
        <v>0</v>
      </c>
      <c r="R475" s="1703" t="s">
        <v>511</v>
      </c>
      <c r="S475" s="1704" t="s">
        <v>6024</v>
      </c>
      <c r="T475" s="1765" t="s">
        <v>6520</v>
      </c>
      <c r="U475" s="1770" t="s">
        <v>6521</v>
      </c>
      <c r="V475" s="1770" t="s">
        <v>6522</v>
      </c>
    </row>
    <row r="476" spans="3:22" ht="15" customHeight="1" x14ac:dyDescent="0.25">
      <c r="C476" s="1663">
        <v>45007</v>
      </c>
      <c r="D476" s="1664" t="s">
        <v>7006</v>
      </c>
      <c r="E476" s="1665" t="s">
        <v>13</v>
      </c>
      <c r="F476" s="1721">
        <v>10</v>
      </c>
      <c r="G476" s="1667" t="s">
        <v>4668</v>
      </c>
      <c r="H476" s="1766"/>
      <c r="I476" s="1766"/>
      <c r="J476" s="1767" t="s">
        <v>7002</v>
      </c>
      <c r="K476" s="1665" t="s">
        <v>506</v>
      </c>
      <c r="L476" s="1720" t="s">
        <v>7007</v>
      </c>
      <c r="M476" s="1768" t="s">
        <v>7008</v>
      </c>
      <c r="N476" s="1665" t="s">
        <v>5209</v>
      </c>
      <c r="O476" s="1769" t="s">
        <v>7009</v>
      </c>
      <c r="P476" s="1721">
        <v>8</v>
      </c>
      <c r="Q476" s="1721">
        <v>80</v>
      </c>
      <c r="R476" s="1703"/>
      <c r="S476" s="1704" t="s">
        <v>7010</v>
      </c>
      <c r="T476" s="1765" t="s">
        <v>7011</v>
      </c>
      <c r="U476" s="1770" t="s">
        <v>7012</v>
      </c>
      <c r="V476" s="1770" t="s">
        <v>6502</v>
      </c>
    </row>
    <row r="477" spans="3:22" ht="15" customHeight="1" x14ac:dyDescent="0.25">
      <c r="C477" s="1663">
        <v>45007</v>
      </c>
      <c r="D477" s="1664" t="s">
        <v>7013</v>
      </c>
      <c r="E477" s="1665" t="s">
        <v>13</v>
      </c>
      <c r="F477" s="1721">
        <v>200</v>
      </c>
      <c r="G477" s="1817" t="s">
        <v>4714</v>
      </c>
      <c r="H477" s="1766"/>
      <c r="I477" s="1766"/>
      <c r="J477" s="1767" t="s">
        <v>7014</v>
      </c>
      <c r="K477" s="1665" t="s">
        <v>506</v>
      </c>
      <c r="L477" s="1720" t="s">
        <v>7015</v>
      </c>
      <c r="M477" s="1768" t="s">
        <v>7016</v>
      </c>
      <c r="N477" s="1665" t="s">
        <v>7017</v>
      </c>
      <c r="O477" s="1769" t="s">
        <v>7018</v>
      </c>
      <c r="P477" s="1665" t="s">
        <v>7019</v>
      </c>
      <c r="Q477" s="1721">
        <v>13600</v>
      </c>
      <c r="R477" s="1830"/>
      <c r="S477" s="1691" t="s">
        <v>7020</v>
      </c>
      <c r="T477" s="1764" t="s">
        <v>7021</v>
      </c>
      <c r="U477" s="1775" t="s">
        <v>7022</v>
      </c>
      <c r="V477" s="1775" t="s">
        <v>6546</v>
      </c>
    </row>
    <row r="478" spans="3:22" ht="15" customHeight="1" x14ac:dyDescent="0.25">
      <c r="C478" s="1663">
        <v>45007</v>
      </c>
      <c r="D478" s="1664" t="s">
        <v>7023</v>
      </c>
      <c r="E478" s="1665" t="s">
        <v>7024</v>
      </c>
      <c r="F478" s="1721">
        <v>50</v>
      </c>
      <c r="G478" s="1667" t="s">
        <v>574</v>
      </c>
      <c r="H478" s="1766"/>
      <c r="I478" s="1766"/>
      <c r="J478" s="1767" t="s">
        <v>7025</v>
      </c>
      <c r="K478" s="1665" t="s">
        <v>506</v>
      </c>
      <c r="L478" s="1720" t="s">
        <v>7026</v>
      </c>
      <c r="M478" s="1768" t="s">
        <v>7027</v>
      </c>
      <c r="N478" s="1665" t="s">
        <v>7028</v>
      </c>
      <c r="O478" s="1769" t="s">
        <v>7029</v>
      </c>
      <c r="P478" s="1721">
        <v>35</v>
      </c>
      <c r="Q478" s="1721">
        <v>1750</v>
      </c>
      <c r="R478" s="1703"/>
      <c r="S478" s="1704" t="s">
        <v>524</v>
      </c>
      <c r="T478" s="1765" t="s">
        <v>7030</v>
      </c>
      <c r="U478" s="1770" t="s">
        <v>7031</v>
      </c>
      <c r="V478" s="1770" t="s">
        <v>6534</v>
      </c>
    </row>
    <row r="479" spans="3:22" ht="15" customHeight="1" x14ac:dyDescent="0.25">
      <c r="C479" s="1663">
        <v>45005</v>
      </c>
      <c r="D479" s="1664" t="s">
        <v>7032</v>
      </c>
      <c r="E479" s="1665" t="s">
        <v>13</v>
      </c>
      <c r="F479" s="1721">
        <v>10</v>
      </c>
      <c r="G479" s="1667" t="s">
        <v>4668</v>
      </c>
      <c r="H479" s="1766"/>
      <c r="I479" s="1766"/>
      <c r="J479" s="1767" t="s">
        <v>7033</v>
      </c>
      <c r="K479" s="1665" t="s">
        <v>520</v>
      </c>
      <c r="L479" s="1720" t="s">
        <v>7034</v>
      </c>
      <c r="M479" s="1768" t="s">
        <v>7035</v>
      </c>
      <c r="N479" s="1665" t="s">
        <v>7036</v>
      </c>
      <c r="O479" s="1769" t="s">
        <v>7037</v>
      </c>
      <c r="P479" s="1721">
        <v>5</v>
      </c>
      <c r="Q479" s="1721">
        <v>50</v>
      </c>
      <c r="R479" s="1703"/>
      <c r="S479" s="1704" t="s">
        <v>7038</v>
      </c>
      <c r="T479" s="1765" t="s">
        <v>7039</v>
      </c>
      <c r="U479" s="1770" t="s">
        <v>7040</v>
      </c>
      <c r="V479" s="1770" t="s">
        <v>6546</v>
      </c>
    </row>
    <row r="480" spans="3:22" ht="15" customHeight="1" x14ac:dyDescent="0.25">
      <c r="C480" s="1663">
        <v>45005</v>
      </c>
      <c r="D480" s="1664" t="s">
        <v>7041</v>
      </c>
      <c r="E480" s="1665" t="s">
        <v>13</v>
      </c>
      <c r="F480" s="1721">
        <v>15</v>
      </c>
      <c r="G480" s="1667" t="s">
        <v>4714</v>
      </c>
      <c r="H480" s="1766"/>
      <c r="I480" s="1766"/>
      <c r="J480" s="1767" t="s">
        <v>3228</v>
      </c>
      <c r="K480" s="1665" t="s">
        <v>506</v>
      </c>
      <c r="L480" s="1720" t="s">
        <v>7042</v>
      </c>
      <c r="M480" s="1768" t="s">
        <v>7043</v>
      </c>
      <c r="N480" s="1665" t="s">
        <v>7044</v>
      </c>
      <c r="O480" s="1769" t="s">
        <v>7045</v>
      </c>
      <c r="P480" s="1721">
        <v>0</v>
      </c>
      <c r="Q480" s="1721">
        <v>0</v>
      </c>
      <c r="R480" s="1703"/>
      <c r="S480" s="1704" t="s">
        <v>6061</v>
      </c>
      <c r="T480" s="1765" t="s">
        <v>7046</v>
      </c>
      <c r="U480" s="1770" t="s">
        <v>7047</v>
      </c>
      <c r="V480" s="1770" t="s">
        <v>6603</v>
      </c>
    </row>
    <row r="481" spans="3:22" ht="15" customHeight="1" x14ac:dyDescent="0.25">
      <c r="C481" s="1663">
        <v>45005</v>
      </c>
      <c r="D481" s="1664" t="s">
        <v>7048</v>
      </c>
      <c r="E481" s="1665" t="s">
        <v>13</v>
      </c>
      <c r="F481" s="1721">
        <v>5</v>
      </c>
      <c r="G481" s="1667" t="s">
        <v>4668</v>
      </c>
      <c r="H481" s="1766"/>
      <c r="I481" s="1766"/>
      <c r="J481" s="1767" t="s">
        <v>3228</v>
      </c>
      <c r="K481" s="1665" t="s">
        <v>506</v>
      </c>
      <c r="L481" s="1789" t="s">
        <v>7049</v>
      </c>
      <c r="M481" s="1768" t="s">
        <v>7050</v>
      </c>
      <c r="N481" s="1665" t="s">
        <v>7051</v>
      </c>
      <c r="O481" s="1769" t="s">
        <v>7052</v>
      </c>
      <c r="P481" s="1721">
        <v>81</v>
      </c>
      <c r="Q481" s="1721">
        <v>405</v>
      </c>
      <c r="R481" s="1703"/>
      <c r="S481" s="1691" t="s">
        <v>2031</v>
      </c>
      <c r="T481" s="1764" t="s">
        <v>7053</v>
      </c>
      <c r="U481" s="1775" t="s">
        <v>7054</v>
      </c>
      <c r="V481" s="1775" t="s">
        <v>6514</v>
      </c>
    </row>
    <row r="482" spans="3:22" ht="15" customHeight="1" x14ac:dyDescent="0.25">
      <c r="C482" s="1663">
        <v>45002</v>
      </c>
      <c r="D482" s="1664" t="s">
        <v>7055</v>
      </c>
      <c r="E482" s="1665" t="s">
        <v>13</v>
      </c>
      <c r="F482" s="1721">
        <v>2</v>
      </c>
      <c r="G482" s="1667" t="s">
        <v>4668</v>
      </c>
      <c r="H482" s="1766"/>
      <c r="I482" s="1766"/>
      <c r="J482" s="1767" t="s">
        <v>7056</v>
      </c>
      <c r="K482" s="1665" t="s">
        <v>782</v>
      </c>
      <c r="L482" s="1720" t="s">
        <v>1038</v>
      </c>
      <c r="M482" s="1768" t="s">
        <v>7057</v>
      </c>
      <c r="N482" s="1665" t="s">
        <v>7058</v>
      </c>
      <c r="O482" s="1769" t="s">
        <v>7059</v>
      </c>
      <c r="P482" s="1721">
        <v>10</v>
      </c>
      <c r="Q482" s="1721">
        <v>20</v>
      </c>
      <c r="R482" s="1703" t="s">
        <v>511</v>
      </c>
      <c r="S482" s="1704" t="s">
        <v>7060</v>
      </c>
      <c r="T482" s="1765" t="s">
        <v>7061</v>
      </c>
      <c r="U482" s="1770" t="s">
        <v>7062</v>
      </c>
      <c r="V482" s="1770" t="s">
        <v>6804</v>
      </c>
    </row>
    <row r="483" spans="3:22" ht="15" customHeight="1" x14ac:dyDescent="0.25">
      <c r="C483" s="1663">
        <v>45002</v>
      </c>
      <c r="D483" s="1723" t="s">
        <v>7063</v>
      </c>
      <c r="E483" s="1724" t="s">
        <v>13</v>
      </c>
      <c r="F483" s="1784">
        <v>10</v>
      </c>
      <c r="G483" s="1667" t="s">
        <v>4668</v>
      </c>
      <c r="H483" s="1780"/>
      <c r="I483" s="1780"/>
      <c r="J483" s="1781" t="s">
        <v>7064</v>
      </c>
      <c r="K483" s="1724" t="s">
        <v>506</v>
      </c>
      <c r="L483" s="1831" t="s">
        <v>6876</v>
      </c>
      <c r="M483" s="1782" t="s">
        <v>7065</v>
      </c>
      <c r="N483" s="1724" t="s">
        <v>7066</v>
      </c>
      <c r="O483" s="1832" t="s">
        <v>7067</v>
      </c>
      <c r="P483" s="1784">
        <v>51</v>
      </c>
      <c r="Q483" s="1784">
        <v>510</v>
      </c>
      <c r="R483" s="1732"/>
      <c r="S483" s="1691" t="s">
        <v>7068</v>
      </c>
      <c r="T483" s="1764" t="s">
        <v>7069</v>
      </c>
      <c r="U483" s="1775" t="s">
        <v>7070</v>
      </c>
      <c r="V483" s="1775" t="s">
        <v>6708</v>
      </c>
    </row>
    <row r="484" spans="3:22" ht="15" customHeight="1" x14ac:dyDescent="0.25">
      <c r="C484" s="1663">
        <v>45002</v>
      </c>
      <c r="D484" s="1679" t="s">
        <v>7071</v>
      </c>
      <c r="E484" s="1680" t="s">
        <v>13</v>
      </c>
      <c r="F484" s="1771">
        <v>25</v>
      </c>
      <c r="G484" s="1667" t="s">
        <v>4714</v>
      </c>
      <c r="H484" s="1772"/>
      <c r="I484" s="1772"/>
      <c r="J484" s="1779" t="s">
        <v>7072</v>
      </c>
      <c r="K484" s="1680" t="s">
        <v>5335</v>
      </c>
      <c r="L484" s="1778" t="s">
        <v>1038</v>
      </c>
      <c r="M484" s="1773" t="s">
        <v>7073</v>
      </c>
      <c r="N484" s="1680" t="s">
        <v>7074</v>
      </c>
      <c r="O484" s="1774" t="s">
        <v>7075</v>
      </c>
      <c r="P484" s="1771">
        <v>8</v>
      </c>
      <c r="Q484" s="1771">
        <v>200</v>
      </c>
      <c r="R484" s="1688"/>
      <c r="S484" s="1691" t="s">
        <v>7076</v>
      </c>
      <c r="T484" s="1764" t="s">
        <v>7077</v>
      </c>
      <c r="U484" s="1775" t="s">
        <v>7078</v>
      </c>
      <c r="V484" s="1775" t="s">
        <v>6708</v>
      </c>
    </row>
    <row r="485" spans="3:22" ht="15" customHeight="1" x14ac:dyDescent="0.25">
      <c r="C485" s="1663">
        <v>45001</v>
      </c>
      <c r="D485" s="1664" t="s">
        <v>7079</v>
      </c>
      <c r="E485" s="1665" t="s">
        <v>2220</v>
      </c>
      <c r="F485" s="1721">
        <v>40</v>
      </c>
      <c r="G485" s="1667" t="s">
        <v>4714</v>
      </c>
      <c r="H485" s="1766"/>
      <c r="I485" s="1766"/>
      <c r="J485" s="1767" t="s">
        <v>7080</v>
      </c>
      <c r="K485" s="1665" t="s">
        <v>506</v>
      </c>
      <c r="L485" s="1720" t="s">
        <v>1038</v>
      </c>
      <c r="M485" s="1768" t="s">
        <v>7081</v>
      </c>
      <c r="N485" s="1665" t="s">
        <v>7082</v>
      </c>
      <c r="O485" s="1769" t="s">
        <v>7083</v>
      </c>
      <c r="P485" s="1721">
        <v>3</v>
      </c>
      <c r="Q485" s="1721">
        <v>120</v>
      </c>
      <c r="R485" s="1703"/>
      <c r="S485" s="1704" t="s">
        <v>1912</v>
      </c>
      <c r="T485" s="1765" t="s">
        <v>7084</v>
      </c>
      <c r="U485" s="1770" t="s">
        <v>6642</v>
      </c>
      <c r="V485" s="1770" t="s">
        <v>6447</v>
      </c>
    </row>
    <row r="486" spans="3:22" ht="15" customHeight="1" x14ac:dyDescent="0.25">
      <c r="C486" s="1663">
        <v>45001</v>
      </c>
      <c r="D486" s="1723" t="s">
        <v>7085</v>
      </c>
      <c r="E486" s="1724" t="s">
        <v>13</v>
      </c>
      <c r="F486" s="1784">
        <v>5</v>
      </c>
      <c r="G486" s="1667" t="s">
        <v>4668</v>
      </c>
      <c r="H486" s="1780"/>
      <c r="I486" s="1780"/>
      <c r="J486" s="1781" t="s">
        <v>7086</v>
      </c>
      <c r="K486" s="1724" t="s">
        <v>506</v>
      </c>
      <c r="L486" s="1814" t="s">
        <v>7087</v>
      </c>
      <c r="M486" s="1782" t="s">
        <v>7088</v>
      </c>
      <c r="N486" s="1724" t="s">
        <v>7089</v>
      </c>
      <c r="O486" s="1783" t="s">
        <v>7045</v>
      </c>
      <c r="P486" s="1784">
        <v>0</v>
      </c>
      <c r="Q486" s="1784">
        <v>0</v>
      </c>
      <c r="R486" s="1732" t="s">
        <v>511</v>
      </c>
      <c r="S486" s="1691" t="s">
        <v>5505</v>
      </c>
      <c r="T486" s="1764" t="s">
        <v>7090</v>
      </c>
      <c r="U486" s="1775" t="s">
        <v>7047</v>
      </c>
      <c r="V486" s="1775" t="s">
        <v>6603</v>
      </c>
    </row>
    <row r="487" spans="3:22" ht="15" customHeight="1" x14ac:dyDescent="0.25">
      <c r="C487" s="1663">
        <v>45001</v>
      </c>
      <c r="D487" s="1679" t="s">
        <v>7091</v>
      </c>
      <c r="E487" s="1680" t="s">
        <v>13</v>
      </c>
      <c r="F487" s="1771">
        <v>40</v>
      </c>
      <c r="G487" s="1667" t="s">
        <v>4668</v>
      </c>
      <c r="H487" s="1772"/>
      <c r="I487" s="1772"/>
      <c r="J487" s="1779" t="s">
        <v>7072</v>
      </c>
      <c r="K487" s="1680" t="s">
        <v>6249</v>
      </c>
      <c r="L487" s="1778" t="s">
        <v>7092</v>
      </c>
      <c r="M487" s="1773" t="s">
        <v>7093</v>
      </c>
      <c r="N487" s="1680" t="s">
        <v>7094</v>
      </c>
      <c r="O487" s="1774" t="s">
        <v>6911</v>
      </c>
      <c r="P487" s="1771">
        <v>5</v>
      </c>
      <c r="Q487" s="1771">
        <v>200</v>
      </c>
      <c r="R487" s="1688"/>
      <c r="S487" s="1691" t="s">
        <v>7095</v>
      </c>
      <c r="T487" s="1764" t="s">
        <v>7096</v>
      </c>
      <c r="U487" s="1775" t="s">
        <v>7097</v>
      </c>
      <c r="V487" s="1775" t="s">
        <v>6447</v>
      </c>
    </row>
    <row r="488" spans="3:22" ht="15" customHeight="1" x14ac:dyDescent="0.25">
      <c r="C488" s="1663">
        <v>45001</v>
      </c>
      <c r="D488" s="1723" t="s">
        <v>7098</v>
      </c>
      <c r="E488" s="1724" t="s">
        <v>13</v>
      </c>
      <c r="F488" s="1784">
        <v>105</v>
      </c>
      <c r="G488" s="1667" t="s">
        <v>574</v>
      </c>
      <c r="H488" s="1780"/>
      <c r="I488" s="1780"/>
      <c r="J488" s="1781" t="s">
        <v>7099</v>
      </c>
      <c r="K488" s="1724" t="s">
        <v>3667</v>
      </c>
      <c r="L488" s="1724" t="s">
        <v>7100</v>
      </c>
      <c r="M488" s="1782" t="s">
        <v>7101</v>
      </c>
      <c r="N488" s="1724" t="s">
        <v>4991</v>
      </c>
      <c r="O488" s="1783" t="s">
        <v>6829</v>
      </c>
      <c r="P488" s="1784">
        <v>3</v>
      </c>
      <c r="Q488" s="1784">
        <v>315</v>
      </c>
      <c r="R488" s="1732"/>
      <c r="S488" s="1704" t="s">
        <v>3855</v>
      </c>
      <c r="T488" s="1765" t="s">
        <v>6830</v>
      </c>
      <c r="U488" s="1770" t="s">
        <v>6831</v>
      </c>
      <c r="V488" s="1770" t="s">
        <v>6620</v>
      </c>
    </row>
    <row r="489" spans="3:22" ht="15" customHeight="1" x14ac:dyDescent="0.25">
      <c r="C489" s="1663">
        <v>45000</v>
      </c>
      <c r="D489" s="1664" t="s">
        <v>7102</v>
      </c>
      <c r="E489" s="1665" t="s">
        <v>13</v>
      </c>
      <c r="F489" s="1721">
        <v>50</v>
      </c>
      <c r="G489" s="1667"/>
      <c r="H489" s="1766"/>
      <c r="I489" s="1766"/>
      <c r="J489" s="1767" t="s">
        <v>7103</v>
      </c>
      <c r="K489" s="1665" t="s">
        <v>782</v>
      </c>
      <c r="L489" s="1720"/>
      <c r="M489" s="1833" t="s">
        <v>7104</v>
      </c>
      <c r="N489" s="1665" t="s">
        <v>535</v>
      </c>
      <c r="O489" s="1769" t="s">
        <v>7105</v>
      </c>
      <c r="P489" s="1721">
        <v>31</v>
      </c>
      <c r="Q489" s="1721">
        <v>1550</v>
      </c>
      <c r="R489" s="1703"/>
      <c r="S489" s="1704" t="s">
        <v>5494</v>
      </c>
      <c r="T489" s="1765" t="s">
        <v>6790</v>
      </c>
      <c r="U489" s="1770" t="s">
        <v>6791</v>
      </c>
      <c r="V489" s="1770" t="s">
        <v>6792</v>
      </c>
    </row>
    <row r="490" spans="3:22" ht="15" customHeight="1" x14ac:dyDescent="0.25">
      <c r="C490" s="1663">
        <v>45000</v>
      </c>
      <c r="D490" s="1679" t="s">
        <v>7106</v>
      </c>
      <c r="E490" s="1680" t="s">
        <v>13</v>
      </c>
      <c r="F490" s="1771">
        <v>6</v>
      </c>
      <c r="G490" s="1667" t="s">
        <v>4705</v>
      </c>
      <c r="H490" s="1772"/>
      <c r="I490" s="1772"/>
      <c r="J490" s="1779" t="s">
        <v>7107</v>
      </c>
      <c r="K490" s="1680" t="s">
        <v>506</v>
      </c>
      <c r="L490" s="1778" t="s">
        <v>511</v>
      </c>
      <c r="M490" s="1773" t="s">
        <v>7108</v>
      </c>
      <c r="N490" s="1680" t="s">
        <v>7109</v>
      </c>
      <c r="O490" s="1774" t="s">
        <v>7110</v>
      </c>
      <c r="P490" s="1771">
        <v>101</v>
      </c>
      <c r="Q490" s="1771">
        <v>606</v>
      </c>
      <c r="R490" s="1688"/>
      <c r="S490" s="1691" t="s">
        <v>7111</v>
      </c>
      <c r="T490" s="1764" t="s">
        <v>7112</v>
      </c>
      <c r="U490" s="1775" t="s">
        <v>7113</v>
      </c>
      <c r="V490" s="1775" t="s">
        <v>6546</v>
      </c>
    </row>
    <row r="491" spans="3:22" ht="15" customHeight="1" x14ac:dyDescent="0.25">
      <c r="C491" s="1663">
        <v>45000</v>
      </c>
      <c r="D491" s="1664" t="s">
        <v>7114</v>
      </c>
      <c r="E491" s="1665" t="s">
        <v>13</v>
      </c>
      <c r="F491" s="1721">
        <v>115</v>
      </c>
      <c r="G491" s="1667" t="s">
        <v>4668</v>
      </c>
      <c r="H491" s="1766"/>
      <c r="I491" s="1766"/>
      <c r="J491" s="1767" t="s">
        <v>7115</v>
      </c>
      <c r="K491" s="1665" t="s">
        <v>782</v>
      </c>
      <c r="L491" s="1720" t="s">
        <v>7116</v>
      </c>
      <c r="M491" s="1833" t="s">
        <v>7117</v>
      </c>
      <c r="N491" s="1665" t="s">
        <v>7118</v>
      </c>
      <c r="O491" s="1769" t="s">
        <v>7119</v>
      </c>
      <c r="P491" s="1721">
        <v>16</v>
      </c>
      <c r="Q491" s="1721">
        <v>1840</v>
      </c>
      <c r="R491" s="1703" t="s">
        <v>511</v>
      </c>
      <c r="S491" s="1704" t="s">
        <v>7120</v>
      </c>
      <c r="T491" s="1765" t="s">
        <v>7121</v>
      </c>
      <c r="U491" s="1770" t="s">
        <v>7122</v>
      </c>
      <c r="V491" s="1770" t="s">
        <v>6455</v>
      </c>
    </row>
    <row r="492" spans="3:22" ht="15" customHeight="1" x14ac:dyDescent="0.25">
      <c r="C492" s="1663">
        <v>45000</v>
      </c>
      <c r="D492" s="1723" t="s">
        <v>7123</v>
      </c>
      <c r="E492" s="1724" t="s">
        <v>7124</v>
      </c>
      <c r="F492" s="1784">
        <v>400</v>
      </c>
      <c r="G492" s="1667" t="s">
        <v>4668</v>
      </c>
      <c r="H492" s="1780"/>
      <c r="I492" s="1780"/>
      <c r="J492" s="1781" t="s">
        <v>3253</v>
      </c>
      <c r="K492" s="1724" t="s">
        <v>506</v>
      </c>
      <c r="L492" s="1694" t="s">
        <v>7125</v>
      </c>
      <c r="M492" s="1782" t="s">
        <v>7126</v>
      </c>
      <c r="N492" s="1724" t="s">
        <v>6509</v>
      </c>
      <c r="O492" s="1783" t="s">
        <v>7127</v>
      </c>
      <c r="P492" s="1784">
        <v>11</v>
      </c>
      <c r="Q492" s="1784">
        <v>4400</v>
      </c>
      <c r="R492" s="1732"/>
      <c r="S492" s="1691" t="s">
        <v>6511</v>
      </c>
      <c r="T492" s="1764" t="s">
        <v>6512</v>
      </c>
      <c r="U492" s="1775" t="s">
        <v>6513</v>
      </c>
      <c r="V492" s="1775" t="s">
        <v>6514</v>
      </c>
    </row>
    <row r="493" spans="3:22" ht="15" customHeight="1" x14ac:dyDescent="0.25">
      <c r="C493" s="1663">
        <v>44999</v>
      </c>
      <c r="D493" s="1679" t="s">
        <v>7128</v>
      </c>
      <c r="E493" s="1680" t="s">
        <v>841</v>
      </c>
      <c r="F493" s="1771">
        <v>200</v>
      </c>
      <c r="G493" s="1667" t="s">
        <v>4714</v>
      </c>
      <c r="H493" s="1772"/>
      <c r="I493" s="1772"/>
      <c r="J493" s="1779" t="s">
        <v>7072</v>
      </c>
      <c r="K493" s="1680" t="s">
        <v>506</v>
      </c>
      <c r="L493" s="1778" t="s">
        <v>1038</v>
      </c>
      <c r="M493" s="1773" t="s">
        <v>7129</v>
      </c>
      <c r="N493" s="1680" t="s">
        <v>7130</v>
      </c>
      <c r="O493" s="1774" t="s">
        <v>6911</v>
      </c>
      <c r="P493" s="1771">
        <v>0</v>
      </c>
      <c r="Q493" s="1771">
        <v>0</v>
      </c>
      <c r="R493" s="1688"/>
      <c r="S493" s="1691" t="s">
        <v>5382</v>
      </c>
      <c r="T493" s="1764" t="s">
        <v>6919</v>
      </c>
      <c r="U493" s="1775" t="s">
        <v>6446</v>
      </c>
      <c r="V493" s="1775" t="s">
        <v>6447</v>
      </c>
    </row>
    <row r="494" spans="3:22" ht="15" customHeight="1" x14ac:dyDescent="0.25">
      <c r="C494" s="1663">
        <v>44999</v>
      </c>
      <c r="D494" s="1664" t="s">
        <v>7131</v>
      </c>
      <c r="E494" s="1665" t="s">
        <v>776</v>
      </c>
      <c r="F494" s="1721">
        <v>720</v>
      </c>
      <c r="G494" s="1667"/>
      <c r="H494" s="1766"/>
      <c r="I494" s="1766"/>
      <c r="J494" s="1767" t="s">
        <v>7132</v>
      </c>
      <c r="K494" s="1665" t="s">
        <v>2106</v>
      </c>
      <c r="L494" s="1720" t="s">
        <v>7133</v>
      </c>
      <c r="M494" s="1833" t="s">
        <v>7134</v>
      </c>
      <c r="N494" s="1665" t="s">
        <v>535</v>
      </c>
      <c r="O494" s="1769" t="s">
        <v>7135</v>
      </c>
      <c r="P494" s="1721">
        <v>1</v>
      </c>
      <c r="Q494" s="1721">
        <v>720</v>
      </c>
      <c r="R494" s="1703"/>
      <c r="S494" s="1704"/>
      <c r="T494" s="1765"/>
      <c r="U494" s="1770"/>
      <c r="V494" s="1770"/>
    </row>
    <row r="495" spans="3:22" ht="15" customHeight="1" x14ac:dyDescent="0.25">
      <c r="C495" s="1663">
        <v>44999</v>
      </c>
      <c r="D495" s="1734" t="s">
        <v>7136</v>
      </c>
      <c r="E495" s="1735" t="s">
        <v>7137</v>
      </c>
      <c r="F495" s="1834">
        <v>2</v>
      </c>
      <c r="G495" s="1835" t="s">
        <v>4714</v>
      </c>
      <c r="H495" s="1786"/>
      <c r="I495" s="1786"/>
      <c r="J495" s="1788" t="s">
        <v>7138</v>
      </c>
      <c r="K495" s="1735" t="s">
        <v>506</v>
      </c>
      <c r="L495" s="1778" t="s">
        <v>7139</v>
      </c>
      <c r="M495" s="1790" t="s">
        <v>7140</v>
      </c>
      <c r="N495" s="1735" t="s">
        <v>7141</v>
      </c>
      <c r="O495" s="1791" t="s">
        <v>7142</v>
      </c>
      <c r="P495" s="1785">
        <v>82</v>
      </c>
      <c r="Q495" s="1785">
        <v>164</v>
      </c>
      <c r="R495" s="1742" t="s">
        <v>511</v>
      </c>
      <c r="S495" s="1691" t="s">
        <v>1912</v>
      </c>
      <c r="T495" s="1764" t="s">
        <v>7084</v>
      </c>
      <c r="U495" s="1775" t="s">
        <v>6642</v>
      </c>
      <c r="V495" s="1775" t="s">
        <v>6447</v>
      </c>
    </row>
    <row r="496" spans="3:22" ht="15" customHeight="1" x14ac:dyDescent="0.25">
      <c r="C496" s="1663">
        <v>44998</v>
      </c>
      <c r="D496" s="1679" t="s">
        <v>7143</v>
      </c>
      <c r="E496" s="1680" t="s">
        <v>6391</v>
      </c>
      <c r="F496" s="1771">
        <v>1</v>
      </c>
      <c r="G496" s="1667"/>
      <c r="H496" s="1772"/>
      <c r="I496" s="1772"/>
      <c r="J496" s="1779" t="s">
        <v>3283</v>
      </c>
      <c r="K496" s="1680" t="s">
        <v>782</v>
      </c>
      <c r="L496" s="1778" t="s">
        <v>6392</v>
      </c>
      <c r="M496" s="1773" t="s">
        <v>6393</v>
      </c>
      <c r="N496" s="1680"/>
      <c r="O496" s="1774" t="s">
        <v>3202</v>
      </c>
      <c r="P496" s="1771">
        <v>34</v>
      </c>
      <c r="Q496" s="1771">
        <v>34</v>
      </c>
      <c r="R496" s="1688"/>
      <c r="S496" s="1691" t="s">
        <v>4285</v>
      </c>
      <c r="T496" s="1764" t="s">
        <v>6544</v>
      </c>
      <c r="U496" s="1775" t="s">
        <v>6545</v>
      </c>
      <c r="V496" s="1775" t="s">
        <v>6546</v>
      </c>
    </row>
    <row r="497" spans="3:22" ht="15" customHeight="1" x14ac:dyDescent="0.25">
      <c r="C497" s="1663">
        <v>44998</v>
      </c>
      <c r="D497" s="1664" t="s">
        <v>7144</v>
      </c>
      <c r="E497" s="1665" t="s">
        <v>776</v>
      </c>
      <c r="F497" s="1721">
        <v>133</v>
      </c>
      <c r="G497" s="1667"/>
      <c r="H497" s="1766"/>
      <c r="I497" s="1766"/>
      <c r="J497" s="1767" t="s">
        <v>3283</v>
      </c>
      <c r="K497" s="1665" t="s">
        <v>2106</v>
      </c>
      <c r="L497" s="1720" t="s">
        <v>7133</v>
      </c>
      <c r="M497" s="1833" t="s">
        <v>6393</v>
      </c>
      <c r="N497" s="1665" t="s">
        <v>535</v>
      </c>
      <c r="O497" s="1769" t="s">
        <v>3202</v>
      </c>
      <c r="P497" s="1721">
        <v>1</v>
      </c>
      <c r="Q497" s="1721">
        <v>133</v>
      </c>
      <c r="R497" s="1703"/>
      <c r="S497" s="1704"/>
      <c r="T497" s="1765"/>
      <c r="U497" s="1770"/>
      <c r="V497" s="1770"/>
    </row>
    <row r="498" spans="3:22" ht="15" customHeight="1" x14ac:dyDescent="0.25">
      <c r="C498" s="1663">
        <v>44998</v>
      </c>
      <c r="D498" s="1664" t="s">
        <v>7145</v>
      </c>
      <c r="E498" s="1665" t="s">
        <v>13</v>
      </c>
      <c r="F498" s="1721">
        <v>300</v>
      </c>
      <c r="G498" s="1667" t="s">
        <v>574</v>
      </c>
      <c r="H498" s="1766"/>
      <c r="I498" s="1766"/>
      <c r="J498" s="1767" t="s">
        <v>7146</v>
      </c>
      <c r="K498" s="1665" t="s">
        <v>3667</v>
      </c>
      <c r="L498" s="1720" t="s">
        <v>7147</v>
      </c>
      <c r="M498" s="1768" t="s">
        <v>7148</v>
      </c>
      <c r="N498" s="1665" t="s">
        <v>7149</v>
      </c>
      <c r="O498" s="1769" t="s">
        <v>7150</v>
      </c>
      <c r="P498" s="1721">
        <v>13</v>
      </c>
      <c r="Q498" s="1721">
        <v>3900</v>
      </c>
      <c r="R498" s="1703" t="s">
        <v>511</v>
      </c>
      <c r="S498" s="1704" t="s">
        <v>7151</v>
      </c>
      <c r="T498" s="1765" t="s">
        <v>7152</v>
      </c>
      <c r="U498" s="1770" t="s">
        <v>7153</v>
      </c>
      <c r="V498" s="1770" t="s">
        <v>6514</v>
      </c>
    </row>
    <row r="499" spans="3:22" ht="15" customHeight="1" x14ac:dyDescent="0.25">
      <c r="C499" s="1663">
        <v>44995</v>
      </c>
      <c r="D499" s="1723" t="s">
        <v>7154</v>
      </c>
      <c r="E499" s="1724" t="s">
        <v>13</v>
      </c>
      <c r="F499" s="1784">
        <v>10</v>
      </c>
      <c r="G499" s="1667" t="s">
        <v>4668</v>
      </c>
      <c r="H499" s="1780"/>
      <c r="I499" s="1780"/>
      <c r="J499" s="1781" t="s">
        <v>7155</v>
      </c>
      <c r="K499" s="1724" t="s">
        <v>506</v>
      </c>
      <c r="L499" s="1831" t="s">
        <v>7156</v>
      </c>
      <c r="M499" s="1782" t="s">
        <v>7157</v>
      </c>
      <c r="N499" s="1724" t="s">
        <v>7158</v>
      </c>
      <c r="O499" s="1783" t="s">
        <v>7159</v>
      </c>
      <c r="P499" s="1784">
        <v>10</v>
      </c>
      <c r="Q499" s="1784">
        <v>100</v>
      </c>
      <c r="R499" s="1732"/>
      <c r="S499" s="1691" t="s">
        <v>7160</v>
      </c>
      <c r="T499" s="1764" t="s">
        <v>7161</v>
      </c>
      <c r="U499" s="1775" t="s">
        <v>7162</v>
      </c>
      <c r="V499" s="1775" t="s">
        <v>6484</v>
      </c>
    </row>
    <row r="500" spans="3:22" ht="15" customHeight="1" x14ac:dyDescent="0.25">
      <c r="C500" s="1663">
        <v>44995</v>
      </c>
      <c r="D500" s="1664" t="s">
        <v>7163</v>
      </c>
      <c r="E500" s="1665" t="s">
        <v>13</v>
      </c>
      <c r="F500" s="1721">
        <v>6</v>
      </c>
      <c r="G500" s="1667" t="s">
        <v>574</v>
      </c>
      <c r="H500" s="1766"/>
      <c r="I500" s="1766"/>
      <c r="J500" s="1767" t="s">
        <v>7164</v>
      </c>
      <c r="K500" s="1665" t="s">
        <v>506</v>
      </c>
      <c r="L500" s="1720"/>
      <c r="M500" s="1768" t="s">
        <v>7165</v>
      </c>
      <c r="N500" s="1665" t="s">
        <v>7166</v>
      </c>
      <c r="O500" s="1769" t="s">
        <v>7167</v>
      </c>
      <c r="P500" s="1721">
        <v>65</v>
      </c>
      <c r="Q500" s="1721">
        <v>390</v>
      </c>
      <c r="R500" s="1742"/>
      <c r="S500" s="1691" t="s">
        <v>7168</v>
      </c>
      <c r="T500" s="1764" t="s">
        <v>7169</v>
      </c>
      <c r="U500" s="1775" t="s">
        <v>7170</v>
      </c>
      <c r="V500" s="1775" t="s">
        <v>6546</v>
      </c>
    </row>
    <row r="501" spans="3:22" ht="15" customHeight="1" x14ac:dyDescent="0.25">
      <c r="C501" s="1663">
        <v>44995</v>
      </c>
      <c r="D501" s="1723" t="s">
        <v>7171</v>
      </c>
      <c r="E501" s="1724" t="s">
        <v>13</v>
      </c>
      <c r="F501" s="1784">
        <v>30</v>
      </c>
      <c r="G501" s="1667" t="s">
        <v>574</v>
      </c>
      <c r="H501" s="1780"/>
      <c r="I501" s="1780"/>
      <c r="J501" s="1781" t="s">
        <v>7155</v>
      </c>
      <c r="K501" s="1724" t="s">
        <v>506</v>
      </c>
      <c r="L501" s="1831" t="s">
        <v>7172</v>
      </c>
      <c r="M501" s="1782" t="s">
        <v>7173</v>
      </c>
      <c r="N501" s="1724" t="s">
        <v>7174</v>
      </c>
      <c r="O501" s="1783" t="s">
        <v>7175</v>
      </c>
      <c r="P501" s="1784">
        <v>14</v>
      </c>
      <c r="Q501" s="1784">
        <v>420</v>
      </c>
      <c r="R501" s="1732"/>
      <c r="S501" s="1691" t="s">
        <v>7176</v>
      </c>
      <c r="T501" s="1764" t="s">
        <v>7177</v>
      </c>
      <c r="U501" s="1775" t="s">
        <v>7178</v>
      </c>
      <c r="V501" s="1775" t="s">
        <v>7179</v>
      </c>
    </row>
    <row r="502" spans="3:22" ht="15" customHeight="1" x14ac:dyDescent="0.25">
      <c r="C502" s="1663">
        <v>44995</v>
      </c>
      <c r="D502" s="1723" t="s">
        <v>7180</v>
      </c>
      <c r="E502" s="1724" t="s">
        <v>13</v>
      </c>
      <c r="F502" s="1784">
        <v>10</v>
      </c>
      <c r="G502" s="1667" t="s">
        <v>4668</v>
      </c>
      <c r="H502" s="1780"/>
      <c r="I502" s="1780"/>
      <c r="J502" s="1781" t="s">
        <v>7155</v>
      </c>
      <c r="K502" s="1724" t="s">
        <v>506</v>
      </c>
      <c r="L502" s="1831" t="s">
        <v>7181</v>
      </c>
      <c r="M502" s="1782" t="s">
        <v>7182</v>
      </c>
      <c r="N502" s="1724" t="s">
        <v>7183</v>
      </c>
      <c r="O502" s="1783" t="s">
        <v>7184</v>
      </c>
      <c r="P502" s="1784">
        <v>43</v>
      </c>
      <c r="Q502" s="1784">
        <v>430</v>
      </c>
      <c r="R502" s="1732"/>
      <c r="S502" s="1691" t="s">
        <v>7068</v>
      </c>
      <c r="T502" s="1764" t="s">
        <v>7069</v>
      </c>
      <c r="U502" s="1775" t="s">
        <v>7070</v>
      </c>
      <c r="V502" s="1775" t="s">
        <v>6708</v>
      </c>
    </row>
    <row r="503" spans="3:22" ht="15" customHeight="1" x14ac:dyDescent="0.25">
      <c r="C503" s="1663">
        <v>44995</v>
      </c>
      <c r="D503" s="1664" t="s">
        <v>7185</v>
      </c>
      <c r="E503" s="1665" t="s">
        <v>7186</v>
      </c>
      <c r="F503" s="1798">
        <v>107</v>
      </c>
      <c r="G503" s="1667" t="s">
        <v>5184</v>
      </c>
      <c r="H503" s="1799"/>
      <c r="I503" s="1799"/>
      <c r="J503" s="1767" t="s">
        <v>7187</v>
      </c>
      <c r="K503" s="1800" t="e" vm="1">
        <v>#VALUE!</v>
      </c>
      <c r="L503" s="1789" t="s">
        <v>7188</v>
      </c>
      <c r="M503" s="1801" t="s">
        <v>7189</v>
      </c>
      <c r="N503" s="1802" t="s">
        <v>6569</v>
      </c>
      <c r="O503" s="1678" t="s">
        <v>7190</v>
      </c>
      <c r="P503" s="1802">
        <v>7</v>
      </c>
      <c r="Q503" s="1802">
        <v>749</v>
      </c>
      <c r="R503" s="1803" t="s">
        <v>511</v>
      </c>
      <c r="S503" s="1691" t="s">
        <v>3559</v>
      </c>
      <c r="T503" s="1764" t="s">
        <v>6571</v>
      </c>
      <c r="U503" s="1764" t="s">
        <v>6572</v>
      </c>
      <c r="V503" s="1764" t="s">
        <v>6573</v>
      </c>
    </row>
    <row r="504" spans="3:22" ht="15" customHeight="1" x14ac:dyDescent="0.25">
      <c r="C504" s="1663">
        <v>44994</v>
      </c>
      <c r="D504" s="1679" t="s">
        <v>7191</v>
      </c>
      <c r="E504" s="1680" t="s">
        <v>7192</v>
      </c>
      <c r="F504" s="1771">
        <v>400</v>
      </c>
      <c r="G504" s="1667" t="s">
        <v>4668</v>
      </c>
      <c r="H504" s="1772"/>
      <c r="I504" s="1772"/>
      <c r="J504" s="1779" t="s">
        <v>7193</v>
      </c>
      <c r="K504" s="1680" t="s">
        <v>506</v>
      </c>
      <c r="L504" s="1778" t="s">
        <v>1038</v>
      </c>
      <c r="M504" s="1773" t="s">
        <v>7194</v>
      </c>
      <c r="N504" s="1680" t="s">
        <v>5300</v>
      </c>
      <c r="O504" s="1774" t="s">
        <v>7195</v>
      </c>
      <c r="P504" s="1771">
        <v>0</v>
      </c>
      <c r="Q504" s="1771">
        <v>0</v>
      </c>
      <c r="R504" s="1688"/>
      <c r="S504" s="1691" t="s">
        <v>7196</v>
      </c>
      <c r="T504" s="1764" t="s">
        <v>7197</v>
      </c>
      <c r="U504" s="1775" t="s">
        <v>7198</v>
      </c>
      <c r="V504" s="1775" t="s">
        <v>6514</v>
      </c>
    </row>
    <row r="505" spans="3:22" ht="15" customHeight="1" x14ac:dyDescent="0.25">
      <c r="C505" s="1663">
        <v>44994</v>
      </c>
      <c r="D505" s="1693" t="s">
        <v>7199</v>
      </c>
      <c r="E505" s="1694" t="s">
        <v>13</v>
      </c>
      <c r="F505" s="1792">
        <v>5</v>
      </c>
      <c r="G505" s="1667" t="s">
        <v>4668</v>
      </c>
      <c r="H505" s="1793"/>
      <c r="I505" s="1793"/>
      <c r="J505" s="1794" t="s">
        <v>7200</v>
      </c>
      <c r="K505" s="1694" t="s">
        <v>520</v>
      </c>
      <c r="L505" s="1814" t="s">
        <v>6876</v>
      </c>
      <c r="M505" s="1796" t="s">
        <v>7201</v>
      </c>
      <c r="N505" s="1694" t="s">
        <v>7202</v>
      </c>
      <c r="O505" s="1797" t="s">
        <v>7203</v>
      </c>
      <c r="P505" s="1792">
        <v>3</v>
      </c>
      <c r="Q505" s="1792">
        <v>15</v>
      </c>
      <c r="R505" s="1701"/>
      <c r="S505" s="1691" t="s">
        <v>4778</v>
      </c>
      <c r="T505" s="1764" t="s">
        <v>6654</v>
      </c>
      <c r="U505" s="1775" t="s">
        <v>6655</v>
      </c>
      <c r="V505" s="1775" t="s">
        <v>6546</v>
      </c>
    </row>
    <row r="506" spans="3:22" ht="15" customHeight="1" x14ac:dyDescent="0.25">
      <c r="C506" s="1663">
        <v>44994</v>
      </c>
      <c r="D506" s="1664" t="s">
        <v>7204</v>
      </c>
      <c r="E506" s="1665" t="s">
        <v>13</v>
      </c>
      <c r="F506" s="1721">
        <v>25</v>
      </c>
      <c r="G506" s="1667" t="s">
        <v>4668</v>
      </c>
      <c r="H506" s="1766"/>
      <c r="I506" s="1766"/>
      <c r="J506" s="1767" t="s">
        <v>7205</v>
      </c>
      <c r="K506" s="1665" t="s">
        <v>5335</v>
      </c>
      <c r="L506" s="1778" t="s">
        <v>7206</v>
      </c>
      <c r="M506" s="1768" t="s">
        <v>7207</v>
      </c>
      <c r="N506" s="1665" t="s">
        <v>7208</v>
      </c>
      <c r="O506" s="1769" t="s">
        <v>7209</v>
      </c>
      <c r="P506" s="1721">
        <v>5</v>
      </c>
      <c r="Q506" s="1721">
        <v>125</v>
      </c>
      <c r="R506" s="1703"/>
      <c r="S506" s="1691" t="s">
        <v>7076</v>
      </c>
      <c r="T506" s="1764" t="s">
        <v>7077</v>
      </c>
      <c r="U506" s="1775" t="s">
        <v>7078</v>
      </c>
      <c r="V506" s="1775" t="s">
        <v>6708</v>
      </c>
    </row>
    <row r="507" spans="3:22" ht="15" customHeight="1" x14ac:dyDescent="0.25">
      <c r="C507" s="1663">
        <v>44994</v>
      </c>
      <c r="D507" s="1723" t="s">
        <v>7210</v>
      </c>
      <c r="E507" s="1724" t="s">
        <v>13</v>
      </c>
      <c r="F507" s="1784">
        <v>15</v>
      </c>
      <c r="G507" s="1667" t="s">
        <v>574</v>
      </c>
      <c r="H507" s="1780"/>
      <c r="I507" s="1780"/>
      <c r="J507" s="1781" t="s">
        <v>7200</v>
      </c>
      <c r="K507" s="1724" t="s">
        <v>506</v>
      </c>
      <c r="L507" s="1814" t="s">
        <v>6876</v>
      </c>
      <c r="M507" s="1782" t="s">
        <v>7211</v>
      </c>
      <c r="N507" s="1724" t="s">
        <v>7212</v>
      </c>
      <c r="O507" s="1783" t="s">
        <v>7213</v>
      </c>
      <c r="P507" s="1784">
        <v>69</v>
      </c>
      <c r="Q507" s="1784">
        <v>1035</v>
      </c>
      <c r="R507" s="1732"/>
      <c r="S507" s="1691" t="s">
        <v>5234</v>
      </c>
      <c r="T507" s="1764" t="s">
        <v>6482</v>
      </c>
      <c r="U507" s="1775" t="s">
        <v>6483</v>
      </c>
      <c r="V507" s="1775" t="s">
        <v>6484</v>
      </c>
    </row>
    <row r="508" spans="3:22" ht="15" customHeight="1" x14ac:dyDescent="0.25">
      <c r="C508" s="1663">
        <v>44993</v>
      </c>
      <c r="D508" s="1664" t="s">
        <v>7214</v>
      </c>
      <c r="E508" s="1665" t="s">
        <v>13</v>
      </c>
      <c r="F508" s="1721">
        <v>1</v>
      </c>
      <c r="G508" s="1667" t="s">
        <v>574</v>
      </c>
      <c r="H508" s="1766"/>
      <c r="I508" s="1766"/>
      <c r="J508" s="1767" t="s">
        <v>3311</v>
      </c>
      <c r="K508" s="1665" t="s">
        <v>506</v>
      </c>
      <c r="L508" s="1720" t="s">
        <v>7215</v>
      </c>
      <c r="M508" s="1768" t="s">
        <v>7216</v>
      </c>
      <c r="N508" s="1665" t="s">
        <v>7166</v>
      </c>
      <c r="O508" s="1769" t="s">
        <v>7217</v>
      </c>
      <c r="P508" s="1721">
        <v>65</v>
      </c>
      <c r="Q508" s="1721">
        <v>65</v>
      </c>
      <c r="R508" s="1703"/>
      <c r="S508" s="1765" t="s">
        <v>7168</v>
      </c>
      <c r="T508" s="1765" t="s">
        <v>7169</v>
      </c>
      <c r="U508" s="1770" t="s">
        <v>7170</v>
      </c>
      <c r="V508" s="1770" t="s">
        <v>6546</v>
      </c>
    </row>
    <row r="509" spans="3:22" ht="15" customHeight="1" x14ac:dyDescent="0.25">
      <c r="C509" s="1663">
        <v>44993</v>
      </c>
      <c r="D509" s="1664" t="s">
        <v>7218</v>
      </c>
      <c r="E509" s="1665" t="s">
        <v>13</v>
      </c>
      <c r="F509" s="1721">
        <v>100</v>
      </c>
      <c r="G509" s="1667" t="s">
        <v>4714</v>
      </c>
      <c r="H509" s="1766"/>
      <c r="I509" s="1766"/>
      <c r="J509" s="1767" t="s">
        <v>7219</v>
      </c>
      <c r="K509" s="1665" t="s">
        <v>3667</v>
      </c>
      <c r="L509" s="1720" t="s">
        <v>1038</v>
      </c>
      <c r="M509" s="1768" t="s">
        <v>7220</v>
      </c>
      <c r="N509" s="1665" t="s">
        <v>7221</v>
      </c>
      <c r="O509" s="1769" t="s">
        <v>7222</v>
      </c>
      <c r="P509" s="1721">
        <v>35</v>
      </c>
      <c r="Q509" s="1721">
        <v>3500</v>
      </c>
      <c r="R509" s="1703" t="s">
        <v>511</v>
      </c>
      <c r="S509" s="1704" t="s">
        <v>4841</v>
      </c>
      <c r="T509" s="1765" t="s">
        <v>6889</v>
      </c>
      <c r="U509" s="1770" t="s">
        <v>6890</v>
      </c>
      <c r="V509" s="1770" t="s">
        <v>6804</v>
      </c>
    </row>
    <row r="510" spans="3:22" ht="15" customHeight="1" x14ac:dyDescent="0.25">
      <c r="C510" s="1663">
        <v>44993</v>
      </c>
      <c r="D510" s="1664" t="s">
        <v>7223</v>
      </c>
      <c r="E510" s="1665" t="s">
        <v>3115</v>
      </c>
      <c r="F510" s="1721">
        <v>100</v>
      </c>
      <c r="G510" s="1667" t="s">
        <v>574</v>
      </c>
      <c r="H510" s="1766"/>
      <c r="I510" s="1766"/>
      <c r="J510" s="1767" t="s">
        <v>7224</v>
      </c>
      <c r="K510" s="1665" t="s">
        <v>3667</v>
      </c>
      <c r="L510" s="1720" t="s">
        <v>1038</v>
      </c>
      <c r="M510" s="1768" t="s">
        <v>7225</v>
      </c>
      <c r="N510" s="1665" t="s">
        <v>7226</v>
      </c>
      <c r="O510" s="1769" t="s">
        <v>7227</v>
      </c>
      <c r="P510" s="1721">
        <v>34</v>
      </c>
      <c r="Q510" s="1721">
        <v>3400</v>
      </c>
      <c r="R510" s="1703" t="s">
        <v>511</v>
      </c>
      <c r="S510" s="1704" t="s">
        <v>4841</v>
      </c>
      <c r="T510" s="1765" t="s">
        <v>6889</v>
      </c>
      <c r="U510" s="1770" t="s">
        <v>6890</v>
      </c>
      <c r="V510" s="1770" t="s">
        <v>6804</v>
      </c>
    </row>
    <row r="511" spans="3:22" ht="15" customHeight="1" x14ac:dyDescent="0.25">
      <c r="C511" s="1663">
        <v>44992</v>
      </c>
      <c r="D511" s="1664" t="s">
        <v>7228</v>
      </c>
      <c r="E511" s="1665"/>
      <c r="F511" s="1776">
        <v>50</v>
      </c>
      <c r="G511" s="1836" t="s">
        <v>7229</v>
      </c>
      <c r="H511" s="1766"/>
      <c r="I511" s="1766"/>
      <c r="J511" s="1767" t="s">
        <v>7230</v>
      </c>
      <c r="K511" s="1665" t="s">
        <v>520</v>
      </c>
      <c r="L511" s="1720" t="s">
        <v>7231</v>
      </c>
      <c r="M511" s="1837" t="s">
        <v>7232</v>
      </c>
      <c r="N511" s="1665" t="s">
        <v>7233</v>
      </c>
      <c r="O511" s="1769" t="s">
        <v>7234</v>
      </c>
      <c r="P511" s="1721">
        <v>16</v>
      </c>
      <c r="Q511" s="1721">
        <v>800</v>
      </c>
      <c r="R511" s="1703"/>
      <c r="S511" s="1691" t="s">
        <v>842</v>
      </c>
      <c r="T511" s="1763" t="s">
        <v>7235</v>
      </c>
      <c r="U511" s="1838" t="s">
        <v>7236</v>
      </c>
      <c r="V511" s="1838" t="s">
        <v>7237</v>
      </c>
    </row>
    <row r="512" spans="3:22" ht="15" customHeight="1" x14ac:dyDescent="0.25">
      <c r="C512" s="1663">
        <v>44992</v>
      </c>
      <c r="D512" s="1664" t="s">
        <v>7238</v>
      </c>
      <c r="E512" s="1665" t="s">
        <v>7239</v>
      </c>
      <c r="F512" s="1721">
        <v>380</v>
      </c>
      <c r="G512" s="1667" t="s">
        <v>4668</v>
      </c>
      <c r="H512" s="1766"/>
      <c r="I512" s="1766"/>
      <c r="J512" s="1767" t="s">
        <v>7240</v>
      </c>
      <c r="K512" s="1665" t="s">
        <v>506</v>
      </c>
      <c r="L512" s="1720" t="s">
        <v>7241</v>
      </c>
      <c r="M512" s="1768" t="s">
        <v>7242</v>
      </c>
      <c r="N512" s="1665" t="s">
        <v>7243</v>
      </c>
      <c r="O512" s="1769" t="s">
        <v>7244</v>
      </c>
      <c r="P512" s="1721">
        <v>0</v>
      </c>
      <c r="Q512" s="1721">
        <v>0</v>
      </c>
      <c r="R512" s="1703" t="s">
        <v>511</v>
      </c>
      <c r="S512" s="1704" t="s">
        <v>7245</v>
      </c>
      <c r="T512" s="1765"/>
      <c r="U512" s="1770"/>
      <c r="V512" s="1770"/>
    </row>
    <row r="513" spans="3:22" ht="15" customHeight="1" x14ac:dyDescent="0.25">
      <c r="C513" s="1663">
        <v>44992</v>
      </c>
      <c r="D513" s="1679" t="s">
        <v>7246</v>
      </c>
      <c r="E513" s="1680" t="s">
        <v>7247</v>
      </c>
      <c r="F513" s="1771">
        <v>70</v>
      </c>
      <c r="G513" s="1667"/>
      <c r="H513" s="1772"/>
      <c r="I513" s="1772"/>
      <c r="J513" s="1779" t="s">
        <v>7240</v>
      </c>
      <c r="K513" s="1680" t="s">
        <v>3667</v>
      </c>
      <c r="L513" s="1778" t="s">
        <v>7248</v>
      </c>
      <c r="M513" s="1773" t="s">
        <v>7249</v>
      </c>
      <c r="N513" s="1680" t="s">
        <v>535</v>
      </c>
      <c r="O513" s="1774" t="s">
        <v>7244</v>
      </c>
      <c r="P513" s="1771">
        <v>1</v>
      </c>
      <c r="Q513" s="1771">
        <v>70</v>
      </c>
      <c r="R513" s="1688"/>
      <c r="S513" s="1691" t="s">
        <v>5334</v>
      </c>
      <c r="T513" s="1764" t="s">
        <v>6729</v>
      </c>
      <c r="U513" s="1775" t="s">
        <v>6730</v>
      </c>
      <c r="V513" s="1775" t="s">
        <v>6534</v>
      </c>
    </row>
    <row r="514" spans="3:22" ht="15" customHeight="1" x14ac:dyDescent="0.25">
      <c r="C514" s="1663">
        <v>44992</v>
      </c>
      <c r="D514" s="1664" t="s">
        <v>7250</v>
      </c>
      <c r="E514" s="1665" t="s">
        <v>13</v>
      </c>
      <c r="F514" s="1721">
        <v>20</v>
      </c>
      <c r="G514" s="1667" t="s">
        <v>574</v>
      </c>
      <c r="H514" s="1766"/>
      <c r="I514" s="1766"/>
      <c r="J514" s="1767" t="s">
        <v>3361</v>
      </c>
      <c r="K514" s="1665" t="s">
        <v>506</v>
      </c>
      <c r="L514" s="1720" t="s">
        <v>7251</v>
      </c>
      <c r="M514" s="1768" t="s">
        <v>7252</v>
      </c>
      <c r="N514" s="1665" t="s">
        <v>7253</v>
      </c>
      <c r="O514" s="1769" t="s">
        <v>7254</v>
      </c>
      <c r="P514" s="1721">
        <v>47</v>
      </c>
      <c r="Q514" s="1721">
        <v>940</v>
      </c>
      <c r="R514" s="1703"/>
      <c r="S514" s="1704" t="s">
        <v>7255</v>
      </c>
      <c r="T514" s="1765" t="s">
        <v>7256</v>
      </c>
      <c r="U514" s="1770" t="s">
        <v>7257</v>
      </c>
      <c r="V514" s="1770" t="s">
        <v>6546</v>
      </c>
    </row>
    <row r="515" spans="3:22" ht="15" customHeight="1" x14ac:dyDescent="0.25">
      <c r="C515" s="1663">
        <v>44991</v>
      </c>
      <c r="D515" s="1664" t="s">
        <v>7258</v>
      </c>
      <c r="E515" s="1665" t="s">
        <v>13</v>
      </c>
      <c r="F515" s="1721">
        <v>2</v>
      </c>
      <c r="G515" s="1667" t="s">
        <v>4668</v>
      </c>
      <c r="H515" s="1766"/>
      <c r="I515" s="1766"/>
      <c r="J515" s="1767" t="s">
        <v>3354</v>
      </c>
      <c r="K515" s="1665" t="s">
        <v>506</v>
      </c>
      <c r="L515" s="1720" t="s">
        <v>7259</v>
      </c>
      <c r="M515" s="1768" t="s">
        <v>7260</v>
      </c>
      <c r="N515" s="1665" t="s">
        <v>7261</v>
      </c>
      <c r="O515" s="1769" t="s">
        <v>7262</v>
      </c>
      <c r="P515" s="1721">
        <v>10</v>
      </c>
      <c r="Q515" s="1721">
        <v>20</v>
      </c>
      <c r="R515" s="1703"/>
      <c r="S515" s="1704" t="s">
        <v>4617</v>
      </c>
      <c r="T515" s="1765" t="s">
        <v>6906</v>
      </c>
      <c r="U515" s="1770" t="s">
        <v>6803</v>
      </c>
      <c r="V515" s="61" t="s">
        <v>6804</v>
      </c>
    </row>
    <row r="516" spans="3:22" ht="15" customHeight="1" x14ac:dyDescent="0.25">
      <c r="C516" s="1663">
        <v>44991</v>
      </c>
      <c r="D516" s="1679" t="s">
        <v>7263</v>
      </c>
      <c r="E516" s="1680" t="s">
        <v>13</v>
      </c>
      <c r="F516" s="1771">
        <v>50</v>
      </c>
      <c r="G516" s="1667" t="s">
        <v>4714</v>
      </c>
      <c r="H516" s="1772"/>
      <c r="I516" s="1772"/>
      <c r="J516" s="1779" t="s">
        <v>3354</v>
      </c>
      <c r="K516" s="1680" t="s">
        <v>5335</v>
      </c>
      <c r="L516" s="1778" t="s">
        <v>511</v>
      </c>
      <c r="M516" s="1773" t="s">
        <v>7264</v>
      </c>
      <c r="N516" s="1680" t="s">
        <v>7265</v>
      </c>
      <c r="O516" s="1774" t="s">
        <v>7195</v>
      </c>
      <c r="P516" s="1771">
        <v>8</v>
      </c>
      <c r="Q516" s="1771">
        <v>400</v>
      </c>
      <c r="R516" s="1688"/>
      <c r="S516" s="1691" t="s">
        <v>7076</v>
      </c>
      <c r="T516" s="1764" t="s">
        <v>7077</v>
      </c>
      <c r="U516" s="1775" t="s">
        <v>7078</v>
      </c>
      <c r="V516" s="1775" t="s">
        <v>6708</v>
      </c>
    </row>
    <row r="517" spans="3:22" ht="15" customHeight="1" x14ac:dyDescent="0.25">
      <c r="C517" s="1663">
        <v>44991</v>
      </c>
      <c r="D517" s="1664" t="s">
        <v>7266</v>
      </c>
      <c r="E517" s="1665" t="s">
        <v>13</v>
      </c>
      <c r="F517" s="1721">
        <v>49</v>
      </c>
      <c r="G517" s="1839"/>
      <c r="H517" s="1766"/>
      <c r="I517" s="1766"/>
      <c r="J517" s="1767" t="s">
        <v>7267</v>
      </c>
      <c r="K517" s="1665" t="s">
        <v>782</v>
      </c>
      <c r="L517" s="1720" t="s">
        <v>7268</v>
      </c>
      <c r="M517" s="1768" t="s">
        <v>7269</v>
      </c>
      <c r="N517" s="1665" t="s">
        <v>1144</v>
      </c>
      <c r="O517" s="1769" t="s">
        <v>7270</v>
      </c>
      <c r="P517" s="1721">
        <v>50</v>
      </c>
      <c r="Q517" s="1721">
        <v>2450</v>
      </c>
      <c r="R517" s="1703"/>
      <c r="S517" s="1704" t="s">
        <v>5494</v>
      </c>
      <c r="T517" s="1765" t="s">
        <v>6790</v>
      </c>
      <c r="U517" s="1770" t="s">
        <v>6791</v>
      </c>
      <c r="V517" s="1770" t="s">
        <v>6792</v>
      </c>
    </row>
    <row r="518" spans="3:22" ht="15" customHeight="1" x14ac:dyDescent="0.25">
      <c r="C518" s="1663">
        <v>44991</v>
      </c>
      <c r="D518" s="1664" t="s">
        <v>7271</v>
      </c>
      <c r="E518" s="1665" t="s">
        <v>7272</v>
      </c>
      <c r="F518" s="1721">
        <v>400</v>
      </c>
      <c r="G518" s="1667" t="s">
        <v>4714</v>
      </c>
      <c r="H518" s="1766"/>
      <c r="I518" s="1766"/>
      <c r="J518" s="1767" t="s">
        <v>7273</v>
      </c>
      <c r="K518" s="1665" t="s">
        <v>540</v>
      </c>
      <c r="L518" s="1720" t="s">
        <v>586</v>
      </c>
      <c r="M518" s="1768" t="s">
        <v>7274</v>
      </c>
      <c r="N518" s="1665" t="s">
        <v>6412</v>
      </c>
      <c r="O518" s="1769" t="s">
        <v>7275</v>
      </c>
      <c r="P518" s="1721">
        <v>10</v>
      </c>
      <c r="Q518" s="1721">
        <v>4000</v>
      </c>
      <c r="R518" s="1703" t="s">
        <v>511</v>
      </c>
      <c r="S518" s="1704" t="s">
        <v>5460</v>
      </c>
      <c r="T518" s="1765" t="s">
        <v>6633</v>
      </c>
      <c r="U518" s="1770" t="s">
        <v>6634</v>
      </c>
      <c r="V518" s="1770" t="s">
        <v>6635</v>
      </c>
    </row>
    <row r="519" spans="3:22" ht="15" customHeight="1" x14ac:dyDescent="0.25">
      <c r="C519" s="1663">
        <v>44988</v>
      </c>
      <c r="D519" s="1693" t="s">
        <v>7276</v>
      </c>
      <c r="E519" s="1694" t="s">
        <v>7277</v>
      </c>
      <c r="F519" s="1792">
        <v>4</v>
      </c>
      <c r="G519" s="1667" t="s">
        <v>574</v>
      </c>
      <c r="H519" s="1793"/>
      <c r="I519" s="1793"/>
      <c r="J519" s="1794" t="s">
        <v>7278</v>
      </c>
      <c r="K519" s="1694" t="s">
        <v>506</v>
      </c>
      <c r="L519" s="1795" t="s">
        <v>7279</v>
      </c>
      <c r="M519" s="1796" t="s">
        <v>7280</v>
      </c>
      <c r="N519" s="1694" t="s">
        <v>6895</v>
      </c>
      <c r="O519" s="1797" t="s">
        <v>7281</v>
      </c>
      <c r="P519" s="1792">
        <v>4</v>
      </c>
      <c r="Q519" s="1792">
        <v>16</v>
      </c>
      <c r="R519" s="1701"/>
      <c r="S519" s="1691" t="s">
        <v>6550</v>
      </c>
      <c r="T519" s="1764" t="s">
        <v>6897</v>
      </c>
      <c r="U519" s="1775" t="s">
        <v>6655</v>
      </c>
      <c r="V519" s="1775" t="s">
        <v>6546</v>
      </c>
    </row>
    <row r="520" spans="3:22" ht="15" customHeight="1" x14ac:dyDescent="0.25">
      <c r="C520" s="1663">
        <v>44988</v>
      </c>
      <c r="D520" s="1664" t="s">
        <v>7282</v>
      </c>
      <c r="E520" s="1665" t="s">
        <v>13</v>
      </c>
      <c r="F520" s="1721">
        <v>5</v>
      </c>
      <c r="G520" s="1667" t="s">
        <v>574</v>
      </c>
      <c r="H520" s="1766"/>
      <c r="I520" s="1766"/>
      <c r="J520" s="1767" t="s">
        <v>7283</v>
      </c>
      <c r="K520" s="1665" t="s">
        <v>3667</v>
      </c>
      <c r="L520" s="1720" t="s">
        <v>7284</v>
      </c>
      <c r="M520" s="1768" t="s">
        <v>7285</v>
      </c>
      <c r="N520" s="1665" t="s">
        <v>7286</v>
      </c>
      <c r="O520" s="1769" t="s">
        <v>7287</v>
      </c>
      <c r="P520" s="1721">
        <v>5</v>
      </c>
      <c r="Q520" s="1721">
        <v>25</v>
      </c>
      <c r="R520" s="1703"/>
      <c r="S520" s="1704" t="s">
        <v>4455</v>
      </c>
      <c r="T520" s="1765" t="s">
        <v>7288</v>
      </c>
      <c r="U520" s="1770" t="s">
        <v>7289</v>
      </c>
      <c r="V520" s="1770" t="s">
        <v>4783</v>
      </c>
    </row>
    <row r="521" spans="3:22" ht="15" customHeight="1" x14ac:dyDescent="0.25">
      <c r="C521" s="1663">
        <v>44988</v>
      </c>
      <c r="D521" s="1664" t="s">
        <v>7290</v>
      </c>
      <c r="E521" s="1665" t="s">
        <v>13</v>
      </c>
      <c r="F521" s="1721">
        <v>50</v>
      </c>
      <c r="G521" s="1667" t="s">
        <v>4668</v>
      </c>
      <c r="H521" s="1766"/>
      <c r="I521" s="1766"/>
      <c r="J521" s="1767" t="s">
        <v>7283</v>
      </c>
      <c r="K521" s="1665" t="s">
        <v>782</v>
      </c>
      <c r="L521" s="1720" t="s">
        <v>1038</v>
      </c>
      <c r="M521" s="1768" t="s">
        <v>7291</v>
      </c>
      <c r="N521" s="1665" t="s">
        <v>7292</v>
      </c>
      <c r="O521" s="1769" t="s">
        <v>7293</v>
      </c>
      <c r="P521" s="1721">
        <v>2</v>
      </c>
      <c r="Q521" s="1721">
        <v>100</v>
      </c>
      <c r="R521" s="1703"/>
      <c r="S521" s="1704" t="s">
        <v>1250</v>
      </c>
      <c r="T521" s="1765" t="s">
        <v>7294</v>
      </c>
      <c r="U521" s="1770" t="s">
        <v>7295</v>
      </c>
      <c r="V521" s="1770" t="s">
        <v>6475</v>
      </c>
    </row>
    <row r="522" spans="3:22" ht="15" customHeight="1" x14ac:dyDescent="0.25">
      <c r="C522" s="1663">
        <v>44988</v>
      </c>
      <c r="D522" s="1664" t="s">
        <v>7296</v>
      </c>
      <c r="E522" s="1665" t="s">
        <v>13</v>
      </c>
      <c r="F522" s="1721">
        <v>7</v>
      </c>
      <c r="G522" s="1667" t="s">
        <v>574</v>
      </c>
      <c r="H522" s="1766"/>
      <c r="I522" s="1766"/>
      <c r="J522" s="1767" t="s">
        <v>7283</v>
      </c>
      <c r="K522" s="1665" t="s">
        <v>3667</v>
      </c>
      <c r="L522" s="1720" t="s">
        <v>7297</v>
      </c>
      <c r="M522" s="1768" t="s">
        <v>7298</v>
      </c>
      <c r="N522" s="1665" t="s">
        <v>7299</v>
      </c>
      <c r="O522" s="1769" t="s">
        <v>7300</v>
      </c>
      <c r="P522" s="1721">
        <v>71</v>
      </c>
      <c r="Q522" s="1721">
        <v>497</v>
      </c>
      <c r="R522" s="1703"/>
      <c r="S522" s="1704" t="s">
        <v>7301</v>
      </c>
      <c r="T522" s="1765" t="s">
        <v>7302</v>
      </c>
      <c r="U522" s="1770" t="s">
        <v>7303</v>
      </c>
      <c r="V522" s="1770" t="s">
        <v>6546</v>
      </c>
    </row>
    <row r="523" spans="3:22" ht="15" customHeight="1" x14ac:dyDescent="0.25">
      <c r="C523" s="1663">
        <v>44988</v>
      </c>
      <c r="D523" s="1664" t="s">
        <v>7304</v>
      </c>
      <c r="E523" s="1665" t="s">
        <v>136</v>
      </c>
      <c r="F523" s="1721">
        <v>1</v>
      </c>
      <c r="G523" s="1839" t="s">
        <v>4668</v>
      </c>
      <c r="H523" s="1766"/>
      <c r="I523" s="1766"/>
      <c r="J523" s="1767" t="s">
        <v>7305</v>
      </c>
      <c r="K523" s="1665" t="s">
        <v>506</v>
      </c>
      <c r="L523" s="1720" t="s">
        <v>7306</v>
      </c>
      <c r="M523" s="1768" t="s">
        <v>7307</v>
      </c>
      <c r="N523" s="1665" t="s">
        <v>7308</v>
      </c>
      <c r="O523" s="1840" t="s">
        <v>7309</v>
      </c>
      <c r="P523" s="1721">
        <v>11</v>
      </c>
      <c r="Q523" s="1721">
        <v>11</v>
      </c>
      <c r="R523" s="1703"/>
      <c r="S523" s="1704" t="s">
        <v>7310</v>
      </c>
      <c r="T523" s="1765" t="s">
        <v>7311</v>
      </c>
      <c r="U523" s="1770" t="s">
        <v>7312</v>
      </c>
      <c r="V523" s="1770" t="s">
        <v>7313</v>
      </c>
    </row>
    <row r="524" spans="3:22" ht="15" customHeight="1" x14ac:dyDescent="0.25">
      <c r="C524" s="1663">
        <v>44987</v>
      </c>
      <c r="D524" s="1664" t="s">
        <v>7314</v>
      </c>
      <c r="E524" s="1665" t="s">
        <v>13</v>
      </c>
      <c r="F524" s="1721">
        <v>32</v>
      </c>
      <c r="G524" s="1667" t="s">
        <v>574</v>
      </c>
      <c r="H524" s="1766"/>
      <c r="I524" s="1766"/>
      <c r="J524" s="1767" t="s">
        <v>7315</v>
      </c>
      <c r="K524" s="1665" t="s">
        <v>506</v>
      </c>
      <c r="L524" s="1778" t="s">
        <v>7316</v>
      </c>
      <c r="M524" s="1768" t="s">
        <v>7317</v>
      </c>
      <c r="N524" s="1665" t="s">
        <v>7318</v>
      </c>
      <c r="O524" s="1769" t="s">
        <v>7319</v>
      </c>
      <c r="P524" s="1721">
        <v>0</v>
      </c>
      <c r="Q524" s="1721">
        <v>0</v>
      </c>
      <c r="R524" s="1703" t="s">
        <v>511</v>
      </c>
      <c r="S524" s="1704" t="s">
        <v>4903</v>
      </c>
      <c r="T524" s="1765" t="s">
        <v>7320</v>
      </c>
      <c r="U524" s="1770" t="s">
        <v>7321</v>
      </c>
      <c r="V524" s="1770" t="s">
        <v>6534</v>
      </c>
    </row>
    <row r="525" spans="3:22" ht="15" customHeight="1" x14ac:dyDescent="0.25">
      <c r="C525" s="1663">
        <v>44987</v>
      </c>
      <c r="D525" s="1679" t="s">
        <v>7322</v>
      </c>
      <c r="E525" s="1680" t="s">
        <v>7323</v>
      </c>
      <c r="F525" s="1771">
        <v>80</v>
      </c>
      <c r="G525" s="1667" t="s">
        <v>4797</v>
      </c>
      <c r="H525" s="1772"/>
      <c r="I525" s="1772"/>
      <c r="J525" s="1779" t="s">
        <v>7324</v>
      </c>
      <c r="K525" s="1680" t="s">
        <v>540</v>
      </c>
      <c r="L525" s="2591" t="s">
        <v>7325</v>
      </c>
      <c r="M525" s="2592" t="s">
        <v>7326</v>
      </c>
      <c r="N525" s="1680" t="s">
        <v>7327</v>
      </c>
      <c r="O525" s="1774" t="s">
        <v>3414</v>
      </c>
      <c r="P525" s="1771">
        <v>11</v>
      </c>
      <c r="Q525" s="1771">
        <v>880</v>
      </c>
      <c r="R525" s="1688" t="s">
        <v>511</v>
      </c>
      <c r="S525" s="1691" t="s">
        <v>5460</v>
      </c>
      <c r="T525" s="1764" t="s">
        <v>6633</v>
      </c>
      <c r="U525" s="1775" t="s">
        <v>6634</v>
      </c>
      <c r="V525" s="1775" t="s">
        <v>6635</v>
      </c>
    </row>
    <row r="526" spans="3:22" ht="15" customHeight="1" x14ac:dyDescent="0.25">
      <c r="C526" s="1663">
        <v>44987</v>
      </c>
      <c r="D526" s="1664" t="s">
        <v>7328</v>
      </c>
      <c r="E526" s="1665" t="s">
        <v>7329</v>
      </c>
      <c r="F526" s="1721">
        <v>300</v>
      </c>
      <c r="G526" s="1667" t="s">
        <v>4792</v>
      </c>
      <c r="H526" s="1766"/>
      <c r="I526" s="1766"/>
      <c r="J526" s="1767" t="s">
        <v>7324</v>
      </c>
      <c r="K526" s="1665" t="s">
        <v>782</v>
      </c>
      <c r="L526" s="1720" t="s">
        <v>7330</v>
      </c>
      <c r="M526" s="1768" t="s">
        <v>7331</v>
      </c>
      <c r="N526" s="1665" t="s">
        <v>7332</v>
      </c>
      <c r="O526" s="1769" t="s">
        <v>7333</v>
      </c>
      <c r="P526" s="1721">
        <v>8</v>
      </c>
      <c r="Q526" s="1721">
        <v>2400</v>
      </c>
      <c r="R526" s="1703" t="s">
        <v>511</v>
      </c>
      <c r="S526" s="1704" t="s">
        <v>7334</v>
      </c>
      <c r="T526" s="1765" t="s">
        <v>7335</v>
      </c>
      <c r="U526" s="1770" t="s">
        <v>6730</v>
      </c>
      <c r="V526" s="1770" t="s">
        <v>6534</v>
      </c>
    </row>
    <row r="527" spans="3:22" ht="15" customHeight="1" x14ac:dyDescent="0.25">
      <c r="C527" s="1663">
        <v>44987</v>
      </c>
      <c r="D527" s="1664" t="s">
        <v>7336</v>
      </c>
      <c r="E527" s="1665"/>
      <c r="F527" s="1776">
        <v>25</v>
      </c>
      <c r="G527" s="1836" t="s">
        <v>7229</v>
      </c>
      <c r="H527" s="1766"/>
      <c r="I527" s="1766"/>
      <c r="J527" s="1767" t="s">
        <v>7230</v>
      </c>
      <c r="K527" s="1665" t="s">
        <v>520</v>
      </c>
      <c r="L527" s="1720" t="s">
        <v>7231</v>
      </c>
      <c r="M527" s="1837" t="s">
        <v>7232</v>
      </c>
      <c r="N527" s="1665" t="s">
        <v>7233</v>
      </c>
      <c r="O527" s="1769" t="s">
        <v>7234</v>
      </c>
      <c r="P527" s="1721">
        <v>16</v>
      </c>
      <c r="Q527" s="1721">
        <v>400</v>
      </c>
      <c r="R527" s="1703"/>
      <c r="S527" s="1691" t="s">
        <v>842</v>
      </c>
      <c r="T527" s="1763" t="s">
        <v>7235</v>
      </c>
      <c r="U527" s="1838" t="s">
        <v>7236</v>
      </c>
      <c r="V527" s="1838" t="s">
        <v>7237</v>
      </c>
    </row>
    <row r="528" spans="3:22" ht="15" customHeight="1" x14ac:dyDescent="0.25">
      <c r="C528" s="1663">
        <v>44986</v>
      </c>
      <c r="D528" s="1664" t="s">
        <v>7337</v>
      </c>
      <c r="E528" s="1665" t="s">
        <v>13</v>
      </c>
      <c r="F528" s="1721">
        <v>40</v>
      </c>
      <c r="G528" s="1667" t="s">
        <v>4668</v>
      </c>
      <c r="H528" s="1766"/>
      <c r="I528" s="1766"/>
      <c r="J528" s="1767" t="s">
        <v>7338</v>
      </c>
      <c r="K528" s="1841" t="s">
        <v>506</v>
      </c>
      <c r="L528" s="1720" t="s">
        <v>1038</v>
      </c>
      <c r="M528" s="1768" t="s">
        <v>7339</v>
      </c>
      <c r="N528" s="1665" t="s">
        <v>7130</v>
      </c>
      <c r="O528" s="1769" t="s">
        <v>7227</v>
      </c>
      <c r="P528" s="1721">
        <v>0</v>
      </c>
      <c r="Q528" s="1721">
        <v>0</v>
      </c>
      <c r="R528" s="1703"/>
      <c r="S528" s="1704" t="s">
        <v>5382</v>
      </c>
      <c r="T528" s="1765" t="s">
        <v>6919</v>
      </c>
      <c r="U528" s="1770" t="s">
        <v>6446</v>
      </c>
      <c r="V528" s="1770" t="s">
        <v>6447</v>
      </c>
    </row>
    <row r="529" spans="3:22" ht="15" customHeight="1" x14ac:dyDescent="0.25">
      <c r="C529" s="1663">
        <v>44986</v>
      </c>
      <c r="D529" s="1723" t="s">
        <v>7340</v>
      </c>
      <c r="E529" s="1724" t="s">
        <v>13</v>
      </c>
      <c r="F529" s="1784">
        <v>4</v>
      </c>
      <c r="G529" s="1667" t="s">
        <v>7341</v>
      </c>
      <c r="H529" s="1780"/>
      <c r="I529" s="1780"/>
      <c r="J529" s="1781" t="s">
        <v>7342</v>
      </c>
      <c r="K529" s="1724" t="s">
        <v>506</v>
      </c>
      <c r="L529" s="1694" t="s">
        <v>7343</v>
      </c>
      <c r="M529" s="1782" t="s">
        <v>7344</v>
      </c>
      <c r="N529" s="1724" t="s">
        <v>7345</v>
      </c>
      <c r="O529" s="1783" t="s">
        <v>7287</v>
      </c>
      <c r="P529" s="1784">
        <v>5</v>
      </c>
      <c r="Q529" s="1784">
        <v>20</v>
      </c>
      <c r="R529" s="1732"/>
      <c r="S529" s="1691"/>
      <c r="T529" s="1764"/>
      <c r="U529" s="1775"/>
      <c r="V529" s="1775"/>
    </row>
    <row r="530" spans="3:22" ht="15" customHeight="1" x14ac:dyDescent="0.25">
      <c r="C530" s="1663">
        <v>44986</v>
      </c>
      <c r="D530" s="1723" t="s">
        <v>7346</v>
      </c>
      <c r="E530" s="1724" t="s">
        <v>13</v>
      </c>
      <c r="F530" s="1784">
        <v>10</v>
      </c>
      <c r="G530" s="1667" t="s">
        <v>574</v>
      </c>
      <c r="H530" s="1780"/>
      <c r="I530" s="1780"/>
      <c r="J530" s="1781" t="s">
        <v>7342</v>
      </c>
      <c r="K530" s="1724" t="s">
        <v>782</v>
      </c>
      <c r="L530" s="1694" t="s">
        <v>7347</v>
      </c>
      <c r="M530" s="1842" t="s">
        <v>7348</v>
      </c>
      <c r="N530" s="1724" t="s">
        <v>7349</v>
      </c>
      <c r="O530" s="1783" t="s">
        <v>7350</v>
      </c>
      <c r="P530" s="1784">
        <v>38</v>
      </c>
      <c r="Q530" s="1784">
        <v>380</v>
      </c>
      <c r="R530" s="1732" t="s">
        <v>511</v>
      </c>
      <c r="S530" s="1691" t="s">
        <v>7351</v>
      </c>
      <c r="T530" s="1764" t="s">
        <v>7352</v>
      </c>
      <c r="U530" s="1775" t="s">
        <v>7321</v>
      </c>
      <c r="V530" s="1775" t="s">
        <v>6534</v>
      </c>
    </row>
    <row r="531" spans="3:22" ht="15" customHeight="1" x14ac:dyDescent="0.25">
      <c r="C531" s="1663">
        <v>44986</v>
      </c>
      <c r="D531" s="1679" t="s">
        <v>7353</v>
      </c>
      <c r="E531" s="1680" t="s">
        <v>13</v>
      </c>
      <c r="F531" s="1771">
        <v>50</v>
      </c>
      <c r="G531" s="1667" t="s">
        <v>4714</v>
      </c>
      <c r="H531" s="1772"/>
      <c r="I531" s="1772"/>
      <c r="J531" s="1779" t="s">
        <v>7338</v>
      </c>
      <c r="K531" s="1680" t="s">
        <v>782</v>
      </c>
      <c r="L531" s="1778" t="s">
        <v>1038</v>
      </c>
      <c r="M531" s="1773" t="s">
        <v>7354</v>
      </c>
      <c r="N531" s="1680" t="s">
        <v>7355</v>
      </c>
      <c r="O531" s="1774" t="s">
        <v>7356</v>
      </c>
      <c r="P531" s="1771">
        <v>9</v>
      </c>
      <c r="Q531" s="1771">
        <v>450</v>
      </c>
      <c r="R531" s="1688" t="s">
        <v>511</v>
      </c>
      <c r="S531" s="1691" t="s">
        <v>1250</v>
      </c>
      <c r="T531" s="1764" t="s">
        <v>7294</v>
      </c>
      <c r="U531" s="1775" t="s">
        <v>7295</v>
      </c>
      <c r="V531" s="1775" t="s">
        <v>6475</v>
      </c>
    </row>
    <row r="532" spans="3:22" ht="15" customHeight="1" x14ac:dyDescent="0.25">
      <c r="C532" s="1663">
        <v>44986</v>
      </c>
      <c r="D532" s="1734" t="s">
        <v>7357</v>
      </c>
      <c r="E532" s="1735" t="s">
        <v>7358</v>
      </c>
      <c r="F532" s="1735">
        <v>2</v>
      </c>
      <c r="G532" s="1667" t="s">
        <v>4668</v>
      </c>
      <c r="H532" s="1786"/>
      <c r="I532" s="1786"/>
      <c r="J532" s="1843" t="s">
        <v>7359</v>
      </c>
      <c r="K532" s="1735" t="s">
        <v>3667</v>
      </c>
      <c r="L532" s="1789" t="s">
        <v>1038</v>
      </c>
      <c r="M532" s="1790" t="s">
        <v>7360</v>
      </c>
      <c r="N532" s="1735" t="s">
        <v>7361</v>
      </c>
      <c r="O532" s="1791" t="s">
        <v>7362</v>
      </c>
      <c r="P532" s="1785">
        <v>4</v>
      </c>
      <c r="Q532" s="1785">
        <v>5160</v>
      </c>
      <c r="R532" s="1742" t="s">
        <v>511</v>
      </c>
      <c r="S532" s="1704" t="s">
        <v>3855</v>
      </c>
      <c r="T532" s="1765" t="s">
        <v>6830</v>
      </c>
      <c r="U532" s="1770" t="s">
        <v>6831</v>
      </c>
      <c r="V532" s="1770" t="s">
        <v>6620</v>
      </c>
    </row>
    <row r="533" spans="3:22" ht="15" customHeight="1" x14ac:dyDescent="0.35">
      <c r="C533" s="1663">
        <v>44986</v>
      </c>
      <c r="D533" s="1844" t="s">
        <v>7363</v>
      </c>
      <c r="E533" s="1802" t="s">
        <v>7364</v>
      </c>
      <c r="F533" s="1845">
        <v>7</v>
      </c>
      <c r="G533" s="1846" t="s">
        <v>4728</v>
      </c>
      <c r="H533" s="1847"/>
      <c r="I533" s="1799"/>
      <c r="J533" s="1848" t="s">
        <v>7365</v>
      </c>
      <c r="K533" s="1800" t="e" vm="1">
        <v>#VALUE!</v>
      </c>
      <c r="L533" s="1849" t="s">
        <v>843</v>
      </c>
      <c r="M533" s="1768" t="s">
        <v>7366</v>
      </c>
      <c r="N533" s="1665" t="s">
        <v>7367</v>
      </c>
      <c r="O533" s="1769" t="s">
        <v>7368</v>
      </c>
      <c r="P533" s="1802">
        <v>2</v>
      </c>
      <c r="Q533" s="1721">
        <v>14</v>
      </c>
      <c r="R533" s="1830" t="s">
        <v>511</v>
      </c>
      <c r="S533" s="1765" t="s">
        <v>6024</v>
      </c>
      <c r="T533" s="1765"/>
      <c r="U533" s="1770"/>
      <c r="V533" s="1770"/>
    </row>
    <row r="534" spans="3:22" ht="15" customHeight="1" x14ac:dyDescent="0.25">
      <c r="C534" s="1663">
        <v>44985</v>
      </c>
      <c r="D534" s="61" t="s">
        <v>7304</v>
      </c>
      <c r="E534" s="11" t="s">
        <v>136</v>
      </c>
      <c r="F534" s="1806">
        <v>49</v>
      </c>
      <c r="G534" s="1667" t="s">
        <v>4668</v>
      </c>
      <c r="H534" s="1808"/>
      <c r="I534" s="1809"/>
      <c r="J534" s="1810" t="s">
        <v>7369</v>
      </c>
      <c r="K534" s="11" t="s">
        <v>506</v>
      </c>
      <c r="L534" s="1811" t="s">
        <v>7306</v>
      </c>
      <c r="M534" s="10" t="s">
        <v>7370</v>
      </c>
      <c r="N534" s="11" t="s">
        <v>7308</v>
      </c>
      <c r="O534" s="1812" t="s">
        <v>7371</v>
      </c>
      <c r="P534" s="1806">
        <v>11</v>
      </c>
      <c r="Q534" s="1806">
        <v>539</v>
      </c>
      <c r="R534" s="1813"/>
      <c r="S534" s="1765" t="s">
        <v>7310</v>
      </c>
      <c r="T534" s="1765" t="s">
        <v>7311</v>
      </c>
      <c r="U534" s="1770" t="s">
        <v>7312</v>
      </c>
      <c r="V534" s="1770" t="s">
        <v>7313</v>
      </c>
    </row>
    <row r="535" spans="3:22" ht="15" customHeight="1" x14ac:dyDescent="0.35">
      <c r="C535" s="1663">
        <v>44985</v>
      </c>
      <c r="D535" s="1664" t="s">
        <v>7372</v>
      </c>
      <c r="E535" s="1665" t="s">
        <v>7186</v>
      </c>
      <c r="F535" s="1850">
        <v>80</v>
      </c>
      <c r="G535" s="1667" t="s">
        <v>5184</v>
      </c>
      <c r="H535" s="1847"/>
      <c r="I535" s="1799"/>
      <c r="J535" s="1767" t="s">
        <v>7373</v>
      </c>
      <c r="K535" s="1800" t="e" vm="1">
        <v>#VALUE!</v>
      </c>
      <c r="L535" s="1789" t="s">
        <v>6567</v>
      </c>
      <c r="M535" s="1801" t="s">
        <v>7189</v>
      </c>
      <c r="N535" s="1802" t="s">
        <v>6569</v>
      </c>
      <c r="O535" s="1678" t="s">
        <v>7190</v>
      </c>
      <c r="P535" s="1802">
        <v>7</v>
      </c>
      <c r="Q535" s="1802">
        <v>560</v>
      </c>
      <c r="R535" s="1803" t="s">
        <v>511</v>
      </c>
      <c r="S535" s="1691" t="s">
        <v>3559</v>
      </c>
      <c r="T535" s="1764" t="s">
        <v>6571</v>
      </c>
      <c r="U535" s="1764" t="s">
        <v>6572</v>
      </c>
      <c r="V535" s="1764" t="s">
        <v>6573</v>
      </c>
    </row>
    <row r="536" spans="3:22" ht="15" customHeight="1" x14ac:dyDescent="0.25">
      <c r="C536" s="1663">
        <v>44985</v>
      </c>
      <c r="D536" s="1664" t="s">
        <v>7374</v>
      </c>
      <c r="E536" s="1665" t="s">
        <v>7375</v>
      </c>
      <c r="F536" s="1665">
        <v>50</v>
      </c>
      <c r="G536" s="1667" t="s">
        <v>574</v>
      </c>
      <c r="H536" s="1766"/>
      <c r="I536" s="1766"/>
      <c r="J536" s="1767">
        <v>44620</v>
      </c>
      <c r="K536" s="1665" t="s">
        <v>506</v>
      </c>
      <c r="L536" s="1720" t="s">
        <v>7376</v>
      </c>
      <c r="M536" s="1768" t="s">
        <v>7377</v>
      </c>
      <c r="N536" s="1665" t="s">
        <v>7378</v>
      </c>
      <c r="O536" s="1851" t="s">
        <v>7379</v>
      </c>
      <c r="P536" s="1721">
        <v>16</v>
      </c>
      <c r="Q536" s="1721">
        <v>800</v>
      </c>
      <c r="R536" s="1703" t="s">
        <v>511</v>
      </c>
      <c r="S536" s="1704" t="s">
        <v>6724</v>
      </c>
      <c r="T536" s="1765" t="s">
        <v>6512</v>
      </c>
      <c r="U536" s="1770" t="s">
        <v>6513</v>
      </c>
      <c r="V536" s="1770" t="s">
        <v>6514</v>
      </c>
    </row>
    <row r="537" spans="3:22" ht="15" customHeight="1" x14ac:dyDescent="0.25">
      <c r="C537" s="1663">
        <v>44985</v>
      </c>
      <c r="D537" s="1679" t="s">
        <v>7380</v>
      </c>
      <c r="E537" s="1680" t="s">
        <v>13</v>
      </c>
      <c r="F537" s="1771">
        <v>31</v>
      </c>
      <c r="G537" s="1667" t="s">
        <v>4797</v>
      </c>
      <c r="H537" s="1772"/>
      <c r="I537" s="1772"/>
      <c r="J537" s="1779" t="s">
        <v>7369</v>
      </c>
      <c r="K537" s="1680" t="s">
        <v>520</v>
      </c>
      <c r="L537" s="1778" t="s">
        <v>511</v>
      </c>
      <c r="M537" s="1773" t="s">
        <v>7381</v>
      </c>
      <c r="N537" s="1680" t="s">
        <v>7382</v>
      </c>
      <c r="O537" s="1774" t="s">
        <v>7383</v>
      </c>
      <c r="P537" s="1771">
        <v>43</v>
      </c>
      <c r="Q537" s="1771">
        <v>1333</v>
      </c>
      <c r="R537" s="1688"/>
      <c r="S537" s="1691" t="s">
        <v>7384</v>
      </c>
      <c r="T537" s="1764" t="s">
        <v>7385</v>
      </c>
      <c r="U537" s="1775" t="s">
        <v>7386</v>
      </c>
      <c r="V537" s="1775" t="s">
        <v>7313</v>
      </c>
    </row>
    <row r="538" spans="3:22" ht="15" customHeight="1" x14ac:dyDescent="0.25">
      <c r="C538" s="1663">
        <v>44984</v>
      </c>
      <c r="D538" s="1844" t="s">
        <v>7387</v>
      </c>
      <c r="E538" s="1802" t="s">
        <v>7364</v>
      </c>
      <c r="F538" s="1852">
        <v>144</v>
      </c>
      <c r="G538" s="1667" t="s">
        <v>4728</v>
      </c>
      <c r="H538" s="1799"/>
      <c r="I538" s="1799"/>
      <c r="J538" s="1848" t="s">
        <v>7388</v>
      </c>
      <c r="K538" s="1800" t="e" vm="1">
        <v>#VALUE!</v>
      </c>
      <c r="L538" s="1849" t="s">
        <v>7389</v>
      </c>
      <c r="M538" s="1768" t="s">
        <v>7390</v>
      </c>
      <c r="N538" s="1665" t="s">
        <v>7367</v>
      </c>
      <c r="O538" s="1769" t="s">
        <v>7368</v>
      </c>
      <c r="P538" s="1802">
        <v>2</v>
      </c>
      <c r="Q538" s="1721">
        <v>288</v>
      </c>
      <c r="R538" s="1830" t="s">
        <v>511</v>
      </c>
      <c r="S538" s="1704" t="s">
        <v>6024</v>
      </c>
      <c r="T538" s="1765"/>
      <c r="U538" s="1770"/>
      <c r="V538" s="1770"/>
    </row>
    <row r="539" spans="3:22" ht="15" customHeight="1" x14ac:dyDescent="0.25">
      <c r="C539" s="1663">
        <v>44984</v>
      </c>
      <c r="D539" s="1664" t="s">
        <v>7391</v>
      </c>
      <c r="E539" s="1665" t="s">
        <v>13</v>
      </c>
      <c r="F539" s="1721">
        <v>30</v>
      </c>
      <c r="G539" s="1667" t="s">
        <v>4797</v>
      </c>
      <c r="H539" s="1766"/>
      <c r="I539" s="1766"/>
      <c r="J539" s="1767" t="s">
        <v>7392</v>
      </c>
      <c r="K539" s="1665" t="s">
        <v>3667</v>
      </c>
      <c r="L539" s="1720" t="s">
        <v>7393</v>
      </c>
      <c r="M539" s="1768" t="s">
        <v>7394</v>
      </c>
      <c r="N539" s="1665" t="s">
        <v>7395</v>
      </c>
      <c r="O539" s="1769" t="s">
        <v>7396</v>
      </c>
      <c r="P539" s="1721">
        <v>34</v>
      </c>
      <c r="Q539" s="1721">
        <v>1020</v>
      </c>
      <c r="R539" s="1703" t="s">
        <v>511</v>
      </c>
      <c r="S539" s="1704" t="s">
        <v>7397</v>
      </c>
      <c r="T539" s="1765" t="s">
        <v>7398</v>
      </c>
      <c r="U539" s="1770" t="s">
        <v>7012</v>
      </c>
      <c r="V539" s="1770" t="s">
        <v>6502</v>
      </c>
    </row>
    <row r="540" spans="3:22" ht="15" customHeight="1" x14ac:dyDescent="0.25">
      <c r="C540" s="1853">
        <v>44981</v>
      </c>
      <c r="D540" s="1679" t="s">
        <v>7399</v>
      </c>
      <c r="E540" s="1680" t="s">
        <v>7400</v>
      </c>
      <c r="F540" s="1771">
        <v>450</v>
      </c>
      <c r="G540" s="1706" t="s">
        <v>4714</v>
      </c>
      <c r="H540" s="1772"/>
      <c r="I540" s="1772"/>
      <c r="J540" s="1779" t="s">
        <v>7401</v>
      </c>
      <c r="K540" s="1680" t="s">
        <v>506</v>
      </c>
      <c r="L540" s="1778" t="s">
        <v>720</v>
      </c>
      <c r="M540" s="2592" t="s">
        <v>7402</v>
      </c>
      <c r="N540" s="1680" t="s">
        <v>7403</v>
      </c>
      <c r="O540" s="1774" t="s">
        <v>7404</v>
      </c>
      <c r="P540" s="1771">
        <v>0</v>
      </c>
      <c r="Q540" s="1771">
        <v>0</v>
      </c>
      <c r="R540" s="1688"/>
      <c r="S540" s="1691" t="s">
        <v>5460</v>
      </c>
      <c r="T540" s="1764" t="s">
        <v>6633</v>
      </c>
      <c r="U540" s="1775" t="s">
        <v>6634</v>
      </c>
      <c r="V540" s="1775" t="s">
        <v>6635</v>
      </c>
    </row>
    <row r="541" spans="3:22" ht="15" customHeight="1" x14ac:dyDescent="0.25">
      <c r="C541" s="1663">
        <v>44981</v>
      </c>
      <c r="D541" s="1664" t="s">
        <v>7405</v>
      </c>
      <c r="E541" s="1665" t="s">
        <v>13</v>
      </c>
      <c r="F541" s="1721">
        <v>50</v>
      </c>
      <c r="G541" s="1667" t="s">
        <v>4668</v>
      </c>
      <c r="H541" s="1766"/>
      <c r="I541" s="1854"/>
      <c r="J541" s="1767" t="s">
        <v>7406</v>
      </c>
      <c r="K541" s="1665" t="s">
        <v>506</v>
      </c>
      <c r="L541" s="1720" t="s">
        <v>7407</v>
      </c>
      <c r="M541" s="1768" t="s">
        <v>7408</v>
      </c>
      <c r="N541" s="1665" t="s">
        <v>5353</v>
      </c>
      <c r="O541" s="1769" t="s">
        <v>7409</v>
      </c>
      <c r="P541" s="1721">
        <v>17</v>
      </c>
      <c r="Q541" s="1721">
        <v>850</v>
      </c>
      <c r="R541" s="1703" t="s">
        <v>511</v>
      </c>
      <c r="S541" s="1704" t="s">
        <v>5391</v>
      </c>
      <c r="T541" s="1765" t="s">
        <v>6500</v>
      </c>
      <c r="U541" s="1770" t="s">
        <v>6501</v>
      </c>
      <c r="V541" s="1770" t="s">
        <v>6502</v>
      </c>
    </row>
    <row r="542" spans="3:22" ht="15" customHeight="1" x14ac:dyDescent="0.25">
      <c r="C542" s="1663">
        <v>44981</v>
      </c>
      <c r="D542" s="1664" t="s">
        <v>7410</v>
      </c>
      <c r="E542" s="1665" t="s">
        <v>13</v>
      </c>
      <c r="F542" s="1721">
        <v>2</v>
      </c>
      <c r="G542" s="1667" t="s">
        <v>4668</v>
      </c>
      <c r="H542" s="1766"/>
      <c r="I542" s="1766"/>
      <c r="J542" s="1767" t="s">
        <v>7315</v>
      </c>
      <c r="K542" s="1665" t="s">
        <v>3667</v>
      </c>
      <c r="L542" s="1720" t="s">
        <v>6964</v>
      </c>
      <c r="M542" s="1768" t="s">
        <v>7411</v>
      </c>
      <c r="N542" s="1665" t="s">
        <v>6966</v>
      </c>
      <c r="O542" s="1769" t="s">
        <v>7412</v>
      </c>
      <c r="P542" s="1721">
        <v>24</v>
      </c>
      <c r="Q542" s="1721">
        <v>48</v>
      </c>
      <c r="R542" s="1703"/>
      <c r="S542" s="1704" t="s">
        <v>4832</v>
      </c>
      <c r="T542" s="1765" t="s">
        <v>6967</v>
      </c>
      <c r="U542" s="1770" t="s">
        <v>6968</v>
      </c>
      <c r="V542" s="1770" t="s">
        <v>6750</v>
      </c>
    </row>
    <row r="543" spans="3:22" ht="15" customHeight="1" x14ac:dyDescent="0.25">
      <c r="C543" s="1853">
        <v>44980</v>
      </c>
      <c r="D543" s="1855" t="s">
        <v>7413</v>
      </c>
      <c r="E543" s="1694" t="s">
        <v>13</v>
      </c>
      <c r="F543" s="1792">
        <v>3</v>
      </c>
      <c r="G543" s="1667" t="s">
        <v>574</v>
      </c>
      <c r="H543" s="1793"/>
      <c r="I543" s="1793"/>
      <c r="J543" s="1794" t="s">
        <v>7414</v>
      </c>
      <c r="K543" s="1694" t="s">
        <v>3667</v>
      </c>
      <c r="L543" s="1694" t="s">
        <v>7415</v>
      </c>
      <c r="M543" s="1796" t="s">
        <v>7416</v>
      </c>
      <c r="N543" s="1694" t="s">
        <v>7417</v>
      </c>
      <c r="O543" s="1797" t="s">
        <v>7418</v>
      </c>
      <c r="P543" s="1792">
        <v>12</v>
      </c>
      <c r="Q543" s="1792">
        <v>36</v>
      </c>
      <c r="R543" s="1701"/>
      <c r="S543" s="1691" t="s">
        <v>7419</v>
      </c>
      <c r="T543" s="1764" t="s">
        <v>7288</v>
      </c>
      <c r="U543" s="1775" t="s">
        <v>7289</v>
      </c>
      <c r="V543" s="1775" t="s">
        <v>4783</v>
      </c>
    </row>
    <row r="544" spans="3:22" ht="15" customHeight="1" x14ac:dyDescent="0.25">
      <c r="C544" s="1853">
        <v>44980</v>
      </c>
      <c r="D544" s="1664" t="s">
        <v>7420</v>
      </c>
      <c r="E544" s="1665" t="s">
        <v>13</v>
      </c>
      <c r="F544" s="1721">
        <v>47</v>
      </c>
      <c r="G544" s="1667" t="s">
        <v>4693</v>
      </c>
      <c r="H544" s="1766"/>
      <c r="I544" s="1766"/>
      <c r="J544" s="1767" t="s">
        <v>7421</v>
      </c>
      <c r="K544" s="1665" t="s">
        <v>540</v>
      </c>
      <c r="L544" s="1720" t="s">
        <v>586</v>
      </c>
      <c r="M544" s="1768" t="s">
        <v>7422</v>
      </c>
      <c r="N544" s="1665" t="s">
        <v>7423</v>
      </c>
      <c r="O544" s="1769" t="s">
        <v>3418</v>
      </c>
      <c r="P544" s="1721">
        <v>18</v>
      </c>
      <c r="Q544" s="1721">
        <v>846</v>
      </c>
      <c r="R544" s="1703"/>
      <c r="S544" s="1691" t="s">
        <v>5460</v>
      </c>
      <c r="T544" s="1764" t="s">
        <v>6633</v>
      </c>
      <c r="U544" s="1775" t="s">
        <v>6634</v>
      </c>
      <c r="V544" s="1775" t="s">
        <v>6635</v>
      </c>
    </row>
    <row r="545" spans="3:22" ht="15" customHeight="1" x14ac:dyDescent="0.25">
      <c r="C545" s="1853">
        <v>44980</v>
      </c>
      <c r="D545" s="1664" t="s">
        <v>7424</v>
      </c>
      <c r="E545" s="1665" t="s">
        <v>7425</v>
      </c>
      <c r="F545" s="1721">
        <v>80</v>
      </c>
      <c r="G545" s="1667" t="s">
        <v>4705</v>
      </c>
      <c r="H545" s="1766"/>
      <c r="I545" s="1766"/>
      <c r="J545" s="1767" t="s">
        <v>3411</v>
      </c>
      <c r="K545" s="1665" t="s">
        <v>520</v>
      </c>
      <c r="L545" s="1778" t="s">
        <v>7426</v>
      </c>
      <c r="M545" s="1768" t="s">
        <v>7427</v>
      </c>
      <c r="N545" s="1665" t="s">
        <v>7428</v>
      </c>
      <c r="O545" s="1769" t="s">
        <v>7429</v>
      </c>
      <c r="P545" s="1721">
        <v>20</v>
      </c>
      <c r="Q545" s="1721">
        <v>1600</v>
      </c>
      <c r="R545" s="1703" t="s">
        <v>511</v>
      </c>
      <c r="S545" s="1691" t="s">
        <v>6617</v>
      </c>
      <c r="T545" s="1764" t="s">
        <v>6618</v>
      </c>
      <c r="U545" s="1775" t="s">
        <v>6619</v>
      </c>
      <c r="V545" s="1775" t="s">
        <v>6620</v>
      </c>
    </row>
    <row r="546" spans="3:22" ht="15" customHeight="1" x14ac:dyDescent="0.25">
      <c r="C546" s="1853">
        <v>44979</v>
      </c>
      <c r="D546" s="1734" t="s">
        <v>7430</v>
      </c>
      <c r="E546" s="1735" t="s">
        <v>7431</v>
      </c>
      <c r="F546" s="1856">
        <v>1</v>
      </c>
      <c r="G546" s="1839" t="s">
        <v>4668</v>
      </c>
      <c r="H546" s="1786"/>
      <c r="I546" s="1786"/>
      <c r="J546" s="1788" t="s">
        <v>7432</v>
      </c>
      <c r="K546" s="1735" t="s">
        <v>506</v>
      </c>
      <c r="L546" s="1789" t="s">
        <v>5388</v>
      </c>
      <c r="M546" s="1790" t="s">
        <v>7433</v>
      </c>
      <c r="N546" s="1735" t="s">
        <v>7434</v>
      </c>
      <c r="O546" s="1791" t="s">
        <v>7435</v>
      </c>
      <c r="P546" s="1785">
        <v>6</v>
      </c>
      <c r="Q546" s="1785">
        <v>6</v>
      </c>
      <c r="R546" s="1742"/>
      <c r="S546" s="1691" t="s">
        <v>7436</v>
      </c>
      <c r="T546" s="1764" t="s">
        <v>7437</v>
      </c>
      <c r="U546" s="1775" t="s">
        <v>7438</v>
      </c>
      <c r="V546" s="1775" t="s">
        <v>6546</v>
      </c>
    </row>
    <row r="547" spans="3:22" ht="15" customHeight="1" x14ac:dyDescent="0.25">
      <c r="C547" s="1853">
        <v>44979</v>
      </c>
      <c r="D547" s="1679" t="s">
        <v>7439</v>
      </c>
      <c r="E547" s="1680" t="s">
        <v>4307</v>
      </c>
      <c r="F547" s="1771">
        <v>50</v>
      </c>
      <c r="G547" s="1667" t="s">
        <v>4736</v>
      </c>
      <c r="H547" s="1772"/>
      <c r="I547" s="1772"/>
      <c r="J547" s="1779" t="s">
        <v>3442</v>
      </c>
      <c r="K547" s="1680" t="s">
        <v>506</v>
      </c>
      <c r="L547" s="1778" t="s">
        <v>7440</v>
      </c>
      <c r="M547" s="1773" t="s">
        <v>7441</v>
      </c>
      <c r="N547" s="1680" t="s">
        <v>7442</v>
      </c>
      <c r="O547" s="1774" t="s">
        <v>7443</v>
      </c>
      <c r="P547" s="1771">
        <v>0</v>
      </c>
      <c r="Q547" s="1771">
        <v>0</v>
      </c>
      <c r="R547" s="1688" t="s">
        <v>511</v>
      </c>
      <c r="S547" s="1691" t="s">
        <v>7444</v>
      </c>
      <c r="T547" s="1764" t="s">
        <v>7445</v>
      </c>
      <c r="U547" s="1775" t="s">
        <v>7070</v>
      </c>
      <c r="V547" s="1775" t="s">
        <v>6708</v>
      </c>
    </row>
    <row r="548" spans="3:22" ht="15" customHeight="1" x14ac:dyDescent="0.25">
      <c r="C548" s="1853">
        <v>44978</v>
      </c>
      <c r="D548" s="1679" t="s">
        <v>7446</v>
      </c>
      <c r="E548" s="1680" t="s">
        <v>136</v>
      </c>
      <c r="F548" s="1771">
        <v>22</v>
      </c>
      <c r="G548" s="1667" t="s">
        <v>4668</v>
      </c>
      <c r="H548" s="1772"/>
      <c r="I548" s="1772"/>
      <c r="J548" s="1779" t="s">
        <v>7447</v>
      </c>
      <c r="K548" s="1680" t="s">
        <v>506</v>
      </c>
      <c r="L548" s="1778" t="s">
        <v>7448</v>
      </c>
      <c r="M548" s="1773" t="s">
        <v>7449</v>
      </c>
      <c r="N548" s="1680" t="s">
        <v>7450</v>
      </c>
      <c r="O548" s="1774" t="s">
        <v>3436</v>
      </c>
      <c r="P548" s="1771">
        <v>0</v>
      </c>
      <c r="Q548" s="1771">
        <v>0</v>
      </c>
      <c r="R548" s="1688"/>
      <c r="S548" s="1691" t="s">
        <v>522</v>
      </c>
      <c r="T548" s="1764" t="s">
        <v>6463</v>
      </c>
      <c r="U548" s="1775" t="s">
        <v>6464</v>
      </c>
      <c r="V548" s="1775" t="s">
        <v>6465</v>
      </c>
    </row>
    <row r="549" spans="3:22" ht="15" customHeight="1" x14ac:dyDescent="0.25">
      <c r="C549" s="1853">
        <v>44978</v>
      </c>
      <c r="D549" s="1679" t="s">
        <v>7451</v>
      </c>
      <c r="E549" s="1680" t="s">
        <v>13</v>
      </c>
      <c r="F549" s="1771">
        <v>10</v>
      </c>
      <c r="G549" s="1667" t="s">
        <v>4714</v>
      </c>
      <c r="H549" s="1772"/>
      <c r="I549" s="1772"/>
      <c r="J549" s="1779" t="s">
        <v>7452</v>
      </c>
      <c r="K549" s="1680" t="s">
        <v>782</v>
      </c>
      <c r="L549" s="1778" t="s">
        <v>7453</v>
      </c>
      <c r="M549" s="1773" t="s">
        <v>7454</v>
      </c>
      <c r="N549" s="1680" t="s">
        <v>7455</v>
      </c>
      <c r="O549" s="1774" t="s">
        <v>3418</v>
      </c>
      <c r="P549" s="1771">
        <v>1</v>
      </c>
      <c r="Q549" s="1771">
        <v>10</v>
      </c>
      <c r="R549" s="1688"/>
      <c r="S549" s="1691" t="s">
        <v>7456</v>
      </c>
      <c r="T549" s="1764" t="s">
        <v>7457</v>
      </c>
      <c r="U549" s="1775" t="s">
        <v>7458</v>
      </c>
      <c r="V549" s="1775" t="s">
        <v>6447</v>
      </c>
    </row>
    <row r="550" spans="3:22" ht="15" customHeight="1" x14ac:dyDescent="0.25">
      <c r="C550" s="1853">
        <v>44978</v>
      </c>
      <c r="D550" s="1857" t="s">
        <v>7459</v>
      </c>
      <c r="E550" s="1858" t="s">
        <v>7425</v>
      </c>
      <c r="F550" s="1859">
        <v>40</v>
      </c>
      <c r="G550" s="1667" t="s">
        <v>4705</v>
      </c>
      <c r="H550" s="1860"/>
      <c r="I550" s="1860"/>
      <c r="J550" s="1861" t="s">
        <v>7460</v>
      </c>
      <c r="K550" s="1858" t="s">
        <v>520</v>
      </c>
      <c r="L550" s="1753" t="s">
        <v>7461</v>
      </c>
      <c r="M550" s="1862" t="s">
        <v>7427</v>
      </c>
      <c r="N550" s="1858" t="s">
        <v>7428</v>
      </c>
      <c r="O550" s="1863" t="s">
        <v>7429</v>
      </c>
      <c r="P550" s="1859">
        <v>20</v>
      </c>
      <c r="Q550" s="1859">
        <v>800</v>
      </c>
      <c r="R550" s="1864" t="s">
        <v>511</v>
      </c>
      <c r="S550" s="1691" t="s">
        <v>6617</v>
      </c>
      <c r="T550" s="1764" t="s">
        <v>6618</v>
      </c>
      <c r="U550" s="1775" t="s">
        <v>6619</v>
      </c>
      <c r="V550" s="1775" t="s">
        <v>6620</v>
      </c>
    </row>
    <row r="551" spans="3:22" ht="15" customHeight="1" x14ac:dyDescent="0.25">
      <c r="C551" s="1663">
        <v>44978</v>
      </c>
      <c r="D551" s="1664" t="s">
        <v>7462</v>
      </c>
      <c r="E551" s="1665" t="s">
        <v>13</v>
      </c>
      <c r="F551" s="1721">
        <v>4</v>
      </c>
      <c r="G551" s="1667" t="s">
        <v>574</v>
      </c>
      <c r="H551" s="1766"/>
      <c r="I551" s="1766"/>
      <c r="J551" s="1767" t="s">
        <v>7447</v>
      </c>
      <c r="K551" s="1665" t="s">
        <v>520</v>
      </c>
      <c r="L551" s="1720" t="s">
        <v>7463</v>
      </c>
      <c r="M551" s="1768" t="s">
        <v>7464</v>
      </c>
      <c r="N551" s="1665" t="s">
        <v>7465</v>
      </c>
      <c r="O551" s="1769" t="s">
        <v>7466</v>
      </c>
      <c r="P551" s="1721">
        <v>15</v>
      </c>
      <c r="Q551" s="1721">
        <v>60</v>
      </c>
      <c r="R551" s="1703" t="s">
        <v>511</v>
      </c>
      <c r="S551" s="1704" t="s">
        <v>6997</v>
      </c>
      <c r="T551" s="1765" t="s">
        <v>7467</v>
      </c>
      <c r="U551" s="1770" t="s">
        <v>6999</v>
      </c>
      <c r="V551" s="1770" t="s">
        <v>6502</v>
      </c>
    </row>
    <row r="552" spans="3:22" ht="15" customHeight="1" x14ac:dyDescent="0.25">
      <c r="C552" s="1663">
        <v>44978</v>
      </c>
      <c r="D552" s="1664" t="s">
        <v>7468</v>
      </c>
      <c r="E552" s="1665" t="s">
        <v>7186</v>
      </c>
      <c r="F552" s="1816">
        <v>221</v>
      </c>
      <c r="G552" s="1667" t="s">
        <v>574</v>
      </c>
      <c r="H552" s="1766"/>
      <c r="I552" s="1766"/>
      <c r="J552" s="1767" t="s">
        <v>7469</v>
      </c>
      <c r="K552" s="1665" t="s">
        <v>506</v>
      </c>
      <c r="L552" s="1720" t="s">
        <v>7470</v>
      </c>
      <c r="M552" s="1768" t="s">
        <v>7471</v>
      </c>
      <c r="N552" s="1665" t="s">
        <v>6754</v>
      </c>
      <c r="O552" s="1678" t="s">
        <v>7472</v>
      </c>
      <c r="P552" s="1721">
        <v>4</v>
      </c>
      <c r="Q552" s="1802">
        <v>884</v>
      </c>
      <c r="R552" s="1742"/>
      <c r="S552" s="1704" t="s">
        <v>3559</v>
      </c>
      <c r="T552" s="1678" t="s">
        <v>6571</v>
      </c>
      <c r="U552" s="1818" t="s">
        <v>6572</v>
      </c>
      <c r="V552" s="1818" t="s">
        <v>6573</v>
      </c>
    </row>
    <row r="553" spans="3:22" ht="15" customHeight="1" x14ac:dyDescent="0.25">
      <c r="C553" s="1853">
        <v>44974</v>
      </c>
      <c r="D553" s="1752" t="s">
        <v>7473</v>
      </c>
      <c r="E553" s="1753" t="s">
        <v>776</v>
      </c>
      <c r="F553" s="1865" t="s">
        <v>7474</v>
      </c>
      <c r="G553" s="1667"/>
      <c r="H553" s="1866"/>
      <c r="I553" s="1866"/>
      <c r="J553" s="1867" t="s">
        <v>7475</v>
      </c>
      <c r="K553" s="1753" t="s">
        <v>7476</v>
      </c>
      <c r="L553" s="1778" t="s">
        <v>7477</v>
      </c>
      <c r="M553" s="1868" t="s">
        <v>501</v>
      </c>
      <c r="N553" s="1753" t="s">
        <v>4964</v>
      </c>
      <c r="O553" s="1869" t="s">
        <v>7478</v>
      </c>
      <c r="P553" s="1870">
        <v>1</v>
      </c>
      <c r="Q553" s="1870">
        <v>37</v>
      </c>
      <c r="R553" s="1761"/>
      <c r="S553" s="1691" t="s">
        <v>6288</v>
      </c>
      <c r="T553" s="1691" t="s">
        <v>6879</v>
      </c>
      <c r="U553" s="1871" t="s">
        <v>6803</v>
      </c>
      <c r="V553" s="1871" t="s">
        <v>6804</v>
      </c>
    </row>
    <row r="554" spans="3:22" ht="15" customHeight="1" x14ac:dyDescent="0.25">
      <c r="C554" s="1853">
        <v>44974</v>
      </c>
      <c r="D554" s="1752" t="s">
        <v>7479</v>
      </c>
      <c r="E554" s="1753" t="s">
        <v>776</v>
      </c>
      <c r="F554" s="1865" t="s">
        <v>7480</v>
      </c>
      <c r="G554" s="1667"/>
      <c r="H554" s="1866"/>
      <c r="I554" s="1866"/>
      <c r="J554" s="1867" t="s">
        <v>7475</v>
      </c>
      <c r="K554" s="1753" t="s">
        <v>7476</v>
      </c>
      <c r="L554" s="1778" t="s">
        <v>7477</v>
      </c>
      <c r="M554" s="1868" t="s">
        <v>7481</v>
      </c>
      <c r="N554" s="1753" t="s">
        <v>4964</v>
      </c>
      <c r="O554" s="1869" t="s">
        <v>7482</v>
      </c>
      <c r="P554" s="1870">
        <v>1</v>
      </c>
      <c r="Q554" s="1870">
        <v>40</v>
      </c>
      <c r="R554" s="1761"/>
      <c r="S554" s="1691" t="s">
        <v>6288</v>
      </c>
      <c r="T554" s="1691" t="s">
        <v>6879</v>
      </c>
      <c r="U554" s="1871" t="s">
        <v>6803</v>
      </c>
      <c r="V554" s="1871" t="s">
        <v>6804</v>
      </c>
    </row>
    <row r="555" spans="3:22" ht="15" customHeight="1" x14ac:dyDescent="0.25">
      <c r="C555" s="1853">
        <v>44974</v>
      </c>
      <c r="D555" s="1752" t="s">
        <v>7483</v>
      </c>
      <c r="E555" s="1753" t="s">
        <v>13</v>
      </c>
      <c r="F555" s="1872">
        <v>50</v>
      </c>
      <c r="G555" s="1873" t="s">
        <v>574</v>
      </c>
      <c r="H555" s="1755"/>
      <c r="I555" s="1755"/>
      <c r="J555" s="1756" t="s">
        <v>7475</v>
      </c>
      <c r="K555" s="1757" t="s">
        <v>7476</v>
      </c>
      <c r="L555" s="1685" t="s">
        <v>7484</v>
      </c>
      <c r="M555" s="1758" t="s">
        <v>7485</v>
      </c>
      <c r="N555" s="1757" t="s">
        <v>4964</v>
      </c>
      <c r="O555" s="1760" t="s">
        <v>7486</v>
      </c>
      <c r="P555" s="1754">
        <v>1</v>
      </c>
      <c r="Q555" s="1754">
        <v>50</v>
      </c>
      <c r="R555" s="1874"/>
      <c r="S555" s="1875" t="s">
        <v>6288</v>
      </c>
      <c r="T555" s="1875" t="s">
        <v>6879</v>
      </c>
      <c r="U555" s="1876" t="s">
        <v>6803</v>
      </c>
      <c r="V555" s="1876" t="s">
        <v>6804</v>
      </c>
    </row>
    <row r="556" spans="3:22" ht="15" customHeight="1" x14ac:dyDescent="0.25">
      <c r="C556" s="1853">
        <v>44974</v>
      </c>
      <c r="D556" s="1752" t="s">
        <v>7487</v>
      </c>
      <c r="E556" s="1753" t="s">
        <v>13</v>
      </c>
      <c r="F556" s="1872">
        <v>50</v>
      </c>
      <c r="G556" s="1873" t="s">
        <v>574</v>
      </c>
      <c r="H556" s="1755"/>
      <c r="I556" s="1755"/>
      <c r="J556" s="1756" t="s">
        <v>7475</v>
      </c>
      <c r="K556" s="1757" t="s">
        <v>7476</v>
      </c>
      <c r="L556" s="1685" t="s">
        <v>7484</v>
      </c>
      <c r="M556" s="1758" t="s">
        <v>7485</v>
      </c>
      <c r="N556" s="1757" t="s">
        <v>4964</v>
      </c>
      <c r="O556" s="1760" t="s">
        <v>7486</v>
      </c>
      <c r="P556" s="1754">
        <v>1</v>
      </c>
      <c r="Q556" s="1754">
        <v>50</v>
      </c>
      <c r="R556" s="1874"/>
      <c r="S556" s="1875" t="s">
        <v>6288</v>
      </c>
      <c r="T556" s="1875" t="s">
        <v>6879</v>
      </c>
      <c r="U556" s="1876" t="s">
        <v>6803</v>
      </c>
      <c r="V556" s="1876" t="s">
        <v>6804</v>
      </c>
    </row>
    <row r="557" spans="3:22" ht="15" customHeight="1" x14ac:dyDescent="0.25">
      <c r="C557" s="1853">
        <v>44974</v>
      </c>
      <c r="D557" s="1679" t="s">
        <v>7488</v>
      </c>
      <c r="E557" s="1680" t="s">
        <v>13</v>
      </c>
      <c r="F557" s="1771">
        <v>50</v>
      </c>
      <c r="G557" s="1667" t="s">
        <v>4714</v>
      </c>
      <c r="H557" s="1772"/>
      <c r="I557" s="1772"/>
      <c r="J557" s="1779" t="s">
        <v>7489</v>
      </c>
      <c r="K557" s="1680" t="s">
        <v>506</v>
      </c>
      <c r="L557" s="1778" t="s">
        <v>1038</v>
      </c>
      <c r="M557" s="1773" t="s">
        <v>7490</v>
      </c>
      <c r="N557" s="1680" t="s">
        <v>7491</v>
      </c>
      <c r="O557" s="1774" t="s">
        <v>7275</v>
      </c>
      <c r="P557" s="1771">
        <v>4</v>
      </c>
      <c r="Q557" s="1771">
        <v>200</v>
      </c>
      <c r="R557" s="1688" t="s">
        <v>511</v>
      </c>
      <c r="S557" s="1691" t="s">
        <v>5382</v>
      </c>
      <c r="T557" s="1764" t="s">
        <v>6919</v>
      </c>
      <c r="U557" s="1775" t="s">
        <v>6446</v>
      </c>
      <c r="V557" s="1775" t="s">
        <v>6447</v>
      </c>
    </row>
    <row r="558" spans="3:22" ht="15" customHeight="1" x14ac:dyDescent="0.25">
      <c r="C558" s="1853">
        <v>44974</v>
      </c>
      <c r="D558" s="1664" t="s">
        <v>7492</v>
      </c>
      <c r="E558" s="1665" t="s">
        <v>13</v>
      </c>
      <c r="F558" s="1721">
        <v>250</v>
      </c>
      <c r="G558" s="1667" t="s">
        <v>4668</v>
      </c>
      <c r="H558" s="1766"/>
      <c r="I558" s="1766"/>
      <c r="J558" s="1767" t="s">
        <v>7493</v>
      </c>
      <c r="K558" s="1665" t="s">
        <v>506</v>
      </c>
      <c r="L558" s="1720" t="s">
        <v>1038</v>
      </c>
      <c r="M558" s="1768" t="s">
        <v>7494</v>
      </c>
      <c r="N558" s="1665" t="s">
        <v>5373</v>
      </c>
      <c r="O558" s="1769" t="s">
        <v>7495</v>
      </c>
      <c r="P558" s="1721">
        <v>4</v>
      </c>
      <c r="Q558" s="1721">
        <v>1000</v>
      </c>
      <c r="R558" s="1703" t="s">
        <v>511</v>
      </c>
      <c r="S558" s="1704" t="s">
        <v>7496</v>
      </c>
      <c r="T558" s="1765" t="s">
        <v>7497</v>
      </c>
      <c r="U558" s="1770" t="s">
        <v>7498</v>
      </c>
      <c r="V558" s="1770" t="s">
        <v>6514</v>
      </c>
    </row>
    <row r="559" spans="3:22" ht="15" customHeight="1" x14ac:dyDescent="0.25">
      <c r="C559" s="1853">
        <v>44974</v>
      </c>
      <c r="D559" s="1664" t="s">
        <v>7499</v>
      </c>
      <c r="E559" s="1665" t="s">
        <v>7358</v>
      </c>
      <c r="F559" s="1665">
        <v>1008</v>
      </c>
      <c r="G559" s="1667" t="s">
        <v>4668</v>
      </c>
      <c r="H559" s="1766"/>
      <c r="I559" s="1766"/>
      <c r="J559" s="1767" t="s">
        <v>7500</v>
      </c>
      <c r="K559" s="1665" t="s">
        <v>3667</v>
      </c>
      <c r="L559" s="1720" t="s">
        <v>1038</v>
      </c>
      <c r="M559" s="1877" t="s">
        <v>7501</v>
      </c>
      <c r="N559" s="1665" t="s">
        <v>7361</v>
      </c>
      <c r="O559" s="1769" t="s">
        <v>7502</v>
      </c>
      <c r="P559" s="1721">
        <v>4</v>
      </c>
      <c r="Q559" s="1721">
        <v>5160</v>
      </c>
      <c r="R559" s="1703" t="s">
        <v>511</v>
      </c>
      <c r="S559" s="1704" t="s">
        <v>3855</v>
      </c>
      <c r="T559" s="1765" t="s">
        <v>6830</v>
      </c>
      <c r="U559" s="1770" t="s">
        <v>6831</v>
      </c>
      <c r="V559" s="1770" t="s">
        <v>6620</v>
      </c>
    </row>
    <row r="560" spans="3:22" ht="15" customHeight="1" x14ac:dyDescent="0.25">
      <c r="C560" s="1853">
        <v>44974</v>
      </c>
      <c r="D560" s="1664" t="s">
        <v>7136</v>
      </c>
      <c r="E560" s="1665" t="s">
        <v>7137</v>
      </c>
      <c r="F560" s="1776">
        <v>70</v>
      </c>
      <c r="G560" s="1667" t="s">
        <v>4714</v>
      </c>
      <c r="H560" s="1766"/>
      <c r="I560" s="1766"/>
      <c r="J560" s="1767" t="s">
        <v>7503</v>
      </c>
      <c r="K560" s="1665" t="s">
        <v>506</v>
      </c>
      <c r="L560" s="1778" t="s">
        <v>7139</v>
      </c>
      <c r="M560" s="1768" t="s">
        <v>7504</v>
      </c>
      <c r="N560" s="1665" t="s">
        <v>7141</v>
      </c>
      <c r="O560" s="1769" t="s">
        <v>7505</v>
      </c>
      <c r="P560" s="1721">
        <v>82</v>
      </c>
      <c r="Q560" s="1721">
        <v>5740</v>
      </c>
      <c r="R560" s="1703" t="s">
        <v>511</v>
      </c>
      <c r="S560" s="1691" t="s">
        <v>1912</v>
      </c>
      <c r="T560" s="1764" t="s">
        <v>7084</v>
      </c>
      <c r="U560" s="1775" t="s">
        <v>6642</v>
      </c>
      <c r="V560" s="1775" t="s">
        <v>6447</v>
      </c>
    </row>
    <row r="561" spans="3:22" ht="15" customHeight="1" x14ac:dyDescent="0.35">
      <c r="C561" s="1853">
        <v>44973</v>
      </c>
      <c r="D561" s="1878" t="s">
        <v>7506</v>
      </c>
      <c r="E561" s="1680"/>
      <c r="F561" s="1771">
        <v>5</v>
      </c>
      <c r="G561" s="1667" t="s">
        <v>7507</v>
      </c>
      <c r="H561" s="1815"/>
      <c r="I561" s="1772"/>
      <c r="J561" s="1779" t="s">
        <v>7508</v>
      </c>
      <c r="K561" s="1680" t="s">
        <v>520</v>
      </c>
      <c r="L561" s="1778" t="s">
        <v>7231</v>
      </c>
      <c r="M561" s="1805" t="s">
        <v>7509</v>
      </c>
      <c r="N561" s="1680" t="s">
        <v>7233</v>
      </c>
      <c r="O561" s="1774" t="s">
        <v>7510</v>
      </c>
      <c r="P561" s="1771">
        <v>16</v>
      </c>
      <c r="Q561" s="1771">
        <v>80</v>
      </c>
      <c r="R561" s="1688"/>
      <c r="S561" s="1692" t="s">
        <v>842</v>
      </c>
      <c r="T561" s="1692" t="s">
        <v>7235</v>
      </c>
      <c r="U561" s="1879" t="s">
        <v>7236</v>
      </c>
      <c r="V561" s="1879" t="s">
        <v>7237</v>
      </c>
    </row>
    <row r="562" spans="3:22" ht="15" customHeight="1" x14ac:dyDescent="0.25">
      <c r="C562" s="1880">
        <v>44973</v>
      </c>
      <c r="D562" s="1723" t="s">
        <v>7511</v>
      </c>
      <c r="E562" s="1724" t="s">
        <v>13</v>
      </c>
      <c r="F562" s="1784">
        <v>10</v>
      </c>
      <c r="G562" s="1667" t="s">
        <v>4714</v>
      </c>
      <c r="H562" s="1780"/>
      <c r="I562" s="1780"/>
      <c r="J562" s="1781" t="s">
        <v>7512</v>
      </c>
      <c r="K562" s="1724" t="s">
        <v>506</v>
      </c>
      <c r="L562" s="1789" t="s">
        <v>7513</v>
      </c>
      <c r="M562" s="1782" t="s">
        <v>7514</v>
      </c>
      <c r="N562" s="1724" t="s">
        <v>7515</v>
      </c>
      <c r="O562" s="1783" t="s">
        <v>7516</v>
      </c>
      <c r="P562" s="1784">
        <v>75</v>
      </c>
      <c r="Q562" s="1784">
        <v>750</v>
      </c>
      <c r="R562" s="1732"/>
      <c r="S562" s="1691" t="s">
        <v>828</v>
      </c>
      <c r="T562" s="1764" t="s">
        <v>7517</v>
      </c>
      <c r="U562" s="1775" t="s">
        <v>6968</v>
      </c>
      <c r="V562" s="1775" t="s">
        <v>6750</v>
      </c>
    </row>
    <row r="563" spans="3:22" ht="15" customHeight="1" x14ac:dyDescent="0.25">
      <c r="C563" s="1880">
        <v>44973</v>
      </c>
      <c r="D563" s="1664" t="s">
        <v>7518</v>
      </c>
      <c r="E563" s="1665" t="s">
        <v>13</v>
      </c>
      <c r="F563" s="1721">
        <v>60</v>
      </c>
      <c r="G563" s="1667" t="s">
        <v>4668</v>
      </c>
      <c r="H563" s="1766"/>
      <c r="I563" s="1766"/>
      <c r="J563" s="1767" t="s">
        <v>7519</v>
      </c>
      <c r="K563" s="1665" t="s">
        <v>782</v>
      </c>
      <c r="L563" s="1720" t="s">
        <v>5388</v>
      </c>
      <c r="M563" s="1768" t="s">
        <v>7520</v>
      </c>
      <c r="N563" s="1665" t="s">
        <v>7521</v>
      </c>
      <c r="O563" s="1840" t="s">
        <v>7522</v>
      </c>
      <c r="P563" s="1721">
        <v>1</v>
      </c>
      <c r="Q563" s="1721">
        <v>60</v>
      </c>
      <c r="R563" s="1703" t="s">
        <v>511</v>
      </c>
      <c r="S563" s="1704" t="s">
        <v>7523</v>
      </c>
      <c r="T563" s="1765" t="s">
        <v>7096</v>
      </c>
      <c r="U563" s="1770" t="s">
        <v>7097</v>
      </c>
      <c r="V563" s="1770" t="s">
        <v>6447</v>
      </c>
    </row>
    <row r="564" spans="3:22" ht="15" customHeight="1" x14ac:dyDescent="0.25">
      <c r="C564" s="1880">
        <v>44971</v>
      </c>
      <c r="D564" s="1679" t="s">
        <v>7524</v>
      </c>
      <c r="E564" s="1680" t="s">
        <v>6516</v>
      </c>
      <c r="F564" s="1771">
        <v>260</v>
      </c>
      <c r="G564" s="1667" t="s">
        <v>4668</v>
      </c>
      <c r="H564" s="1772"/>
      <c r="I564" s="1772"/>
      <c r="J564" s="1779" t="s">
        <v>7525</v>
      </c>
      <c r="K564" s="1680" t="s">
        <v>506</v>
      </c>
      <c r="L564" s="1778" t="s">
        <v>695</v>
      </c>
      <c r="M564" s="1773" t="s">
        <v>7526</v>
      </c>
      <c r="N564" s="1680" t="s">
        <v>6519</v>
      </c>
      <c r="O564" s="1774" t="s">
        <v>7527</v>
      </c>
      <c r="P564" s="1771">
        <v>2</v>
      </c>
      <c r="Q564" s="1771">
        <v>520</v>
      </c>
      <c r="R564" s="1688"/>
      <c r="S564" s="1691" t="s">
        <v>6024</v>
      </c>
      <c r="T564" s="1764" t="s">
        <v>6520</v>
      </c>
      <c r="U564" s="1775" t="s">
        <v>6521</v>
      </c>
      <c r="V564" s="1775" t="s">
        <v>6522</v>
      </c>
    </row>
    <row r="565" spans="3:22" ht="15" customHeight="1" x14ac:dyDescent="0.25">
      <c r="C565" s="1880">
        <v>44971</v>
      </c>
      <c r="D565" s="1679" t="s">
        <v>7528</v>
      </c>
      <c r="E565" s="1680" t="s">
        <v>7529</v>
      </c>
      <c r="F565" s="1771">
        <v>6</v>
      </c>
      <c r="G565" s="1667" t="s">
        <v>4668</v>
      </c>
      <c r="H565" s="1772"/>
      <c r="I565" s="1772"/>
      <c r="J565" s="1779" t="s">
        <v>7530</v>
      </c>
      <c r="K565" s="1680" t="s">
        <v>782</v>
      </c>
      <c r="L565" s="1778" t="s">
        <v>1038</v>
      </c>
      <c r="M565" s="1773" t="s">
        <v>7531</v>
      </c>
      <c r="N565" s="1680" t="s">
        <v>5922</v>
      </c>
      <c r="O565" s="1774" t="s">
        <v>3518</v>
      </c>
      <c r="P565" s="1771">
        <v>31</v>
      </c>
      <c r="Q565" s="1771">
        <v>186</v>
      </c>
      <c r="R565" s="1688"/>
      <c r="S565" s="1691" t="s">
        <v>7532</v>
      </c>
      <c r="T565" s="1764" t="s">
        <v>7533</v>
      </c>
      <c r="U565" s="1775" t="s">
        <v>7534</v>
      </c>
      <c r="V565" s="1775" t="s">
        <v>6514</v>
      </c>
    </row>
    <row r="566" spans="3:22" ht="15" customHeight="1" x14ac:dyDescent="0.25">
      <c r="C566" s="1880">
        <v>44971</v>
      </c>
      <c r="D566" s="1679" t="s">
        <v>7535</v>
      </c>
      <c r="E566" s="1680" t="s">
        <v>7536</v>
      </c>
      <c r="F566" s="1771">
        <v>400</v>
      </c>
      <c r="G566" s="1667" t="s">
        <v>4714</v>
      </c>
      <c r="H566" s="1772"/>
      <c r="I566" s="1772"/>
      <c r="J566" s="1779" t="s">
        <v>3474</v>
      </c>
      <c r="K566" s="1680" t="s">
        <v>506</v>
      </c>
      <c r="L566" s="1778" t="s">
        <v>695</v>
      </c>
      <c r="M566" s="1773" t="s">
        <v>7537</v>
      </c>
      <c r="N566" s="1680" t="s">
        <v>7538</v>
      </c>
      <c r="O566" s="1774" t="s">
        <v>2058</v>
      </c>
      <c r="P566" s="1771">
        <v>0</v>
      </c>
      <c r="Q566" s="1771">
        <v>0</v>
      </c>
      <c r="R566" s="1688" t="s">
        <v>511</v>
      </c>
      <c r="S566" s="1691" t="s">
        <v>7539</v>
      </c>
      <c r="T566" s="1764" t="s">
        <v>7540</v>
      </c>
      <c r="U566" s="1775" t="s">
        <v>7541</v>
      </c>
      <c r="V566" s="1775" t="s">
        <v>6502</v>
      </c>
    </row>
    <row r="567" spans="3:22" ht="15" customHeight="1" x14ac:dyDescent="0.25">
      <c r="C567" s="1880">
        <v>44970</v>
      </c>
      <c r="D567" s="1693" t="s">
        <v>7542</v>
      </c>
      <c r="E567" s="1694" t="s">
        <v>13</v>
      </c>
      <c r="F567" s="1792">
        <v>125</v>
      </c>
      <c r="G567" s="1667" t="s">
        <v>4668</v>
      </c>
      <c r="H567" s="1793"/>
      <c r="I567" s="1793"/>
      <c r="J567" s="1794" t="s">
        <v>7543</v>
      </c>
      <c r="K567" s="1694" t="s">
        <v>506</v>
      </c>
      <c r="L567" s="1778" t="s">
        <v>7544</v>
      </c>
      <c r="M567" s="1796" t="s">
        <v>7545</v>
      </c>
      <c r="N567" s="1694" t="s">
        <v>7546</v>
      </c>
      <c r="O567" s="1797" t="s">
        <v>7547</v>
      </c>
      <c r="P567" s="1792">
        <v>2</v>
      </c>
      <c r="Q567" s="1792">
        <v>250</v>
      </c>
      <c r="R567" s="1701"/>
      <c r="S567" s="1704" t="s">
        <v>6724</v>
      </c>
      <c r="T567" s="1765" t="s">
        <v>6512</v>
      </c>
      <c r="U567" s="1770" t="s">
        <v>6513</v>
      </c>
      <c r="V567" s="1770" t="s">
        <v>6514</v>
      </c>
    </row>
    <row r="568" spans="3:22" ht="15" customHeight="1" x14ac:dyDescent="0.25">
      <c r="C568" s="1880">
        <v>44970</v>
      </c>
      <c r="D568" s="1693" t="s">
        <v>7548</v>
      </c>
      <c r="E568" s="1694" t="s">
        <v>7549</v>
      </c>
      <c r="F568" s="1792">
        <v>200</v>
      </c>
      <c r="G568" s="1706" t="s">
        <v>4714</v>
      </c>
      <c r="H568" s="1793"/>
      <c r="I568" s="1793"/>
      <c r="J568" s="1794" t="s">
        <v>7543</v>
      </c>
      <c r="K568" s="1694" t="s">
        <v>506</v>
      </c>
      <c r="L568" s="1778" t="s">
        <v>7550</v>
      </c>
      <c r="M568" s="1796" t="s">
        <v>7551</v>
      </c>
      <c r="N568" s="1694" t="s">
        <v>7552</v>
      </c>
      <c r="O568" s="1797" t="s">
        <v>3418</v>
      </c>
      <c r="P568" s="1792">
        <v>4</v>
      </c>
      <c r="Q568" s="1792">
        <v>800</v>
      </c>
      <c r="R568" s="1701"/>
      <c r="S568" s="1704" t="s">
        <v>6724</v>
      </c>
      <c r="T568" s="1765" t="s">
        <v>6512</v>
      </c>
      <c r="U568" s="1770" t="s">
        <v>6513</v>
      </c>
      <c r="V568" s="1770" t="s">
        <v>6514</v>
      </c>
    </row>
    <row r="569" spans="3:22" ht="15" customHeight="1" x14ac:dyDescent="0.25">
      <c r="C569" s="1880">
        <v>44970</v>
      </c>
      <c r="D569" s="1679" t="s">
        <v>7553</v>
      </c>
      <c r="E569" s="1680" t="s">
        <v>13</v>
      </c>
      <c r="F569" s="1771">
        <v>20</v>
      </c>
      <c r="G569" s="1667" t="s">
        <v>574</v>
      </c>
      <c r="H569" s="1772"/>
      <c r="I569" s="1772"/>
      <c r="J569" s="1779" t="s">
        <v>7554</v>
      </c>
      <c r="K569" s="1680" t="s">
        <v>506</v>
      </c>
      <c r="L569" s="1778" t="s">
        <v>7555</v>
      </c>
      <c r="M569" s="1773" t="s">
        <v>7556</v>
      </c>
      <c r="N569" s="1680" t="s">
        <v>7557</v>
      </c>
      <c r="O569" s="1774" t="s">
        <v>7558</v>
      </c>
      <c r="P569" s="1771">
        <v>5</v>
      </c>
      <c r="Q569" s="1771">
        <v>100</v>
      </c>
      <c r="R569" s="1688"/>
      <c r="S569" s="1881" t="s">
        <v>7559</v>
      </c>
      <c r="T569" s="1764" t="s">
        <v>7560</v>
      </c>
      <c r="U569" s="1775" t="s">
        <v>7561</v>
      </c>
      <c r="V569" s="1775" t="s">
        <v>6455</v>
      </c>
    </row>
    <row r="570" spans="3:22" ht="15" customHeight="1" x14ac:dyDescent="0.25">
      <c r="C570" s="1880">
        <v>44970</v>
      </c>
      <c r="D570" s="1679" t="s">
        <v>7562</v>
      </c>
      <c r="E570" s="1680"/>
      <c r="F570" s="1882">
        <v>15</v>
      </c>
      <c r="G570" s="1667" t="s">
        <v>4705</v>
      </c>
      <c r="H570" s="1772"/>
      <c r="I570" s="1772"/>
      <c r="J570" s="1779" t="s">
        <v>3505</v>
      </c>
      <c r="K570" s="1680" t="s">
        <v>520</v>
      </c>
      <c r="L570" s="1720" t="s">
        <v>7231</v>
      </c>
      <c r="M570" s="1773" t="s">
        <v>7563</v>
      </c>
      <c r="N570" s="1665" t="s">
        <v>7233</v>
      </c>
      <c r="O570" s="1774" t="s">
        <v>7564</v>
      </c>
      <c r="P570" s="1771">
        <v>16</v>
      </c>
      <c r="Q570" s="1771">
        <v>560</v>
      </c>
      <c r="R570" s="1688"/>
      <c r="S570" s="1691" t="s">
        <v>842</v>
      </c>
      <c r="T570" s="1764" t="s">
        <v>7235</v>
      </c>
      <c r="U570" s="1775" t="s">
        <v>7236</v>
      </c>
      <c r="V570" s="1775" t="s">
        <v>7237</v>
      </c>
    </row>
    <row r="571" spans="3:22" ht="15" customHeight="1" x14ac:dyDescent="0.25">
      <c r="C571" s="1880">
        <v>44967</v>
      </c>
      <c r="D571" s="1679" t="s">
        <v>7565</v>
      </c>
      <c r="E571" s="1680" t="s">
        <v>13</v>
      </c>
      <c r="F571" s="1771">
        <v>50</v>
      </c>
      <c r="G571" s="1667" t="s">
        <v>4668</v>
      </c>
      <c r="H571" s="1772"/>
      <c r="I571" s="1772"/>
      <c r="J571" s="1779" t="s">
        <v>7566</v>
      </c>
      <c r="K571" s="1680" t="s">
        <v>3667</v>
      </c>
      <c r="L571" s="1778" t="s">
        <v>7567</v>
      </c>
      <c r="M571" s="1773" t="s">
        <v>7568</v>
      </c>
      <c r="N571" s="1680" t="s">
        <v>7569</v>
      </c>
      <c r="O571" s="1774" t="s">
        <v>7570</v>
      </c>
      <c r="P571" s="1771">
        <v>19</v>
      </c>
      <c r="Q571" s="1771">
        <v>950</v>
      </c>
      <c r="R571" s="1688" t="s">
        <v>511</v>
      </c>
      <c r="S571" s="1691" t="s">
        <v>7571</v>
      </c>
      <c r="T571" s="1764" t="s">
        <v>7572</v>
      </c>
      <c r="U571" s="1775" t="s">
        <v>7573</v>
      </c>
      <c r="V571" s="1775" t="s">
        <v>6708</v>
      </c>
    </row>
    <row r="572" spans="3:22" ht="15" customHeight="1" x14ac:dyDescent="0.25">
      <c r="C572" s="1880">
        <v>44967</v>
      </c>
      <c r="D572" s="1679" t="s">
        <v>7574</v>
      </c>
      <c r="E572" s="1680" t="s">
        <v>13</v>
      </c>
      <c r="F572" s="1771">
        <v>10</v>
      </c>
      <c r="G572" s="1667" t="s">
        <v>4714</v>
      </c>
      <c r="H572" s="1772"/>
      <c r="I572" s="1772"/>
      <c r="J572" s="1779" t="s">
        <v>7575</v>
      </c>
      <c r="K572" s="1680" t="s">
        <v>506</v>
      </c>
      <c r="L572" s="1778" t="s">
        <v>1038</v>
      </c>
      <c r="M572" s="1773" t="s">
        <v>7576</v>
      </c>
      <c r="N572" s="1680" t="s">
        <v>7082</v>
      </c>
      <c r="O572" s="1774" t="s">
        <v>7527</v>
      </c>
      <c r="P572" s="1771">
        <v>3</v>
      </c>
      <c r="Q572" s="1771">
        <v>30</v>
      </c>
      <c r="R572" s="1688"/>
      <c r="S572" s="1691" t="s">
        <v>1912</v>
      </c>
      <c r="T572" s="1764" t="s">
        <v>7084</v>
      </c>
      <c r="U572" s="1775" t="s">
        <v>6642</v>
      </c>
      <c r="V572" s="1775" t="s">
        <v>6447</v>
      </c>
    </row>
    <row r="573" spans="3:22" ht="15" customHeight="1" x14ac:dyDescent="0.25">
      <c r="C573" s="1880">
        <v>44966</v>
      </c>
      <c r="D573" s="1664" t="s">
        <v>7577</v>
      </c>
      <c r="E573" s="1665" t="s">
        <v>7578</v>
      </c>
      <c r="F573" s="1721">
        <v>350</v>
      </c>
      <c r="G573" s="1667"/>
      <c r="H573" s="1766"/>
      <c r="I573" s="1766"/>
      <c r="J573" s="1767" t="s">
        <v>7579</v>
      </c>
      <c r="K573" s="1665" t="s">
        <v>782</v>
      </c>
      <c r="L573" s="1720" t="s">
        <v>7580</v>
      </c>
      <c r="M573" s="1768" t="s">
        <v>7581</v>
      </c>
      <c r="N573" s="1665" t="s">
        <v>516</v>
      </c>
      <c r="O573" s="1769"/>
      <c r="P573" s="1721">
        <v>1</v>
      </c>
      <c r="Q573" s="1721">
        <v>350</v>
      </c>
      <c r="R573" s="1703"/>
      <c r="S573" s="1704" t="s">
        <v>7582</v>
      </c>
      <c r="T573" s="1765" t="s">
        <v>7583</v>
      </c>
      <c r="U573" s="1770" t="s">
        <v>7584</v>
      </c>
      <c r="V573" s="1770" t="s">
        <v>6534</v>
      </c>
    </row>
    <row r="574" spans="3:22" ht="15" customHeight="1" x14ac:dyDescent="0.25">
      <c r="C574" s="1880">
        <v>44966</v>
      </c>
      <c r="D574" s="1664" t="s">
        <v>7585</v>
      </c>
      <c r="E574" s="1665" t="s">
        <v>7586</v>
      </c>
      <c r="F574" s="1721">
        <v>56</v>
      </c>
      <c r="G574" s="1667"/>
      <c r="H574" s="1766"/>
      <c r="I574" s="1766"/>
      <c r="J574" s="1767" t="s">
        <v>3474</v>
      </c>
      <c r="K574" s="1665" t="s">
        <v>3667</v>
      </c>
      <c r="L574" s="1720" t="s">
        <v>511</v>
      </c>
      <c r="M574" s="1768" t="s">
        <v>7587</v>
      </c>
      <c r="N574" s="1665" t="s">
        <v>535</v>
      </c>
      <c r="O574" s="1769" t="s">
        <v>7588</v>
      </c>
      <c r="P574" s="1721"/>
      <c r="Q574" s="1721">
        <v>0</v>
      </c>
      <c r="R574" s="1703"/>
      <c r="S574" s="1704" t="s">
        <v>5334</v>
      </c>
      <c r="T574" s="1765" t="s">
        <v>6729</v>
      </c>
      <c r="U574" s="1770" t="s">
        <v>6730</v>
      </c>
      <c r="V574" s="1770" t="s">
        <v>6534</v>
      </c>
    </row>
    <row r="575" spans="3:22" ht="15" customHeight="1" x14ac:dyDescent="0.25">
      <c r="C575" s="1880">
        <v>44966</v>
      </c>
      <c r="D575" s="1693" t="s">
        <v>7589</v>
      </c>
      <c r="E575" s="1694" t="s">
        <v>13</v>
      </c>
      <c r="F575" s="1792">
        <v>2</v>
      </c>
      <c r="G575" s="1667" t="s">
        <v>4714</v>
      </c>
      <c r="H575" s="1793"/>
      <c r="I575" s="1793"/>
      <c r="J575" s="1794" t="s">
        <v>3510</v>
      </c>
      <c r="K575" s="1694" t="s">
        <v>520</v>
      </c>
      <c r="L575" s="1778" t="s">
        <v>7590</v>
      </c>
      <c r="M575" s="1796" t="s">
        <v>7591</v>
      </c>
      <c r="N575" s="1694" t="s">
        <v>7592</v>
      </c>
      <c r="O575" s="1797" t="s">
        <v>7593</v>
      </c>
      <c r="P575" s="1792">
        <v>6</v>
      </c>
      <c r="Q575" s="1792">
        <v>12</v>
      </c>
      <c r="R575" s="1701"/>
      <c r="S575" s="1691" t="s">
        <v>7594</v>
      </c>
      <c r="T575" s="1764" t="s">
        <v>7595</v>
      </c>
      <c r="U575" s="1775" t="s">
        <v>7596</v>
      </c>
      <c r="V575" s="1775" t="s">
        <v>6546</v>
      </c>
    </row>
    <row r="576" spans="3:22" ht="15" customHeight="1" x14ac:dyDescent="0.25">
      <c r="C576" s="1880">
        <v>44965</v>
      </c>
      <c r="D576" s="1679" t="s">
        <v>7597</v>
      </c>
      <c r="E576" s="1680" t="s">
        <v>7598</v>
      </c>
      <c r="F576" s="1771">
        <v>350</v>
      </c>
      <c r="G576" s="1667" t="s">
        <v>4668</v>
      </c>
      <c r="H576" s="1772"/>
      <c r="I576" s="1772"/>
      <c r="J576" s="1779" t="s">
        <v>7599</v>
      </c>
      <c r="K576" s="1680" t="s">
        <v>782</v>
      </c>
      <c r="L576" s="1778" t="s">
        <v>7600</v>
      </c>
      <c r="M576" s="1773" t="s">
        <v>7601</v>
      </c>
      <c r="N576" s="1680" t="s">
        <v>7602</v>
      </c>
      <c r="O576" s="1774" t="s">
        <v>7603</v>
      </c>
      <c r="P576" s="1771">
        <v>5</v>
      </c>
      <c r="Q576" s="1771">
        <v>1750</v>
      </c>
      <c r="R576" s="1688" t="s">
        <v>511</v>
      </c>
      <c r="S576" s="1691" t="s">
        <v>7604</v>
      </c>
      <c r="T576" s="1764" t="s">
        <v>7605</v>
      </c>
      <c r="U576" s="1775" t="s">
        <v>7606</v>
      </c>
      <c r="V576" s="1775" t="s">
        <v>6792</v>
      </c>
    </row>
    <row r="577" spans="3:22" ht="15" customHeight="1" x14ac:dyDescent="0.25">
      <c r="C577" s="1880">
        <v>44965</v>
      </c>
      <c r="D577" s="1679" t="s">
        <v>7607</v>
      </c>
      <c r="E577" s="1680" t="s">
        <v>7608</v>
      </c>
      <c r="F577" s="1771">
        <v>22</v>
      </c>
      <c r="G577" s="1667" t="s">
        <v>4714</v>
      </c>
      <c r="H577" s="1772"/>
      <c r="I577" s="1772"/>
      <c r="J577" s="1779" t="s">
        <v>7609</v>
      </c>
      <c r="K577" s="1680" t="s">
        <v>506</v>
      </c>
      <c r="L577" s="1883" t="s">
        <v>7610</v>
      </c>
      <c r="M577" s="1805" t="s">
        <v>7611</v>
      </c>
      <c r="N577" s="1680" t="s">
        <v>7612</v>
      </c>
      <c r="O577" s="1774" t="s">
        <v>7613</v>
      </c>
      <c r="P577" s="1771">
        <v>0</v>
      </c>
      <c r="Q577" s="1771">
        <v>0</v>
      </c>
      <c r="R577" s="1688"/>
      <c r="S577" s="1691" t="s">
        <v>522</v>
      </c>
      <c r="T577" s="1764" t="s">
        <v>6463</v>
      </c>
      <c r="U577" s="1775" t="s">
        <v>6464</v>
      </c>
      <c r="V577" s="1775" t="s">
        <v>6465</v>
      </c>
    </row>
    <row r="578" spans="3:22" ht="15" customHeight="1" x14ac:dyDescent="0.25">
      <c r="C578" s="1880">
        <v>44964</v>
      </c>
      <c r="D578" s="1664" t="s">
        <v>7614</v>
      </c>
      <c r="E578" s="1665" t="s">
        <v>7615</v>
      </c>
      <c r="F578" s="1721">
        <v>30</v>
      </c>
      <c r="G578" s="1667" t="s">
        <v>4668</v>
      </c>
      <c r="H578" s="1766"/>
      <c r="I578" s="1766"/>
      <c r="J578" s="1767" t="s">
        <v>7566</v>
      </c>
      <c r="K578" s="1665" t="s">
        <v>782</v>
      </c>
      <c r="L578" s="1720" t="s">
        <v>1038</v>
      </c>
      <c r="M578" s="1768" t="s">
        <v>7616</v>
      </c>
      <c r="N578" s="1665" t="s">
        <v>7617</v>
      </c>
      <c r="O578" s="1769" t="s">
        <v>7618</v>
      </c>
      <c r="P578" s="1721">
        <v>10</v>
      </c>
      <c r="Q578" s="1721">
        <v>300</v>
      </c>
      <c r="R578" s="1703" t="s">
        <v>511</v>
      </c>
      <c r="S578" s="1704" t="s">
        <v>7619</v>
      </c>
      <c r="T578" s="1765" t="s">
        <v>7620</v>
      </c>
      <c r="U578" s="1770" t="s">
        <v>6992</v>
      </c>
      <c r="V578" s="1770" t="s">
        <v>6546</v>
      </c>
    </row>
    <row r="579" spans="3:22" ht="15" customHeight="1" x14ac:dyDescent="0.25">
      <c r="C579" s="1880">
        <v>44964</v>
      </c>
      <c r="D579" s="1664" t="s">
        <v>7621</v>
      </c>
      <c r="E579" s="1665" t="s">
        <v>13</v>
      </c>
      <c r="F579" s="1721">
        <v>20</v>
      </c>
      <c r="G579" s="1667" t="s">
        <v>4668</v>
      </c>
      <c r="H579" s="1766"/>
      <c r="I579" s="1766"/>
      <c r="J579" s="1767" t="s">
        <v>3541</v>
      </c>
      <c r="K579" s="1665" t="s">
        <v>506</v>
      </c>
      <c r="L579" s="1778" t="s">
        <v>7622</v>
      </c>
      <c r="M579" s="1768" t="s">
        <v>7623</v>
      </c>
      <c r="N579" s="1665" t="s">
        <v>7624</v>
      </c>
      <c r="O579" s="1769" t="s">
        <v>7625</v>
      </c>
      <c r="P579" s="1721">
        <v>26</v>
      </c>
      <c r="Q579" s="1721">
        <v>520</v>
      </c>
      <c r="R579" s="1703"/>
      <c r="S579" s="1691" t="s">
        <v>7626</v>
      </c>
      <c r="T579" s="1764" t="s">
        <v>7627</v>
      </c>
      <c r="U579" s="1775" t="s">
        <v>7628</v>
      </c>
      <c r="V579" s="1775" t="s">
        <v>6546</v>
      </c>
    </row>
    <row r="580" spans="3:22" ht="15" customHeight="1" x14ac:dyDescent="0.25">
      <c r="C580" s="1880">
        <v>44963</v>
      </c>
      <c r="D580" s="1664" t="s">
        <v>7629</v>
      </c>
      <c r="E580" s="1665" t="s">
        <v>7586</v>
      </c>
      <c r="F580" s="1721">
        <v>19</v>
      </c>
      <c r="G580" s="1667"/>
      <c r="H580" s="1766"/>
      <c r="I580" s="1766"/>
      <c r="J580" s="1767" t="s">
        <v>3532</v>
      </c>
      <c r="K580" s="1665" t="s">
        <v>3667</v>
      </c>
      <c r="L580" s="1720"/>
      <c r="M580" s="1768" t="s">
        <v>7587</v>
      </c>
      <c r="N580" s="1665"/>
      <c r="O580" s="1769" t="s">
        <v>7630</v>
      </c>
      <c r="P580" s="1721"/>
      <c r="Q580" s="1721">
        <v>0</v>
      </c>
      <c r="R580" s="1703"/>
      <c r="S580" s="1704" t="s">
        <v>5334</v>
      </c>
      <c r="T580" s="1765" t="s">
        <v>6729</v>
      </c>
      <c r="U580" s="1770" t="s">
        <v>6730</v>
      </c>
      <c r="V580" s="1770" t="s">
        <v>6534</v>
      </c>
    </row>
    <row r="581" spans="3:22" ht="15" customHeight="1" x14ac:dyDescent="0.25">
      <c r="C581" s="1880">
        <v>44963</v>
      </c>
      <c r="D581" s="1679" t="s">
        <v>7631</v>
      </c>
      <c r="E581" s="1680" t="s">
        <v>13</v>
      </c>
      <c r="F581" s="1771">
        <v>3</v>
      </c>
      <c r="G581" s="1667" t="s">
        <v>4668</v>
      </c>
      <c r="H581" s="1772"/>
      <c r="I581" s="1772"/>
      <c r="J581" s="1779" t="s">
        <v>3541</v>
      </c>
      <c r="K581" s="1680" t="s">
        <v>506</v>
      </c>
      <c r="L581" s="1720" t="s">
        <v>1038</v>
      </c>
      <c r="M581" s="1773" t="s">
        <v>7632</v>
      </c>
      <c r="N581" s="1680" t="s">
        <v>7633</v>
      </c>
      <c r="O581" s="1774" t="s">
        <v>3498</v>
      </c>
      <c r="P581" s="1771">
        <v>52</v>
      </c>
      <c r="Q581" s="1771">
        <v>156</v>
      </c>
      <c r="R581" s="1688"/>
      <c r="S581" s="1691" t="s">
        <v>7634</v>
      </c>
      <c r="T581" s="1764" t="s">
        <v>7635</v>
      </c>
      <c r="U581" s="1775" t="s">
        <v>7636</v>
      </c>
      <c r="V581" s="1775" t="s">
        <v>6589</v>
      </c>
    </row>
    <row r="582" spans="3:22" ht="15" customHeight="1" x14ac:dyDescent="0.25">
      <c r="C582" s="1880">
        <v>44960</v>
      </c>
      <c r="D582" s="1664" t="s">
        <v>7637</v>
      </c>
      <c r="E582" s="1665" t="s">
        <v>13</v>
      </c>
      <c r="F582" s="1721">
        <v>5</v>
      </c>
      <c r="G582" s="1667" t="s">
        <v>4668</v>
      </c>
      <c r="H582" s="1766"/>
      <c r="I582" s="1766"/>
      <c r="J582" s="1767" t="s">
        <v>3546</v>
      </c>
      <c r="K582" s="1665" t="s">
        <v>506</v>
      </c>
      <c r="L582" s="1720" t="s">
        <v>1038</v>
      </c>
      <c r="M582" s="1768" t="s">
        <v>7638</v>
      </c>
      <c r="N582" s="1665" t="s">
        <v>7639</v>
      </c>
      <c r="O582" s="1769" t="s">
        <v>7640</v>
      </c>
      <c r="P582" s="1721">
        <v>5</v>
      </c>
      <c r="Q582" s="1721">
        <v>25</v>
      </c>
      <c r="R582" s="1703"/>
      <c r="S582" s="1704" t="s">
        <v>6288</v>
      </c>
      <c r="T582" s="1765" t="s">
        <v>7641</v>
      </c>
      <c r="U582" s="1770" t="s">
        <v>6803</v>
      </c>
      <c r="V582" s="1770" t="s">
        <v>6804</v>
      </c>
    </row>
    <row r="583" spans="3:22" ht="15" customHeight="1" x14ac:dyDescent="0.25">
      <c r="C583" s="1880">
        <v>44960</v>
      </c>
      <c r="D583" s="1664" t="s">
        <v>7642</v>
      </c>
      <c r="E583" s="1665" t="s">
        <v>7431</v>
      </c>
      <c r="F583" s="1665">
        <v>65</v>
      </c>
      <c r="G583" s="1667" t="s">
        <v>4668</v>
      </c>
      <c r="H583" s="1766"/>
      <c r="I583" s="1766"/>
      <c r="J583" s="1767" t="s">
        <v>7643</v>
      </c>
      <c r="K583" s="1665" t="s">
        <v>506</v>
      </c>
      <c r="L583" s="1720" t="s">
        <v>5388</v>
      </c>
      <c r="M583" s="1768" t="s">
        <v>7644</v>
      </c>
      <c r="N583" s="1665" t="s">
        <v>7434</v>
      </c>
      <c r="O583" s="1840" t="s">
        <v>7645</v>
      </c>
      <c r="P583" s="1721">
        <v>6</v>
      </c>
      <c r="Q583" s="1721">
        <v>390</v>
      </c>
      <c r="R583" s="1703"/>
      <c r="S583" s="1691" t="s">
        <v>7436</v>
      </c>
      <c r="T583" s="1764" t="s">
        <v>7437</v>
      </c>
      <c r="U583" s="1775" t="s">
        <v>7438</v>
      </c>
      <c r="V583" s="1775" t="s">
        <v>6546</v>
      </c>
    </row>
    <row r="584" spans="3:22" ht="15" customHeight="1" x14ac:dyDescent="0.25">
      <c r="C584" s="1880">
        <v>44960</v>
      </c>
      <c r="D584" s="1679" t="s">
        <v>7646</v>
      </c>
      <c r="E584" s="1680" t="s">
        <v>7647</v>
      </c>
      <c r="F584" s="1771">
        <v>40</v>
      </c>
      <c r="G584" s="1667"/>
      <c r="H584" s="1772"/>
      <c r="I584" s="1772"/>
      <c r="J584" s="1779" t="s">
        <v>7648</v>
      </c>
      <c r="K584" s="1680" t="s">
        <v>506</v>
      </c>
      <c r="L584" s="1778" t="s">
        <v>7649</v>
      </c>
      <c r="M584" s="1773"/>
      <c r="N584" s="1680"/>
      <c r="O584" s="1774" t="s">
        <v>7650</v>
      </c>
      <c r="P584" s="1771"/>
      <c r="Q584" s="1771">
        <v>0</v>
      </c>
      <c r="R584" s="1688"/>
      <c r="S584" s="1691" t="s">
        <v>7651</v>
      </c>
      <c r="T584" s="1764" t="s">
        <v>7652</v>
      </c>
      <c r="U584" s="1775" t="s">
        <v>7653</v>
      </c>
      <c r="V584" s="1775" t="s">
        <v>6817</v>
      </c>
    </row>
    <row r="585" spans="3:22" ht="15" customHeight="1" x14ac:dyDescent="0.25">
      <c r="C585" s="1880">
        <v>44959</v>
      </c>
      <c r="D585" s="1664" t="s">
        <v>7654</v>
      </c>
      <c r="E585" s="1665" t="s">
        <v>13</v>
      </c>
      <c r="F585" s="1721">
        <v>14</v>
      </c>
      <c r="G585" s="1667" t="s">
        <v>4668</v>
      </c>
      <c r="H585" s="1766"/>
      <c r="I585" s="1766"/>
      <c r="J585" s="1767" t="s">
        <v>3567</v>
      </c>
      <c r="K585" s="1665" t="s">
        <v>506</v>
      </c>
      <c r="L585" s="1720" t="s">
        <v>7655</v>
      </c>
      <c r="M585" s="1768" t="s">
        <v>7656</v>
      </c>
      <c r="N585" s="1665" t="s">
        <v>7657</v>
      </c>
      <c r="O585" s="1769" t="s">
        <v>7658</v>
      </c>
      <c r="P585" s="1721">
        <v>12</v>
      </c>
      <c r="Q585" s="1721">
        <v>168</v>
      </c>
      <c r="R585" s="1703"/>
      <c r="S585" s="1704" t="s">
        <v>5644</v>
      </c>
      <c r="T585" s="1765" t="s">
        <v>7659</v>
      </c>
      <c r="U585" s="1770" t="s">
        <v>7660</v>
      </c>
      <c r="V585" s="1770" t="s">
        <v>6546</v>
      </c>
    </row>
    <row r="586" spans="3:22" ht="15" customHeight="1" x14ac:dyDescent="0.25">
      <c r="C586" s="1880">
        <v>44958</v>
      </c>
      <c r="D586" s="1664" t="s">
        <v>7661</v>
      </c>
      <c r="E586" s="1665" t="s">
        <v>7662</v>
      </c>
      <c r="F586" s="1721">
        <v>10</v>
      </c>
      <c r="G586" s="1667" t="s">
        <v>4668</v>
      </c>
      <c r="H586" s="1766"/>
      <c r="I586" s="1766"/>
      <c r="J586" s="1767" t="s">
        <v>7609</v>
      </c>
      <c r="K586" s="1665" t="s">
        <v>3667</v>
      </c>
      <c r="L586" s="1720" t="s">
        <v>2802</v>
      </c>
      <c r="M586" s="1768" t="s">
        <v>7663</v>
      </c>
      <c r="N586" s="1665" t="s">
        <v>7664</v>
      </c>
      <c r="O586" s="1769" t="s">
        <v>7665</v>
      </c>
      <c r="P586" s="1721">
        <v>0</v>
      </c>
      <c r="Q586" s="1721">
        <v>0</v>
      </c>
      <c r="R586" s="1703"/>
      <c r="S586" s="1691" t="s">
        <v>6309</v>
      </c>
      <c r="T586" s="1764" t="s">
        <v>7666</v>
      </c>
      <c r="U586" s="1775" t="s">
        <v>7667</v>
      </c>
      <c r="V586" s="1775" t="s">
        <v>6502</v>
      </c>
    </row>
    <row r="587" spans="3:22" ht="15" customHeight="1" x14ac:dyDescent="0.25">
      <c r="C587" s="1880">
        <v>44958</v>
      </c>
      <c r="D587" s="1693" t="s">
        <v>7668</v>
      </c>
      <c r="E587" s="1694" t="s">
        <v>136</v>
      </c>
      <c r="F587" s="1792">
        <v>22</v>
      </c>
      <c r="G587" s="1667" t="s">
        <v>4714</v>
      </c>
      <c r="H587" s="1793"/>
      <c r="I587" s="1793"/>
      <c r="J587" s="1794" t="s">
        <v>7669</v>
      </c>
      <c r="K587" s="1694" t="s">
        <v>506</v>
      </c>
      <c r="L587" s="1694" t="s">
        <v>7670</v>
      </c>
      <c r="M587" s="1796" t="s">
        <v>7671</v>
      </c>
      <c r="N587" s="1694" t="s">
        <v>7672</v>
      </c>
      <c r="O587" s="1797" t="s">
        <v>3570</v>
      </c>
      <c r="P587" s="1792">
        <v>0</v>
      </c>
      <c r="Q587" s="1792">
        <v>0</v>
      </c>
      <c r="R587" s="1701" t="s">
        <v>511</v>
      </c>
      <c r="S587" s="1691" t="s">
        <v>522</v>
      </c>
      <c r="T587" s="1764" t="s">
        <v>6463</v>
      </c>
      <c r="U587" s="1775" t="s">
        <v>6464</v>
      </c>
      <c r="V587" s="1775" t="s">
        <v>6465</v>
      </c>
    </row>
    <row r="588" spans="3:22" ht="15" customHeight="1" x14ac:dyDescent="0.25">
      <c r="C588" s="1880">
        <v>44957</v>
      </c>
      <c r="D588" s="1664" t="s">
        <v>7673</v>
      </c>
      <c r="E588" s="1665"/>
      <c r="F588" s="1721">
        <v>20</v>
      </c>
      <c r="G588" s="1667" t="s">
        <v>4705</v>
      </c>
      <c r="H588" s="1766"/>
      <c r="I588" s="1766"/>
      <c r="J588" s="1767" t="s">
        <v>7674</v>
      </c>
      <c r="K588" s="1665" t="s">
        <v>520</v>
      </c>
      <c r="L588" s="1720" t="s">
        <v>7675</v>
      </c>
      <c r="M588" s="1768" t="s">
        <v>7676</v>
      </c>
      <c r="N588" s="1665" t="s">
        <v>7233</v>
      </c>
      <c r="O588" s="1769" t="s">
        <v>7677</v>
      </c>
      <c r="P588" s="1721">
        <v>16</v>
      </c>
      <c r="Q588" s="1721">
        <v>320</v>
      </c>
      <c r="R588" s="1703"/>
      <c r="S588" s="1691" t="s">
        <v>842</v>
      </c>
      <c r="T588" s="1764" t="s">
        <v>7235</v>
      </c>
      <c r="U588" s="1775" t="s">
        <v>7236</v>
      </c>
      <c r="V588" s="1775" t="s">
        <v>7237</v>
      </c>
    </row>
    <row r="589" spans="3:22" ht="15" customHeight="1" x14ac:dyDescent="0.25">
      <c r="C589" s="1880">
        <v>44957</v>
      </c>
      <c r="D589" s="1844" t="s">
        <v>7678</v>
      </c>
      <c r="E589" s="1665" t="s">
        <v>7186</v>
      </c>
      <c r="F589" s="1852">
        <v>79</v>
      </c>
      <c r="G589" s="1817" t="s">
        <v>7679</v>
      </c>
      <c r="H589" s="1799"/>
      <c r="I589" s="1799"/>
      <c r="J589" s="1848" t="s">
        <v>7680</v>
      </c>
      <c r="K589" s="1800" t="e" vm="1">
        <v>#VALUE!</v>
      </c>
      <c r="L589" s="1789" t="s">
        <v>7681</v>
      </c>
      <c r="M589" s="1768" t="s">
        <v>7682</v>
      </c>
      <c r="N589" s="1665" t="s">
        <v>7683</v>
      </c>
      <c r="O589" s="1678" t="s">
        <v>7684</v>
      </c>
      <c r="P589" s="1802">
        <v>8</v>
      </c>
      <c r="Q589" s="1802">
        <v>104</v>
      </c>
      <c r="R589" s="1703" t="s">
        <v>511</v>
      </c>
      <c r="S589" s="1704" t="s">
        <v>3559</v>
      </c>
      <c r="T589" s="1765" t="s">
        <v>6571</v>
      </c>
      <c r="U589" s="1765" t="s">
        <v>6572</v>
      </c>
      <c r="V589" s="1765" t="s">
        <v>6573</v>
      </c>
    </row>
    <row r="590" spans="3:22" ht="15" customHeight="1" x14ac:dyDescent="0.25">
      <c r="C590" s="1880">
        <v>44957</v>
      </c>
      <c r="D590" s="1884" t="s">
        <v>7685</v>
      </c>
      <c r="E590" s="1762" t="s">
        <v>7358</v>
      </c>
      <c r="F590" s="1762">
        <v>1290</v>
      </c>
      <c r="G590" s="1667" t="s">
        <v>4668</v>
      </c>
      <c r="H590" s="1885"/>
      <c r="I590" s="1885"/>
      <c r="J590" s="1886" t="s">
        <v>7686</v>
      </c>
      <c r="K590" s="1762" t="s">
        <v>3667</v>
      </c>
      <c r="L590" s="1777" t="s">
        <v>1038</v>
      </c>
      <c r="M590" s="1887" t="s">
        <v>7687</v>
      </c>
      <c r="N590" s="1762" t="s">
        <v>7361</v>
      </c>
      <c r="O590" s="1888" t="s">
        <v>7688</v>
      </c>
      <c r="P590" s="1889">
        <v>4</v>
      </c>
      <c r="Q590" s="1889">
        <v>5160</v>
      </c>
      <c r="R590" s="1674" t="s">
        <v>511</v>
      </c>
      <c r="S590" s="1704" t="s">
        <v>3855</v>
      </c>
      <c r="T590" s="1765" t="s">
        <v>6830</v>
      </c>
      <c r="U590" s="1770" t="s">
        <v>6831</v>
      </c>
      <c r="V590" s="1770" t="s">
        <v>6620</v>
      </c>
    </row>
    <row r="591" spans="3:22" ht="15" customHeight="1" x14ac:dyDescent="0.25">
      <c r="C591" s="1880">
        <v>44956</v>
      </c>
      <c r="D591" s="1679" t="s">
        <v>7689</v>
      </c>
      <c r="E591" s="1680"/>
      <c r="F591" s="1890">
        <v>145</v>
      </c>
      <c r="G591" s="1836" t="s">
        <v>7690</v>
      </c>
      <c r="H591" s="1772"/>
      <c r="I591" s="1772"/>
      <c r="J591" s="1779" t="s">
        <v>7691</v>
      </c>
      <c r="K591" s="1680" t="s">
        <v>520</v>
      </c>
      <c r="L591" s="1720" t="s">
        <v>7692</v>
      </c>
      <c r="M591" s="1891" t="s">
        <v>7693</v>
      </c>
      <c r="N591" s="1665" t="s">
        <v>7694</v>
      </c>
      <c r="O591" s="1774" t="s">
        <v>7695</v>
      </c>
      <c r="P591" s="1771">
        <v>6</v>
      </c>
      <c r="Q591" s="1771">
        <v>600</v>
      </c>
      <c r="R591" s="1688" t="s">
        <v>511</v>
      </c>
      <c r="S591" s="1691" t="s">
        <v>842</v>
      </c>
      <c r="T591" s="1764" t="s">
        <v>7235</v>
      </c>
      <c r="U591" s="1775" t="s">
        <v>7236</v>
      </c>
      <c r="V591" s="1775" t="s">
        <v>7237</v>
      </c>
    </row>
    <row r="592" spans="3:22" ht="15" customHeight="1" x14ac:dyDescent="0.25">
      <c r="C592" s="1880">
        <v>44956</v>
      </c>
      <c r="D592" s="1664" t="s">
        <v>7696</v>
      </c>
      <c r="E592" s="1665" t="s">
        <v>13</v>
      </c>
      <c r="F592" s="1721">
        <v>200</v>
      </c>
      <c r="G592" s="1667" t="s">
        <v>4668</v>
      </c>
      <c r="H592" s="1766"/>
      <c r="I592" s="1766"/>
      <c r="J592" s="1767" t="s">
        <v>3596</v>
      </c>
      <c r="K592" s="1665" t="s">
        <v>506</v>
      </c>
      <c r="L592" s="1720" t="s">
        <v>1038</v>
      </c>
      <c r="M592" s="1768" t="s">
        <v>7697</v>
      </c>
      <c r="N592" s="1665" t="s">
        <v>7698</v>
      </c>
      <c r="O592" s="1769" t="s">
        <v>7699</v>
      </c>
      <c r="P592" s="1721">
        <v>10</v>
      </c>
      <c r="Q592" s="1721">
        <v>2000</v>
      </c>
      <c r="R592" s="1703"/>
      <c r="S592" s="1691" t="s">
        <v>7700</v>
      </c>
      <c r="T592" s="1764" t="s">
        <v>7701</v>
      </c>
      <c r="U592" s="1775" t="s">
        <v>7702</v>
      </c>
      <c r="V592" s="1775" t="s">
        <v>6447</v>
      </c>
    </row>
    <row r="593" spans="3:22" ht="15" customHeight="1" x14ac:dyDescent="0.25">
      <c r="C593" s="1880">
        <v>44956</v>
      </c>
      <c r="D593" s="1679" t="s">
        <v>7703</v>
      </c>
      <c r="E593" s="1680" t="s">
        <v>6718</v>
      </c>
      <c r="F593" s="1680">
        <v>100</v>
      </c>
      <c r="G593" s="1667" t="s">
        <v>574</v>
      </c>
      <c r="H593" s="1772"/>
      <c r="I593" s="1772"/>
      <c r="J593" s="1779" t="s">
        <v>7704</v>
      </c>
      <c r="K593" s="1680" t="s">
        <v>506</v>
      </c>
      <c r="L593" s="1778" t="s">
        <v>7376</v>
      </c>
      <c r="M593" s="1768" t="s">
        <v>7377</v>
      </c>
      <c r="N593" s="1680" t="s">
        <v>7378</v>
      </c>
      <c r="O593" s="1851" t="s">
        <v>7705</v>
      </c>
      <c r="P593" s="1771">
        <v>16</v>
      </c>
      <c r="Q593" s="1771">
        <v>1600</v>
      </c>
      <c r="R593" s="1688" t="s">
        <v>511</v>
      </c>
      <c r="S593" s="1691" t="s">
        <v>6724</v>
      </c>
      <c r="T593" s="1764" t="s">
        <v>6512</v>
      </c>
      <c r="U593" s="1775" t="s">
        <v>6513</v>
      </c>
      <c r="V593" s="1775" t="s">
        <v>6514</v>
      </c>
    </row>
    <row r="594" spans="3:22" ht="15" customHeight="1" x14ac:dyDescent="0.25">
      <c r="C594" s="1880">
        <v>44956</v>
      </c>
      <c r="D594" s="1693" t="s">
        <v>7706</v>
      </c>
      <c r="E594" s="1694" t="s">
        <v>13</v>
      </c>
      <c r="F594" s="1792">
        <v>4</v>
      </c>
      <c r="G594" s="1667" t="s">
        <v>4668</v>
      </c>
      <c r="H594" s="1793"/>
      <c r="I594" s="1793"/>
      <c r="J594" s="1794" t="s">
        <v>7707</v>
      </c>
      <c r="K594" s="1694" t="s">
        <v>506</v>
      </c>
      <c r="L594" s="1694" t="s">
        <v>7708</v>
      </c>
      <c r="M594" s="1796" t="s">
        <v>7709</v>
      </c>
      <c r="N594" s="1694" t="s">
        <v>6364</v>
      </c>
      <c r="O594" s="1797" t="s">
        <v>3582</v>
      </c>
      <c r="P594" s="1792">
        <v>27</v>
      </c>
      <c r="Q594" s="1792">
        <v>108</v>
      </c>
      <c r="R594" s="1701"/>
      <c r="S594" s="1691" t="s">
        <v>6366</v>
      </c>
      <c r="T594" s="1764" t="s">
        <v>7710</v>
      </c>
      <c r="U594" s="1775" t="s">
        <v>7711</v>
      </c>
      <c r="V594" s="1775" t="s">
        <v>6603</v>
      </c>
    </row>
    <row r="595" spans="3:22" ht="15" customHeight="1" x14ac:dyDescent="0.25">
      <c r="C595" s="1880">
        <v>44953</v>
      </c>
      <c r="D595" s="1664" t="s">
        <v>7712</v>
      </c>
      <c r="E595" s="1665" t="s">
        <v>13</v>
      </c>
      <c r="F595" s="1721">
        <v>32</v>
      </c>
      <c r="G595" s="1667" t="s">
        <v>4668</v>
      </c>
      <c r="H595" s="1766"/>
      <c r="I595" s="1766"/>
      <c r="J595" s="1767" t="s">
        <v>7713</v>
      </c>
      <c r="K595" s="1665" t="s">
        <v>782</v>
      </c>
      <c r="L595" s="1720" t="s">
        <v>7714</v>
      </c>
      <c r="M595" s="1768" t="s">
        <v>7715</v>
      </c>
      <c r="N595" s="1665" t="s">
        <v>5091</v>
      </c>
      <c r="O595" s="1769" t="s">
        <v>7716</v>
      </c>
      <c r="P595" s="1721">
        <v>5</v>
      </c>
      <c r="Q595" s="1721">
        <v>160</v>
      </c>
      <c r="R595" s="1703"/>
      <c r="S595" s="1704" t="s">
        <v>4903</v>
      </c>
      <c r="T595" s="1765" t="s">
        <v>7320</v>
      </c>
      <c r="U595" s="1770" t="s">
        <v>7321</v>
      </c>
      <c r="V595" s="1770" t="s">
        <v>6534</v>
      </c>
    </row>
    <row r="596" spans="3:22" ht="15" customHeight="1" x14ac:dyDescent="0.25">
      <c r="C596" s="1880">
        <v>44952</v>
      </c>
      <c r="D596" s="1679" t="s">
        <v>7717</v>
      </c>
      <c r="E596" s="1680" t="s">
        <v>13</v>
      </c>
      <c r="F596" s="1771">
        <v>10</v>
      </c>
      <c r="G596" s="1667" t="s">
        <v>4668</v>
      </c>
      <c r="H596" s="1772"/>
      <c r="I596" s="1772"/>
      <c r="J596" s="1779" t="s">
        <v>7718</v>
      </c>
      <c r="K596" s="1680" t="s">
        <v>782</v>
      </c>
      <c r="L596" s="1778" t="s">
        <v>7719</v>
      </c>
      <c r="M596" s="1773" t="s">
        <v>7720</v>
      </c>
      <c r="N596" s="1680" t="s">
        <v>7721</v>
      </c>
      <c r="O596" s="1774" t="s">
        <v>3587</v>
      </c>
      <c r="P596" s="1771">
        <v>23</v>
      </c>
      <c r="Q596" s="1771">
        <v>230</v>
      </c>
      <c r="R596" s="1688"/>
      <c r="S596" s="1691" t="s">
        <v>7444</v>
      </c>
      <c r="T596" s="1764" t="s">
        <v>7445</v>
      </c>
      <c r="U596" s="1775" t="s">
        <v>7070</v>
      </c>
      <c r="V596" s="1775" t="s">
        <v>6708</v>
      </c>
    </row>
    <row r="597" spans="3:22" ht="15" customHeight="1" x14ac:dyDescent="0.25">
      <c r="C597" s="1880">
        <v>44952</v>
      </c>
      <c r="D597" s="1664" t="s">
        <v>7722</v>
      </c>
      <c r="E597" s="1665" t="s">
        <v>13</v>
      </c>
      <c r="F597" s="1721">
        <v>2</v>
      </c>
      <c r="G597" s="1706" t="s">
        <v>4714</v>
      </c>
      <c r="H597" s="1766"/>
      <c r="I597" s="1766"/>
      <c r="J597" s="1767" t="s">
        <v>7723</v>
      </c>
      <c r="K597" s="1665" t="s">
        <v>506</v>
      </c>
      <c r="L597" s="1720" t="s">
        <v>511</v>
      </c>
      <c r="M597" s="1768" t="s">
        <v>7724</v>
      </c>
      <c r="N597" s="1665" t="s">
        <v>7725</v>
      </c>
      <c r="O597" s="1769" t="s">
        <v>7726</v>
      </c>
      <c r="P597" s="1721">
        <v>44</v>
      </c>
      <c r="Q597" s="1721">
        <v>88</v>
      </c>
      <c r="R597" s="1703"/>
      <c r="S597" s="1691" t="s">
        <v>5735</v>
      </c>
      <c r="T597" s="1764" t="s">
        <v>7727</v>
      </c>
      <c r="U597" s="1775" t="s">
        <v>6984</v>
      </c>
      <c r="V597" s="1775" t="s">
        <v>6546</v>
      </c>
    </row>
    <row r="598" spans="3:22" ht="15" customHeight="1" x14ac:dyDescent="0.25">
      <c r="C598" s="1880">
        <v>44951</v>
      </c>
      <c r="D598" s="1723" t="s">
        <v>7728</v>
      </c>
      <c r="E598" s="1724" t="s">
        <v>13</v>
      </c>
      <c r="F598" s="1784">
        <v>3</v>
      </c>
      <c r="G598" s="1667" t="s">
        <v>4714</v>
      </c>
      <c r="H598" s="1780"/>
      <c r="I598" s="1892">
        <v>44937</v>
      </c>
      <c r="J598" s="1781" t="s">
        <v>7729</v>
      </c>
      <c r="K598" s="1724" t="s">
        <v>782</v>
      </c>
      <c r="L598" s="1724" t="s">
        <v>7730</v>
      </c>
      <c r="M598" s="1782" t="s">
        <v>7731</v>
      </c>
      <c r="N598" s="1724" t="s">
        <v>7732</v>
      </c>
      <c r="O598" s="1783" t="s">
        <v>7733</v>
      </c>
      <c r="P598" s="1784">
        <v>11</v>
      </c>
      <c r="Q598" s="1784">
        <v>33</v>
      </c>
      <c r="R598" s="1732"/>
      <c r="S598" s="1691" t="s">
        <v>7734</v>
      </c>
      <c r="T598" s="1764" t="s">
        <v>7735</v>
      </c>
      <c r="U598" s="1775" t="s">
        <v>7736</v>
      </c>
      <c r="V598" s="1775" t="s">
        <v>6546</v>
      </c>
    </row>
    <row r="599" spans="3:22" ht="15" customHeight="1" x14ac:dyDescent="0.25">
      <c r="C599" s="1880">
        <v>44951</v>
      </c>
      <c r="D599" s="1664" t="s">
        <v>7737</v>
      </c>
      <c r="E599" s="1665" t="s">
        <v>13</v>
      </c>
      <c r="F599" s="1721">
        <v>50</v>
      </c>
      <c r="G599" s="1667" t="s">
        <v>4668</v>
      </c>
      <c r="H599" s="1766"/>
      <c r="I599" s="1766"/>
      <c r="J599" s="1767" t="s">
        <v>7738</v>
      </c>
      <c r="K599" s="1665" t="s">
        <v>506</v>
      </c>
      <c r="L599" s="1720" t="s">
        <v>7739</v>
      </c>
      <c r="M599" s="1768" t="s">
        <v>7740</v>
      </c>
      <c r="N599" s="1665" t="s">
        <v>7308</v>
      </c>
      <c r="O599" s="1840" t="s">
        <v>7741</v>
      </c>
      <c r="P599" s="1721">
        <v>11</v>
      </c>
      <c r="Q599" s="1721">
        <v>550</v>
      </c>
      <c r="R599" s="1703" t="s">
        <v>511</v>
      </c>
      <c r="S599" s="1704" t="s">
        <v>7310</v>
      </c>
      <c r="T599" s="1765" t="s">
        <v>7311</v>
      </c>
      <c r="U599" s="1770" t="s">
        <v>7312</v>
      </c>
      <c r="V599" s="1770" t="s">
        <v>7313</v>
      </c>
    </row>
    <row r="600" spans="3:22" ht="15" customHeight="1" x14ac:dyDescent="0.25">
      <c r="C600" s="1880">
        <v>44950</v>
      </c>
      <c r="D600" s="1693" t="s">
        <v>7742</v>
      </c>
      <c r="E600" s="1694" t="s">
        <v>13</v>
      </c>
      <c r="F600" s="1792">
        <v>140</v>
      </c>
      <c r="G600" s="1667" t="s">
        <v>4714</v>
      </c>
      <c r="H600" s="1793"/>
      <c r="I600" s="1793"/>
      <c r="J600" s="1794" t="s">
        <v>7729</v>
      </c>
      <c r="K600" s="1694" t="s">
        <v>2704</v>
      </c>
      <c r="L600" s="1694" t="s">
        <v>7743</v>
      </c>
      <c r="M600" s="1796" t="s">
        <v>7744</v>
      </c>
      <c r="N600" s="1694" t="s">
        <v>7745</v>
      </c>
      <c r="O600" s="1797" t="s">
        <v>7650</v>
      </c>
      <c r="P600" s="1792">
        <v>3</v>
      </c>
      <c r="Q600" s="1792">
        <v>420</v>
      </c>
      <c r="R600" s="1701"/>
      <c r="S600" s="1691" t="s">
        <v>7746</v>
      </c>
      <c r="T600" s="1764" t="s">
        <v>7747</v>
      </c>
      <c r="U600" s="1775" t="s">
        <v>7748</v>
      </c>
      <c r="V600" s="1775" t="s">
        <v>7749</v>
      </c>
    </row>
    <row r="601" spans="3:22" ht="15" customHeight="1" x14ac:dyDescent="0.25">
      <c r="C601" s="1880">
        <v>44950</v>
      </c>
      <c r="D601" s="1664" t="s">
        <v>7750</v>
      </c>
      <c r="E601" s="1665" t="s">
        <v>7751</v>
      </c>
      <c r="F601" s="1721">
        <v>50</v>
      </c>
      <c r="G601" s="1667" t="s">
        <v>4714</v>
      </c>
      <c r="H601" s="1766"/>
      <c r="I601" s="1766"/>
      <c r="J601" s="1767" t="s">
        <v>7752</v>
      </c>
      <c r="K601" s="1665" t="s">
        <v>520</v>
      </c>
      <c r="L601" s="1720" t="s">
        <v>7753</v>
      </c>
      <c r="M601" s="1768" t="s">
        <v>7754</v>
      </c>
      <c r="N601" s="1665" t="s">
        <v>7755</v>
      </c>
      <c r="O601" s="1769" t="s">
        <v>7756</v>
      </c>
      <c r="P601" s="1721">
        <v>16</v>
      </c>
      <c r="Q601" s="1721">
        <v>800</v>
      </c>
      <c r="R601" s="1703"/>
      <c r="S601" s="1704" t="s">
        <v>7757</v>
      </c>
      <c r="T601" s="1765" t="s">
        <v>7758</v>
      </c>
      <c r="U601" s="1770" t="s">
        <v>7759</v>
      </c>
      <c r="V601" s="1770" t="s">
        <v>6447</v>
      </c>
    </row>
    <row r="602" spans="3:22" ht="15" customHeight="1" x14ac:dyDescent="0.25">
      <c r="C602" s="1880">
        <v>44949</v>
      </c>
      <c r="D602" s="1664" t="s">
        <v>7760</v>
      </c>
      <c r="E602" s="1665" t="s">
        <v>13</v>
      </c>
      <c r="F602" s="1721">
        <v>200</v>
      </c>
      <c r="G602" s="1667" t="s">
        <v>4714</v>
      </c>
      <c r="H602" s="1766"/>
      <c r="I602" s="1766"/>
      <c r="J602" s="1886" t="s">
        <v>7761</v>
      </c>
      <c r="K602" s="1665" t="s">
        <v>782</v>
      </c>
      <c r="L602" s="1720" t="s">
        <v>7762</v>
      </c>
      <c r="M602" s="1768" t="s">
        <v>7763</v>
      </c>
      <c r="N602" s="1665" t="s">
        <v>7764</v>
      </c>
      <c r="O602" s="1769" t="s">
        <v>7765</v>
      </c>
      <c r="P602" s="1721">
        <v>13</v>
      </c>
      <c r="Q602" s="1721">
        <v>2600</v>
      </c>
      <c r="R602" s="1703"/>
      <c r="S602" s="1704" t="s">
        <v>7582</v>
      </c>
      <c r="T602" s="1765" t="s">
        <v>7766</v>
      </c>
      <c r="U602" s="1770" t="s">
        <v>7584</v>
      </c>
      <c r="V602" s="1770" t="s">
        <v>6534</v>
      </c>
    </row>
    <row r="603" spans="3:22" ht="15" customHeight="1" x14ac:dyDescent="0.25">
      <c r="C603" s="1880">
        <v>44949</v>
      </c>
      <c r="D603" s="1664" t="s">
        <v>7767</v>
      </c>
      <c r="E603" s="1665" t="s">
        <v>13</v>
      </c>
      <c r="F603" s="1721">
        <v>50</v>
      </c>
      <c r="G603" s="1667" t="s">
        <v>4714</v>
      </c>
      <c r="H603" s="1766"/>
      <c r="I603" s="1766"/>
      <c r="J603" s="1886" t="s">
        <v>3651</v>
      </c>
      <c r="K603" s="1665" t="s">
        <v>520</v>
      </c>
      <c r="L603" s="1720" t="s">
        <v>511</v>
      </c>
      <c r="M603" s="1768" t="s">
        <v>7768</v>
      </c>
      <c r="N603" s="1665" t="s">
        <v>7769</v>
      </c>
      <c r="O603" s="1769" t="s">
        <v>7770</v>
      </c>
      <c r="P603" s="1721">
        <v>12</v>
      </c>
      <c r="Q603" s="1721">
        <v>600</v>
      </c>
      <c r="R603" s="1703" t="s">
        <v>511</v>
      </c>
      <c r="S603" s="1704" t="s">
        <v>5975</v>
      </c>
      <c r="T603" s="1765" t="s">
        <v>7771</v>
      </c>
      <c r="U603" s="1770" t="s">
        <v>7772</v>
      </c>
      <c r="V603" s="1770" t="s">
        <v>6817</v>
      </c>
    </row>
    <row r="604" spans="3:22" ht="15" customHeight="1" x14ac:dyDescent="0.25">
      <c r="C604" s="1880">
        <v>44946</v>
      </c>
      <c r="D604" s="1734" t="s">
        <v>7773</v>
      </c>
      <c r="E604" s="1735" t="s">
        <v>6457</v>
      </c>
      <c r="F604" s="1785" t="s">
        <v>7774</v>
      </c>
      <c r="G604" s="1667" t="s">
        <v>4668</v>
      </c>
      <c r="H604" s="1786"/>
      <c r="I604" s="1786"/>
      <c r="J604" s="1788" t="s">
        <v>531</v>
      </c>
      <c r="K604" s="1735" t="s">
        <v>506</v>
      </c>
      <c r="L604" s="1777" t="s">
        <v>7775</v>
      </c>
      <c r="M604" s="1790" t="s">
        <v>7776</v>
      </c>
      <c r="N604" s="1735" t="s">
        <v>6461</v>
      </c>
      <c r="O604" s="1791" t="s">
        <v>7777</v>
      </c>
      <c r="P604" s="1785">
        <v>0</v>
      </c>
      <c r="Q604" s="1785">
        <v>0</v>
      </c>
      <c r="R604" s="1742" t="s">
        <v>511</v>
      </c>
      <c r="S604" s="1691" t="s">
        <v>522</v>
      </c>
      <c r="T604" s="1764" t="s">
        <v>6463</v>
      </c>
      <c r="U604" s="1775" t="s">
        <v>6464</v>
      </c>
      <c r="V604" s="1775" t="s">
        <v>6465</v>
      </c>
    </row>
    <row r="605" spans="3:22" ht="15" customHeight="1" x14ac:dyDescent="0.25">
      <c r="C605" s="1880">
        <v>44946</v>
      </c>
      <c r="D605" s="1893" t="s">
        <v>7778</v>
      </c>
      <c r="E605" s="1765"/>
      <c r="F605" s="1894">
        <v>100</v>
      </c>
      <c r="G605" s="1667" t="s">
        <v>4714</v>
      </c>
      <c r="H605" s="1766"/>
      <c r="I605" s="1766"/>
      <c r="J605" s="1895" t="s">
        <v>7779</v>
      </c>
      <c r="K605" s="1896" t="e" vm="1">
        <v>#VALUE!</v>
      </c>
      <c r="L605" s="1720" t="s">
        <v>7780</v>
      </c>
      <c r="M605" s="1897" t="s">
        <v>7781</v>
      </c>
      <c r="N605" s="1898" t="s">
        <v>7782</v>
      </c>
      <c r="O605" s="1692" t="s">
        <v>3903</v>
      </c>
      <c r="P605" s="1898">
        <v>4</v>
      </c>
      <c r="Q605" s="1771">
        <v>601</v>
      </c>
      <c r="R605" s="1688" t="s">
        <v>511</v>
      </c>
      <c r="S605" s="1704" t="s">
        <v>3559</v>
      </c>
      <c r="T605" s="1619"/>
      <c r="U605" s="1765" t="s">
        <v>6572</v>
      </c>
      <c r="V605" s="1765" t="s">
        <v>6573</v>
      </c>
    </row>
    <row r="606" spans="3:22" ht="15" customHeight="1" x14ac:dyDescent="0.25">
      <c r="C606" s="1880">
        <v>44945</v>
      </c>
      <c r="D606" s="1679" t="s">
        <v>7783</v>
      </c>
      <c r="E606" s="1680" t="s">
        <v>776</v>
      </c>
      <c r="F606" s="1890">
        <v>836</v>
      </c>
      <c r="G606" s="1667"/>
      <c r="H606" s="1772"/>
      <c r="I606" s="1772"/>
      <c r="J606" s="1779" t="s">
        <v>3651</v>
      </c>
      <c r="K606" s="1680" t="s">
        <v>520</v>
      </c>
      <c r="L606" s="1778" t="s">
        <v>775</v>
      </c>
      <c r="M606" s="1773" t="s">
        <v>7784</v>
      </c>
      <c r="N606" s="1680" t="s">
        <v>484</v>
      </c>
      <c r="O606" s="1774"/>
      <c r="P606" s="1771">
        <v>2</v>
      </c>
      <c r="Q606" s="1771">
        <v>800</v>
      </c>
      <c r="R606" s="1771"/>
      <c r="S606" s="1764" t="s">
        <v>6944</v>
      </c>
      <c r="T606" s="1764" t="s">
        <v>6945</v>
      </c>
      <c r="U606" s="1775" t="s">
        <v>6730</v>
      </c>
      <c r="V606" s="1775" t="s">
        <v>6534</v>
      </c>
    </row>
    <row r="607" spans="3:22" ht="15" customHeight="1" x14ac:dyDescent="0.25">
      <c r="C607" s="1880">
        <v>44945</v>
      </c>
      <c r="D607" s="1664" t="s">
        <v>7785</v>
      </c>
      <c r="E607" s="1665" t="s">
        <v>13</v>
      </c>
      <c r="F607" s="1721">
        <v>100</v>
      </c>
      <c r="G607" s="1667" t="s">
        <v>4668</v>
      </c>
      <c r="H607" s="1766"/>
      <c r="I607" s="1766"/>
      <c r="J607" s="1767" t="s">
        <v>7786</v>
      </c>
      <c r="K607" s="1665" t="s">
        <v>3667</v>
      </c>
      <c r="L607" s="1720" t="s">
        <v>1038</v>
      </c>
      <c r="M607" s="1877" t="s">
        <v>7787</v>
      </c>
      <c r="N607" s="1665" t="s">
        <v>7788</v>
      </c>
      <c r="O607" s="1769" t="s">
        <v>7789</v>
      </c>
      <c r="P607" s="1721">
        <v>6</v>
      </c>
      <c r="Q607" s="1721">
        <v>600</v>
      </c>
      <c r="R607" s="1721" t="s">
        <v>511</v>
      </c>
      <c r="S607" s="1765" t="s">
        <v>5975</v>
      </c>
      <c r="T607" s="1765" t="s">
        <v>7771</v>
      </c>
      <c r="U607" s="1770" t="s">
        <v>7772</v>
      </c>
      <c r="V607" s="1770" t="s">
        <v>6817</v>
      </c>
    </row>
    <row r="608" spans="3:22" ht="15" customHeight="1" x14ac:dyDescent="0.25">
      <c r="C608" s="1880">
        <v>44945</v>
      </c>
      <c r="D608" s="1679" t="s">
        <v>7790</v>
      </c>
      <c r="E608" s="1680" t="s">
        <v>13</v>
      </c>
      <c r="F608" s="1882">
        <v>85</v>
      </c>
      <c r="G608" s="1667" t="s">
        <v>574</v>
      </c>
      <c r="H608" s="1772"/>
      <c r="I608" s="1772"/>
      <c r="J608" s="1779" t="s">
        <v>7791</v>
      </c>
      <c r="K608" s="1680" t="s">
        <v>3667</v>
      </c>
      <c r="L608" s="1778" t="s">
        <v>7792</v>
      </c>
      <c r="M608" s="1899" t="s">
        <v>7793</v>
      </c>
      <c r="N608" s="1680" t="s">
        <v>7794</v>
      </c>
      <c r="O608" s="1774" t="s">
        <v>7795</v>
      </c>
      <c r="P608" s="1771">
        <v>17</v>
      </c>
      <c r="Q608" s="1771">
        <v>17</v>
      </c>
      <c r="R608" s="1771"/>
      <c r="S608" s="1764" t="s">
        <v>5460</v>
      </c>
      <c r="T608" s="1764" t="s">
        <v>6633</v>
      </c>
      <c r="U608" s="1775" t="s">
        <v>6634</v>
      </c>
      <c r="V608" s="1775" t="s">
        <v>6635</v>
      </c>
    </row>
    <row r="609" spans="3:22" ht="15" customHeight="1" x14ac:dyDescent="0.25">
      <c r="C609" s="1880">
        <v>44944</v>
      </c>
      <c r="D609" s="1664" t="s">
        <v>7796</v>
      </c>
      <c r="E609" s="1665" t="s">
        <v>13</v>
      </c>
      <c r="F609" s="1721">
        <v>8</v>
      </c>
      <c r="G609" s="1667" t="s">
        <v>4714</v>
      </c>
      <c r="H609" s="1766"/>
      <c r="I609" s="1854"/>
      <c r="J609" s="1767" t="s">
        <v>7797</v>
      </c>
      <c r="K609" s="1665" t="s">
        <v>506</v>
      </c>
      <c r="L609" s="1720" t="s">
        <v>7798</v>
      </c>
      <c r="M609" s="1877" t="s">
        <v>7799</v>
      </c>
      <c r="N609" s="1665" t="s">
        <v>6895</v>
      </c>
      <c r="O609" s="1769" t="s">
        <v>7800</v>
      </c>
      <c r="P609" s="1721">
        <v>4</v>
      </c>
      <c r="Q609" s="1721">
        <v>32</v>
      </c>
      <c r="R609" s="1721"/>
      <c r="S609" s="1765" t="s">
        <v>6550</v>
      </c>
      <c r="T609" s="1765" t="s">
        <v>6551</v>
      </c>
      <c r="U609" s="1770" t="s">
        <v>6552</v>
      </c>
      <c r="V609" s="1770" t="s">
        <v>6534</v>
      </c>
    </row>
    <row r="610" spans="3:22" ht="15" customHeight="1" x14ac:dyDescent="0.25">
      <c r="C610" s="1880">
        <v>44944</v>
      </c>
      <c r="D610" s="1664" t="s">
        <v>7801</v>
      </c>
      <c r="E610" s="1665" t="s">
        <v>13</v>
      </c>
      <c r="F610" s="1721">
        <v>700</v>
      </c>
      <c r="G610" s="1667" t="s">
        <v>4668</v>
      </c>
      <c r="H610" s="1766"/>
      <c r="I610" s="1766"/>
      <c r="J610" s="1767" t="s">
        <v>7802</v>
      </c>
      <c r="K610" s="1762" t="s">
        <v>7803</v>
      </c>
      <c r="L610" s="1720" t="s">
        <v>1038</v>
      </c>
      <c r="M610" s="1768" t="s">
        <v>7804</v>
      </c>
      <c r="N610" s="1665" t="s">
        <v>7805</v>
      </c>
      <c r="O610" s="1769" t="s">
        <v>7806</v>
      </c>
      <c r="P610" s="1721">
        <v>0</v>
      </c>
      <c r="Q610" s="1721">
        <v>0</v>
      </c>
      <c r="R610" s="1721" t="s">
        <v>511</v>
      </c>
      <c r="S610" s="1765" t="s">
        <v>7807</v>
      </c>
      <c r="T610" s="1765" t="s">
        <v>7808</v>
      </c>
      <c r="U610" s="1770" t="s">
        <v>7809</v>
      </c>
      <c r="V610" s="1770" t="s">
        <v>7810</v>
      </c>
    </row>
    <row r="611" spans="3:22" ht="15" customHeight="1" x14ac:dyDescent="0.25">
      <c r="C611" s="1880">
        <v>44943</v>
      </c>
      <c r="D611" s="1679" t="s">
        <v>7811</v>
      </c>
      <c r="E611" s="1680" t="s">
        <v>7812</v>
      </c>
      <c r="F611" s="1771">
        <v>100</v>
      </c>
      <c r="G611" s="1900" t="s">
        <v>5184</v>
      </c>
      <c r="H611" s="1772"/>
      <c r="I611" s="1772"/>
      <c r="J611" s="1779" t="s">
        <v>3787</v>
      </c>
      <c r="K611" s="1680" t="s">
        <v>782</v>
      </c>
      <c r="L611" s="1778" t="s">
        <v>511</v>
      </c>
      <c r="M611" s="1773" t="s">
        <v>7813</v>
      </c>
      <c r="N611" s="1680" t="s">
        <v>7814</v>
      </c>
      <c r="O611" s="1774" t="s">
        <v>7815</v>
      </c>
      <c r="P611" s="1771">
        <v>46</v>
      </c>
      <c r="Q611" s="1771">
        <v>1150</v>
      </c>
      <c r="R611" s="1771"/>
      <c r="S611" s="1764" t="s">
        <v>7816</v>
      </c>
      <c r="T611" s="1764" t="s">
        <v>7817</v>
      </c>
      <c r="U611" s="1775" t="s">
        <v>7818</v>
      </c>
      <c r="V611" s="1775" t="s">
        <v>6484</v>
      </c>
    </row>
    <row r="612" spans="3:22" ht="15" customHeight="1" x14ac:dyDescent="0.25">
      <c r="C612" s="1880">
        <v>44942</v>
      </c>
      <c r="D612" s="1679" t="s">
        <v>7819</v>
      </c>
      <c r="E612" s="1680" t="s">
        <v>7820</v>
      </c>
      <c r="F612" s="1771">
        <v>23</v>
      </c>
      <c r="G612" s="1706" t="s">
        <v>4714</v>
      </c>
      <c r="H612" s="1772"/>
      <c r="I612" s="1772"/>
      <c r="J612" s="1779" t="s">
        <v>7802</v>
      </c>
      <c r="K612" s="1680" t="s">
        <v>506</v>
      </c>
      <c r="L612" s="1778" t="s">
        <v>1038</v>
      </c>
      <c r="M612" s="1773" t="s">
        <v>7821</v>
      </c>
      <c r="N612" s="1680" t="s">
        <v>7822</v>
      </c>
      <c r="O612" s="1774" t="s">
        <v>7823</v>
      </c>
      <c r="P612" s="1771">
        <v>7</v>
      </c>
      <c r="Q612" s="1771">
        <v>161</v>
      </c>
      <c r="R612" s="1771" t="s">
        <v>511</v>
      </c>
      <c r="S612" s="1764" t="s">
        <v>7824</v>
      </c>
      <c r="T612" s="1764" t="s">
        <v>7825</v>
      </c>
      <c r="U612" s="1775" t="s">
        <v>7826</v>
      </c>
      <c r="V612" s="1775" t="s">
        <v>6546</v>
      </c>
    </row>
    <row r="613" spans="3:22" ht="15" customHeight="1" x14ac:dyDescent="0.25">
      <c r="C613" s="1880">
        <v>44942</v>
      </c>
      <c r="D613" s="1679" t="s">
        <v>7827</v>
      </c>
      <c r="E613" s="1762" t="s">
        <v>7828</v>
      </c>
      <c r="F613" s="1771">
        <v>2</v>
      </c>
      <c r="G613" s="1706" t="s">
        <v>4714</v>
      </c>
      <c r="H613" s="1772"/>
      <c r="I613" s="1772"/>
      <c r="J613" s="1779" t="s">
        <v>3713</v>
      </c>
      <c r="K613" s="1680" t="s">
        <v>506</v>
      </c>
      <c r="L613" s="1778" t="s">
        <v>7829</v>
      </c>
      <c r="M613" s="1773" t="s">
        <v>7830</v>
      </c>
      <c r="N613" s="1680" t="s">
        <v>7672</v>
      </c>
      <c r="O613" s="1774" t="s">
        <v>7831</v>
      </c>
      <c r="P613" s="1771">
        <v>0</v>
      </c>
      <c r="Q613" s="1771">
        <v>0</v>
      </c>
      <c r="R613" s="1771" t="s">
        <v>511</v>
      </c>
      <c r="S613" s="1764" t="s">
        <v>522</v>
      </c>
      <c r="T613" s="1764" t="s">
        <v>6463</v>
      </c>
      <c r="U613" s="1775" t="s">
        <v>6464</v>
      </c>
      <c r="V613" s="1775" t="s">
        <v>6465</v>
      </c>
    </row>
    <row r="614" spans="3:22" ht="15" customHeight="1" x14ac:dyDescent="0.25">
      <c r="C614" s="1880">
        <v>44942</v>
      </c>
      <c r="D614" s="1801" t="s">
        <v>7832</v>
      </c>
      <c r="E614" s="1665" t="s">
        <v>776</v>
      </c>
      <c r="F614" s="1776">
        <v>1</v>
      </c>
      <c r="G614" s="1836" t="s">
        <v>3677</v>
      </c>
      <c r="H614" s="1766"/>
      <c r="I614" s="1766"/>
      <c r="J614" s="1767" t="s">
        <v>7833</v>
      </c>
      <c r="K614" s="1665" t="s">
        <v>506</v>
      </c>
      <c r="L614" s="1720" t="s">
        <v>7834</v>
      </c>
      <c r="M614" s="1768" t="s">
        <v>7835</v>
      </c>
      <c r="N614" s="1665" t="s">
        <v>7836</v>
      </c>
      <c r="O614" s="1769" t="s">
        <v>7837</v>
      </c>
      <c r="P614" s="1721">
        <v>0</v>
      </c>
      <c r="Q614" s="1721">
        <v>0</v>
      </c>
      <c r="R614" s="1721"/>
      <c r="S614" s="1765" t="s">
        <v>7838</v>
      </c>
      <c r="T614" s="1765" t="s">
        <v>7839</v>
      </c>
      <c r="U614" s="1770" t="s">
        <v>6803</v>
      </c>
      <c r="V614" s="1770" t="s">
        <v>6804</v>
      </c>
    </row>
    <row r="615" spans="3:22" ht="15" customHeight="1" x14ac:dyDescent="0.25">
      <c r="C615" s="1880">
        <v>44939</v>
      </c>
      <c r="D615" s="1664" t="s">
        <v>7840</v>
      </c>
      <c r="E615" s="1665" t="s">
        <v>7841</v>
      </c>
      <c r="F615" s="1721">
        <v>2</v>
      </c>
      <c r="G615" s="1667" t="s">
        <v>4714</v>
      </c>
      <c r="H615" s="1766"/>
      <c r="I615" s="1766"/>
      <c r="J615" s="1767" t="s">
        <v>7802</v>
      </c>
      <c r="K615" s="1665" t="s">
        <v>506</v>
      </c>
      <c r="L615" s="1720" t="s">
        <v>7448</v>
      </c>
      <c r="M615" s="1768" t="s">
        <v>7842</v>
      </c>
      <c r="N615" s="1665" t="s">
        <v>7450</v>
      </c>
      <c r="O615" s="1851" t="s">
        <v>7843</v>
      </c>
      <c r="P615" s="1721">
        <v>0</v>
      </c>
      <c r="Q615" s="1721">
        <v>0</v>
      </c>
      <c r="R615" s="1721" t="s">
        <v>511</v>
      </c>
      <c r="S615" s="1765" t="s">
        <v>522</v>
      </c>
      <c r="T615" s="1765" t="s">
        <v>6463</v>
      </c>
      <c r="U615" s="1770" t="s">
        <v>6464</v>
      </c>
      <c r="V615" s="1770" t="s">
        <v>6465</v>
      </c>
    </row>
    <row r="616" spans="3:22" ht="15" customHeight="1" x14ac:dyDescent="0.25">
      <c r="C616" s="1880">
        <v>44939</v>
      </c>
      <c r="D616" s="1679" t="s">
        <v>7844</v>
      </c>
      <c r="E616" s="1680" t="s">
        <v>6718</v>
      </c>
      <c r="F616" s="1680">
        <v>100</v>
      </c>
      <c r="G616" s="1667" t="s">
        <v>574</v>
      </c>
      <c r="H616" s="1772"/>
      <c r="I616" s="1772"/>
      <c r="J616" s="1779">
        <v>44578</v>
      </c>
      <c r="K616" s="1680" t="s">
        <v>506</v>
      </c>
      <c r="L616" s="1778" t="s">
        <v>7376</v>
      </c>
      <c r="M616" s="1768" t="s">
        <v>7845</v>
      </c>
      <c r="N616" s="1680" t="s">
        <v>7378</v>
      </c>
      <c r="O616" s="1851" t="s">
        <v>7705</v>
      </c>
      <c r="P616" s="1771">
        <v>16</v>
      </c>
      <c r="Q616" s="1771">
        <v>1600</v>
      </c>
      <c r="R616" s="1771" t="s">
        <v>511</v>
      </c>
      <c r="S616" s="1764" t="s">
        <v>6724</v>
      </c>
      <c r="T616" s="1764" t="s">
        <v>6512</v>
      </c>
      <c r="U616" s="1775" t="s">
        <v>6513</v>
      </c>
      <c r="V616" s="1775" t="s">
        <v>6514</v>
      </c>
    </row>
    <row r="617" spans="3:22" ht="15" customHeight="1" x14ac:dyDescent="0.25">
      <c r="C617" s="1880">
        <v>44939</v>
      </c>
      <c r="D617" s="1664" t="s">
        <v>7846</v>
      </c>
      <c r="E617" s="1665" t="s">
        <v>13</v>
      </c>
      <c r="F617" s="1721">
        <v>2</v>
      </c>
      <c r="G617" s="1667" t="s">
        <v>4714</v>
      </c>
      <c r="H617" s="1766"/>
      <c r="I617" s="1766"/>
      <c r="J617" s="1767" t="s">
        <v>3713</v>
      </c>
      <c r="K617" s="1665" t="s">
        <v>782</v>
      </c>
      <c r="L617" s="1720" t="s">
        <v>7847</v>
      </c>
      <c r="M617" s="1768" t="s">
        <v>7848</v>
      </c>
      <c r="N617" s="1665" t="s">
        <v>7849</v>
      </c>
      <c r="O617" s="1769" t="s">
        <v>7850</v>
      </c>
      <c r="P617" s="1721">
        <v>84</v>
      </c>
      <c r="Q617" s="1721">
        <v>168</v>
      </c>
      <c r="R617" s="1721"/>
      <c r="S617" s="1765" t="s">
        <v>7851</v>
      </c>
      <c r="T617" s="1765" t="s">
        <v>7852</v>
      </c>
      <c r="U617" s="1770" t="s">
        <v>7853</v>
      </c>
      <c r="V617" s="1770" t="s">
        <v>6534</v>
      </c>
    </row>
    <row r="618" spans="3:22" ht="15" customHeight="1" x14ac:dyDescent="0.25">
      <c r="C618" s="1880">
        <v>44939</v>
      </c>
      <c r="D618" s="1664" t="s">
        <v>7854</v>
      </c>
      <c r="E618" s="1665" t="s">
        <v>13</v>
      </c>
      <c r="F618" s="1721">
        <v>10</v>
      </c>
      <c r="G618" s="1667" t="s">
        <v>4714</v>
      </c>
      <c r="H618" s="1766"/>
      <c r="I618" s="1766"/>
      <c r="J618" s="1767" t="s">
        <v>3713</v>
      </c>
      <c r="K618" s="1665" t="s">
        <v>506</v>
      </c>
      <c r="L618" s="1720" t="s">
        <v>5388</v>
      </c>
      <c r="M618" s="1877" t="s">
        <v>7855</v>
      </c>
      <c r="N618" s="1665" t="s">
        <v>7856</v>
      </c>
      <c r="O618" s="1769" t="s">
        <v>7857</v>
      </c>
      <c r="P618" s="1721">
        <v>50</v>
      </c>
      <c r="Q618" s="1721">
        <v>500</v>
      </c>
      <c r="R618" s="1721"/>
      <c r="S618" s="1764" t="s">
        <v>7858</v>
      </c>
      <c r="T618" s="1764" t="s">
        <v>7859</v>
      </c>
      <c r="U618" s="1775" t="s">
        <v>7860</v>
      </c>
      <c r="V618" s="1775" t="s">
        <v>6465</v>
      </c>
    </row>
    <row r="619" spans="3:22" ht="15" customHeight="1" x14ac:dyDescent="0.25">
      <c r="C619" s="1880">
        <v>44939</v>
      </c>
      <c r="D619" s="1664" t="s">
        <v>7861</v>
      </c>
      <c r="E619" s="1665" t="s">
        <v>13</v>
      </c>
      <c r="F619" s="1721">
        <v>5</v>
      </c>
      <c r="G619" s="1667" t="s">
        <v>4714</v>
      </c>
      <c r="H619" s="1766"/>
      <c r="I619" s="1854"/>
      <c r="J619" s="1767" t="s">
        <v>3719</v>
      </c>
      <c r="K619" s="1665" t="s">
        <v>506</v>
      </c>
      <c r="L619" s="1720" t="s">
        <v>7862</v>
      </c>
      <c r="M619" s="1768" t="s">
        <v>7863</v>
      </c>
      <c r="N619" s="1665" t="s">
        <v>7864</v>
      </c>
      <c r="O619" s="1769" t="s">
        <v>7865</v>
      </c>
      <c r="P619" s="1721">
        <v>16</v>
      </c>
      <c r="Q619" s="1721">
        <v>80</v>
      </c>
      <c r="R619" s="1721"/>
      <c r="S619" s="1765" t="s">
        <v>7866</v>
      </c>
      <c r="T619" s="1765" t="s">
        <v>7867</v>
      </c>
      <c r="U619" s="1770" t="s">
        <v>6848</v>
      </c>
      <c r="V619" s="1770" t="s">
        <v>6849</v>
      </c>
    </row>
    <row r="620" spans="3:22" ht="15" customHeight="1" x14ac:dyDescent="0.25">
      <c r="C620" s="1880">
        <v>44939</v>
      </c>
      <c r="D620" s="1679" t="s">
        <v>7868</v>
      </c>
      <c r="E620" s="1680" t="s">
        <v>13</v>
      </c>
      <c r="F620" s="1771">
        <v>8</v>
      </c>
      <c r="G620" s="1667" t="s">
        <v>574</v>
      </c>
      <c r="H620" s="1772"/>
      <c r="I620" s="1901"/>
      <c r="J620" s="1779" t="s">
        <v>7869</v>
      </c>
      <c r="K620" s="1680" t="s">
        <v>3667</v>
      </c>
      <c r="L620" s="1778" t="s">
        <v>586</v>
      </c>
      <c r="M620" s="1899" t="s">
        <v>7870</v>
      </c>
      <c r="N620" s="1680" t="s">
        <v>7871</v>
      </c>
      <c r="O620" s="1774" t="s">
        <v>7872</v>
      </c>
      <c r="P620" s="1771">
        <v>16</v>
      </c>
      <c r="Q620" s="1771">
        <v>128</v>
      </c>
      <c r="R620" s="1771"/>
      <c r="S620" s="1764" t="s">
        <v>5460</v>
      </c>
      <c r="T620" s="1764" t="s">
        <v>6633</v>
      </c>
      <c r="U620" s="1775" t="s">
        <v>6634</v>
      </c>
      <c r="V620" s="1775" t="s">
        <v>6635</v>
      </c>
    </row>
    <row r="621" spans="3:22" ht="15" customHeight="1" x14ac:dyDescent="0.25">
      <c r="C621" s="1880">
        <v>44938</v>
      </c>
      <c r="D621" s="1664" t="s">
        <v>7873</v>
      </c>
      <c r="E621" s="1665" t="s">
        <v>776</v>
      </c>
      <c r="F621" s="1721">
        <v>39</v>
      </c>
      <c r="G621" s="1667"/>
      <c r="H621" s="1766"/>
      <c r="I621" s="1766"/>
      <c r="J621" s="1767" t="s">
        <v>3719</v>
      </c>
      <c r="K621" s="1665" t="s">
        <v>506</v>
      </c>
      <c r="L621" s="1720" t="s">
        <v>7834</v>
      </c>
      <c r="M621" s="1768" t="s">
        <v>7835</v>
      </c>
      <c r="N621" s="1665" t="s">
        <v>7836</v>
      </c>
      <c r="O621" s="1769" t="s">
        <v>7874</v>
      </c>
      <c r="P621" s="1721">
        <v>0</v>
      </c>
      <c r="Q621" s="1721">
        <v>0</v>
      </c>
      <c r="R621" s="1721"/>
      <c r="S621" s="1678" t="s">
        <v>7838</v>
      </c>
      <c r="T621" s="1678" t="s">
        <v>7839</v>
      </c>
      <c r="U621" s="1818" t="s">
        <v>6803</v>
      </c>
      <c r="V621" s="1770" t="s">
        <v>6804</v>
      </c>
    </row>
    <row r="622" spans="3:22" ht="15" customHeight="1" x14ac:dyDescent="0.25">
      <c r="C622" s="1880">
        <v>44937</v>
      </c>
      <c r="D622" s="1884" t="s">
        <v>7875</v>
      </c>
      <c r="E622" s="1762" t="s">
        <v>13</v>
      </c>
      <c r="F622" s="1889">
        <v>150</v>
      </c>
      <c r="G622" s="1902" t="s">
        <v>4668</v>
      </c>
      <c r="H622" s="1885"/>
      <c r="I622" s="1885"/>
      <c r="J622" s="1886" t="s">
        <v>7876</v>
      </c>
      <c r="K622" s="1762" t="s">
        <v>506</v>
      </c>
      <c r="L622" s="1777" t="s">
        <v>1038</v>
      </c>
      <c r="M622" s="1887" t="s">
        <v>7877</v>
      </c>
      <c r="N622" s="1762" t="s">
        <v>7878</v>
      </c>
      <c r="O622" s="1903" t="s">
        <v>7879</v>
      </c>
      <c r="P622" s="1889">
        <v>0</v>
      </c>
      <c r="Q622" s="1889">
        <v>0</v>
      </c>
      <c r="R622" s="1889"/>
      <c r="S622" s="1904" t="s">
        <v>5382</v>
      </c>
      <c r="T622" s="1904" t="s">
        <v>6919</v>
      </c>
      <c r="U622" s="1905" t="s">
        <v>6446</v>
      </c>
      <c r="V622" s="1905" t="s">
        <v>6447</v>
      </c>
    </row>
    <row r="623" spans="3:22" ht="15" customHeight="1" x14ac:dyDescent="0.25">
      <c r="C623" s="1880">
        <v>44936</v>
      </c>
      <c r="D623" s="1723" t="s">
        <v>7880</v>
      </c>
      <c r="E623" s="1724" t="s">
        <v>13</v>
      </c>
      <c r="F623" s="1784">
        <v>15</v>
      </c>
      <c r="G623" s="1667" t="s">
        <v>4714</v>
      </c>
      <c r="H623" s="1780"/>
      <c r="I623" s="1780"/>
      <c r="J623" s="1781" t="s">
        <v>7881</v>
      </c>
      <c r="K623" s="1724" t="s">
        <v>506</v>
      </c>
      <c r="L623" s="1724" t="s">
        <v>7882</v>
      </c>
      <c r="M623" s="1782" t="s">
        <v>7883</v>
      </c>
      <c r="N623" s="1724" t="s">
        <v>7884</v>
      </c>
      <c r="O623" s="1783" t="s">
        <v>7885</v>
      </c>
      <c r="P623" s="1784">
        <v>44</v>
      </c>
      <c r="Q623" s="1784">
        <v>660</v>
      </c>
      <c r="R623" s="1784"/>
      <c r="S623" s="1765" t="s">
        <v>7886</v>
      </c>
      <c r="T623" s="1765" t="s">
        <v>7887</v>
      </c>
      <c r="U623" s="1770" t="s">
        <v>7070</v>
      </c>
      <c r="V623" s="1770" t="s">
        <v>6708</v>
      </c>
    </row>
    <row r="624" spans="3:22" ht="15" customHeight="1" x14ac:dyDescent="0.25">
      <c r="C624" s="1906">
        <v>44936</v>
      </c>
      <c r="D624" s="1857" t="s">
        <v>7888</v>
      </c>
      <c r="E624" s="1858" t="s">
        <v>13</v>
      </c>
      <c r="F624" s="1859">
        <v>125</v>
      </c>
      <c r="G624" s="1667" t="s">
        <v>4714</v>
      </c>
      <c r="H624" s="1860"/>
      <c r="I624" s="1860"/>
      <c r="J624" s="1861" t="s">
        <v>7889</v>
      </c>
      <c r="K624" s="1858" t="s">
        <v>506</v>
      </c>
      <c r="L624" s="1858" t="s">
        <v>7890</v>
      </c>
      <c r="M624" s="1862" t="s">
        <v>7891</v>
      </c>
      <c r="N624" s="1858" t="s">
        <v>7892</v>
      </c>
      <c r="O624" s="1863" t="s">
        <v>7893</v>
      </c>
      <c r="P624" s="1859">
        <v>0</v>
      </c>
      <c r="Q624" s="1859">
        <v>0</v>
      </c>
      <c r="R624" s="1859"/>
      <c r="S624" s="1907" t="s">
        <v>7894</v>
      </c>
      <c r="T624" s="1907" t="s">
        <v>7895</v>
      </c>
      <c r="U624" s="1908" t="s">
        <v>7896</v>
      </c>
      <c r="V624" s="1908" t="s">
        <v>6579</v>
      </c>
    </row>
    <row r="625" spans="3:22" ht="15" customHeight="1" x14ac:dyDescent="0.25">
      <c r="C625" s="1880">
        <v>44936</v>
      </c>
      <c r="D625" s="1857" t="s">
        <v>7897</v>
      </c>
      <c r="E625" s="1858" t="s">
        <v>13</v>
      </c>
      <c r="F625" s="1859">
        <v>2</v>
      </c>
      <c r="G625" s="1706" t="s">
        <v>4714</v>
      </c>
      <c r="H625" s="1860"/>
      <c r="I625" s="1860"/>
      <c r="J625" s="1861" t="s">
        <v>7898</v>
      </c>
      <c r="K625" s="1858" t="s">
        <v>506</v>
      </c>
      <c r="L625" s="1858" t="s">
        <v>1038</v>
      </c>
      <c r="M625" s="1862" t="s">
        <v>7899</v>
      </c>
      <c r="N625" s="1858" t="s">
        <v>7900</v>
      </c>
      <c r="O625" s="1863" t="s">
        <v>7901</v>
      </c>
      <c r="P625" s="1859">
        <v>8</v>
      </c>
      <c r="Q625" s="1859">
        <v>16</v>
      </c>
      <c r="R625" s="1859"/>
      <c r="S625" s="1765" t="s">
        <v>7902</v>
      </c>
      <c r="T625" s="1765" t="s">
        <v>7903</v>
      </c>
      <c r="U625" s="1770" t="s">
        <v>6707</v>
      </c>
      <c r="V625" s="1770" t="s">
        <v>6708</v>
      </c>
    </row>
    <row r="626" spans="3:22" ht="15" customHeight="1" x14ac:dyDescent="0.25">
      <c r="C626" s="1880">
        <v>44935</v>
      </c>
      <c r="D626" s="1679" t="s">
        <v>7904</v>
      </c>
      <c r="E626" s="1680" t="s">
        <v>13</v>
      </c>
      <c r="F626" s="1771">
        <v>40</v>
      </c>
      <c r="G626" s="1667" t="s">
        <v>4668</v>
      </c>
      <c r="H626" s="1772"/>
      <c r="I626" s="1772"/>
      <c r="J626" s="1779" t="s">
        <v>7905</v>
      </c>
      <c r="K626" s="1680" t="s">
        <v>520</v>
      </c>
      <c r="L626" s="1778" t="s">
        <v>511</v>
      </c>
      <c r="M626" s="1773" t="s">
        <v>7906</v>
      </c>
      <c r="N626" s="1680" t="s">
        <v>7907</v>
      </c>
      <c r="O626" s="1774" t="s">
        <v>7908</v>
      </c>
      <c r="P626" s="1771">
        <v>21</v>
      </c>
      <c r="Q626" s="1771">
        <v>840</v>
      </c>
      <c r="R626" s="1771" t="s">
        <v>511</v>
      </c>
      <c r="S626" s="1764" t="s">
        <v>7909</v>
      </c>
      <c r="T626" s="1764" t="s">
        <v>7910</v>
      </c>
      <c r="U626" s="1775" t="s">
        <v>7911</v>
      </c>
      <c r="V626" s="1775" t="s">
        <v>7313</v>
      </c>
    </row>
    <row r="627" spans="3:22" ht="15" customHeight="1" x14ac:dyDescent="0.25">
      <c r="C627" s="1880">
        <v>44935</v>
      </c>
      <c r="D627" s="1679" t="s">
        <v>7912</v>
      </c>
      <c r="E627" s="1680" t="s">
        <v>7913</v>
      </c>
      <c r="F627" s="1771">
        <v>82</v>
      </c>
      <c r="G627" s="1667" t="s">
        <v>4714</v>
      </c>
      <c r="H627" s="1772"/>
      <c r="I627" s="1772"/>
      <c r="J627" s="1779" t="s">
        <v>7914</v>
      </c>
      <c r="K627" s="1680" t="s">
        <v>3667</v>
      </c>
      <c r="L627" s="1778" t="s">
        <v>7915</v>
      </c>
      <c r="M627" s="1773" t="s">
        <v>7916</v>
      </c>
      <c r="N627" s="1680" t="s">
        <v>7917</v>
      </c>
      <c r="O627" s="1774" t="s">
        <v>7918</v>
      </c>
      <c r="P627" s="1771">
        <v>5</v>
      </c>
      <c r="Q627" s="1771">
        <v>410</v>
      </c>
      <c r="R627" s="1771" t="s">
        <v>511</v>
      </c>
      <c r="S627" s="1764" t="s">
        <v>7919</v>
      </c>
      <c r="T627" s="1764" t="s">
        <v>7920</v>
      </c>
      <c r="U627" s="1775" t="s">
        <v>7921</v>
      </c>
      <c r="V627" s="1775" t="s">
        <v>7922</v>
      </c>
    </row>
    <row r="628" spans="3:22" ht="15" customHeight="1" x14ac:dyDescent="0.25">
      <c r="C628" s="1880">
        <v>44935</v>
      </c>
      <c r="D628" s="1664" t="s">
        <v>7923</v>
      </c>
      <c r="E628" s="1665" t="s">
        <v>13</v>
      </c>
      <c r="F628" s="1721">
        <v>20</v>
      </c>
      <c r="G628" s="1667" t="s">
        <v>574</v>
      </c>
      <c r="H628" s="1766"/>
      <c r="I628" s="1766"/>
      <c r="J628" s="1767" t="s">
        <v>3804</v>
      </c>
      <c r="K628" s="1665" t="s">
        <v>3609</v>
      </c>
      <c r="L628" s="1909" t="s">
        <v>7924</v>
      </c>
      <c r="M628" s="1768" t="s">
        <v>7925</v>
      </c>
      <c r="N628" s="1665" t="s">
        <v>7926</v>
      </c>
      <c r="O628" s="1769" t="s">
        <v>7927</v>
      </c>
      <c r="P628" s="1721">
        <v>0</v>
      </c>
      <c r="Q628" s="1721">
        <v>0</v>
      </c>
      <c r="R628" s="1721"/>
      <c r="S628" s="1764" t="s">
        <v>5988</v>
      </c>
      <c r="T628" s="1764" t="s">
        <v>6601</v>
      </c>
      <c r="U628" s="1764" t="s">
        <v>6602</v>
      </c>
      <c r="V628" s="1764" t="s">
        <v>6603</v>
      </c>
    </row>
    <row r="629" spans="3:22" ht="15" customHeight="1" x14ac:dyDescent="0.25">
      <c r="C629" s="1880">
        <v>44932</v>
      </c>
      <c r="D629" s="1679" t="s">
        <v>7928</v>
      </c>
      <c r="E629" s="1680" t="s">
        <v>7929</v>
      </c>
      <c r="F629" s="1771">
        <v>200</v>
      </c>
      <c r="G629" s="1667" t="s">
        <v>4668</v>
      </c>
      <c r="H629" s="1772"/>
      <c r="I629" s="1772"/>
      <c r="J629" s="1779" t="s">
        <v>7930</v>
      </c>
      <c r="K629" s="1680" t="s">
        <v>3667</v>
      </c>
      <c r="L629" s="1778" t="s">
        <v>1038</v>
      </c>
      <c r="M629" s="1773" t="s">
        <v>7931</v>
      </c>
      <c r="N629" s="1680" t="s">
        <v>7932</v>
      </c>
      <c r="O629" s="1774" t="s">
        <v>3672</v>
      </c>
      <c r="P629" s="1771">
        <v>3</v>
      </c>
      <c r="Q629" s="1771">
        <v>600</v>
      </c>
      <c r="R629" s="1771"/>
      <c r="S629" s="1764" t="s">
        <v>7933</v>
      </c>
      <c r="T629" s="1764" t="s">
        <v>7934</v>
      </c>
      <c r="U629" s="1775" t="s">
        <v>7935</v>
      </c>
      <c r="V629" s="1775" t="s">
        <v>6493</v>
      </c>
    </row>
    <row r="630" spans="3:22" ht="15" customHeight="1" x14ac:dyDescent="0.25">
      <c r="C630" s="1910" t="s">
        <v>5957</v>
      </c>
      <c r="D630" s="1911" t="s">
        <v>7936</v>
      </c>
      <c r="E630" s="1814" t="s">
        <v>13</v>
      </c>
      <c r="F630" s="1912">
        <v>40</v>
      </c>
      <c r="G630" s="1706" t="s">
        <v>7937</v>
      </c>
      <c r="H630" s="1913"/>
      <c r="I630" s="1913"/>
      <c r="J630" s="1914" t="s">
        <v>753</v>
      </c>
      <c r="K630" s="1814" t="s">
        <v>506</v>
      </c>
      <c r="L630" s="1814" t="s">
        <v>7938</v>
      </c>
      <c r="M630" s="1915" t="s">
        <v>7939</v>
      </c>
      <c r="N630" s="1814" t="s">
        <v>7940</v>
      </c>
      <c r="O630" s="1916" t="s">
        <v>7941</v>
      </c>
      <c r="P630" s="1912">
        <v>14</v>
      </c>
      <c r="Q630" s="1912">
        <v>560</v>
      </c>
      <c r="R630" s="1912"/>
      <c r="S630" s="1917" t="s">
        <v>7942</v>
      </c>
      <c r="T630" s="1917" t="s">
        <v>7943</v>
      </c>
      <c r="U630" s="1918" t="s">
        <v>7944</v>
      </c>
      <c r="V630" s="1918" t="s">
        <v>6514</v>
      </c>
    </row>
    <row r="631" spans="3:22" ht="15" customHeight="1" x14ac:dyDescent="0.25">
      <c r="C631" s="1880">
        <v>44931</v>
      </c>
      <c r="D631" s="1664" t="s">
        <v>7945</v>
      </c>
      <c r="E631" s="1665" t="s">
        <v>6718</v>
      </c>
      <c r="F631" s="1665">
        <v>100</v>
      </c>
      <c r="G631" s="1667" t="s">
        <v>574</v>
      </c>
      <c r="H631" s="1766"/>
      <c r="I631" s="1766"/>
      <c r="J631" s="1767">
        <v>44566</v>
      </c>
      <c r="K631" s="1665" t="s">
        <v>506</v>
      </c>
      <c r="L631" s="1720" t="s">
        <v>7376</v>
      </c>
      <c r="M631" s="1877" t="s">
        <v>7946</v>
      </c>
      <c r="N631" s="1665" t="s">
        <v>7378</v>
      </c>
      <c r="O631" s="1769" t="s">
        <v>7947</v>
      </c>
      <c r="P631" s="1721">
        <v>16</v>
      </c>
      <c r="Q631" s="1721">
        <v>1600</v>
      </c>
      <c r="R631" s="1721" t="s">
        <v>511</v>
      </c>
      <c r="S631" s="1764" t="s">
        <v>6724</v>
      </c>
      <c r="T631" s="1764" t="s">
        <v>6512</v>
      </c>
      <c r="U631" s="1775" t="s">
        <v>6513</v>
      </c>
      <c r="V631" s="1775" t="s">
        <v>6514</v>
      </c>
    </row>
    <row r="632" spans="3:22" ht="15" customHeight="1" x14ac:dyDescent="0.25">
      <c r="C632" s="1880">
        <v>44930</v>
      </c>
      <c r="D632" s="1664" t="s">
        <v>7948</v>
      </c>
      <c r="E632" s="1665" t="s">
        <v>7949</v>
      </c>
      <c r="F632" s="1721">
        <v>2</v>
      </c>
      <c r="G632" s="1667" t="s">
        <v>4714</v>
      </c>
      <c r="H632" s="1766"/>
      <c r="I632" s="1766"/>
      <c r="J632" s="1767" t="s">
        <v>7950</v>
      </c>
      <c r="K632" s="1665" t="s">
        <v>506</v>
      </c>
      <c r="L632" s="1720" t="s">
        <v>1038</v>
      </c>
      <c r="M632" s="1768" t="s">
        <v>7951</v>
      </c>
      <c r="N632" s="1665" t="s">
        <v>7612</v>
      </c>
      <c r="O632" s="1769" t="s">
        <v>7952</v>
      </c>
      <c r="P632" s="1721">
        <v>0</v>
      </c>
      <c r="Q632" s="1721">
        <v>0</v>
      </c>
      <c r="R632" s="1721"/>
      <c r="S632" s="1764" t="s">
        <v>522</v>
      </c>
      <c r="T632" s="1764" t="s">
        <v>6463</v>
      </c>
      <c r="U632" s="1775" t="s">
        <v>6464</v>
      </c>
      <c r="V632" s="1775" t="s">
        <v>6465</v>
      </c>
    </row>
    <row r="633" spans="3:22" ht="15" customHeight="1" x14ac:dyDescent="0.25">
      <c r="C633" s="1880">
        <v>44930</v>
      </c>
      <c r="D633" s="1664" t="s">
        <v>7953</v>
      </c>
      <c r="E633" s="1665" t="s">
        <v>13</v>
      </c>
      <c r="F633" s="1721">
        <v>8</v>
      </c>
      <c r="G633" s="1667" t="s">
        <v>4714</v>
      </c>
      <c r="H633" s="1766"/>
      <c r="I633" s="1766"/>
      <c r="J633" s="1767" t="s">
        <v>7954</v>
      </c>
      <c r="K633" s="1665" t="s">
        <v>520</v>
      </c>
      <c r="L633" s="1720" t="s">
        <v>7955</v>
      </c>
      <c r="M633" s="1768" t="s">
        <v>7956</v>
      </c>
      <c r="N633" s="1665" t="s">
        <v>7957</v>
      </c>
      <c r="O633" s="1769" t="s">
        <v>7958</v>
      </c>
      <c r="P633" s="1721">
        <v>53</v>
      </c>
      <c r="Q633" s="1721">
        <v>424</v>
      </c>
      <c r="R633" s="1721"/>
      <c r="S633" s="1765" t="s">
        <v>5938</v>
      </c>
      <c r="T633" s="1765" t="s">
        <v>7959</v>
      </c>
      <c r="U633" s="1770" t="s">
        <v>7960</v>
      </c>
      <c r="V633" s="1770" t="s">
        <v>6502</v>
      </c>
    </row>
    <row r="634" spans="3:22" ht="15" customHeight="1" x14ac:dyDescent="0.35">
      <c r="C634" s="1880">
        <v>44930</v>
      </c>
      <c r="D634" s="1679" t="s">
        <v>7961</v>
      </c>
      <c r="E634" s="1680" t="s">
        <v>13</v>
      </c>
      <c r="F634" s="1771">
        <v>2</v>
      </c>
      <c r="G634" s="1667" t="s">
        <v>4714</v>
      </c>
      <c r="H634" s="1815"/>
      <c r="I634" s="1772"/>
      <c r="J634" s="1779" t="s">
        <v>7962</v>
      </c>
      <c r="K634" s="1680" t="s">
        <v>506</v>
      </c>
      <c r="L634" s="1778" t="s">
        <v>1038</v>
      </c>
      <c r="M634" s="2592" t="s">
        <v>7963</v>
      </c>
      <c r="N634" s="1680" t="s">
        <v>6895</v>
      </c>
      <c r="O634" s="1774" t="s">
        <v>7964</v>
      </c>
      <c r="P634" s="1771">
        <v>51</v>
      </c>
      <c r="Q634" s="1771">
        <v>102</v>
      </c>
      <c r="R634" s="1771" t="s">
        <v>511</v>
      </c>
      <c r="S634" s="1764" t="s">
        <v>7965</v>
      </c>
      <c r="T634" s="1764" t="s">
        <v>7966</v>
      </c>
      <c r="U634" s="1775" t="s">
        <v>7967</v>
      </c>
      <c r="V634" s="1775" t="s">
        <v>7968</v>
      </c>
    </row>
    <row r="635" spans="3:22" ht="15" customHeight="1" x14ac:dyDescent="0.25">
      <c r="C635" s="1880">
        <v>44929</v>
      </c>
      <c r="D635" s="1664" t="s">
        <v>7969</v>
      </c>
      <c r="E635" s="1665" t="s">
        <v>13</v>
      </c>
      <c r="F635" s="1721">
        <v>2</v>
      </c>
      <c r="G635" s="1667" t="s">
        <v>4714</v>
      </c>
      <c r="H635" s="1766"/>
      <c r="I635" s="1766"/>
      <c r="J635" s="1767" t="s">
        <v>3872</v>
      </c>
      <c r="K635" s="1665" t="s">
        <v>520</v>
      </c>
      <c r="L635" s="1720" t="s">
        <v>7955</v>
      </c>
      <c r="M635" s="1768" t="s">
        <v>7956</v>
      </c>
      <c r="N635" s="1665" t="s">
        <v>7957</v>
      </c>
      <c r="O635" s="1769" t="s">
        <v>7970</v>
      </c>
      <c r="P635" s="1721">
        <v>53</v>
      </c>
      <c r="Q635" s="1721">
        <v>106</v>
      </c>
      <c r="R635" s="1721"/>
      <c r="S635" s="1765" t="s">
        <v>5938</v>
      </c>
      <c r="T635" s="1765" t="s">
        <v>7959</v>
      </c>
      <c r="U635" s="1770" t="s">
        <v>7960</v>
      </c>
      <c r="V635" s="1770" t="s">
        <v>6502</v>
      </c>
    </row>
    <row r="636" spans="3:22" ht="15" customHeight="1" x14ac:dyDescent="0.25">
      <c r="C636" s="1880">
        <v>44925</v>
      </c>
      <c r="D636" s="1679" t="s">
        <v>7971</v>
      </c>
      <c r="E636" s="1680" t="s">
        <v>7972</v>
      </c>
      <c r="F636" s="1771">
        <v>300</v>
      </c>
      <c r="G636" s="1667" t="s">
        <v>574</v>
      </c>
      <c r="H636" s="1772"/>
      <c r="I636" s="1772"/>
      <c r="J636" s="1779" t="s">
        <v>7973</v>
      </c>
      <c r="K636" s="1680" t="s">
        <v>3667</v>
      </c>
      <c r="L636" s="1778" t="s">
        <v>1038</v>
      </c>
      <c r="M636" s="1891" t="s">
        <v>7974</v>
      </c>
      <c r="N636" s="1680" t="s">
        <v>7975</v>
      </c>
      <c r="O636" s="1774" t="s">
        <v>7976</v>
      </c>
      <c r="P636" s="1771">
        <v>0</v>
      </c>
      <c r="Q636" s="1771">
        <v>0</v>
      </c>
      <c r="R636" s="1771"/>
      <c r="S636" s="1764" t="s">
        <v>4955</v>
      </c>
      <c r="T636" s="1764" t="s">
        <v>7977</v>
      </c>
      <c r="U636" s="1775" t="s">
        <v>7978</v>
      </c>
      <c r="V636" s="1775" t="s">
        <v>6447</v>
      </c>
    </row>
    <row r="637" spans="3:22" ht="15" customHeight="1" x14ac:dyDescent="0.25">
      <c r="C637" s="1880">
        <v>44925</v>
      </c>
      <c r="D637" s="1679" t="s">
        <v>7979</v>
      </c>
      <c r="E637" s="1680" t="s">
        <v>13</v>
      </c>
      <c r="F637" s="1771" t="s">
        <v>7980</v>
      </c>
      <c r="G637" s="1667" t="s">
        <v>4714</v>
      </c>
      <c r="H637" s="1772"/>
      <c r="I637" s="1772"/>
      <c r="J637" s="1779" t="s">
        <v>7962</v>
      </c>
      <c r="K637" s="1680" t="s">
        <v>506</v>
      </c>
      <c r="L637" s="1778" t="s">
        <v>1038</v>
      </c>
      <c r="M637" s="1773" t="s">
        <v>7981</v>
      </c>
      <c r="N637" s="1680" t="s">
        <v>6895</v>
      </c>
      <c r="O637" s="1774" t="s">
        <v>7982</v>
      </c>
      <c r="P637" s="1771">
        <v>51</v>
      </c>
      <c r="Q637" s="1771">
        <v>12393</v>
      </c>
      <c r="R637" s="1771" t="s">
        <v>511</v>
      </c>
      <c r="S637" s="1764" t="s">
        <v>7965</v>
      </c>
      <c r="T637" s="1764" t="s">
        <v>7966</v>
      </c>
      <c r="U637" s="1775" t="s">
        <v>7967</v>
      </c>
      <c r="V637" s="1775" t="s">
        <v>7968</v>
      </c>
    </row>
    <row r="638" spans="3:22" ht="15" customHeight="1" x14ac:dyDescent="0.25">
      <c r="C638" s="1880">
        <v>44925</v>
      </c>
      <c r="D638" s="1723" t="s">
        <v>7983</v>
      </c>
      <c r="E638" s="1724" t="s">
        <v>7984</v>
      </c>
      <c r="F638" s="1784">
        <v>25</v>
      </c>
      <c r="G638" s="1667" t="s">
        <v>843</v>
      </c>
      <c r="H638" s="1780"/>
      <c r="I638" s="1780"/>
      <c r="J638" s="1781" t="s">
        <v>7985</v>
      </c>
      <c r="K638" s="1724" t="s">
        <v>520</v>
      </c>
      <c r="L638" s="1724" t="s">
        <v>7986</v>
      </c>
      <c r="M638" s="1920" t="s">
        <v>7987</v>
      </c>
      <c r="N638" s="1724" t="s">
        <v>7988</v>
      </c>
      <c r="O638" s="1783" t="s">
        <v>7989</v>
      </c>
      <c r="P638" s="1784">
        <v>0</v>
      </c>
      <c r="Q638" s="1784">
        <v>0</v>
      </c>
      <c r="R638" s="1784"/>
      <c r="S638" s="1764" t="s">
        <v>7990</v>
      </c>
      <c r="T638" s="1764" t="s">
        <v>7991</v>
      </c>
      <c r="U638" s="1775" t="s">
        <v>7541</v>
      </c>
      <c r="V638" s="1775" t="s">
        <v>6502</v>
      </c>
    </row>
    <row r="639" spans="3:22" ht="15" customHeight="1" x14ac:dyDescent="0.25">
      <c r="C639" s="1880">
        <v>44925</v>
      </c>
      <c r="D639" s="1664" t="s">
        <v>7992</v>
      </c>
      <c r="E639" s="1665" t="s">
        <v>7993</v>
      </c>
      <c r="F639" s="1665">
        <v>1</v>
      </c>
      <c r="G639" s="1667" t="s">
        <v>4668</v>
      </c>
      <c r="H639" s="1766"/>
      <c r="I639" s="1766"/>
      <c r="J639" s="1767" t="s">
        <v>7994</v>
      </c>
      <c r="K639" s="1665" t="s">
        <v>520</v>
      </c>
      <c r="L639" s="1720" t="s">
        <v>7995</v>
      </c>
      <c r="M639" s="1768" t="s">
        <v>7996</v>
      </c>
      <c r="N639" s="1665" t="s">
        <v>7428</v>
      </c>
      <c r="O639" s="1769" t="s">
        <v>7997</v>
      </c>
      <c r="P639" s="1721">
        <v>20</v>
      </c>
      <c r="Q639" s="1721">
        <v>20</v>
      </c>
      <c r="R639" s="1721" t="s">
        <v>511</v>
      </c>
      <c r="S639" s="1764" t="s">
        <v>6617</v>
      </c>
      <c r="T639" s="1764" t="s">
        <v>6618</v>
      </c>
      <c r="U639" s="1775" t="s">
        <v>6619</v>
      </c>
      <c r="V639" s="1775" t="s">
        <v>6620</v>
      </c>
    </row>
    <row r="640" spans="3:22" ht="15" customHeight="1" x14ac:dyDescent="0.25">
      <c r="C640" s="1880">
        <v>44924</v>
      </c>
      <c r="D640" s="1664" t="s">
        <v>7998</v>
      </c>
      <c r="E640" s="1665" t="s">
        <v>7999</v>
      </c>
      <c r="F640" s="1721">
        <v>2</v>
      </c>
      <c r="G640" s="1667" t="s">
        <v>574</v>
      </c>
      <c r="H640" s="1766"/>
      <c r="I640" s="1766"/>
      <c r="J640" s="1767" t="s">
        <v>8000</v>
      </c>
      <c r="K640" s="1665" t="s">
        <v>506</v>
      </c>
      <c r="L640" s="1909" t="s">
        <v>8001</v>
      </c>
      <c r="M640" s="1768" t="s">
        <v>8002</v>
      </c>
      <c r="N640" s="1665" t="s">
        <v>6461</v>
      </c>
      <c r="O640" s="1769" t="s">
        <v>8003</v>
      </c>
      <c r="P640" s="1721">
        <v>0</v>
      </c>
      <c r="Q640" s="1721">
        <v>0</v>
      </c>
      <c r="R640" s="1721"/>
      <c r="S640" s="1765" t="s">
        <v>522</v>
      </c>
      <c r="T640" s="1765" t="s">
        <v>6463</v>
      </c>
      <c r="U640" s="1770" t="s">
        <v>6464</v>
      </c>
      <c r="V640" s="1770" t="s">
        <v>6465</v>
      </c>
    </row>
    <row r="641" spans="3:22" ht="15" customHeight="1" x14ac:dyDescent="0.25">
      <c r="C641" s="1880">
        <v>44924</v>
      </c>
      <c r="D641" s="1679" t="s">
        <v>8004</v>
      </c>
      <c r="E641" s="1680" t="s">
        <v>8005</v>
      </c>
      <c r="F641" s="1771">
        <v>12</v>
      </c>
      <c r="G641" s="1667" t="s">
        <v>5184</v>
      </c>
      <c r="H641" s="1772"/>
      <c r="I641" s="1772"/>
      <c r="J641" s="1779" t="s">
        <v>8006</v>
      </c>
      <c r="K641" s="1680" t="s">
        <v>506</v>
      </c>
      <c r="L641" s="1778" t="s">
        <v>1038</v>
      </c>
      <c r="M641" s="1773" t="s">
        <v>8007</v>
      </c>
      <c r="N641" s="1680" t="s">
        <v>7822</v>
      </c>
      <c r="O641" s="1774" t="s">
        <v>8008</v>
      </c>
      <c r="P641" s="1771">
        <v>9</v>
      </c>
      <c r="Q641" s="1771">
        <v>108</v>
      </c>
      <c r="R641" s="1771"/>
      <c r="S641" s="1764" t="s">
        <v>7824</v>
      </c>
      <c r="T641" s="1764" t="s">
        <v>7825</v>
      </c>
      <c r="U641" s="1775" t="s">
        <v>7826</v>
      </c>
      <c r="V641" s="1775" t="s">
        <v>6546</v>
      </c>
    </row>
    <row r="642" spans="3:22" ht="15" customHeight="1" x14ac:dyDescent="0.25">
      <c r="C642" s="1880">
        <v>44924</v>
      </c>
      <c r="D642" s="1679" t="s">
        <v>8009</v>
      </c>
      <c r="E642" s="1680" t="s">
        <v>8010</v>
      </c>
      <c r="F642" s="1771">
        <v>100</v>
      </c>
      <c r="G642" s="1667" t="s">
        <v>4714</v>
      </c>
      <c r="H642" s="1772"/>
      <c r="I642" s="1772"/>
      <c r="J642" s="1779" t="s">
        <v>8006</v>
      </c>
      <c r="K642" s="1680" t="s">
        <v>506</v>
      </c>
      <c r="L642" s="1778" t="s">
        <v>8011</v>
      </c>
      <c r="M642" s="1773" t="s">
        <v>8012</v>
      </c>
      <c r="N642" s="1680" t="s">
        <v>8013</v>
      </c>
      <c r="O642" s="1774" t="s">
        <v>8014</v>
      </c>
      <c r="P642" s="1771">
        <v>0</v>
      </c>
      <c r="Q642" s="1771">
        <v>0</v>
      </c>
      <c r="R642" s="1771"/>
      <c r="S642" s="1764" t="s">
        <v>8015</v>
      </c>
      <c r="T642" s="1764" t="s">
        <v>8016</v>
      </c>
      <c r="U642" s="1775" t="s">
        <v>8017</v>
      </c>
      <c r="V642" s="1775" t="s">
        <v>6603</v>
      </c>
    </row>
    <row r="643" spans="3:22" ht="15" customHeight="1" x14ac:dyDescent="0.25">
      <c r="C643" s="1880">
        <v>44923</v>
      </c>
      <c r="D643" s="1664" t="s">
        <v>8018</v>
      </c>
      <c r="E643" s="1665" t="s">
        <v>7431</v>
      </c>
      <c r="F643" s="1665">
        <v>54</v>
      </c>
      <c r="G643" s="1667" t="s">
        <v>4668</v>
      </c>
      <c r="H643" s="1766"/>
      <c r="I643" s="1766"/>
      <c r="J643" s="1767" t="s">
        <v>8019</v>
      </c>
      <c r="K643" s="1665" t="s">
        <v>506</v>
      </c>
      <c r="L643" s="1720" t="s">
        <v>5388</v>
      </c>
      <c r="M643" s="1768" t="s">
        <v>8020</v>
      </c>
      <c r="N643" s="1665" t="s">
        <v>7434</v>
      </c>
      <c r="O643" s="1769" t="s">
        <v>8021</v>
      </c>
      <c r="P643" s="1721">
        <v>6</v>
      </c>
      <c r="Q643" s="1721">
        <v>324</v>
      </c>
      <c r="R643" s="1721"/>
      <c r="S643" s="1764" t="s">
        <v>7436</v>
      </c>
      <c r="T643" s="1764" t="s">
        <v>7437</v>
      </c>
      <c r="U643" s="1775" t="s">
        <v>7438</v>
      </c>
      <c r="V643" s="1775" t="s">
        <v>6546</v>
      </c>
    </row>
    <row r="644" spans="3:22" ht="15" customHeight="1" x14ac:dyDescent="0.25">
      <c r="C644" s="1880">
        <v>44922</v>
      </c>
      <c r="D644" s="1679" t="s">
        <v>8022</v>
      </c>
      <c r="E644" s="1680" t="s">
        <v>8023</v>
      </c>
      <c r="F644" s="1771" t="s">
        <v>8024</v>
      </c>
      <c r="G644" s="1667" t="s">
        <v>4668</v>
      </c>
      <c r="H644" s="1772"/>
      <c r="I644" s="1772"/>
      <c r="J644" s="1779" t="s">
        <v>3896</v>
      </c>
      <c r="K644" s="1680" t="s">
        <v>520</v>
      </c>
      <c r="L644" s="1778" t="s">
        <v>7995</v>
      </c>
      <c r="M644" s="1899" t="s">
        <v>8025</v>
      </c>
      <c r="N644" s="1680" t="s">
        <v>7428</v>
      </c>
      <c r="O644" s="1774" t="s">
        <v>8026</v>
      </c>
      <c r="P644" s="1771">
        <v>20</v>
      </c>
      <c r="Q644" s="1771">
        <v>1980</v>
      </c>
      <c r="R644" s="1771" t="s">
        <v>511</v>
      </c>
      <c r="S644" s="1764" t="s">
        <v>6617</v>
      </c>
      <c r="T644" s="1764" t="s">
        <v>6618</v>
      </c>
      <c r="U644" s="1775" t="s">
        <v>6619</v>
      </c>
      <c r="V644" s="1775" t="s">
        <v>6620</v>
      </c>
    </row>
    <row r="645" spans="3:22" ht="15" customHeight="1" x14ac:dyDescent="0.25">
      <c r="C645" s="1880">
        <v>44922</v>
      </c>
      <c r="D645" s="1921" t="s">
        <v>8027</v>
      </c>
      <c r="E645" s="1922" t="s">
        <v>13</v>
      </c>
      <c r="F645" s="1923" t="s">
        <v>8028</v>
      </c>
      <c r="G645" s="1667" t="s">
        <v>4714</v>
      </c>
      <c r="H645" s="1924"/>
      <c r="I645" s="1924"/>
      <c r="J645" s="1925" t="s">
        <v>8029</v>
      </c>
      <c r="K645" s="1922" t="s">
        <v>506</v>
      </c>
      <c r="L645" s="1922" t="s">
        <v>8030</v>
      </c>
      <c r="M645" s="1926" t="s">
        <v>8031</v>
      </c>
      <c r="N645" s="1922" t="s">
        <v>8032</v>
      </c>
      <c r="O645" s="1927" t="s">
        <v>8033</v>
      </c>
      <c r="P645" s="1928">
        <v>12</v>
      </c>
      <c r="Q645" s="1928">
        <v>180</v>
      </c>
      <c r="R645" s="1928"/>
      <c r="S645" s="1764" t="s">
        <v>6032</v>
      </c>
      <c r="T645" s="1764" t="s">
        <v>8034</v>
      </c>
      <c r="U645" s="1775" t="s">
        <v>8035</v>
      </c>
      <c r="V645" s="1775" t="s">
        <v>6546</v>
      </c>
    </row>
    <row r="646" spans="3:22" ht="15" customHeight="1" x14ac:dyDescent="0.25">
      <c r="C646" s="1880">
        <v>44918</v>
      </c>
      <c r="D646" s="1664" t="s">
        <v>8036</v>
      </c>
      <c r="E646" s="1665" t="s">
        <v>13</v>
      </c>
      <c r="F646" s="1721">
        <v>50</v>
      </c>
      <c r="G646" s="1667" t="s">
        <v>4705</v>
      </c>
      <c r="H646" s="1766"/>
      <c r="I646" s="1766"/>
      <c r="J646" s="1767" t="s">
        <v>3884</v>
      </c>
      <c r="K646" s="1665" t="s">
        <v>520</v>
      </c>
      <c r="L646" s="1720" t="s">
        <v>8037</v>
      </c>
      <c r="M646" s="1768" t="s">
        <v>8038</v>
      </c>
      <c r="N646" s="1665" t="s">
        <v>7694</v>
      </c>
      <c r="O646" s="1769" t="s">
        <v>8039</v>
      </c>
      <c r="P646" s="1721">
        <v>6</v>
      </c>
      <c r="Q646" s="1721">
        <v>300</v>
      </c>
      <c r="R646" s="1721" t="s">
        <v>511</v>
      </c>
      <c r="S646" s="1764" t="s">
        <v>842</v>
      </c>
      <c r="T646" s="1764" t="s">
        <v>7235</v>
      </c>
      <c r="U646" s="1775" t="s">
        <v>7236</v>
      </c>
      <c r="V646" s="1775" t="s">
        <v>7237</v>
      </c>
    </row>
    <row r="647" spans="3:22" ht="15" customHeight="1" x14ac:dyDescent="0.25">
      <c r="C647" s="1880">
        <v>44918</v>
      </c>
      <c r="D647" s="1664" t="s">
        <v>8040</v>
      </c>
      <c r="E647" s="1665" t="s">
        <v>13</v>
      </c>
      <c r="F647" s="1721">
        <v>30</v>
      </c>
      <c r="G647" s="1706" t="s">
        <v>4705</v>
      </c>
      <c r="H647" s="1766"/>
      <c r="I647" s="1766"/>
      <c r="J647" s="1767" t="s">
        <v>3884</v>
      </c>
      <c r="K647" s="1665" t="s">
        <v>520</v>
      </c>
      <c r="L647" s="1720" t="s">
        <v>7231</v>
      </c>
      <c r="M647" s="1768" t="s">
        <v>8041</v>
      </c>
      <c r="N647" s="1665" t="s">
        <v>7233</v>
      </c>
      <c r="O647" s="1769" t="s">
        <v>8042</v>
      </c>
      <c r="P647" s="1721">
        <v>16</v>
      </c>
      <c r="Q647" s="1721">
        <v>480</v>
      </c>
      <c r="R647" s="1721"/>
      <c r="S647" s="1764" t="s">
        <v>842</v>
      </c>
      <c r="T647" s="1764" t="s">
        <v>7235</v>
      </c>
      <c r="U647" s="1775" t="s">
        <v>7236</v>
      </c>
      <c r="V647" s="1775" t="s">
        <v>7237</v>
      </c>
    </row>
    <row r="648" spans="3:22" ht="15" customHeight="1" x14ac:dyDescent="0.25">
      <c r="C648" s="1880">
        <v>44918</v>
      </c>
      <c r="D648" s="1664" t="s">
        <v>8043</v>
      </c>
      <c r="E648" s="1665" t="s">
        <v>13</v>
      </c>
      <c r="F648" s="1721">
        <v>200</v>
      </c>
      <c r="G648" s="1667" t="s">
        <v>4668</v>
      </c>
      <c r="H648" s="1766"/>
      <c r="I648" s="1766"/>
      <c r="J648" s="1767" t="s">
        <v>8044</v>
      </c>
      <c r="K648" s="1665" t="s">
        <v>520</v>
      </c>
      <c r="L648" s="1720" t="s">
        <v>8045</v>
      </c>
      <c r="M648" s="1929" t="s">
        <v>8046</v>
      </c>
      <c r="N648" s="1665" t="s">
        <v>8047</v>
      </c>
      <c r="O648" s="1769" t="s">
        <v>8048</v>
      </c>
      <c r="P648" s="1721">
        <v>1</v>
      </c>
      <c r="Q648" s="1721">
        <v>200</v>
      </c>
      <c r="R648" s="1721"/>
      <c r="S648" s="1764" t="s">
        <v>842</v>
      </c>
      <c r="T648" s="1764" t="s">
        <v>7235</v>
      </c>
      <c r="U648" s="1775" t="s">
        <v>7236</v>
      </c>
      <c r="V648" s="1775" t="s">
        <v>7237</v>
      </c>
    </row>
    <row r="649" spans="3:22" ht="15" customHeight="1" x14ac:dyDescent="0.25">
      <c r="C649" s="1880">
        <v>44917</v>
      </c>
      <c r="D649" s="1679" t="s">
        <v>8049</v>
      </c>
      <c r="E649" s="1680" t="s">
        <v>8050</v>
      </c>
      <c r="F649" s="1771">
        <v>50</v>
      </c>
      <c r="G649" s="1667" t="s">
        <v>4668</v>
      </c>
      <c r="H649" s="1772"/>
      <c r="I649" s="1772"/>
      <c r="J649" s="1779" t="s">
        <v>8051</v>
      </c>
      <c r="K649" s="1680" t="s">
        <v>782</v>
      </c>
      <c r="L649" s="1778" t="s">
        <v>8052</v>
      </c>
      <c r="M649" s="1899" t="s">
        <v>8053</v>
      </c>
      <c r="N649" s="1680" t="s">
        <v>8054</v>
      </c>
      <c r="O649" s="1774" t="s">
        <v>8055</v>
      </c>
      <c r="P649" s="1771">
        <v>18</v>
      </c>
      <c r="Q649" s="1771">
        <v>900</v>
      </c>
      <c r="R649" s="1771"/>
      <c r="S649" s="1764" t="s">
        <v>7816</v>
      </c>
      <c r="T649" s="1764" t="s">
        <v>7817</v>
      </c>
      <c r="U649" s="1775" t="s">
        <v>7818</v>
      </c>
      <c r="V649" s="1775" t="s">
        <v>6484</v>
      </c>
    </row>
    <row r="650" spans="3:22" ht="15" customHeight="1" x14ac:dyDescent="0.25">
      <c r="C650" s="1880">
        <v>44917</v>
      </c>
      <c r="D650" s="1664" t="s">
        <v>8056</v>
      </c>
      <c r="E650" s="1665" t="s">
        <v>8057</v>
      </c>
      <c r="F650" s="1721">
        <v>5</v>
      </c>
      <c r="G650" s="1667" t="s">
        <v>574</v>
      </c>
      <c r="H650" s="1766"/>
      <c r="I650" s="1766"/>
      <c r="J650" s="1767" t="s">
        <v>8058</v>
      </c>
      <c r="K650" s="1665" t="s">
        <v>506</v>
      </c>
      <c r="L650" s="1720" t="s">
        <v>8059</v>
      </c>
      <c r="M650" s="1768" t="s">
        <v>8060</v>
      </c>
      <c r="N650" s="1665" t="s">
        <v>8061</v>
      </c>
      <c r="O650" s="1769" t="s">
        <v>8062</v>
      </c>
      <c r="P650" s="1721">
        <v>77</v>
      </c>
      <c r="Q650" s="1721">
        <v>385</v>
      </c>
      <c r="R650" s="1721"/>
      <c r="S650" s="1765" t="s">
        <v>5505</v>
      </c>
      <c r="T650" s="1765" t="s">
        <v>8063</v>
      </c>
      <c r="U650" s="1770" t="s">
        <v>8064</v>
      </c>
      <c r="V650" s="1770" t="s">
        <v>6447</v>
      </c>
    </row>
    <row r="651" spans="3:22" ht="15" customHeight="1" x14ac:dyDescent="0.25">
      <c r="C651" s="1880">
        <v>44917</v>
      </c>
      <c r="D651" s="1679" t="s">
        <v>8065</v>
      </c>
      <c r="E651" s="1680" t="s">
        <v>13</v>
      </c>
      <c r="F651" s="1771">
        <v>130</v>
      </c>
      <c r="G651" s="1667" t="s">
        <v>574</v>
      </c>
      <c r="H651" s="1772"/>
      <c r="I651" s="1772"/>
      <c r="J651" s="1779" t="s">
        <v>8058</v>
      </c>
      <c r="K651" s="1680" t="s">
        <v>520</v>
      </c>
      <c r="L651" s="1778" t="s">
        <v>8066</v>
      </c>
      <c r="M651" s="1773" t="s">
        <v>8067</v>
      </c>
      <c r="N651" s="1680" t="s">
        <v>8068</v>
      </c>
      <c r="O651" s="1774" t="s">
        <v>7982</v>
      </c>
      <c r="P651" s="1771">
        <v>1</v>
      </c>
      <c r="Q651" s="1771">
        <v>130</v>
      </c>
      <c r="R651" s="1771"/>
      <c r="S651" s="1764" t="s">
        <v>842</v>
      </c>
      <c r="T651" s="1764" t="s">
        <v>7235</v>
      </c>
      <c r="U651" s="1775" t="s">
        <v>7236</v>
      </c>
      <c r="V651" s="1775" t="s">
        <v>7237</v>
      </c>
    </row>
    <row r="652" spans="3:22" ht="15" customHeight="1" x14ac:dyDescent="0.25">
      <c r="C652" s="1880">
        <v>44917</v>
      </c>
      <c r="D652" s="1664" t="s">
        <v>8069</v>
      </c>
      <c r="E652" s="1665" t="s">
        <v>8070</v>
      </c>
      <c r="F652" s="1665" t="s">
        <v>8071</v>
      </c>
      <c r="G652" s="1667" t="s">
        <v>4714</v>
      </c>
      <c r="H652" s="1766"/>
      <c r="I652" s="1766"/>
      <c r="J652" s="1767" t="s">
        <v>8072</v>
      </c>
      <c r="K652" s="1665" t="s">
        <v>3609</v>
      </c>
      <c r="L652" s="1720" t="s">
        <v>8073</v>
      </c>
      <c r="M652" s="1768" t="s">
        <v>8074</v>
      </c>
      <c r="N652" s="1665" t="s">
        <v>6509</v>
      </c>
      <c r="O652" s="1769" t="s">
        <v>8075</v>
      </c>
      <c r="P652" s="1721">
        <v>11</v>
      </c>
      <c r="Q652" s="1721">
        <v>4400</v>
      </c>
      <c r="R652" s="1721" t="s">
        <v>511</v>
      </c>
      <c r="S652" s="1764" t="s">
        <v>6724</v>
      </c>
      <c r="T652" s="1764" t="s">
        <v>6512</v>
      </c>
      <c r="U652" s="1775" t="s">
        <v>6513</v>
      </c>
      <c r="V652" s="1775" t="s">
        <v>6514</v>
      </c>
    </row>
    <row r="653" spans="3:22" ht="15" customHeight="1" x14ac:dyDescent="0.25">
      <c r="C653" s="1880">
        <v>44916</v>
      </c>
      <c r="D653" s="1664" t="s">
        <v>8076</v>
      </c>
      <c r="E653" s="1665" t="s">
        <v>13</v>
      </c>
      <c r="F653" s="1721">
        <v>160</v>
      </c>
      <c r="G653" s="1667" t="s">
        <v>4668</v>
      </c>
      <c r="H653" s="1766"/>
      <c r="I653" s="1766"/>
      <c r="J653" s="1767" t="s">
        <v>3918</v>
      </c>
      <c r="K653" s="1665" t="s">
        <v>520</v>
      </c>
      <c r="L653" s="1720" t="s">
        <v>8077</v>
      </c>
      <c r="M653" s="1768" t="s">
        <v>8078</v>
      </c>
      <c r="N653" s="1665" t="s">
        <v>8079</v>
      </c>
      <c r="O653" s="1769" t="s">
        <v>3880</v>
      </c>
      <c r="P653" s="1721">
        <v>2</v>
      </c>
      <c r="Q653" s="1721">
        <v>320</v>
      </c>
      <c r="R653" s="1721" t="s">
        <v>511</v>
      </c>
      <c r="S653" s="1765" t="s">
        <v>8080</v>
      </c>
      <c r="T653" s="1765" t="s">
        <v>8081</v>
      </c>
      <c r="U653" s="1770" t="s">
        <v>8082</v>
      </c>
      <c r="V653" s="1770" t="s">
        <v>6546</v>
      </c>
    </row>
    <row r="654" spans="3:22" ht="15" customHeight="1" x14ac:dyDescent="0.25">
      <c r="C654" s="1880">
        <v>44915</v>
      </c>
      <c r="D654" s="1664" t="s">
        <v>8083</v>
      </c>
      <c r="E654" s="1665" t="s">
        <v>8084</v>
      </c>
      <c r="F654" s="1721">
        <v>19</v>
      </c>
      <c r="G654" s="1667" t="s">
        <v>4714</v>
      </c>
      <c r="H654" s="1766"/>
      <c r="I654" s="1766"/>
      <c r="J654" s="1767" t="s">
        <v>3918</v>
      </c>
      <c r="K654" s="1665" t="s">
        <v>520</v>
      </c>
      <c r="L654" s="1720" t="s">
        <v>511</v>
      </c>
      <c r="M654" s="1768" t="s">
        <v>8085</v>
      </c>
      <c r="N654" s="1665" t="s">
        <v>8086</v>
      </c>
      <c r="O654" s="1769" t="s">
        <v>8087</v>
      </c>
      <c r="P654" s="1721">
        <v>26</v>
      </c>
      <c r="Q654" s="1721">
        <v>494</v>
      </c>
      <c r="R654" s="1721"/>
      <c r="S654" s="1765" t="s">
        <v>8088</v>
      </c>
      <c r="T654" s="1765" t="s">
        <v>8089</v>
      </c>
      <c r="U654" s="1770" t="s">
        <v>8090</v>
      </c>
      <c r="V654" s="1770" t="s">
        <v>6635</v>
      </c>
    </row>
    <row r="655" spans="3:22" ht="15" customHeight="1" x14ac:dyDescent="0.25">
      <c r="C655" s="1880">
        <v>44915</v>
      </c>
      <c r="D655" s="1921" t="s">
        <v>8091</v>
      </c>
      <c r="E655" s="1922" t="s">
        <v>13</v>
      </c>
      <c r="F655" s="1923" t="s">
        <v>8092</v>
      </c>
      <c r="G655" s="1667" t="s">
        <v>4714</v>
      </c>
      <c r="H655" s="1924"/>
      <c r="I655" s="1924"/>
      <c r="J655" s="1925" t="s">
        <v>8029</v>
      </c>
      <c r="K655" s="1922" t="s">
        <v>506</v>
      </c>
      <c r="L655" s="1922" t="s">
        <v>8030</v>
      </c>
      <c r="M655" s="1926" t="s">
        <v>8031</v>
      </c>
      <c r="N655" s="1922" t="s">
        <v>8032</v>
      </c>
      <c r="O655" s="1927" t="s">
        <v>8033</v>
      </c>
      <c r="P655" s="1928">
        <v>12</v>
      </c>
      <c r="Q655" s="1928">
        <v>180</v>
      </c>
      <c r="R655" s="1928"/>
      <c r="S655" s="1764" t="s">
        <v>6032</v>
      </c>
      <c r="T655" s="1764" t="s">
        <v>8034</v>
      </c>
      <c r="U655" s="1775" t="s">
        <v>8035</v>
      </c>
      <c r="V655" s="1775" t="s">
        <v>6546</v>
      </c>
    </row>
    <row r="656" spans="3:22" ht="15" customHeight="1" x14ac:dyDescent="0.25">
      <c r="C656" s="1880">
        <v>44914</v>
      </c>
      <c r="D656" s="1930" t="s">
        <v>8093</v>
      </c>
      <c r="E656" s="1931" t="s">
        <v>8094</v>
      </c>
      <c r="F656" s="1932">
        <v>50</v>
      </c>
      <c r="G656" s="1706" t="s">
        <v>4668</v>
      </c>
      <c r="H656" s="1933"/>
      <c r="I656" s="1933"/>
      <c r="J656" s="1934" t="s">
        <v>8095</v>
      </c>
      <c r="K656" s="1931" t="s">
        <v>506</v>
      </c>
      <c r="L656" s="1931" t="s">
        <v>8096</v>
      </c>
      <c r="M656" s="1935" t="s">
        <v>8097</v>
      </c>
      <c r="N656" s="1931" t="s">
        <v>8098</v>
      </c>
      <c r="O656" s="1936" t="s">
        <v>8099</v>
      </c>
      <c r="P656" s="1932">
        <v>21</v>
      </c>
      <c r="Q656" s="1932">
        <v>1071</v>
      </c>
      <c r="R656" s="1932"/>
      <c r="S656" s="1765" t="s">
        <v>7942</v>
      </c>
      <c r="T656" s="1765" t="s">
        <v>7943</v>
      </c>
      <c r="U656" s="1770" t="s">
        <v>7944</v>
      </c>
      <c r="V656" s="1770" t="s">
        <v>6514</v>
      </c>
    </row>
    <row r="657" spans="3:22" ht="15" customHeight="1" x14ac:dyDescent="0.25">
      <c r="C657" s="1880">
        <v>44914</v>
      </c>
      <c r="D657" s="1664" t="s">
        <v>8100</v>
      </c>
      <c r="E657" s="1665" t="s">
        <v>8101</v>
      </c>
      <c r="F657" s="1721">
        <v>28</v>
      </c>
      <c r="G657" s="1667" t="s">
        <v>4714</v>
      </c>
      <c r="H657" s="1766"/>
      <c r="I657" s="1766"/>
      <c r="J657" s="1767" t="s">
        <v>8102</v>
      </c>
      <c r="K657" s="1665" t="s">
        <v>520</v>
      </c>
      <c r="L657" s="1937" t="s">
        <v>8103</v>
      </c>
      <c r="M657" s="1938" t="s">
        <v>8104</v>
      </c>
      <c r="N657" s="1665" t="s">
        <v>8105</v>
      </c>
      <c r="O657" s="1840" t="s">
        <v>8106</v>
      </c>
      <c r="P657" s="1721">
        <v>1</v>
      </c>
      <c r="Q657" s="1721">
        <v>28</v>
      </c>
      <c r="R657" s="1721"/>
      <c r="S657" s="1765" t="s">
        <v>8088</v>
      </c>
      <c r="T657" s="1765" t="s">
        <v>8089</v>
      </c>
      <c r="U657" s="1770" t="s">
        <v>8090</v>
      </c>
      <c r="V657" s="1770" t="s">
        <v>6635</v>
      </c>
    </row>
    <row r="658" spans="3:22" ht="15" customHeight="1" x14ac:dyDescent="0.25">
      <c r="C658" s="1880">
        <v>44914</v>
      </c>
      <c r="D658" s="1664" t="s">
        <v>8107</v>
      </c>
      <c r="E658" s="1665" t="s">
        <v>13</v>
      </c>
      <c r="F658" s="1665" t="s">
        <v>8108</v>
      </c>
      <c r="G658" s="1667" t="s">
        <v>4714</v>
      </c>
      <c r="H658" s="1766"/>
      <c r="I658" s="1766"/>
      <c r="J658" s="1767" t="s">
        <v>8109</v>
      </c>
      <c r="K658" s="1665" t="s">
        <v>782</v>
      </c>
      <c r="L658" s="1720" t="s">
        <v>8110</v>
      </c>
      <c r="M658" s="1768" t="s">
        <v>8111</v>
      </c>
      <c r="N658" s="1665" t="s">
        <v>8112</v>
      </c>
      <c r="O658" s="1769" t="s">
        <v>8113</v>
      </c>
      <c r="P658" s="1721">
        <v>7</v>
      </c>
      <c r="Q658" s="1721">
        <v>2450</v>
      </c>
      <c r="R658" s="1721" t="s">
        <v>511</v>
      </c>
      <c r="S658" s="1765" t="s">
        <v>7582</v>
      </c>
      <c r="T658" s="1765" t="s">
        <v>7766</v>
      </c>
      <c r="U658" s="1770" t="s">
        <v>7584</v>
      </c>
      <c r="V658" s="1770" t="s">
        <v>6534</v>
      </c>
    </row>
    <row r="659" spans="3:22" ht="15" customHeight="1" x14ac:dyDescent="0.25">
      <c r="C659" s="1880">
        <v>44914</v>
      </c>
      <c r="D659" s="1679" t="s">
        <v>8114</v>
      </c>
      <c r="E659" s="1680" t="s">
        <v>32</v>
      </c>
      <c r="F659" s="1771">
        <v>4</v>
      </c>
      <c r="G659" s="1667" t="s">
        <v>574</v>
      </c>
      <c r="H659" s="1772"/>
      <c r="I659" s="1772"/>
      <c r="J659" s="1779" t="s">
        <v>8115</v>
      </c>
      <c r="K659" s="1680" t="s">
        <v>3609</v>
      </c>
      <c r="L659" s="1778" t="s">
        <v>5535</v>
      </c>
      <c r="M659" s="1773" t="s">
        <v>8116</v>
      </c>
      <c r="N659" s="1680" t="s">
        <v>8117</v>
      </c>
      <c r="O659" s="1774" t="s">
        <v>8118</v>
      </c>
      <c r="P659" s="1771">
        <v>28</v>
      </c>
      <c r="Q659" s="1771">
        <v>112</v>
      </c>
      <c r="R659" s="1771"/>
      <c r="S659" s="1764" t="s">
        <v>8119</v>
      </c>
      <c r="T659" s="1764" t="s">
        <v>8120</v>
      </c>
      <c r="U659" s="1775" t="s">
        <v>8121</v>
      </c>
      <c r="V659" s="1775" t="s">
        <v>6475</v>
      </c>
    </row>
    <row r="660" spans="3:22" ht="15" customHeight="1" x14ac:dyDescent="0.25">
      <c r="C660" s="1880">
        <v>44911</v>
      </c>
      <c r="D660" s="1664" t="s">
        <v>8122</v>
      </c>
      <c r="E660" s="1665" t="s">
        <v>8123</v>
      </c>
      <c r="F660" s="1721">
        <v>100</v>
      </c>
      <c r="G660" s="1667" t="s">
        <v>4714</v>
      </c>
      <c r="H660" s="1766"/>
      <c r="I660" s="1766"/>
      <c r="J660" s="1767" t="s">
        <v>8124</v>
      </c>
      <c r="K660" s="1665" t="s">
        <v>506</v>
      </c>
      <c r="L660" s="1720" t="s">
        <v>8125</v>
      </c>
      <c r="M660" s="1768" t="s">
        <v>8126</v>
      </c>
      <c r="N660" s="1665" t="s">
        <v>8127</v>
      </c>
      <c r="O660" s="1769" t="s">
        <v>8128</v>
      </c>
      <c r="P660" s="1721">
        <v>0</v>
      </c>
      <c r="Q660" s="1721">
        <v>0</v>
      </c>
      <c r="R660" s="1721"/>
      <c r="S660" s="1765" t="s">
        <v>8129</v>
      </c>
      <c r="T660" s="1765" t="s">
        <v>8130</v>
      </c>
      <c r="U660" s="1770" t="s">
        <v>8131</v>
      </c>
      <c r="V660" s="1770" t="s">
        <v>4783</v>
      </c>
    </row>
    <row r="661" spans="3:22" ht="15" customHeight="1" x14ac:dyDescent="0.25">
      <c r="C661" s="1880">
        <v>44911</v>
      </c>
      <c r="D661" s="1723" t="s">
        <v>8132</v>
      </c>
      <c r="E661" s="1724" t="s">
        <v>8133</v>
      </c>
      <c r="F661" s="1784">
        <v>120</v>
      </c>
      <c r="G661" s="1667" t="s">
        <v>4714</v>
      </c>
      <c r="H661" s="1780"/>
      <c r="I661" s="1780"/>
      <c r="J661" s="1781" t="s">
        <v>8134</v>
      </c>
      <c r="K661" s="1724" t="s">
        <v>506</v>
      </c>
      <c r="L661" s="1724" t="s">
        <v>8135</v>
      </c>
      <c r="M661" s="1782" t="s">
        <v>8136</v>
      </c>
      <c r="N661" s="1724" t="s">
        <v>7552</v>
      </c>
      <c r="O661" s="1783" t="s">
        <v>8137</v>
      </c>
      <c r="P661" s="1784">
        <v>4</v>
      </c>
      <c r="Q661" s="1784">
        <v>480</v>
      </c>
      <c r="R661" s="1784"/>
      <c r="S661" s="1765" t="s">
        <v>6511</v>
      </c>
      <c r="T661" s="1765" t="s">
        <v>6512</v>
      </c>
      <c r="U661" s="1770" t="s">
        <v>6513</v>
      </c>
      <c r="V661" s="1770" t="s">
        <v>6514</v>
      </c>
    </row>
    <row r="662" spans="3:22" ht="15" customHeight="1" x14ac:dyDescent="0.25">
      <c r="C662" s="1880">
        <v>44910</v>
      </c>
      <c r="D662" s="1930" t="s">
        <v>8138</v>
      </c>
      <c r="E662" s="1931" t="s">
        <v>8094</v>
      </c>
      <c r="F662" s="1932">
        <v>1</v>
      </c>
      <c r="G662" s="1667" t="s">
        <v>4668</v>
      </c>
      <c r="H662" s="1933"/>
      <c r="I662" s="1933"/>
      <c r="J662" s="1939" t="s">
        <v>8139</v>
      </c>
      <c r="K662" s="1931" t="s">
        <v>506</v>
      </c>
      <c r="L662" s="1931" t="s">
        <v>8140</v>
      </c>
      <c r="M662" s="1940" t="s">
        <v>8141</v>
      </c>
      <c r="N662" s="1931" t="s">
        <v>8142</v>
      </c>
      <c r="O662" s="1936" t="s">
        <v>8143</v>
      </c>
      <c r="P662" s="1932">
        <v>21</v>
      </c>
      <c r="Q662" s="1932">
        <v>1071</v>
      </c>
      <c r="R662" s="1932"/>
      <c r="S662" s="1765" t="s">
        <v>7942</v>
      </c>
      <c r="T662" s="1765" t="s">
        <v>7943</v>
      </c>
      <c r="U662" s="1770" t="s">
        <v>7944</v>
      </c>
      <c r="V662" s="1770" t="s">
        <v>6514</v>
      </c>
    </row>
    <row r="663" spans="3:22" ht="15" customHeight="1" x14ac:dyDescent="0.25">
      <c r="C663" s="1880">
        <v>44910</v>
      </c>
      <c r="D663" s="1664" t="s">
        <v>8144</v>
      </c>
      <c r="E663" s="1765" t="s">
        <v>8145</v>
      </c>
      <c r="F663" s="1720" t="s">
        <v>8146</v>
      </c>
      <c r="G663" s="1667" t="s">
        <v>4668</v>
      </c>
      <c r="H663" s="1766"/>
      <c r="I663" s="1766"/>
      <c r="J663" s="1767" t="s">
        <v>3913</v>
      </c>
      <c r="K663" s="1665" t="s">
        <v>506</v>
      </c>
      <c r="L663" s="1720" t="s">
        <v>8147</v>
      </c>
      <c r="M663" s="1768" t="s">
        <v>8148</v>
      </c>
      <c r="N663" s="1665" t="s">
        <v>8149</v>
      </c>
      <c r="O663" s="1769" t="s">
        <v>8150</v>
      </c>
      <c r="P663" s="1721">
        <v>2</v>
      </c>
      <c r="Q663" s="1721">
        <v>16</v>
      </c>
      <c r="R663" s="1721" t="s">
        <v>511</v>
      </c>
      <c r="S663" s="1765" t="s">
        <v>3559</v>
      </c>
      <c r="T663" s="1765" t="s">
        <v>6571</v>
      </c>
      <c r="U663" s="1770" t="s">
        <v>6572</v>
      </c>
      <c r="V663" s="1770" t="s">
        <v>6573</v>
      </c>
    </row>
    <row r="664" spans="3:22" ht="15" customHeight="1" x14ac:dyDescent="0.25">
      <c r="C664" s="1880">
        <v>44910</v>
      </c>
      <c r="D664" s="1664" t="s">
        <v>8151</v>
      </c>
      <c r="E664" s="1665" t="s">
        <v>13</v>
      </c>
      <c r="F664" s="1941">
        <v>6</v>
      </c>
      <c r="G664" s="1667" t="s">
        <v>574</v>
      </c>
      <c r="H664" s="1766"/>
      <c r="I664" s="1766"/>
      <c r="J664" s="1767" t="s">
        <v>8152</v>
      </c>
      <c r="K664" s="1665" t="s">
        <v>5783</v>
      </c>
      <c r="L664" s="1720" t="s">
        <v>1038</v>
      </c>
      <c r="M664" s="1768" t="s">
        <v>8153</v>
      </c>
      <c r="N664" s="1665" t="s">
        <v>8154</v>
      </c>
      <c r="O664" s="1769" t="s">
        <v>8155</v>
      </c>
      <c r="P664" s="1721">
        <v>18</v>
      </c>
      <c r="Q664" s="1721">
        <v>108</v>
      </c>
      <c r="R664" s="1721"/>
      <c r="S664" s="1764" t="s">
        <v>4524</v>
      </c>
      <c r="T664" s="1764" t="s">
        <v>8156</v>
      </c>
      <c r="U664" s="1775" t="s">
        <v>8157</v>
      </c>
      <c r="V664" s="1775" t="s">
        <v>8158</v>
      </c>
    </row>
    <row r="665" spans="3:22" ht="15" customHeight="1" x14ac:dyDescent="0.25">
      <c r="C665" s="1880">
        <v>44909</v>
      </c>
      <c r="D665" s="1664" t="s">
        <v>8159</v>
      </c>
      <c r="E665" s="1665" t="s">
        <v>13</v>
      </c>
      <c r="F665" s="1721">
        <v>50</v>
      </c>
      <c r="G665" s="1667" t="s">
        <v>4668</v>
      </c>
      <c r="H665" s="1766"/>
      <c r="I665" s="1766"/>
      <c r="J665" s="1767" t="s">
        <v>8160</v>
      </c>
      <c r="K665" s="1665" t="s">
        <v>782</v>
      </c>
      <c r="L665" s="1720" t="s">
        <v>8161</v>
      </c>
      <c r="M665" s="1768" t="s">
        <v>8162</v>
      </c>
      <c r="N665" s="1665" t="s">
        <v>8163</v>
      </c>
      <c r="O665" s="1769" t="s">
        <v>8164</v>
      </c>
      <c r="P665" s="1721">
        <v>0</v>
      </c>
      <c r="Q665" s="1721">
        <v>0</v>
      </c>
      <c r="R665" s="1721"/>
      <c r="S665" s="1764" t="s">
        <v>8165</v>
      </c>
      <c r="T665" s="1764" t="s">
        <v>8166</v>
      </c>
      <c r="U665" s="1775" t="s">
        <v>8167</v>
      </c>
      <c r="V665" s="1775" t="s">
        <v>6546</v>
      </c>
    </row>
    <row r="666" spans="3:22" ht="15" customHeight="1" x14ac:dyDescent="0.25">
      <c r="C666" s="1880">
        <v>44909</v>
      </c>
      <c r="D666" s="1679" t="s">
        <v>8168</v>
      </c>
      <c r="E666" s="1680" t="s">
        <v>13</v>
      </c>
      <c r="F666" s="1771">
        <v>200</v>
      </c>
      <c r="G666" s="1667" t="s">
        <v>4714</v>
      </c>
      <c r="H666" s="1772"/>
      <c r="I666" s="1772"/>
      <c r="J666" s="1779" t="s">
        <v>3999</v>
      </c>
      <c r="K666" s="1680" t="s">
        <v>520</v>
      </c>
      <c r="L666" s="1778" t="s">
        <v>8169</v>
      </c>
      <c r="M666" s="1773" t="s">
        <v>8170</v>
      </c>
      <c r="N666" s="1680" t="s">
        <v>8171</v>
      </c>
      <c r="O666" s="1774" t="s">
        <v>4028</v>
      </c>
      <c r="P666" s="1771">
        <v>0</v>
      </c>
      <c r="Q666" s="1771">
        <v>0</v>
      </c>
      <c r="R666" s="1771"/>
      <c r="S666" s="1764" t="s">
        <v>6215</v>
      </c>
      <c r="T666" s="1764" t="s">
        <v>8172</v>
      </c>
      <c r="U666" s="1775" t="s">
        <v>8173</v>
      </c>
      <c r="V666" s="1775" t="s">
        <v>6465</v>
      </c>
    </row>
    <row r="667" spans="3:22" ht="15" customHeight="1" x14ac:dyDescent="0.25">
      <c r="C667" s="1880">
        <v>44909</v>
      </c>
      <c r="D667" s="1723" t="s">
        <v>8174</v>
      </c>
      <c r="E667" s="1724" t="s">
        <v>13</v>
      </c>
      <c r="F667" s="1784">
        <v>5</v>
      </c>
      <c r="G667" s="1667" t="s">
        <v>4668</v>
      </c>
      <c r="H667" s="1780"/>
      <c r="I667" s="1780"/>
      <c r="J667" s="1781" t="s">
        <v>8175</v>
      </c>
      <c r="K667" s="1724" t="s">
        <v>506</v>
      </c>
      <c r="L667" s="1724" t="s">
        <v>8176</v>
      </c>
      <c r="M667" s="1782" t="s">
        <v>8177</v>
      </c>
      <c r="N667" s="1724" t="s">
        <v>8178</v>
      </c>
      <c r="O667" s="1783" t="s">
        <v>8179</v>
      </c>
      <c r="P667" s="1784">
        <v>28</v>
      </c>
      <c r="Q667" s="1784">
        <v>140</v>
      </c>
      <c r="R667" s="1784"/>
      <c r="S667" s="1765" t="s">
        <v>7838</v>
      </c>
      <c r="T667" s="1765" t="s">
        <v>8180</v>
      </c>
      <c r="U667" s="1770" t="s">
        <v>6588</v>
      </c>
      <c r="V667" s="1770" t="s">
        <v>6589</v>
      </c>
    </row>
    <row r="668" spans="3:22" ht="15" customHeight="1" x14ac:dyDescent="0.25">
      <c r="C668" s="1880">
        <v>44909</v>
      </c>
      <c r="D668" s="1664" t="s">
        <v>8181</v>
      </c>
      <c r="E668" s="1665" t="s">
        <v>13</v>
      </c>
      <c r="F668" s="1665">
        <v>180</v>
      </c>
      <c r="G668" s="1667" t="s">
        <v>4714</v>
      </c>
      <c r="H668" s="1766"/>
      <c r="I668" s="1766"/>
      <c r="J668" s="1767" t="s">
        <v>8182</v>
      </c>
      <c r="K668" s="1665" t="s">
        <v>782</v>
      </c>
      <c r="L668" s="1720" t="s">
        <v>8183</v>
      </c>
      <c r="M668" s="1768" t="s">
        <v>8184</v>
      </c>
      <c r="N668" s="1665" t="s">
        <v>8112</v>
      </c>
      <c r="O668" s="1769" t="s">
        <v>8185</v>
      </c>
      <c r="P668" s="1721">
        <v>7</v>
      </c>
      <c r="Q668" s="1721">
        <v>2450</v>
      </c>
      <c r="R668" s="1721" t="s">
        <v>511</v>
      </c>
      <c r="S668" s="1764" t="s">
        <v>7582</v>
      </c>
      <c r="T668" s="1764" t="s">
        <v>7766</v>
      </c>
      <c r="U668" s="1775" t="s">
        <v>7584</v>
      </c>
      <c r="V668" s="1775" t="s">
        <v>6534</v>
      </c>
    </row>
    <row r="669" spans="3:22" ht="15" customHeight="1" x14ac:dyDescent="0.25">
      <c r="C669" s="1880">
        <v>44908</v>
      </c>
      <c r="D669" s="1723" t="s">
        <v>8186</v>
      </c>
      <c r="E669" s="1724" t="s">
        <v>8187</v>
      </c>
      <c r="F669" s="1784">
        <v>50</v>
      </c>
      <c r="G669" s="1667" t="s">
        <v>4668</v>
      </c>
      <c r="H669" s="1780"/>
      <c r="I669" s="1780"/>
      <c r="J669" s="1781" t="s">
        <v>8188</v>
      </c>
      <c r="K669" s="1724" t="s">
        <v>506</v>
      </c>
      <c r="L669" s="1724" t="s">
        <v>8189</v>
      </c>
      <c r="M669" s="1782" t="s">
        <v>8190</v>
      </c>
      <c r="N669" s="1724" t="s">
        <v>8191</v>
      </c>
      <c r="O669" s="1783" t="s">
        <v>8192</v>
      </c>
      <c r="P669" s="1784">
        <v>1</v>
      </c>
      <c r="Q669" s="1784">
        <v>50</v>
      </c>
      <c r="R669" s="1784"/>
      <c r="S669" s="1765" t="s">
        <v>5391</v>
      </c>
      <c r="T669" s="1765" t="s">
        <v>6500</v>
      </c>
      <c r="U669" s="1770" t="s">
        <v>6501</v>
      </c>
      <c r="V669" s="1770" t="s">
        <v>6502</v>
      </c>
    </row>
    <row r="670" spans="3:22" ht="15" customHeight="1" x14ac:dyDescent="0.25">
      <c r="C670" s="1880">
        <v>44908</v>
      </c>
      <c r="D670" s="1664" t="s">
        <v>8193</v>
      </c>
      <c r="E670" s="1665" t="s">
        <v>13</v>
      </c>
      <c r="F670" s="1721">
        <v>60</v>
      </c>
      <c r="G670" s="1667" t="s">
        <v>4668</v>
      </c>
      <c r="H670" s="1766"/>
      <c r="I670" s="1766"/>
      <c r="J670" s="1767" t="s">
        <v>8194</v>
      </c>
      <c r="K670" s="1665" t="s">
        <v>506</v>
      </c>
      <c r="L670" s="1720" t="s">
        <v>8195</v>
      </c>
      <c r="M670" s="1768" t="s">
        <v>8196</v>
      </c>
      <c r="N670" s="1665" t="s">
        <v>8197</v>
      </c>
      <c r="O670" s="1851" t="s">
        <v>8198</v>
      </c>
      <c r="P670" s="1721">
        <v>1</v>
      </c>
      <c r="Q670" s="1721">
        <v>60</v>
      </c>
      <c r="R670" s="1721"/>
      <c r="S670" s="1764" t="s">
        <v>5365</v>
      </c>
      <c r="T670" s="1764" t="s">
        <v>8199</v>
      </c>
      <c r="U670" s="1775" t="s">
        <v>8200</v>
      </c>
      <c r="V670" s="1775" t="s">
        <v>6493</v>
      </c>
    </row>
    <row r="671" spans="3:22" ht="15" customHeight="1" x14ac:dyDescent="0.25">
      <c r="C671" s="1880">
        <v>44908</v>
      </c>
      <c r="D671" s="1664" t="s">
        <v>8201</v>
      </c>
      <c r="E671" s="1665" t="s">
        <v>13</v>
      </c>
      <c r="F671" s="1721">
        <v>4</v>
      </c>
      <c r="G671" s="1667" t="s">
        <v>4714</v>
      </c>
      <c r="H671" s="1766"/>
      <c r="I671" s="1766"/>
      <c r="J671" s="1767" t="s">
        <v>8202</v>
      </c>
      <c r="K671" s="1665" t="s">
        <v>782</v>
      </c>
      <c r="L671" s="1720" t="s">
        <v>8203</v>
      </c>
      <c r="M671" s="1768" t="s">
        <v>8204</v>
      </c>
      <c r="N671" s="1665" t="s">
        <v>6382</v>
      </c>
      <c r="O671" s="1769" t="s">
        <v>8205</v>
      </c>
      <c r="P671" s="1721">
        <v>43</v>
      </c>
      <c r="Q671" s="1721">
        <v>172</v>
      </c>
      <c r="R671" s="1721"/>
      <c r="S671" s="1764" t="s">
        <v>8206</v>
      </c>
      <c r="T671" s="1764" t="s">
        <v>8207</v>
      </c>
      <c r="U671" s="1775" t="s">
        <v>8208</v>
      </c>
      <c r="V671" s="1775" t="s">
        <v>8209</v>
      </c>
    </row>
    <row r="672" spans="3:22" ht="15" customHeight="1" x14ac:dyDescent="0.25">
      <c r="C672" s="1880">
        <v>44907</v>
      </c>
      <c r="D672" s="1679" t="s">
        <v>8210</v>
      </c>
      <c r="E672" s="1680" t="s">
        <v>8145</v>
      </c>
      <c r="F672" s="1680">
        <v>5</v>
      </c>
      <c r="G672" s="1667" t="s">
        <v>4714</v>
      </c>
      <c r="H672" s="1772"/>
      <c r="I672" s="1772"/>
      <c r="J672" s="1779" t="s">
        <v>8211</v>
      </c>
      <c r="K672" s="1680" t="s">
        <v>506</v>
      </c>
      <c r="L672" s="1778" t="s">
        <v>8212</v>
      </c>
      <c r="M672" s="1773" t="s">
        <v>8213</v>
      </c>
      <c r="N672" s="1680" t="s">
        <v>8214</v>
      </c>
      <c r="O672" s="1774" t="s">
        <v>8215</v>
      </c>
      <c r="P672" s="1771">
        <v>3</v>
      </c>
      <c r="Q672" s="1771">
        <v>120</v>
      </c>
      <c r="R672" s="1771"/>
      <c r="S672" s="1764" t="s">
        <v>8216</v>
      </c>
      <c r="T672" s="1764" t="s">
        <v>8217</v>
      </c>
      <c r="U672" s="1775" t="s">
        <v>7960</v>
      </c>
      <c r="V672" s="1775" t="s">
        <v>6502</v>
      </c>
    </row>
    <row r="673" spans="3:22" ht="15" customHeight="1" x14ac:dyDescent="0.25">
      <c r="C673" s="1880">
        <v>44907</v>
      </c>
      <c r="D673" s="1664" t="s">
        <v>8218</v>
      </c>
      <c r="E673" s="1665" t="s">
        <v>13</v>
      </c>
      <c r="F673" s="1721">
        <v>100</v>
      </c>
      <c r="G673" s="1667" t="s">
        <v>4714</v>
      </c>
      <c r="H673" s="1766"/>
      <c r="I673" s="1766"/>
      <c r="J673" s="1767" t="s">
        <v>8219</v>
      </c>
      <c r="K673" s="1665" t="s">
        <v>3667</v>
      </c>
      <c r="L673" s="1720" t="s">
        <v>1038</v>
      </c>
      <c r="M673" s="1768" t="s">
        <v>8220</v>
      </c>
      <c r="N673" s="1665" t="s">
        <v>8221</v>
      </c>
      <c r="O673" s="1769" t="s">
        <v>8222</v>
      </c>
      <c r="P673" s="1721">
        <v>20</v>
      </c>
      <c r="Q673" s="1721">
        <v>2000</v>
      </c>
      <c r="R673" s="1721" t="s">
        <v>511</v>
      </c>
      <c r="S673" s="1765" t="s">
        <v>4841</v>
      </c>
      <c r="T673" s="1765" t="s">
        <v>6889</v>
      </c>
      <c r="U673" s="1770" t="s">
        <v>6890</v>
      </c>
      <c r="V673" s="1770" t="s">
        <v>6804</v>
      </c>
    </row>
    <row r="674" spans="3:22" ht="15" customHeight="1" x14ac:dyDescent="0.25">
      <c r="C674" s="1880">
        <v>44907</v>
      </c>
      <c r="D674" s="1664" t="s">
        <v>8223</v>
      </c>
      <c r="E674" s="1665" t="s">
        <v>13</v>
      </c>
      <c r="F674" s="1721">
        <v>10</v>
      </c>
      <c r="G674" s="1667" t="s">
        <v>4668</v>
      </c>
      <c r="H674" s="1766"/>
      <c r="I674" s="1766"/>
      <c r="J674" s="1767" t="s">
        <v>8224</v>
      </c>
      <c r="K674" s="1665" t="s">
        <v>782</v>
      </c>
      <c r="L674" s="1720" t="s">
        <v>8225</v>
      </c>
      <c r="M674" s="1768" t="s">
        <v>8226</v>
      </c>
      <c r="N674" s="1665" t="s">
        <v>8227</v>
      </c>
      <c r="O674" s="1769" t="s">
        <v>8228</v>
      </c>
      <c r="P674" s="1721">
        <v>22</v>
      </c>
      <c r="Q674" s="1721">
        <v>220</v>
      </c>
      <c r="R674" s="1721"/>
      <c r="S674" s="1765" t="s">
        <v>8229</v>
      </c>
      <c r="T674" s="1765" t="s">
        <v>8230</v>
      </c>
      <c r="U674" s="1770" t="s">
        <v>8231</v>
      </c>
      <c r="V674" s="1770" t="s">
        <v>6817</v>
      </c>
    </row>
    <row r="675" spans="3:22" ht="15" customHeight="1" x14ac:dyDescent="0.25">
      <c r="C675" s="1880">
        <v>44907</v>
      </c>
      <c r="D675" s="1679" t="s">
        <v>8232</v>
      </c>
      <c r="E675" s="1680" t="s">
        <v>776</v>
      </c>
      <c r="F675" s="1890">
        <v>400</v>
      </c>
      <c r="G675" s="1667"/>
      <c r="H675" s="1772"/>
      <c r="I675" s="1772"/>
      <c r="J675" s="1779" t="s">
        <v>8233</v>
      </c>
      <c r="K675" s="1680" t="s">
        <v>520</v>
      </c>
      <c r="L675" s="1778" t="s">
        <v>775</v>
      </c>
      <c r="M675" s="1773" t="s">
        <v>8234</v>
      </c>
      <c r="N675" s="1680" t="s">
        <v>484</v>
      </c>
      <c r="O675" s="1774"/>
      <c r="P675" s="1771">
        <v>2</v>
      </c>
      <c r="Q675" s="1771">
        <v>3160</v>
      </c>
      <c r="R675" s="1771"/>
      <c r="S675" s="1764" t="s">
        <v>6944</v>
      </c>
      <c r="T675" s="1764" t="s">
        <v>6945</v>
      </c>
      <c r="U675" s="1775" t="s">
        <v>6730</v>
      </c>
      <c r="V675" s="1775" t="s">
        <v>6534</v>
      </c>
    </row>
    <row r="676" spans="3:22" ht="15" customHeight="1" x14ac:dyDescent="0.25">
      <c r="C676" s="1880">
        <v>44904</v>
      </c>
      <c r="D676" s="1679" t="s">
        <v>8235</v>
      </c>
      <c r="E676" s="1680" t="s">
        <v>8236</v>
      </c>
      <c r="F676" s="1771">
        <v>3</v>
      </c>
      <c r="G676" s="1772"/>
      <c r="H676" s="1772"/>
      <c r="I676" s="1772"/>
      <c r="J676" s="1779" t="s">
        <v>8237</v>
      </c>
      <c r="K676" s="1680" t="s">
        <v>2704</v>
      </c>
      <c r="L676" s="1778" t="s">
        <v>8238</v>
      </c>
      <c r="M676" s="1773" t="s">
        <v>8239</v>
      </c>
      <c r="N676" s="1680" t="s">
        <v>8240</v>
      </c>
      <c r="O676" s="1774" t="s">
        <v>3928</v>
      </c>
      <c r="P676" s="1771">
        <v>102</v>
      </c>
      <c r="Q676" s="1771">
        <v>306</v>
      </c>
      <c r="R676" s="1771" t="s">
        <v>511</v>
      </c>
      <c r="S676" s="1764" t="s">
        <v>8241</v>
      </c>
      <c r="T676" s="1764" t="s">
        <v>8242</v>
      </c>
      <c r="U676" s="1775" t="s">
        <v>6772</v>
      </c>
      <c r="V676" s="1775"/>
    </row>
    <row r="677" spans="3:22" ht="15" customHeight="1" x14ac:dyDescent="0.25">
      <c r="C677" s="1880">
        <v>44904</v>
      </c>
      <c r="D677" s="1664" t="s">
        <v>8243</v>
      </c>
      <c r="E677" s="1665" t="s">
        <v>13</v>
      </c>
      <c r="F677" s="1721">
        <v>5</v>
      </c>
      <c r="G677" s="1766"/>
      <c r="H677" s="1766"/>
      <c r="I677" s="1766"/>
      <c r="J677" s="1767" t="s">
        <v>8237</v>
      </c>
      <c r="K677" s="1665" t="s">
        <v>506</v>
      </c>
      <c r="L677" s="1720" t="s">
        <v>1038</v>
      </c>
      <c r="M677" s="1768" t="s">
        <v>8244</v>
      </c>
      <c r="N677" s="1665" t="s">
        <v>8245</v>
      </c>
      <c r="O677" s="1769" t="s">
        <v>8246</v>
      </c>
      <c r="P677" s="1721">
        <v>0</v>
      </c>
      <c r="Q677" s="1721">
        <v>0</v>
      </c>
      <c r="R677" s="1721"/>
      <c r="S677" s="1765" t="s">
        <v>6626</v>
      </c>
      <c r="T677" s="1765" t="s">
        <v>6627</v>
      </c>
      <c r="U677" s="1770" t="s">
        <v>6628</v>
      </c>
      <c r="V677" s="1770" t="s">
        <v>6447</v>
      </c>
    </row>
    <row r="678" spans="3:22" ht="15" customHeight="1" x14ac:dyDescent="0.25">
      <c r="C678" s="1880">
        <v>44904</v>
      </c>
      <c r="D678" s="1752" t="s">
        <v>8247</v>
      </c>
      <c r="E678" s="1753" t="s">
        <v>13</v>
      </c>
      <c r="F678" s="1942" t="s">
        <v>2268</v>
      </c>
      <c r="G678" s="1866"/>
      <c r="H678" s="1866"/>
      <c r="I678" s="1866"/>
      <c r="J678" s="1867" t="s">
        <v>8248</v>
      </c>
      <c r="K678" s="1753" t="s">
        <v>8249</v>
      </c>
      <c r="L678" s="1753" t="s">
        <v>8250</v>
      </c>
      <c r="M678" s="1868" t="s">
        <v>8251</v>
      </c>
      <c r="N678" s="1753" t="s">
        <v>8032</v>
      </c>
      <c r="O678" s="1869" t="s">
        <v>8252</v>
      </c>
      <c r="P678" s="1870">
        <v>12</v>
      </c>
      <c r="Q678" s="1870">
        <v>180</v>
      </c>
      <c r="R678" s="1870"/>
      <c r="S678" s="1764" t="s">
        <v>6032</v>
      </c>
      <c r="T678" s="1764" t="s">
        <v>8034</v>
      </c>
      <c r="U678" s="1775" t="s">
        <v>8035</v>
      </c>
      <c r="V678" s="1775" t="s">
        <v>6546</v>
      </c>
    </row>
    <row r="679" spans="3:22" ht="15" customHeight="1" x14ac:dyDescent="0.25">
      <c r="C679" s="1880">
        <v>44903</v>
      </c>
      <c r="D679" s="1664" t="s">
        <v>8253</v>
      </c>
      <c r="E679" s="1665" t="s">
        <v>13</v>
      </c>
      <c r="F679" s="1665" t="s">
        <v>8254</v>
      </c>
      <c r="G679" s="1766"/>
      <c r="H679" s="1766"/>
      <c r="I679" s="1766"/>
      <c r="J679" s="1767" t="s">
        <v>8255</v>
      </c>
      <c r="K679" s="1665" t="s">
        <v>520</v>
      </c>
      <c r="L679" s="1720" t="s">
        <v>8256</v>
      </c>
      <c r="M679" s="1768" t="s">
        <v>8257</v>
      </c>
      <c r="N679" s="1665" t="s">
        <v>4883</v>
      </c>
      <c r="O679" s="1769" t="s">
        <v>8258</v>
      </c>
      <c r="P679" s="1721">
        <v>0</v>
      </c>
      <c r="Q679" s="1721">
        <v>0</v>
      </c>
      <c r="R679" s="1721" t="s">
        <v>511</v>
      </c>
      <c r="S679" s="1764" t="s">
        <v>6997</v>
      </c>
      <c r="T679" s="1764" t="s">
        <v>7467</v>
      </c>
      <c r="U679" s="1775" t="s">
        <v>6999</v>
      </c>
      <c r="V679" s="1775" t="s">
        <v>6502</v>
      </c>
    </row>
    <row r="680" spans="3:22" ht="15" customHeight="1" x14ac:dyDescent="0.25">
      <c r="C680" s="1880">
        <v>44903</v>
      </c>
      <c r="D680" s="1679" t="s">
        <v>8259</v>
      </c>
      <c r="E680" s="1680" t="s">
        <v>13</v>
      </c>
      <c r="F680" s="1771">
        <v>2000</v>
      </c>
      <c r="G680" s="1772"/>
      <c r="H680" s="1772"/>
      <c r="I680" s="1772"/>
      <c r="J680" s="1779" t="s">
        <v>8260</v>
      </c>
      <c r="K680" s="1680" t="s">
        <v>520</v>
      </c>
      <c r="L680" s="1778" t="s">
        <v>8261</v>
      </c>
      <c r="M680" s="1773" t="s">
        <v>8262</v>
      </c>
      <c r="N680" s="1680" t="s">
        <v>8263</v>
      </c>
      <c r="O680" s="1774" t="s">
        <v>8264</v>
      </c>
      <c r="P680" s="1771">
        <v>0</v>
      </c>
      <c r="Q680" s="1771">
        <v>0</v>
      </c>
      <c r="R680" s="1771"/>
      <c r="S680" s="1764" t="s">
        <v>6997</v>
      </c>
      <c r="T680" s="1764" t="s">
        <v>7467</v>
      </c>
      <c r="U680" s="1775" t="s">
        <v>6999</v>
      </c>
      <c r="V680" s="1775" t="s">
        <v>6502</v>
      </c>
    </row>
    <row r="681" spans="3:22" ht="15" customHeight="1" x14ac:dyDescent="0.25">
      <c r="C681" s="1880">
        <v>44903</v>
      </c>
      <c r="D681" s="1679" t="s">
        <v>8265</v>
      </c>
      <c r="E681" s="1680" t="s">
        <v>13</v>
      </c>
      <c r="F681" s="1771">
        <v>20</v>
      </c>
      <c r="G681" s="1772"/>
      <c r="H681" s="1772"/>
      <c r="I681" s="1772"/>
      <c r="J681" s="1779" t="s">
        <v>8266</v>
      </c>
      <c r="K681" s="1680" t="s">
        <v>506</v>
      </c>
      <c r="L681" s="1778" t="s">
        <v>8267</v>
      </c>
      <c r="M681" s="1773" t="s">
        <v>8268</v>
      </c>
      <c r="N681" s="1680" t="s">
        <v>8269</v>
      </c>
      <c r="O681" s="1774" t="s">
        <v>8270</v>
      </c>
      <c r="P681" s="1771">
        <v>20</v>
      </c>
      <c r="Q681" s="1771">
        <v>400</v>
      </c>
      <c r="R681" s="1771" t="s">
        <v>511</v>
      </c>
      <c r="S681" s="1764" t="s">
        <v>7651</v>
      </c>
      <c r="T681" s="1764" t="s">
        <v>7652</v>
      </c>
      <c r="U681" s="1775" t="s">
        <v>7653</v>
      </c>
      <c r="V681" s="1775" t="s">
        <v>6817</v>
      </c>
    </row>
    <row r="682" spans="3:22" ht="15" customHeight="1" x14ac:dyDescent="0.25">
      <c r="C682" s="1880">
        <v>44903</v>
      </c>
      <c r="D682" s="1679" t="s">
        <v>8271</v>
      </c>
      <c r="E682" s="1680" t="s">
        <v>6718</v>
      </c>
      <c r="F682" s="1680">
        <v>100</v>
      </c>
      <c r="G682" s="1772"/>
      <c r="H682" s="1772"/>
      <c r="I682" s="1772"/>
      <c r="J682" s="1779" t="s">
        <v>8272</v>
      </c>
      <c r="K682" s="1680" t="s">
        <v>506</v>
      </c>
      <c r="L682" s="1778" t="s">
        <v>7376</v>
      </c>
      <c r="M682" s="1899" t="s">
        <v>8273</v>
      </c>
      <c r="N682" s="1680" t="s">
        <v>7378</v>
      </c>
      <c r="O682" s="1774" t="s">
        <v>8274</v>
      </c>
      <c r="P682" s="1771">
        <v>16</v>
      </c>
      <c r="Q682" s="1771">
        <v>800</v>
      </c>
      <c r="R682" s="1771" t="s">
        <v>511</v>
      </c>
      <c r="S682" s="1764" t="s">
        <v>6724</v>
      </c>
      <c r="T682" s="1764" t="s">
        <v>6512</v>
      </c>
      <c r="U682" s="1775" t="s">
        <v>6513</v>
      </c>
      <c r="V682" s="1775" t="s">
        <v>6514</v>
      </c>
    </row>
    <row r="683" spans="3:22" ht="15" customHeight="1" x14ac:dyDescent="0.25">
      <c r="C683" s="1880">
        <v>44903</v>
      </c>
      <c r="D683" s="1679" t="s">
        <v>8275</v>
      </c>
      <c r="E683" s="1680" t="s">
        <v>13</v>
      </c>
      <c r="F683" s="1771">
        <v>120</v>
      </c>
      <c r="G683" s="1772"/>
      <c r="H683" s="1772"/>
      <c r="I683" s="1772"/>
      <c r="J683" s="1779" t="s">
        <v>8276</v>
      </c>
      <c r="K683" s="1680" t="s">
        <v>506</v>
      </c>
      <c r="L683" s="1778" t="s">
        <v>8277</v>
      </c>
      <c r="M683" s="1773" t="s">
        <v>8278</v>
      </c>
      <c r="N683" s="1943" t="s">
        <v>8279</v>
      </c>
      <c r="O683" s="1774" t="s">
        <v>8280</v>
      </c>
      <c r="P683" s="1771">
        <v>9</v>
      </c>
      <c r="Q683" s="1771">
        <v>1080</v>
      </c>
      <c r="R683" s="1771"/>
      <c r="S683" s="1764" t="s">
        <v>7436</v>
      </c>
      <c r="T683" s="1764" t="s">
        <v>8281</v>
      </c>
      <c r="U683" s="1775" t="s">
        <v>7438</v>
      </c>
      <c r="V683" s="1775" t="s">
        <v>6546</v>
      </c>
    </row>
    <row r="684" spans="3:22" ht="15" customHeight="1" x14ac:dyDescent="0.25">
      <c r="C684" s="1880">
        <v>44903</v>
      </c>
      <c r="D684" s="1664" t="s">
        <v>8282</v>
      </c>
      <c r="E684" s="1665" t="s">
        <v>8070</v>
      </c>
      <c r="F684" s="1665" t="s">
        <v>8283</v>
      </c>
      <c r="G684" s="1766"/>
      <c r="H684" s="1766"/>
      <c r="I684" s="1766"/>
      <c r="J684" s="1767" t="s">
        <v>8284</v>
      </c>
      <c r="K684" s="1665" t="s">
        <v>3609</v>
      </c>
      <c r="L684" s="1720" t="s">
        <v>8073</v>
      </c>
      <c r="M684" s="1768" t="s">
        <v>8074</v>
      </c>
      <c r="N684" s="1665" t="s">
        <v>6509</v>
      </c>
      <c r="O684" s="1769" t="s">
        <v>8075</v>
      </c>
      <c r="P684" s="1721">
        <v>11</v>
      </c>
      <c r="Q684" s="1721">
        <v>4400</v>
      </c>
      <c r="R684" s="1721" t="s">
        <v>511</v>
      </c>
      <c r="S684" s="1764" t="s">
        <v>6724</v>
      </c>
      <c r="T684" s="1764" t="s">
        <v>6512</v>
      </c>
      <c r="U684" s="1775" t="s">
        <v>6513</v>
      </c>
      <c r="V684" s="1775" t="s">
        <v>6514</v>
      </c>
    </row>
    <row r="685" spans="3:22" ht="15" customHeight="1" x14ac:dyDescent="0.25">
      <c r="C685" s="1880">
        <v>44903</v>
      </c>
      <c r="D685" s="1664" t="s">
        <v>8285</v>
      </c>
      <c r="E685" s="1665" t="s">
        <v>13</v>
      </c>
      <c r="F685" s="1665" t="s">
        <v>8254</v>
      </c>
      <c r="G685" s="1766"/>
      <c r="H685" s="1766"/>
      <c r="I685" s="1766"/>
      <c r="J685" s="1767" t="s">
        <v>8286</v>
      </c>
      <c r="K685" s="1665" t="s">
        <v>520</v>
      </c>
      <c r="L685" s="1778" t="s">
        <v>8287</v>
      </c>
      <c r="M685" s="1768" t="s">
        <v>8288</v>
      </c>
      <c r="N685" s="1665" t="s">
        <v>8289</v>
      </c>
      <c r="O685" s="1769" t="s">
        <v>8258</v>
      </c>
      <c r="P685" s="1721">
        <v>0</v>
      </c>
      <c r="Q685" s="1721">
        <v>0</v>
      </c>
      <c r="R685" s="1721"/>
      <c r="S685" s="1765" t="s">
        <v>6997</v>
      </c>
      <c r="T685" s="1765" t="s">
        <v>7467</v>
      </c>
      <c r="U685" s="1770" t="s">
        <v>6999</v>
      </c>
      <c r="V685" s="1770" t="s">
        <v>6502</v>
      </c>
    </row>
    <row r="686" spans="3:22" ht="15" customHeight="1" x14ac:dyDescent="0.25">
      <c r="C686" s="1880">
        <v>44902</v>
      </c>
      <c r="D686" s="1664" t="s">
        <v>8290</v>
      </c>
      <c r="E686" s="1665" t="s">
        <v>8291</v>
      </c>
      <c r="F686" s="1721">
        <v>250</v>
      </c>
      <c r="G686" s="1667" t="s">
        <v>574</v>
      </c>
      <c r="H686" s="1766"/>
      <c r="I686" s="1766"/>
      <c r="J686" s="1767" t="s">
        <v>8292</v>
      </c>
      <c r="K686" s="1665" t="s">
        <v>782</v>
      </c>
      <c r="L686" s="1720" t="s">
        <v>511</v>
      </c>
      <c r="M686" s="1768" t="s">
        <v>8293</v>
      </c>
      <c r="N686" s="1665" t="s">
        <v>8294</v>
      </c>
      <c r="O686" s="1769" t="s">
        <v>8295</v>
      </c>
      <c r="P686" s="1721">
        <v>22</v>
      </c>
      <c r="Q686" s="1721">
        <v>5500</v>
      </c>
      <c r="R686" s="1721" t="s">
        <v>511</v>
      </c>
      <c r="S686" s="1764" t="s">
        <v>8296</v>
      </c>
      <c r="T686" s="1764" t="s">
        <v>8297</v>
      </c>
      <c r="U686" s="1775" t="s">
        <v>8298</v>
      </c>
      <c r="V686" s="1775" t="s">
        <v>6484</v>
      </c>
    </row>
    <row r="687" spans="3:22" ht="15" customHeight="1" x14ac:dyDescent="0.25">
      <c r="C687" s="1880">
        <v>44901</v>
      </c>
      <c r="D687" s="1664" t="s">
        <v>8299</v>
      </c>
      <c r="E687" s="1665" t="s">
        <v>13</v>
      </c>
      <c r="F687" s="1665" t="s">
        <v>8300</v>
      </c>
      <c r="G687" s="1667" t="s">
        <v>4714</v>
      </c>
      <c r="H687" s="1766"/>
      <c r="I687" s="1766"/>
      <c r="J687" s="1767" t="s">
        <v>8301</v>
      </c>
      <c r="K687" s="1665" t="s">
        <v>506</v>
      </c>
      <c r="L687" s="1720" t="s">
        <v>8302</v>
      </c>
      <c r="M687" s="1768" t="s">
        <v>8303</v>
      </c>
      <c r="N687" s="1665" t="s">
        <v>8304</v>
      </c>
      <c r="O687" s="1769" t="s">
        <v>8305</v>
      </c>
      <c r="P687" s="1721">
        <v>0</v>
      </c>
      <c r="Q687" s="1721">
        <v>0</v>
      </c>
      <c r="R687" s="1721"/>
      <c r="S687" s="1765" t="s">
        <v>5682</v>
      </c>
      <c r="T687" s="1765" t="s">
        <v>8306</v>
      </c>
      <c r="U687" s="1770" t="s">
        <v>8307</v>
      </c>
      <c r="V687" s="1770" t="s">
        <v>6502</v>
      </c>
    </row>
    <row r="688" spans="3:22" ht="15" customHeight="1" x14ac:dyDescent="0.25">
      <c r="C688" s="1880">
        <v>44900</v>
      </c>
      <c r="D688" s="61" t="s">
        <v>8285</v>
      </c>
      <c r="E688" s="11" t="s">
        <v>13</v>
      </c>
      <c r="F688" s="1806">
        <v>2000</v>
      </c>
      <c r="G688" s="1944" t="s">
        <v>574</v>
      </c>
      <c r="H688" s="1808"/>
      <c r="I688" s="1809"/>
      <c r="J688" s="1810" t="s">
        <v>8308</v>
      </c>
      <c r="K688" s="11" t="s">
        <v>520</v>
      </c>
      <c r="L688" s="1811" t="s">
        <v>8309</v>
      </c>
      <c r="M688" s="10" t="s">
        <v>8310</v>
      </c>
      <c r="N688" s="11" t="s">
        <v>8289</v>
      </c>
      <c r="O688" s="1812" t="s">
        <v>8311</v>
      </c>
      <c r="P688" s="1806">
        <v>0</v>
      </c>
      <c r="Q688" s="1806">
        <v>0</v>
      </c>
      <c r="R688" s="1806"/>
      <c r="S688" s="1765" t="s">
        <v>6997</v>
      </c>
      <c r="T688" s="1765" t="s">
        <v>7467</v>
      </c>
      <c r="U688" s="1770" t="s">
        <v>6999</v>
      </c>
      <c r="V688" s="1770" t="s">
        <v>6502</v>
      </c>
    </row>
    <row r="689" spans="3:22" ht="15" customHeight="1" x14ac:dyDescent="0.35">
      <c r="C689" s="1880">
        <v>44900</v>
      </c>
      <c r="D689" s="1664" t="s">
        <v>8253</v>
      </c>
      <c r="E689" s="1665" t="s">
        <v>13</v>
      </c>
      <c r="F689" s="1721">
        <v>50</v>
      </c>
      <c r="G689" s="1667" t="s">
        <v>4668</v>
      </c>
      <c r="H689" s="1945"/>
      <c r="I689" s="1766"/>
      <c r="J689" s="1767" t="s">
        <v>8312</v>
      </c>
      <c r="K689" s="1665" t="s">
        <v>520</v>
      </c>
      <c r="L689" s="1720" t="s">
        <v>8313</v>
      </c>
      <c r="M689" s="1768" t="s">
        <v>8257</v>
      </c>
      <c r="N689" s="1665" t="s">
        <v>4883</v>
      </c>
      <c r="O689" s="1769" t="s">
        <v>8314</v>
      </c>
      <c r="P689" s="1721">
        <v>0</v>
      </c>
      <c r="Q689" s="1721">
        <v>0</v>
      </c>
      <c r="R689" s="1721" t="s">
        <v>511</v>
      </c>
      <c r="S689" s="1764" t="s">
        <v>6997</v>
      </c>
      <c r="T689" s="1764" t="s">
        <v>7467</v>
      </c>
      <c r="U689" s="1775" t="s">
        <v>6999</v>
      </c>
      <c r="V689" s="1775" t="s">
        <v>6502</v>
      </c>
    </row>
    <row r="690" spans="3:22" ht="15" customHeight="1" x14ac:dyDescent="0.25">
      <c r="C690" s="1880">
        <v>44900</v>
      </c>
      <c r="D690" s="1679" t="s">
        <v>8315</v>
      </c>
      <c r="E690" s="1680" t="s">
        <v>8316</v>
      </c>
      <c r="F690" s="1771">
        <v>2</v>
      </c>
      <c r="G690" s="1667" t="s">
        <v>5790</v>
      </c>
      <c r="H690" s="1772"/>
      <c r="I690" s="1772"/>
      <c r="J690" s="1779" t="s">
        <v>8317</v>
      </c>
      <c r="K690" s="1680" t="s">
        <v>506</v>
      </c>
      <c r="L690" s="1778" t="s">
        <v>8318</v>
      </c>
      <c r="M690" s="1773" t="s">
        <v>8319</v>
      </c>
      <c r="N690" s="1680" t="s">
        <v>8320</v>
      </c>
      <c r="O690" s="1774" t="s">
        <v>8321</v>
      </c>
      <c r="P690" s="1771">
        <v>7</v>
      </c>
      <c r="Q690" s="1771">
        <v>14</v>
      </c>
      <c r="R690" s="1771"/>
      <c r="S690" s="1764" t="s">
        <v>4617</v>
      </c>
      <c r="T690" s="1764" t="s">
        <v>6906</v>
      </c>
      <c r="U690" s="1775" t="s">
        <v>6803</v>
      </c>
      <c r="V690" s="66" t="s">
        <v>6804</v>
      </c>
    </row>
    <row r="691" spans="3:22" ht="15" customHeight="1" x14ac:dyDescent="0.25">
      <c r="C691" s="1880">
        <v>44900</v>
      </c>
      <c r="D691" s="1679" t="s">
        <v>8322</v>
      </c>
      <c r="E691" s="1680" t="s">
        <v>32</v>
      </c>
      <c r="F691" s="1771">
        <v>41</v>
      </c>
      <c r="G691" s="1667" t="s">
        <v>574</v>
      </c>
      <c r="H691" s="1772"/>
      <c r="I691" s="1772"/>
      <c r="J691" s="1779" t="s">
        <v>8323</v>
      </c>
      <c r="K691" s="1680" t="s">
        <v>506</v>
      </c>
      <c r="L691" s="1778" t="s">
        <v>1038</v>
      </c>
      <c r="M691" s="1773" t="s">
        <v>8324</v>
      </c>
      <c r="N691" s="1680" t="s">
        <v>4964</v>
      </c>
      <c r="O691" s="1774" t="s">
        <v>8325</v>
      </c>
      <c r="P691" s="1771">
        <v>0</v>
      </c>
      <c r="Q691" s="1771">
        <v>0</v>
      </c>
      <c r="R691" s="1771"/>
      <c r="S691" s="1764" t="s">
        <v>6288</v>
      </c>
      <c r="T691" s="1764" t="s">
        <v>6879</v>
      </c>
      <c r="U691" s="1775" t="s">
        <v>6803</v>
      </c>
      <c r="V691" s="1775" t="s">
        <v>6804</v>
      </c>
    </row>
    <row r="692" spans="3:22" ht="15" customHeight="1" x14ac:dyDescent="0.25">
      <c r="C692" s="1880">
        <v>44900</v>
      </c>
      <c r="D692" s="1679" t="s">
        <v>8326</v>
      </c>
      <c r="E692" s="1680" t="s">
        <v>32</v>
      </c>
      <c r="F692" s="1771">
        <v>41</v>
      </c>
      <c r="G692" s="1667" t="s">
        <v>574</v>
      </c>
      <c r="H692" s="1772"/>
      <c r="I692" s="1772"/>
      <c r="J692" s="1779" t="s">
        <v>8323</v>
      </c>
      <c r="K692" s="1680" t="s">
        <v>506</v>
      </c>
      <c r="L692" s="1778" t="s">
        <v>1038</v>
      </c>
      <c r="M692" s="1773" t="s">
        <v>8324</v>
      </c>
      <c r="N692" s="1680" t="s">
        <v>4964</v>
      </c>
      <c r="O692" s="1774" t="s">
        <v>8325</v>
      </c>
      <c r="P692" s="1771">
        <v>0</v>
      </c>
      <c r="Q692" s="1771">
        <v>0</v>
      </c>
      <c r="R692" s="1771"/>
      <c r="S692" s="1764" t="s">
        <v>6288</v>
      </c>
      <c r="T692" s="1764" t="s">
        <v>6879</v>
      </c>
      <c r="U692" s="1775" t="s">
        <v>6803</v>
      </c>
      <c r="V692" s="1775" t="s">
        <v>6804</v>
      </c>
    </row>
    <row r="693" spans="3:22" ht="15" customHeight="1" x14ac:dyDescent="0.25">
      <c r="C693" s="1880">
        <v>44897</v>
      </c>
      <c r="D693" s="1679" t="s">
        <v>8327</v>
      </c>
      <c r="E693" s="1680" t="s">
        <v>8328</v>
      </c>
      <c r="F693" s="1771">
        <v>1200</v>
      </c>
      <c r="G693" s="1667" t="s">
        <v>4714</v>
      </c>
      <c r="H693" s="1772"/>
      <c r="I693" s="1772"/>
      <c r="J693" s="1779" t="s">
        <v>8329</v>
      </c>
      <c r="K693" s="1680" t="s">
        <v>506</v>
      </c>
      <c r="L693" s="1778" t="s">
        <v>8330</v>
      </c>
      <c r="M693" s="1773" t="s">
        <v>8331</v>
      </c>
      <c r="N693" s="1680" t="s">
        <v>8332</v>
      </c>
      <c r="O693" s="1774" t="s">
        <v>8333</v>
      </c>
      <c r="P693" s="1771">
        <v>2</v>
      </c>
      <c r="Q693" s="1771">
        <v>2400</v>
      </c>
      <c r="R693" s="1771" t="s">
        <v>511</v>
      </c>
      <c r="S693" s="1764" t="s">
        <v>5682</v>
      </c>
      <c r="T693" s="1764" t="s">
        <v>8334</v>
      </c>
      <c r="U693" s="1775" t="s">
        <v>8307</v>
      </c>
      <c r="V693" s="1775" t="s">
        <v>6502</v>
      </c>
    </row>
    <row r="694" spans="3:22" ht="15" customHeight="1" x14ac:dyDescent="0.25">
      <c r="C694" s="1880">
        <v>44897</v>
      </c>
      <c r="D694" s="1679" t="s">
        <v>8335</v>
      </c>
      <c r="E694" s="1680" t="s">
        <v>13</v>
      </c>
      <c r="F694" s="1771">
        <v>120</v>
      </c>
      <c r="G694" s="1667" t="s">
        <v>4668</v>
      </c>
      <c r="H694" s="1772"/>
      <c r="I694" s="1772"/>
      <c r="J694" s="1779" t="s">
        <v>8336</v>
      </c>
      <c r="K694" s="1680" t="s">
        <v>506</v>
      </c>
      <c r="L694" s="1778" t="s">
        <v>1038</v>
      </c>
      <c r="M694" s="1773" t="s">
        <v>8337</v>
      </c>
      <c r="N694" s="1680" t="s">
        <v>8338</v>
      </c>
      <c r="O694" s="1774" t="s">
        <v>8339</v>
      </c>
      <c r="P694" s="1771">
        <v>7</v>
      </c>
      <c r="Q694" s="1771">
        <v>840</v>
      </c>
      <c r="R694" s="1771"/>
      <c r="S694" s="1764" t="s">
        <v>7436</v>
      </c>
      <c r="T694" s="1764" t="s">
        <v>7437</v>
      </c>
      <c r="U694" s="1775" t="s">
        <v>7438</v>
      </c>
      <c r="V694" s="1775" t="s">
        <v>6546</v>
      </c>
    </row>
    <row r="695" spans="3:22" ht="15" customHeight="1" x14ac:dyDescent="0.25">
      <c r="C695" s="1880">
        <v>44897</v>
      </c>
      <c r="D695" s="1693" t="s">
        <v>8340</v>
      </c>
      <c r="E695" s="1694" t="s">
        <v>13</v>
      </c>
      <c r="F695" s="1792" t="s">
        <v>8341</v>
      </c>
      <c r="G695" s="1667" t="s">
        <v>4714</v>
      </c>
      <c r="H695" s="1793"/>
      <c r="I695" s="1793"/>
      <c r="J695" s="1794" t="s">
        <v>8342</v>
      </c>
      <c r="K695" s="1694" t="s">
        <v>506</v>
      </c>
      <c r="L695" s="1694" t="s">
        <v>8343</v>
      </c>
      <c r="M695" s="1796" t="s">
        <v>8303</v>
      </c>
      <c r="N695" s="1694" t="s">
        <v>8304</v>
      </c>
      <c r="O695" s="1797" t="s">
        <v>8344</v>
      </c>
      <c r="P695" s="1792">
        <v>0</v>
      </c>
      <c r="Q695" s="1792">
        <v>0</v>
      </c>
      <c r="R695" s="1792" t="s">
        <v>511</v>
      </c>
      <c r="S695" s="1764" t="s">
        <v>5682</v>
      </c>
      <c r="T695" s="1764" t="s">
        <v>8306</v>
      </c>
      <c r="U695" s="1775" t="s">
        <v>8307</v>
      </c>
      <c r="V695" s="1775" t="s">
        <v>6502</v>
      </c>
    </row>
    <row r="696" spans="3:22" ht="15" customHeight="1" x14ac:dyDescent="0.25">
      <c r="C696" s="1880">
        <v>44896</v>
      </c>
      <c r="D696" s="1946" t="s">
        <v>8345</v>
      </c>
      <c r="E696" s="1947" t="s">
        <v>32</v>
      </c>
      <c r="F696" s="1947" t="s">
        <v>8346</v>
      </c>
      <c r="G696" s="1948" t="s">
        <v>4668</v>
      </c>
      <c r="H696" s="1949"/>
      <c r="I696" s="1949"/>
      <c r="J696" s="1950" t="s">
        <v>8347</v>
      </c>
      <c r="K696" s="1947" t="s">
        <v>520</v>
      </c>
      <c r="L696" s="1947" t="s">
        <v>8348</v>
      </c>
      <c r="M696" s="1951" t="s">
        <v>8349</v>
      </c>
      <c r="N696" s="1947" t="s">
        <v>8350</v>
      </c>
      <c r="O696" s="1952" t="s">
        <v>8351</v>
      </c>
      <c r="P696" s="1953">
        <v>4</v>
      </c>
      <c r="Q696" s="1953">
        <v>120</v>
      </c>
      <c r="R696" s="1953"/>
      <c r="S696" s="1765" t="s">
        <v>8352</v>
      </c>
      <c r="T696" s="1765" t="s">
        <v>8353</v>
      </c>
      <c r="U696" s="1770" t="s">
        <v>7596</v>
      </c>
      <c r="V696" s="1770" t="s">
        <v>6546</v>
      </c>
    </row>
    <row r="697" spans="3:22" ht="15" customHeight="1" x14ac:dyDescent="0.25">
      <c r="C697" s="1880">
        <v>44896</v>
      </c>
      <c r="D697" s="1844" t="s">
        <v>8354</v>
      </c>
      <c r="E697" s="1954" t="s">
        <v>13</v>
      </c>
      <c r="F697" s="1954" t="s">
        <v>8355</v>
      </c>
      <c r="G697" s="1667" t="s">
        <v>4714</v>
      </c>
      <c r="H697" s="1955"/>
      <c r="I697" s="1955"/>
      <c r="J697" s="1956" t="s">
        <v>8356</v>
      </c>
      <c r="K697" s="1954" t="s">
        <v>506</v>
      </c>
      <c r="L697" s="1720"/>
      <c r="M697" s="1957" t="s">
        <v>8357</v>
      </c>
      <c r="N697" s="1954" t="s">
        <v>5133</v>
      </c>
      <c r="O697" s="1958" t="s">
        <v>8358</v>
      </c>
      <c r="P697" s="1959">
        <v>15</v>
      </c>
      <c r="Q697" s="1959">
        <v>585</v>
      </c>
      <c r="R697" s="1959"/>
      <c r="S697" s="1765" t="s">
        <v>5403</v>
      </c>
      <c r="T697" s="1765" t="s">
        <v>8359</v>
      </c>
      <c r="U697" s="1770" t="s">
        <v>6501</v>
      </c>
      <c r="V697" s="1770" t="s">
        <v>6502</v>
      </c>
    </row>
    <row r="698" spans="3:22" ht="15" customHeight="1" x14ac:dyDescent="0.25">
      <c r="C698" s="1880">
        <v>44896</v>
      </c>
      <c r="D698" s="1679" t="s">
        <v>8360</v>
      </c>
      <c r="E698" s="1680" t="s">
        <v>8361</v>
      </c>
      <c r="F698" s="1771">
        <v>50</v>
      </c>
      <c r="G698" s="1667" t="s">
        <v>4668</v>
      </c>
      <c r="H698" s="1772"/>
      <c r="I698" s="1772"/>
      <c r="J698" s="1779" t="s">
        <v>8347</v>
      </c>
      <c r="K698" s="1680" t="s">
        <v>782</v>
      </c>
      <c r="L698" s="1720" t="s">
        <v>1038</v>
      </c>
      <c r="M698" s="1773" t="s">
        <v>8362</v>
      </c>
      <c r="N698" s="1680" t="s">
        <v>8363</v>
      </c>
      <c r="O698" s="1774" t="s">
        <v>8364</v>
      </c>
      <c r="P698" s="1771">
        <v>3</v>
      </c>
      <c r="Q698" s="1771">
        <v>150</v>
      </c>
      <c r="R698" s="1771" t="s">
        <v>511</v>
      </c>
      <c r="S698" s="1764" t="s">
        <v>7151</v>
      </c>
      <c r="T698" s="1764" t="s">
        <v>7152</v>
      </c>
      <c r="U698" s="1775" t="s">
        <v>7153</v>
      </c>
      <c r="V698" s="1775" t="s">
        <v>6514</v>
      </c>
    </row>
    <row r="699" spans="3:22" ht="15" customHeight="1" x14ac:dyDescent="0.25">
      <c r="C699" s="1880">
        <v>44895</v>
      </c>
      <c r="D699" s="1664" t="s">
        <v>8365</v>
      </c>
      <c r="E699" s="1665" t="s">
        <v>13</v>
      </c>
      <c r="F699" s="1721">
        <v>50</v>
      </c>
      <c r="G699" s="1667" t="s">
        <v>4714</v>
      </c>
      <c r="H699" s="1766"/>
      <c r="I699" s="1766"/>
      <c r="J699" s="1767" t="s">
        <v>8366</v>
      </c>
      <c r="K699" s="1665" t="s">
        <v>3667</v>
      </c>
      <c r="L699" s="1720" t="s">
        <v>1038</v>
      </c>
      <c r="M699" s="1768" t="s">
        <v>8367</v>
      </c>
      <c r="N699" s="1665" t="s">
        <v>8368</v>
      </c>
      <c r="O699" s="1769" t="s">
        <v>8369</v>
      </c>
      <c r="P699" s="1721">
        <v>27</v>
      </c>
      <c r="Q699" s="1721">
        <v>1350</v>
      </c>
      <c r="R699" s="1721" t="s">
        <v>511</v>
      </c>
      <c r="S699" s="1764" t="s">
        <v>4841</v>
      </c>
      <c r="T699" s="1764" t="s">
        <v>6889</v>
      </c>
      <c r="U699" s="1775" t="s">
        <v>6890</v>
      </c>
      <c r="V699" s="1775" t="s">
        <v>6804</v>
      </c>
    </row>
    <row r="700" spans="3:22" ht="15" customHeight="1" x14ac:dyDescent="0.25">
      <c r="C700" s="1880">
        <v>44895</v>
      </c>
      <c r="D700" s="1664" t="s">
        <v>8370</v>
      </c>
      <c r="E700" s="1665" t="s">
        <v>32</v>
      </c>
      <c r="F700" s="1721">
        <v>190</v>
      </c>
      <c r="G700" s="1944" t="s">
        <v>8371</v>
      </c>
      <c r="H700" s="1766"/>
      <c r="I700" s="1766"/>
      <c r="J700" s="1767" t="s">
        <v>8366</v>
      </c>
      <c r="K700" s="1665" t="s">
        <v>506</v>
      </c>
      <c r="L700" s="1720" t="s">
        <v>8372</v>
      </c>
      <c r="M700" s="1768" t="s">
        <v>8373</v>
      </c>
      <c r="N700" s="1665" t="s">
        <v>8374</v>
      </c>
      <c r="O700" s="1769" t="s">
        <v>8375</v>
      </c>
      <c r="P700" s="1721">
        <v>9</v>
      </c>
      <c r="Q700" s="1721">
        <v>1710</v>
      </c>
      <c r="R700" s="1721" t="s">
        <v>511</v>
      </c>
      <c r="S700" s="1765" t="s">
        <v>8376</v>
      </c>
      <c r="T700" s="1765" t="s">
        <v>7011</v>
      </c>
      <c r="U700" s="1770" t="s">
        <v>7012</v>
      </c>
      <c r="V700" s="1770" t="s">
        <v>6502</v>
      </c>
    </row>
    <row r="701" spans="3:22" ht="15" customHeight="1" x14ac:dyDescent="0.25">
      <c r="C701" s="1880">
        <v>44895</v>
      </c>
      <c r="D701" s="1679" t="s">
        <v>8377</v>
      </c>
      <c r="E701" s="1680" t="s">
        <v>8378</v>
      </c>
      <c r="F701" s="1771">
        <v>300</v>
      </c>
      <c r="G701" s="1667" t="s">
        <v>4668</v>
      </c>
      <c r="H701" s="1772"/>
      <c r="I701" s="1772"/>
      <c r="J701" s="1779" t="s">
        <v>8379</v>
      </c>
      <c r="K701" s="1680" t="s">
        <v>506</v>
      </c>
      <c r="L701" s="1778" t="s">
        <v>1038</v>
      </c>
      <c r="M701" s="1773" t="s">
        <v>8380</v>
      </c>
      <c r="N701" s="1680" t="s">
        <v>4720</v>
      </c>
      <c r="O701" s="1774" t="s">
        <v>8381</v>
      </c>
      <c r="P701" s="1771">
        <v>0</v>
      </c>
      <c r="Q701" s="1771">
        <v>0</v>
      </c>
      <c r="R701" s="1771" t="s">
        <v>511</v>
      </c>
      <c r="S701" s="1764" t="s">
        <v>8382</v>
      </c>
      <c r="T701" s="1764" t="s">
        <v>8383</v>
      </c>
      <c r="U701" s="1775" t="s">
        <v>8384</v>
      </c>
      <c r="V701" s="66" t="s">
        <v>6493</v>
      </c>
    </row>
    <row r="702" spans="3:22" ht="15" customHeight="1" x14ac:dyDescent="0.25">
      <c r="C702" s="1880">
        <v>44895</v>
      </c>
      <c r="D702" s="1679" t="s">
        <v>8385</v>
      </c>
      <c r="E702" s="1680" t="s">
        <v>13</v>
      </c>
      <c r="F702" s="1771">
        <v>500</v>
      </c>
      <c r="G702" s="1667" t="s">
        <v>4714</v>
      </c>
      <c r="H702" s="1772"/>
      <c r="I702" s="1772"/>
      <c r="J702" s="1779" t="s">
        <v>4103</v>
      </c>
      <c r="K702" s="1680" t="s">
        <v>782</v>
      </c>
      <c r="L702" s="1778"/>
      <c r="M702" s="1773" t="s">
        <v>8386</v>
      </c>
      <c r="N702" s="1680" t="s">
        <v>4964</v>
      </c>
      <c r="O702" s="1774" t="s">
        <v>4033</v>
      </c>
      <c r="P702" s="1771">
        <v>0</v>
      </c>
      <c r="Q702" s="1771">
        <v>0</v>
      </c>
      <c r="R702" s="1771"/>
      <c r="S702" s="1764" t="s">
        <v>8387</v>
      </c>
      <c r="T702" s="1764" t="s">
        <v>8388</v>
      </c>
      <c r="U702" s="1775" t="s">
        <v>8389</v>
      </c>
      <c r="V702" s="1775" t="s">
        <v>6603</v>
      </c>
    </row>
    <row r="703" spans="3:22" ht="15" customHeight="1" x14ac:dyDescent="0.25">
      <c r="C703" s="1880">
        <v>44894</v>
      </c>
      <c r="D703" s="1946" t="s">
        <v>8345</v>
      </c>
      <c r="E703" s="1947" t="s">
        <v>32</v>
      </c>
      <c r="F703" s="1953" t="s">
        <v>8390</v>
      </c>
      <c r="G703" s="1948" t="s">
        <v>4668</v>
      </c>
      <c r="H703" s="1949"/>
      <c r="I703" s="1949"/>
      <c r="J703" s="1950" t="s">
        <v>8347</v>
      </c>
      <c r="K703" s="1947" t="s">
        <v>520</v>
      </c>
      <c r="L703" s="1947" t="s">
        <v>8348</v>
      </c>
      <c r="M703" s="1951" t="s">
        <v>8349</v>
      </c>
      <c r="N703" s="1947" t="s">
        <v>8350</v>
      </c>
      <c r="O703" s="1952" t="s">
        <v>8391</v>
      </c>
      <c r="P703" s="1953">
        <v>4</v>
      </c>
      <c r="Q703" s="1953">
        <v>80</v>
      </c>
      <c r="R703" s="1953"/>
      <c r="S703" s="1765" t="s">
        <v>8352</v>
      </c>
      <c r="T703" s="1765" t="s">
        <v>8353</v>
      </c>
      <c r="U703" s="1770" t="s">
        <v>7596</v>
      </c>
      <c r="V703" s="1770" t="s">
        <v>6546</v>
      </c>
    </row>
    <row r="704" spans="3:22" ht="15" customHeight="1" x14ac:dyDescent="0.25">
      <c r="C704" s="1880">
        <v>44894</v>
      </c>
      <c r="D704" s="1664" t="s">
        <v>8392</v>
      </c>
      <c r="E704" s="1665" t="s">
        <v>8393</v>
      </c>
      <c r="F704" s="1721">
        <v>250</v>
      </c>
      <c r="G704" s="1667" t="s">
        <v>4668</v>
      </c>
      <c r="H704" s="1766"/>
      <c r="I704" s="1766"/>
      <c r="J704" s="1767" t="s">
        <v>8394</v>
      </c>
      <c r="K704" s="1665" t="s">
        <v>506</v>
      </c>
      <c r="L704" s="1720" t="s">
        <v>8395</v>
      </c>
      <c r="M704" s="1768" t="s">
        <v>8396</v>
      </c>
      <c r="N704" s="1665" t="s">
        <v>8397</v>
      </c>
      <c r="O704" s="1769" t="s">
        <v>8398</v>
      </c>
      <c r="P704" s="1721">
        <v>139</v>
      </c>
      <c r="Q704" s="1721">
        <v>34750</v>
      </c>
      <c r="R704" s="1721"/>
      <c r="S704" s="1765" t="s">
        <v>8399</v>
      </c>
      <c r="T704" s="1765" t="s">
        <v>8400</v>
      </c>
      <c r="U704" s="1770" t="s">
        <v>8401</v>
      </c>
      <c r="V704" s="1770" t="s">
        <v>6502</v>
      </c>
    </row>
    <row r="705" spans="3:22" ht="15" customHeight="1" x14ac:dyDescent="0.25">
      <c r="C705" s="1880">
        <v>44894</v>
      </c>
      <c r="D705" s="1679" t="s">
        <v>8402</v>
      </c>
      <c r="E705" s="1680" t="s">
        <v>13</v>
      </c>
      <c r="F705" s="1771">
        <v>5</v>
      </c>
      <c r="G705" s="1667" t="s">
        <v>4714</v>
      </c>
      <c r="H705" s="1772"/>
      <c r="I705" s="1772"/>
      <c r="J705" s="1779" t="s">
        <v>8403</v>
      </c>
      <c r="K705" s="1680" t="s">
        <v>782</v>
      </c>
      <c r="L705" s="1778" t="s">
        <v>8404</v>
      </c>
      <c r="M705" s="1773" t="s">
        <v>8405</v>
      </c>
      <c r="N705" s="1680" t="s">
        <v>8406</v>
      </c>
      <c r="O705" s="1774" t="s">
        <v>8407</v>
      </c>
      <c r="P705" s="1771">
        <v>0</v>
      </c>
      <c r="Q705" s="1771">
        <v>0</v>
      </c>
      <c r="R705" s="1771"/>
      <c r="S705" s="1764" t="s">
        <v>4155</v>
      </c>
      <c r="T705" s="1764" t="s">
        <v>8408</v>
      </c>
      <c r="U705" s="1775" t="s">
        <v>6730</v>
      </c>
      <c r="V705" s="1775" t="s">
        <v>6534</v>
      </c>
    </row>
    <row r="706" spans="3:22" ht="15" customHeight="1" x14ac:dyDescent="0.25">
      <c r="C706" s="1880">
        <v>44894</v>
      </c>
      <c r="D706" s="1844" t="s">
        <v>8409</v>
      </c>
      <c r="E706" s="1802" t="s">
        <v>13</v>
      </c>
      <c r="F706" s="1845">
        <v>400</v>
      </c>
      <c r="G706" s="1667" t="s">
        <v>574</v>
      </c>
      <c r="H706" s="1772"/>
      <c r="I706" s="1772"/>
      <c r="J706" s="1848" t="s">
        <v>8410</v>
      </c>
      <c r="K706" s="1800" t="e" vm="1">
        <v>#VALUE!</v>
      </c>
      <c r="L706" s="1849" t="s">
        <v>8411</v>
      </c>
      <c r="M706" s="1801" t="s">
        <v>8412</v>
      </c>
      <c r="N706" s="1802" t="s">
        <v>6238</v>
      </c>
      <c r="O706" s="1678" t="s">
        <v>8413</v>
      </c>
      <c r="P706" s="1802">
        <v>6</v>
      </c>
      <c r="Q706" s="1721">
        <v>2400</v>
      </c>
      <c r="R706" s="1721" t="s">
        <v>511</v>
      </c>
      <c r="S706" s="1765" t="s">
        <v>6024</v>
      </c>
      <c r="T706" s="1765" t="s">
        <v>6520</v>
      </c>
      <c r="U706" s="1765" t="s">
        <v>6521</v>
      </c>
      <c r="V706" s="1765" t="s">
        <v>6522</v>
      </c>
    </row>
    <row r="707" spans="3:22" ht="15" customHeight="1" x14ac:dyDescent="0.25">
      <c r="C707" s="1880">
        <v>44894</v>
      </c>
      <c r="D707" s="1752" t="s">
        <v>8414</v>
      </c>
      <c r="E707" s="1753" t="s">
        <v>776</v>
      </c>
      <c r="F707" s="1865" t="s">
        <v>8415</v>
      </c>
      <c r="G707" s="1667"/>
      <c r="H707" s="1866"/>
      <c r="I707" s="1866"/>
      <c r="J707" s="1867" t="s">
        <v>8416</v>
      </c>
      <c r="K707" s="1753" t="s">
        <v>520</v>
      </c>
      <c r="L707" s="1753" t="s">
        <v>775</v>
      </c>
      <c r="M707" s="1868" t="s">
        <v>8234</v>
      </c>
      <c r="N707" s="1753" t="s">
        <v>484</v>
      </c>
      <c r="O707" s="1869"/>
      <c r="P707" s="1870">
        <v>2</v>
      </c>
      <c r="Q707" s="1870">
        <v>40</v>
      </c>
      <c r="R707" s="1870"/>
      <c r="S707" s="1764" t="s">
        <v>6944</v>
      </c>
      <c r="T707" s="1764" t="s">
        <v>6945</v>
      </c>
      <c r="U707" s="1775" t="s">
        <v>6730</v>
      </c>
      <c r="V707" s="1775" t="s">
        <v>6534</v>
      </c>
    </row>
    <row r="708" spans="3:22" ht="15" customHeight="1" x14ac:dyDescent="0.25">
      <c r="C708" s="1880">
        <v>44893</v>
      </c>
      <c r="D708" s="1723" t="s">
        <v>8417</v>
      </c>
      <c r="E708" s="1724" t="s">
        <v>8418</v>
      </c>
      <c r="F708" s="1784">
        <v>10</v>
      </c>
      <c r="G708" s="1667" t="s">
        <v>4668</v>
      </c>
      <c r="H708" s="1780"/>
      <c r="I708" s="1780"/>
      <c r="J708" s="1781" t="s">
        <v>8419</v>
      </c>
      <c r="K708" s="1724" t="s">
        <v>506</v>
      </c>
      <c r="L708" s="1724" t="s">
        <v>8420</v>
      </c>
      <c r="M708" s="1782" t="s">
        <v>8421</v>
      </c>
      <c r="N708" s="1724" t="s">
        <v>8422</v>
      </c>
      <c r="O708" s="1783" t="s">
        <v>8423</v>
      </c>
      <c r="P708" s="1784">
        <v>7</v>
      </c>
      <c r="Q708" s="1784">
        <v>70</v>
      </c>
      <c r="R708" s="1784"/>
      <c r="S708" s="1764" t="s">
        <v>522</v>
      </c>
      <c r="T708" s="1764" t="s">
        <v>6463</v>
      </c>
      <c r="U708" s="1775" t="s">
        <v>6464</v>
      </c>
      <c r="V708" s="1775" t="s">
        <v>6465</v>
      </c>
    </row>
    <row r="709" spans="3:22" ht="15" customHeight="1" x14ac:dyDescent="0.25">
      <c r="C709" s="1880">
        <v>44893</v>
      </c>
      <c r="D709" s="1664" t="s">
        <v>8424</v>
      </c>
      <c r="E709" s="1665" t="s">
        <v>8425</v>
      </c>
      <c r="F709" s="1721">
        <v>216</v>
      </c>
      <c r="G709" s="1667" t="s">
        <v>574</v>
      </c>
      <c r="H709" s="1766"/>
      <c r="I709" s="1766"/>
      <c r="J709" s="1767" t="s">
        <v>8426</v>
      </c>
      <c r="K709" s="1665" t="s">
        <v>520</v>
      </c>
      <c r="L709" s="1720" t="s">
        <v>8427</v>
      </c>
      <c r="M709" s="1768" t="s">
        <v>8428</v>
      </c>
      <c r="N709" s="1665" t="s">
        <v>8429</v>
      </c>
      <c r="O709" s="1769" t="s">
        <v>4398</v>
      </c>
      <c r="P709" s="1721">
        <v>8</v>
      </c>
      <c r="Q709" s="1721">
        <v>1728</v>
      </c>
      <c r="R709" s="1721"/>
      <c r="S709" s="1764" t="s">
        <v>8430</v>
      </c>
      <c r="T709" s="1764" t="s">
        <v>8431</v>
      </c>
      <c r="U709" s="1775" t="s">
        <v>8432</v>
      </c>
      <c r="V709" s="1775" t="s">
        <v>6546</v>
      </c>
    </row>
    <row r="710" spans="3:22" ht="15" customHeight="1" x14ac:dyDescent="0.25">
      <c r="C710" s="1880">
        <v>44893</v>
      </c>
      <c r="D710" s="1664" t="s">
        <v>8433</v>
      </c>
      <c r="E710" s="1665" t="s">
        <v>32</v>
      </c>
      <c r="F710" s="1721">
        <v>4</v>
      </c>
      <c r="G710" s="1667" t="s">
        <v>4714</v>
      </c>
      <c r="H710" s="1766"/>
      <c r="I710" s="1766"/>
      <c r="J710" s="1767" t="s">
        <v>8434</v>
      </c>
      <c r="K710" s="1665" t="s">
        <v>782</v>
      </c>
      <c r="L710" s="1720" t="s">
        <v>1038</v>
      </c>
      <c r="M710" s="1768" t="s">
        <v>8435</v>
      </c>
      <c r="N710" s="1665" t="s">
        <v>8436</v>
      </c>
      <c r="O710" s="1769" t="s">
        <v>8437</v>
      </c>
      <c r="P710" s="1721">
        <v>13</v>
      </c>
      <c r="Q710" s="1721">
        <v>52</v>
      </c>
      <c r="R710" s="1721"/>
      <c r="S710" s="1765" t="s">
        <v>8119</v>
      </c>
      <c r="T710" s="1765" t="s">
        <v>8120</v>
      </c>
      <c r="U710" s="1770" t="s">
        <v>8121</v>
      </c>
      <c r="V710" s="1770" t="s">
        <v>6475</v>
      </c>
    </row>
    <row r="711" spans="3:22" ht="15" customHeight="1" x14ac:dyDescent="0.25">
      <c r="C711" s="1880">
        <v>44888</v>
      </c>
      <c r="D711" s="1679" t="s">
        <v>8438</v>
      </c>
      <c r="E711" s="1680" t="s">
        <v>8439</v>
      </c>
      <c r="F711" s="1771">
        <v>16</v>
      </c>
      <c r="G711" s="1667" t="s">
        <v>4714</v>
      </c>
      <c r="H711" s="1772"/>
      <c r="I711" s="1772"/>
      <c r="J711" s="1779" t="s">
        <v>8440</v>
      </c>
      <c r="K711" s="1680" t="s">
        <v>3667</v>
      </c>
      <c r="L711" s="1778" t="s">
        <v>8441</v>
      </c>
      <c r="M711" s="1805" t="s">
        <v>8442</v>
      </c>
      <c r="N711" s="1680" t="s">
        <v>8443</v>
      </c>
      <c r="O711" s="1774" t="s">
        <v>8444</v>
      </c>
      <c r="P711" s="1771">
        <v>8</v>
      </c>
      <c r="Q711" s="1771">
        <v>128</v>
      </c>
      <c r="R711" s="1771" t="s">
        <v>511</v>
      </c>
      <c r="S711" s="1764" t="s">
        <v>4955</v>
      </c>
      <c r="T711" s="1764" t="s">
        <v>8445</v>
      </c>
      <c r="U711" s="1775" t="s">
        <v>7978</v>
      </c>
      <c r="V711" s="1775" t="s">
        <v>6447</v>
      </c>
    </row>
    <row r="712" spans="3:22" ht="15" customHeight="1" x14ac:dyDescent="0.25">
      <c r="C712" s="1880">
        <v>44888</v>
      </c>
      <c r="D712" s="1664" t="s">
        <v>8446</v>
      </c>
      <c r="E712" s="1960"/>
      <c r="F712" s="1665" t="s">
        <v>8447</v>
      </c>
      <c r="G712" s="1667"/>
      <c r="H712" s="1766"/>
      <c r="I712" s="1766"/>
      <c r="J712" s="1767">
        <v>44888</v>
      </c>
      <c r="K712" s="1665" t="s">
        <v>782</v>
      </c>
      <c r="L712" s="1720" t="s">
        <v>8448</v>
      </c>
      <c r="M712" s="1877" t="s">
        <v>8449</v>
      </c>
      <c r="N712" s="1665" t="s">
        <v>545</v>
      </c>
      <c r="O712" s="1769" t="s">
        <v>8450</v>
      </c>
      <c r="P712" s="1721">
        <v>4</v>
      </c>
      <c r="Q712" s="1961">
        <v>240</v>
      </c>
      <c r="R712" s="1961"/>
      <c r="S712" s="1765" t="s">
        <v>8451</v>
      </c>
      <c r="T712" s="1765" t="s">
        <v>8452</v>
      </c>
      <c r="U712" s="1770" t="s">
        <v>8453</v>
      </c>
      <c r="V712" s="1770" t="s">
        <v>6579</v>
      </c>
    </row>
    <row r="713" spans="3:22" ht="15" customHeight="1" x14ac:dyDescent="0.25">
      <c r="C713" s="1880">
        <v>44887</v>
      </c>
      <c r="D713" s="1679" t="s">
        <v>8454</v>
      </c>
      <c r="E713" s="1680" t="s">
        <v>8455</v>
      </c>
      <c r="F713" s="1771">
        <v>10</v>
      </c>
      <c r="G713" s="1667" t="s">
        <v>4668</v>
      </c>
      <c r="H713" s="1772"/>
      <c r="I713" s="1772"/>
      <c r="J713" s="1779" t="s">
        <v>8366</v>
      </c>
      <c r="K713" s="1680" t="s">
        <v>3667</v>
      </c>
      <c r="L713" s="1778" t="s">
        <v>511</v>
      </c>
      <c r="M713" s="1773" t="s">
        <v>8456</v>
      </c>
      <c r="N713" s="1680" t="s">
        <v>7664</v>
      </c>
      <c r="O713" s="1774" t="s">
        <v>3742</v>
      </c>
      <c r="P713" s="1771">
        <v>0</v>
      </c>
      <c r="Q713" s="1771">
        <v>0</v>
      </c>
      <c r="R713" s="1771"/>
      <c r="S713" s="1764" t="s">
        <v>6309</v>
      </c>
      <c r="T713" s="1764" t="s">
        <v>7666</v>
      </c>
      <c r="U713" s="1775" t="s">
        <v>8457</v>
      </c>
      <c r="V713" s="1775" t="s">
        <v>8458</v>
      </c>
    </row>
    <row r="714" spans="3:22" ht="15" customHeight="1" x14ac:dyDescent="0.25">
      <c r="C714" s="1880">
        <v>44887</v>
      </c>
      <c r="D714" s="1664" t="s">
        <v>8459</v>
      </c>
      <c r="E714" s="1665" t="s">
        <v>8460</v>
      </c>
      <c r="F714" s="1721">
        <v>22</v>
      </c>
      <c r="G714" s="1667" t="s">
        <v>4668</v>
      </c>
      <c r="H714" s="1766"/>
      <c r="I714" s="1766"/>
      <c r="J714" s="1767" t="s">
        <v>8461</v>
      </c>
      <c r="K714" s="1665" t="s">
        <v>5335</v>
      </c>
      <c r="L714" s="1720" t="s">
        <v>8462</v>
      </c>
      <c r="M714" s="1768" t="s">
        <v>8463</v>
      </c>
      <c r="N714" s="1665" t="s">
        <v>8105</v>
      </c>
      <c r="O714" s="1769" t="s">
        <v>8464</v>
      </c>
      <c r="P714" s="1721">
        <v>1</v>
      </c>
      <c r="Q714" s="1721">
        <v>22</v>
      </c>
      <c r="R714" s="1721" t="s">
        <v>511</v>
      </c>
      <c r="S714" s="1765" t="s">
        <v>8088</v>
      </c>
      <c r="T714" s="1765" t="s">
        <v>8089</v>
      </c>
      <c r="U714" s="1770" t="s">
        <v>8090</v>
      </c>
      <c r="V714" s="1770" t="s">
        <v>6635</v>
      </c>
    </row>
    <row r="715" spans="3:22" ht="15" customHeight="1" x14ac:dyDescent="0.25">
      <c r="C715" s="1880">
        <v>44887</v>
      </c>
      <c r="D715" s="1664" t="s">
        <v>8465</v>
      </c>
      <c r="E715" s="1765" t="s">
        <v>32</v>
      </c>
      <c r="F715" s="1776">
        <v>125</v>
      </c>
      <c r="G715" s="1667" t="s">
        <v>4668</v>
      </c>
      <c r="H715" s="1766"/>
      <c r="I715" s="1766"/>
      <c r="J715" s="1767" t="s">
        <v>8466</v>
      </c>
      <c r="K715" s="1665" t="s">
        <v>506</v>
      </c>
      <c r="L715" s="1720" t="s">
        <v>8467</v>
      </c>
      <c r="M715" s="1768" t="s">
        <v>8468</v>
      </c>
      <c r="N715" s="1665" t="s">
        <v>8469</v>
      </c>
      <c r="O715" s="1769" t="s">
        <v>8470</v>
      </c>
      <c r="P715" s="1721">
        <v>10</v>
      </c>
      <c r="Q715" s="1721">
        <v>1250</v>
      </c>
      <c r="R715" s="1721" t="s">
        <v>511</v>
      </c>
      <c r="S715" s="1765" t="s">
        <v>6032</v>
      </c>
      <c r="T715" s="1770" t="s">
        <v>8035</v>
      </c>
      <c r="U715" s="1770" t="s">
        <v>6546</v>
      </c>
      <c r="V715" s="61">
        <v>91016</v>
      </c>
    </row>
    <row r="716" spans="3:22" ht="15" customHeight="1" x14ac:dyDescent="0.25">
      <c r="C716" s="1880">
        <v>44887</v>
      </c>
      <c r="D716" s="1857" t="s">
        <v>8471</v>
      </c>
      <c r="E716" s="1858" t="s">
        <v>13</v>
      </c>
      <c r="F716" s="1962" t="s">
        <v>8472</v>
      </c>
      <c r="G716" s="1667" t="s">
        <v>574</v>
      </c>
      <c r="H716" s="1860"/>
      <c r="I716" s="1860"/>
      <c r="J716" s="1861" t="s">
        <v>8473</v>
      </c>
      <c r="K716" s="1858" t="s">
        <v>506</v>
      </c>
      <c r="L716" s="1858" t="s">
        <v>8474</v>
      </c>
      <c r="M716" s="1862" t="s">
        <v>8475</v>
      </c>
      <c r="N716" s="1858" t="s">
        <v>5133</v>
      </c>
      <c r="O716" s="1863" t="s">
        <v>8476</v>
      </c>
      <c r="P716" s="1859">
        <v>15</v>
      </c>
      <c r="Q716" s="1859">
        <v>300</v>
      </c>
      <c r="R716" s="1859"/>
      <c r="S716" s="1764" t="s">
        <v>5403</v>
      </c>
      <c r="T716" s="1764" t="s">
        <v>8359</v>
      </c>
      <c r="U716" s="1775" t="s">
        <v>6501</v>
      </c>
      <c r="V716" s="1775" t="s">
        <v>6502</v>
      </c>
    </row>
    <row r="717" spans="3:22" ht="15" customHeight="1" x14ac:dyDescent="0.25">
      <c r="C717" s="1880">
        <v>44887</v>
      </c>
      <c r="D717" s="1963" t="s">
        <v>8477</v>
      </c>
      <c r="E717" s="1814" t="s">
        <v>8478</v>
      </c>
      <c r="F717" s="1964">
        <v>1</v>
      </c>
      <c r="G717" s="1706" t="s">
        <v>8479</v>
      </c>
      <c r="H717" s="1913"/>
      <c r="I717" s="1913"/>
      <c r="J717" s="1914" t="s">
        <v>753</v>
      </c>
      <c r="K717" s="1814" t="s">
        <v>506</v>
      </c>
      <c r="L717" s="1814" t="s">
        <v>8480</v>
      </c>
      <c r="M717" s="1915" t="s">
        <v>8481</v>
      </c>
      <c r="N717" s="1814" t="s">
        <v>8142</v>
      </c>
      <c r="O717" s="2596" t="s">
        <v>8482</v>
      </c>
      <c r="P717" s="1912">
        <v>21</v>
      </c>
      <c r="Q717" s="1912">
        <v>0</v>
      </c>
      <c r="R717" s="1912"/>
      <c r="S717" s="1765" t="s">
        <v>7942</v>
      </c>
      <c r="T717" s="1765" t="s">
        <v>7943</v>
      </c>
      <c r="U717" s="1770" t="s">
        <v>7944</v>
      </c>
      <c r="V717" s="1770" t="s">
        <v>6514</v>
      </c>
    </row>
    <row r="718" spans="3:22" ht="15" customHeight="1" x14ac:dyDescent="0.25">
      <c r="C718" s="1880">
        <v>44886</v>
      </c>
      <c r="D718" s="1664" t="s">
        <v>8483</v>
      </c>
      <c r="E718" s="1665" t="s">
        <v>13</v>
      </c>
      <c r="F718" s="1721">
        <v>120</v>
      </c>
      <c r="G718" s="1667" t="s">
        <v>574</v>
      </c>
      <c r="H718" s="1766"/>
      <c r="I718" s="1766"/>
      <c r="J718" s="1767" t="s">
        <v>8461</v>
      </c>
      <c r="K718" s="1665" t="s">
        <v>506</v>
      </c>
      <c r="L718" s="1720" t="s">
        <v>8484</v>
      </c>
      <c r="M718" s="1768" t="s">
        <v>8485</v>
      </c>
      <c r="N718" s="1665" t="s">
        <v>8486</v>
      </c>
      <c r="O718" s="1769" t="s">
        <v>8487</v>
      </c>
      <c r="P718" s="1721">
        <v>15</v>
      </c>
      <c r="Q718" s="1721">
        <v>1800</v>
      </c>
      <c r="R718" s="1721"/>
      <c r="S718" s="1764" t="s">
        <v>7436</v>
      </c>
      <c r="T718" s="1764" t="s">
        <v>7437</v>
      </c>
      <c r="U718" s="1775" t="s">
        <v>7438</v>
      </c>
      <c r="V718" s="1775" t="s">
        <v>6546</v>
      </c>
    </row>
    <row r="719" spans="3:22" ht="15" customHeight="1" x14ac:dyDescent="0.25">
      <c r="C719" s="1880">
        <v>44886</v>
      </c>
      <c r="D719" s="1723" t="s">
        <v>8488</v>
      </c>
      <c r="E719" s="1724" t="s">
        <v>8478</v>
      </c>
      <c r="F719" s="1965" t="s">
        <v>8024</v>
      </c>
      <c r="G719" s="1667" t="s">
        <v>574</v>
      </c>
      <c r="H719" s="1780"/>
      <c r="I719" s="1780"/>
      <c r="J719" s="1781" t="s">
        <v>8489</v>
      </c>
      <c r="K719" s="1724" t="s">
        <v>506</v>
      </c>
      <c r="L719" s="1724" t="s">
        <v>8490</v>
      </c>
      <c r="M719" s="2597" t="s">
        <v>8491</v>
      </c>
      <c r="N719" s="1724" t="s">
        <v>8142</v>
      </c>
      <c r="O719" s="1783" t="s">
        <v>8492</v>
      </c>
      <c r="P719" s="1784">
        <v>21</v>
      </c>
      <c r="Q719" s="1784">
        <v>2100</v>
      </c>
      <c r="R719" s="1784"/>
      <c r="S719" s="1765" t="s">
        <v>7942</v>
      </c>
      <c r="T719" s="1765" t="s">
        <v>7943</v>
      </c>
      <c r="U719" s="1770" t="s">
        <v>7944</v>
      </c>
      <c r="V719" s="1770" t="s">
        <v>6514</v>
      </c>
    </row>
    <row r="720" spans="3:22" ht="15" customHeight="1" x14ac:dyDescent="0.25">
      <c r="C720" s="1880">
        <v>44886</v>
      </c>
      <c r="D720" s="1664" t="s">
        <v>8493</v>
      </c>
      <c r="E720" s="1665" t="s">
        <v>32</v>
      </c>
      <c r="F720" s="1721">
        <v>43</v>
      </c>
      <c r="G720" s="1667" t="s">
        <v>574</v>
      </c>
      <c r="H720" s="1766"/>
      <c r="I720" s="1766"/>
      <c r="J720" s="1767" t="s">
        <v>4263</v>
      </c>
      <c r="K720" s="1665" t="s">
        <v>506</v>
      </c>
      <c r="L720" s="1720" t="s">
        <v>8494</v>
      </c>
      <c r="M720" s="1768" t="s">
        <v>8495</v>
      </c>
      <c r="N720" s="1665" t="s">
        <v>8496</v>
      </c>
      <c r="O720" s="1769" t="s">
        <v>8497</v>
      </c>
      <c r="P720" s="1721">
        <v>10</v>
      </c>
      <c r="Q720" s="1721">
        <v>430</v>
      </c>
      <c r="R720" s="1721"/>
      <c r="S720" s="1764" t="s">
        <v>4617</v>
      </c>
      <c r="T720" s="1764" t="s">
        <v>6906</v>
      </c>
      <c r="U720" s="1775" t="s">
        <v>6803</v>
      </c>
      <c r="V720" s="66" t="s">
        <v>6804</v>
      </c>
    </row>
    <row r="721" spans="3:22" ht="15" customHeight="1" x14ac:dyDescent="0.25">
      <c r="C721" s="1880">
        <v>44886</v>
      </c>
      <c r="D721" s="1679" t="s">
        <v>8498</v>
      </c>
      <c r="E721" s="1680" t="s">
        <v>32</v>
      </c>
      <c r="F721" s="1771">
        <v>38</v>
      </c>
      <c r="G721" s="1667"/>
      <c r="H721" s="1772"/>
      <c r="I721" s="1772"/>
      <c r="J721" s="1779" t="s">
        <v>4263</v>
      </c>
      <c r="K721" s="1680" t="s">
        <v>506</v>
      </c>
      <c r="L721" s="1778" t="s">
        <v>8499</v>
      </c>
      <c r="M721" s="1773"/>
      <c r="N721" s="1680" t="s">
        <v>1144</v>
      </c>
      <c r="O721" s="1774" t="s">
        <v>8381</v>
      </c>
      <c r="P721" s="1771">
        <v>12</v>
      </c>
      <c r="Q721" s="1771">
        <v>456</v>
      </c>
      <c r="R721" s="1771"/>
      <c r="S721" s="1764" t="s">
        <v>4617</v>
      </c>
      <c r="T721" s="1764" t="s">
        <v>6906</v>
      </c>
      <c r="U721" s="1775" t="s">
        <v>6803</v>
      </c>
      <c r="V721" s="66" t="s">
        <v>6804</v>
      </c>
    </row>
    <row r="722" spans="3:22" ht="15" customHeight="1" x14ac:dyDescent="0.25">
      <c r="C722" s="1880">
        <v>44883</v>
      </c>
      <c r="D722" s="1664" t="s">
        <v>8500</v>
      </c>
      <c r="E722" s="1665" t="s">
        <v>13</v>
      </c>
      <c r="F722" s="1721">
        <v>10</v>
      </c>
      <c r="G722" s="1667" t="s">
        <v>4714</v>
      </c>
      <c r="H722" s="1766"/>
      <c r="I722" s="1766"/>
      <c r="J722" s="1767" t="s">
        <v>8501</v>
      </c>
      <c r="K722" s="1665" t="s">
        <v>506</v>
      </c>
      <c r="L722" s="1720" t="s">
        <v>8502</v>
      </c>
      <c r="M722" s="1768" t="s">
        <v>8503</v>
      </c>
      <c r="N722" s="1665" t="s">
        <v>7612</v>
      </c>
      <c r="O722" s="1966" t="s">
        <v>8504</v>
      </c>
      <c r="P722" s="1721">
        <v>62</v>
      </c>
      <c r="Q722" s="1721">
        <v>620</v>
      </c>
      <c r="R722" s="1721" t="s">
        <v>511</v>
      </c>
      <c r="S722" s="1764" t="s">
        <v>522</v>
      </c>
      <c r="T722" s="1764" t="s">
        <v>6463</v>
      </c>
      <c r="U722" s="1775" t="s">
        <v>6464</v>
      </c>
      <c r="V722" s="1775" t="s">
        <v>6465</v>
      </c>
    </row>
    <row r="723" spans="3:22" ht="15" customHeight="1" x14ac:dyDescent="0.25">
      <c r="C723" s="1880">
        <v>44882</v>
      </c>
      <c r="D723" s="1679" t="s">
        <v>8505</v>
      </c>
      <c r="E723" s="1680" t="s">
        <v>8316</v>
      </c>
      <c r="F723" s="1771">
        <v>4</v>
      </c>
      <c r="G723" s="1667" t="s">
        <v>574</v>
      </c>
      <c r="H723" s="1772"/>
      <c r="I723" s="1772"/>
      <c r="J723" s="1967" t="s">
        <v>8501</v>
      </c>
      <c r="K723" s="1680" t="s">
        <v>506</v>
      </c>
      <c r="L723" s="1778" t="s">
        <v>1038</v>
      </c>
      <c r="M723" s="1773" t="s">
        <v>8506</v>
      </c>
      <c r="N723" s="1680" t="s">
        <v>4964</v>
      </c>
      <c r="O723" s="1774" t="s">
        <v>8507</v>
      </c>
      <c r="P723" s="1771">
        <v>1</v>
      </c>
      <c r="Q723" s="1771">
        <v>4</v>
      </c>
      <c r="R723" s="1771"/>
      <c r="S723" s="1764" t="s">
        <v>6288</v>
      </c>
      <c r="T723" s="1764" t="s">
        <v>6879</v>
      </c>
      <c r="U723" s="1775" t="s">
        <v>6803</v>
      </c>
      <c r="V723" s="1775" t="s">
        <v>6804</v>
      </c>
    </row>
    <row r="724" spans="3:22" ht="15" customHeight="1" x14ac:dyDescent="0.25">
      <c r="C724" s="1880">
        <v>44882</v>
      </c>
      <c r="D724" s="1679" t="s">
        <v>8508</v>
      </c>
      <c r="E724" s="1680" t="s">
        <v>8316</v>
      </c>
      <c r="F724" s="1771">
        <v>4</v>
      </c>
      <c r="G724" s="1667" t="s">
        <v>574</v>
      </c>
      <c r="H724" s="1772"/>
      <c r="I724" s="1772"/>
      <c r="J724" s="1967" t="s">
        <v>8501</v>
      </c>
      <c r="K724" s="1680" t="s">
        <v>506</v>
      </c>
      <c r="L724" s="1778" t="s">
        <v>1038</v>
      </c>
      <c r="M724" s="1773" t="s">
        <v>8506</v>
      </c>
      <c r="N724" s="1680" t="s">
        <v>4964</v>
      </c>
      <c r="O724" s="1774" t="s">
        <v>8507</v>
      </c>
      <c r="P724" s="1771">
        <v>1</v>
      </c>
      <c r="Q724" s="1771">
        <v>4</v>
      </c>
      <c r="R724" s="1771"/>
      <c r="S724" s="1764" t="s">
        <v>6288</v>
      </c>
      <c r="T724" s="1764" t="s">
        <v>6879</v>
      </c>
      <c r="U724" s="1775" t="s">
        <v>6803</v>
      </c>
      <c r="V724" s="1775" t="s">
        <v>6804</v>
      </c>
    </row>
    <row r="725" spans="3:22" ht="15" customHeight="1" x14ac:dyDescent="0.25">
      <c r="C725" s="1880">
        <v>44882</v>
      </c>
      <c r="D725" s="1723" t="s">
        <v>8509</v>
      </c>
      <c r="E725" s="1724" t="s">
        <v>8510</v>
      </c>
      <c r="F725" s="1784" t="s">
        <v>8511</v>
      </c>
      <c r="G725" s="1667" t="s">
        <v>5184</v>
      </c>
      <c r="H725" s="1780"/>
      <c r="I725" s="1780"/>
      <c r="J725" s="1781" t="s">
        <v>8512</v>
      </c>
      <c r="K725" s="1724" t="s">
        <v>506</v>
      </c>
      <c r="L725" s="1724" t="s">
        <v>8513</v>
      </c>
      <c r="M725" s="1782" t="s">
        <v>8514</v>
      </c>
      <c r="N725" s="1724" t="s">
        <v>8515</v>
      </c>
      <c r="O725" s="1783" t="s">
        <v>8516</v>
      </c>
      <c r="P725" s="1784">
        <v>7</v>
      </c>
      <c r="Q725" s="1784">
        <v>70</v>
      </c>
      <c r="R725" s="1784"/>
      <c r="S725" s="1764" t="s">
        <v>522</v>
      </c>
      <c r="T725" s="1764" t="s">
        <v>6463</v>
      </c>
      <c r="U725" s="1775" t="s">
        <v>6464</v>
      </c>
      <c r="V725" s="1775" t="s">
        <v>6465</v>
      </c>
    </row>
    <row r="726" spans="3:22" ht="15" customHeight="1" x14ac:dyDescent="0.25">
      <c r="C726" s="1880">
        <v>44882</v>
      </c>
      <c r="D726" s="1723" t="s">
        <v>8517</v>
      </c>
      <c r="E726" s="1724" t="s">
        <v>13</v>
      </c>
      <c r="F726" s="1784">
        <v>1</v>
      </c>
      <c r="G726" s="1667" t="s">
        <v>4668</v>
      </c>
      <c r="H726" s="1780"/>
      <c r="I726" s="1780"/>
      <c r="J726" s="1781" t="s">
        <v>8512</v>
      </c>
      <c r="K726" s="1724" t="s">
        <v>5335</v>
      </c>
      <c r="L726" s="1724" t="s">
        <v>586</v>
      </c>
      <c r="M726" s="1782" t="s">
        <v>8518</v>
      </c>
      <c r="N726" s="1724" t="s">
        <v>8519</v>
      </c>
      <c r="O726" s="1783" t="s">
        <v>8520</v>
      </c>
      <c r="P726" s="1784">
        <v>6</v>
      </c>
      <c r="Q726" s="1784">
        <v>6</v>
      </c>
      <c r="R726" s="1784"/>
      <c r="S726" s="1765" t="s">
        <v>7594</v>
      </c>
      <c r="T726" s="1765" t="s">
        <v>7595</v>
      </c>
      <c r="U726" s="1770" t="s">
        <v>7596</v>
      </c>
      <c r="V726" s="1770" t="s">
        <v>6546</v>
      </c>
    </row>
    <row r="727" spans="3:22" ht="15" customHeight="1" x14ac:dyDescent="0.25">
      <c r="C727" s="1880">
        <v>44882</v>
      </c>
      <c r="D727" s="1679" t="s">
        <v>8521</v>
      </c>
      <c r="E727" s="1680" t="s">
        <v>6718</v>
      </c>
      <c r="F727" s="1680">
        <v>100</v>
      </c>
      <c r="G727" s="1667" t="s">
        <v>574</v>
      </c>
      <c r="H727" s="1772"/>
      <c r="I727" s="1772"/>
      <c r="J727" s="1779" t="s">
        <v>8522</v>
      </c>
      <c r="K727" s="1680" t="s">
        <v>506</v>
      </c>
      <c r="L727" s="1778" t="s">
        <v>8523</v>
      </c>
      <c r="M727" s="1773" t="s">
        <v>8524</v>
      </c>
      <c r="N727" s="1680" t="s">
        <v>7378</v>
      </c>
      <c r="O727" s="1774" t="s">
        <v>8525</v>
      </c>
      <c r="P727" s="1771">
        <v>16</v>
      </c>
      <c r="Q727" s="1771">
        <v>800</v>
      </c>
      <c r="R727" s="1771"/>
      <c r="S727" s="1764" t="s">
        <v>6724</v>
      </c>
      <c r="T727" s="1764" t="s">
        <v>6512</v>
      </c>
      <c r="U727" s="1775" t="s">
        <v>6513</v>
      </c>
      <c r="V727" s="1775" t="s">
        <v>6514</v>
      </c>
    </row>
    <row r="728" spans="3:22" ht="15" customHeight="1" x14ac:dyDescent="0.25">
      <c r="C728" s="1880">
        <v>44882</v>
      </c>
      <c r="D728" s="1664" t="s">
        <v>8526</v>
      </c>
      <c r="E728" s="1665" t="s">
        <v>8527</v>
      </c>
      <c r="F728" s="1721">
        <v>35</v>
      </c>
      <c r="G728" s="1667" t="s">
        <v>4668</v>
      </c>
      <c r="H728" s="1766"/>
      <c r="I728" s="1766"/>
      <c r="J728" s="1767" t="s">
        <v>4219</v>
      </c>
      <c r="K728" s="1665" t="s">
        <v>782</v>
      </c>
      <c r="L728" s="1720" t="s">
        <v>8528</v>
      </c>
      <c r="M728" s="1768" t="s">
        <v>8529</v>
      </c>
      <c r="N728" s="1665" t="s">
        <v>8530</v>
      </c>
      <c r="O728" s="1769" t="s">
        <v>8531</v>
      </c>
      <c r="P728" s="1721">
        <v>10</v>
      </c>
      <c r="Q728" s="1721">
        <v>350</v>
      </c>
      <c r="R728" s="1721"/>
      <c r="S728" s="1764" t="s">
        <v>8532</v>
      </c>
      <c r="T728" s="1764" t="s">
        <v>8533</v>
      </c>
      <c r="U728" s="1775" t="s">
        <v>8534</v>
      </c>
      <c r="V728" s="1775" t="s">
        <v>6534</v>
      </c>
    </row>
    <row r="729" spans="3:22" ht="15" customHeight="1" x14ac:dyDescent="0.25">
      <c r="C729" s="1880">
        <v>44881</v>
      </c>
      <c r="D729" s="1679" t="s">
        <v>8535</v>
      </c>
      <c r="E729" s="1680" t="s">
        <v>8536</v>
      </c>
      <c r="F729" s="1771">
        <v>400</v>
      </c>
      <c r="G729" s="1667" t="s">
        <v>4668</v>
      </c>
      <c r="H729" s="1772"/>
      <c r="I729" s="1772"/>
      <c r="J729" s="1779" t="s">
        <v>4257</v>
      </c>
      <c r="K729" s="1680" t="s">
        <v>520</v>
      </c>
      <c r="L729" s="1778" t="s">
        <v>1038</v>
      </c>
      <c r="M729" s="1773" t="s">
        <v>8537</v>
      </c>
      <c r="N729" s="1680" t="s">
        <v>8538</v>
      </c>
      <c r="O729" s="1774" t="s">
        <v>8333</v>
      </c>
      <c r="P729" s="1771">
        <v>0</v>
      </c>
      <c r="Q729" s="1771">
        <v>0</v>
      </c>
      <c r="R729" s="1771"/>
      <c r="S729" s="1764" t="s">
        <v>7933</v>
      </c>
      <c r="T729" s="1764" t="s">
        <v>7934</v>
      </c>
      <c r="U729" s="1775" t="s">
        <v>7935</v>
      </c>
      <c r="V729" s="1775" t="s">
        <v>6493</v>
      </c>
    </row>
    <row r="730" spans="3:22" ht="15" customHeight="1" x14ac:dyDescent="0.25">
      <c r="C730" s="1880">
        <v>44881</v>
      </c>
      <c r="D730" s="1679" t="s">
        <v>8539</v>
      </c>
      <c r="E730" s="1680" t="s">
        <v>13</v>
      </c>
      <c r="F730" s="1771">
        <v>52</v>
      </c>
      <c r="G730" s="1667" t="s">
        <v>4668</v>
      </c>
      <c r="H730" s="1772"/>
      <c r="I730" s="1772"/>
      <c r="J730" s="1779" t="s">
        <v>4252</v>
      </c>
      <c r="K730" s="1680" t="s">
        <v>506</v>
      </c>
      <c r="L730" s="1778" t="s">
        <v>511</v>
      </c>
      <c r="M730" s="1773" t="s">
        <v>8540</v>
      </c>
      <c r="N730" s="1680" t="s">
        <v>8541</v>
      </c>
      <c r="O730" s="1774" t="s">
        <v>4320</v>
      </c>
      <c r="P730" s="1771">
        <v>1</v>
      </c>
      <c r="Q730" s="1771">
        <v>52</v>
      </c>
      <c r="R730" s="1771"/>
      <c r="S730" s="1764" t="s">
        <v>6320</v>
      </c>
      <c r="T730" s="1764" t="s">
        <v>6453</v>
      </c>
      <c r="U730" s="1775" t="s">
        <v>6454</v>
      </c>
      <c r="V730" s="1775" t="s">
        <v>6455</v>
      </c>
    </row>
    <row r="731" spans="3:22" ht="15" customHeight="1" x14ac:dyDescent="0.25">
      <c r="C731" s="1880">
        <v>44880</v>
      </c>
      <c r="D731" s="1664" t="s">
        <v>8542</v>
      </c>
      <c r="E731" s="1665" t="s">
        <v>32</v>
      </c>
      <c r="F731" s="1968" t="s">
        <v>8543</v>
      </c>
      <c r="G731" s="1667" t="s">
        <v>4668</v>
      </c>
      <c r="H731" s="1766"/>
      <c r="I731" s="1766"/>
      <c r="J731" s="1767" t="s">
        <v>4283</v>
      </c>
      <c r="K731" s="1665" t="s">
        <v>520</v>
      </c>
      <c r="L731" s="1720" t="s">
        <v>8544</v>
      </c>
      <c r="M731" s="1768" t="s">
        <v>8545</v>
      </c>
      <c r="N731" s="1665" t="s">
        <v>8546</v>
      </c>
      <c r="O731" s="1769" t="s">
        <v>8547</v>
      </c>
      <c r="P731" s="1721">
        <v>54</v>
      </c>
      <c r="Q731" s="1721">
        <v>540</v>
      </c>
      <c r="R731" s="1721"/>
      <c r="S731" s="1764" t="s">
        <v>1388</v>
      </c>
      <c r="T731" s="1764" t="s">
        <v>8548</v>
      </c>
      <c r="U731" s="1775" t="s">
        <v>8549</v>
      </c>
      <c r="V731" s="1775" t="s">
        <v>8550</v>
      </c>
    </row>
    <row r="732" spans="3:22" ht="15" customHeight="1" x14ac:dyDescent="0.25">
      <c r="C732" s="1880">
        <v>44880</v>
      </c>
      <c r="D732" s="1664" t="s">
        <v>8551</v>
      </c>
      <c r="E732" s="1665" t="s">
        <v>8552</v>
      </c>
      <c r="F732" s="1721">
        <v>200</v>
      </c>
      <c r="G732" s="1667" t="s">
        <v>4714</v>
      </c>
      <c r="H732" s="1766"/>
      <c r="I732" s="1766"/>
      <c r="J732" s="1767" t="s">
        <v>8553</v>
      </c>
      <c r="K732" s="1665" t="s">
        <v>520</v>
      </c>
      <c r="L732" s="1720" t="s">
        <v>1038</v>
      </c>
      <c r="M732" s="1768" t="s">
        <v>8554</v>
      </c>
      <c r="N732" s="1665" t="s">
        <v>8555</v>
      </c>
      <c r="O732" s="1769" t="s">
        <v>8556</v>
      </c>
      <c r="P732" s="1721">
        <v>7</v>
      </c>
      <c r="Q732" s="1721">
        <v>1400</v>
      </c>
      <c r="R732" s="1721"/>
      <c r="S732" s="1764" t="s">
        <v>7933</v>
      </c>
      <c r="T732" s="1764" t="s">
        <v>7934</v>
      </c>
      <c r="U732" s="1775" t="s">
        <v>7935</v>
      </c>
      <c r="V732" s="1775" t="s">
        <v>6493</v>
      </c>
    </row>
    <row r="733" spans="3:22" ht="15" customHeight="1" x14ac:dyDescent="0.25">
      <c r="C733" s="1880">
        <v>44880</v>
      </c>
      <c r="D733" s="1664" t="s">
        <v>8557</v>
      </c>
      <c r="E733" s="1665" t="s">
        <v>8558</v>
      </c>
      <c r="F733" s="1776">
        <v>400</v>
      </c>
      <c r="G733" s="1667" t="s">
        <v>574</v>
      </c>
      <c r="H733" s="1766"/>
      <c r="I733" s="1766"/>
      <c r="J733" s="1767" t="s">
        <v>8559</v>
      </c>
      <c r="K733" s="1665" t="s">
        <v>506</v>
      </c>
      <c r="L733" s="1720" t="s">
        <v>8560</v>
      </c>
      <c r="M733" s="1768" t="s">
        <v>8561</v>
      </c>
      <c r="N733" s="1665" t="s">
        <v>8562</v>
      </c>
      <c r="O733" s="1769" t="s">
        <v>8563</v>
      </c>
      <c r="P733" s="1721">
        <v>10</v>
      </c>
      <c r="Q733" s="1721">
        <v>3000</v>
      </c>
      <c r="R733" s="1721"/>
      <c r="S733" s="1765" t="s">
        <v>6724</v>
      </c>
      <c r="T733" s="1765" t="s">
        <v>6512</v>
      </c>
      <c r="U733" s="1770" t="s">
        <v>6513</v>
      </c>
      <c r="V733" s="1770" t="s">
        <v>6514</v>
      </c>
    </row>
    <row r="734" spans="3:22" ht="15" customHeight="1" x14ac:dyDescent="0.25">
      <c r="C734" s="1880">
        <v>44880</v>
      </c>
      <c r="D734" s="1664" t="s">
        <v>8564</v>
      </c>
      <c r="E734" s="1665" t="s">
        <v>13</v>
      </c>
      <c r="F734" s="1721">
        <v>10</v>
      </c>
      <c r="G734" s="1667" t="s">
        <v>4668</v>
      </c>
      <c r="H734" s="1766"/>
      <c r="I734" s="1766"/>
      <c r="J734" s="1767" t="s">
        <v>8565</v>
      </c>
      <c r="K734" s="1665" t="s">
        <v>3609</v>
      </c>
      <c r="L734" s="1969" t="s">
        <v>8566</v>
      </c>
      <c r="M734" s="1768" t="s">
        <v>8567</v>
      </c>
      <c r="N734" s="1665" t="s">
        <v>8568</v>
      </c>
      <c r="O734" s="1769" t="s">
        <v>8569</v>
      </c>
      <c r="P734" s="1721">
        <v>3</v>
      </c>
      <c r="Q734" s="1721">
        <v>30</v>
      </c>
      <c r="R734" s="1721"/>
      <c r="S734" s="1764" t="s">
        <v>5988</v>
      </c>
      <c r="T734" s="1764" t="s">
        <v>6601</v>
      </c>
      <c r="U734" s="1775" t="s">
        <v>6602</v>
      </c>
      <c r="V734" s="1775" t="s">
        <v>6603</v>
      </c>
    </row>
    <row r="735" spans="3:22" ht="15" customHeight="1" x14ac:dyDescent="0.25">
      <c r="C735" s="1880">
        <v>44879</v>
      </c>
      <c r="D735" s="1664" t="s">
        <v>8570</v>
      </c>
      <c r="E735" s="1665" t="s">
        <v>13</v>
      </c>
      <c r="F735" s="1721">
        <v>50</v>
      </c>
      <c r="G735" s="1667" t="s">
        <v>4668</v>
      </c>
      <c r="H735" s="1766"/>
      <c r="I735" s="1766"/>
      <c r="J735" s="1767" t="s">
        <v>8571</v>
      </c>
      <c r="K735" s="1665" t="s">
        <v>506</v>
      </c>
      <c r="L735" s="1720" t="s">
        <v>1038</v>
      </c>
      <c r="M735" s="1768" t="s">
        <v>8572</v>
      </c>
      <c r="N735" s="1665" t="s">
        <v>8573</v>
      </c>
      <c r="O735" s="1769" t="s">
        <v>8574</v>
      </c>
      <c r="P735" s="1721">
        <v>0</v>
      </c>
      <c r="Q735" s="1721">
        <v>0</v>
      </c>
      <c r="R735" s="1721"/>
      <c r="S735" s="1764" t="s">
        <v>8575</v>
      </c>
      <c r="T735" s="1764" t="s">
        <v>8576</v>
      </c>
      <c r="U735" s="1775" t="s">
        <v>8577</v>
      </c>
      <c r="V735" s="1775" t="s">
        <v>6603</v>
      </c>
    </row>
    <row r="736" spans="3:22" ht="15" customHeight="1" x14ac:dyDescent="0.25">
      <c r="C736" s="1880">
        <v>44879</v>
      </c>
      <c r="D736" s="1679" t="s">
        <v>8578</v>
      </c>
      <c r="E736" s="1680" t="s">
        <v>8579</v>
      </c>
      <c r="F736" s="1771">
        <v>200</v>
      </c>
      <c r="G736" s="1667" t="s">
        <v>4714</v>
      </c>
      <c r="H736" s="1772"/>
      <c r="I736" s="1772"/>
      <c r="J736" s="1779" t="s">
        <v>4304</v>
      </c>
      <c r="K736" s="1680" t="s">
        <v>520</v>
      </c>
      <c r="L736" s="1778" t="s">
        <v>1038</v>
      </c>
      <c r="M736" s="1773" t="s">
        <v>8580</v>
      </c>
      <c r="N736" s="1680" t="s">
        <v>8581</v>
      </c>
      <c r="O736" s="1774" t="s">
        <v>4142</v>
      </c>
      <c r="P736" s="1771">
        <v>14</v>
      </c>
      <c r="Q736" s="1771">
        <v>2800</v>
      </c>
      <c r="R736" s="1771"/>
      <c r="S736" s="1764" t="s">
        <v>7933</v>
      </c>
      <c r="T736" s="1764" t="s">
        <v>7934</v>
      </c>
      <c r="U736" s="1775" t="s">
        <v>7935</v>
      </c>
      <c r="V736" s="1775" t="s">
        <v>6493</v>
      </c>
    </row>
    <row r="737" spans="3:22" ht="15" customHeight="1" x14ac:dyDescent="0.25">
      <c r="C737" s="1880">
        <v>44879</v>
      </c>
      <c r="D737" s="1679" t="s">
        <v>8582</v>
      </c>
      <c r="E737" s="1680" t="s">
        <v>13</v>
      </c>
      <c r="F737" s="1771">
        <v>10</v>
      </c>
      <c r="G737" s="1667" t="s">
        <v>4668</v>
      </c>
      <c r="H737" s="1772"/>
      <c r="I737" s="1772"/>
      <c r="J737" s="1779" t="s">
        <v>4304</v>
      </c>
      <c r="K737" s="1680" t="s">
        <v>782</v>
      </c>
      <c r="L737" s="1778" t="s">
        <v>586</v>
      </c>
      <c r="M737" s="1773" t="s">
        <v>8583</v>
      </c>
      <c r="N737" s="1680" t="s">
        <v>4964</v>
      </c>
      <c r="O737" s="1774" t="s">
        <v>4142</v>
      </c>
      <c r="P737" s="1771">
        <v>81</v>
      </c>
      <c r="Q737" s="1771">
        <v>810</v>
      </c>
      <c r="R737" s="1771"/>
      <c r="S737" s="1764" t="s">
        <v>6973</v>
      </c>
      <c r="T737" s="1764" t="s">
        <v>6974</v>
      </c>
      <c r="U737" s="1775" t="s">
        <v>6975</v>
      </c>
      <c r="V737" s="1775" t="s">
        <v>4783</v>
      </c>
    </row>
    <row r="738" spans="3:22" ht="15" customHeight="1" x14ac:dyDescent="0.25">
      <c r="C738" s="1970"/>
      <c r="D738" s="1679" t="s">
        <v>8584</v>
      </c>
      <c r="E738" s="1680"/>
      <c r="F738" s="1771">
        <v>4</v>
      </c>
      <c r="G738" s="1667" t="s">
        <v>574</v>
      </c>
      <c r="H738" s="1772"/>
      <c r="I738" s="1772"/>
      <c r="J738" s="1779" t="s">
        <v>8585</v>
      </c>
      <c r="K738" s="1680" t="s">
        <v>506</v>
      </c>
      <c r="L738" s="1778" t="s">
        <v>8586</v>
      </c>
      <c r="M738" s="1773" t="s">
        <v>8587</v>
      </c>
      <c r="N738" s="1680" t="s">
        <v>8588</v>
      </c>
      <c r="O738" s="1774" t="s">
        <v>8589</v>
      </c>
      <c r="P738" s="1771">
        <v>0</v>
      </c>
      <c r="Q738" s="1771">
        <v>0</v>
      </c>
      <c r="R738" s="1771"/>
      <c r="S738" s="1764" t="s">
        <v>6288</v>
      </c>
      <c r="T738" s="1764" t="s">
        <v>6879</v>
      </c>
      <c r="U738" s="1775" t="s">
        <v>6803</v>
      </c>
      <c r="V738" s="1775" t="s">
        <v>6804</v>
      </c>
    </row>
    <row r="739" spans="3:22" ht="15" customHeight="1" x14ac:dyDescent="0.25">
      <c r="C739" s="1970"/>
      <c r="D739" s="1679" t="s">
        <v>8590</v>
      </c>
      <c r="E739" s="1680"/>
      <c r="F739" s="1771">
        <v>4</v>
      </c>
      <c r="G739" s="1667" t="s">
        <v>574</v>
      </c>
      <c r="H739" s="1772"/>
      <c r="I739" s="1772"/>
      <c r="J739" s="1779" t="s">
        <v>8585</v>
      </c>
      <c r="K739" s="1680" t="s">
        <v>506</v>
      </c>
      <c r="L739" s="1778" t="s">
        <v>8586</v>
      </c>
      <c r="M739" s="1773" t="s">
        <v>8587</v>
      </c>
      <c r="N739" s="1680" t="s">
        <v>4964</v>
      </c>
      <c r="O739" s="1774" t="s">
        <v>8589</v>
      </c>
      <c r="P739" s="1771">
        <v>0</v>
      </c>
      <c r="Q739" s="1771">
        <v>0</v>
      </c>
      <c r="R739" s="1771"/>
      <c r="S739" s="1764" t="s">
        <v>6288</v>
      </c>
      <c r="T739" s="1764" t="s">
        <v>6879</v>
      </c>
      <c r="U739" s="1775" t="s">
        <v>6803</v>
      </c>
      <c r="V739" s="1775" t="s">
        <v>6804</v>
      </c>
    </row>
    <row r="740" spans="3:22" ht="15" customHeight="1" x14ac:dyDescent="0.25">
      <c r="C740" s="1970" t="s">
        <v>8591</v>
      </c>
      <c r="D740" s="1679" t="s">
        <v>8592</v>
      </c>
      <c r="E740" s="1680"/>
      <c r="F740" s="1771">
        <v>4</v>
      </c>
      <c r="G740" s="1667" t="s">
        <v>574</v>
      </c>
      <c r="H740" s="1772"/>
      <c r="I740" s="1772"/>
      <c r="J740" s="1779" t="s">
        <v>8585</v>
      </c>
      <c r="K740" s="1680" t="s">
        <v>506</v>
      </c>
      <c r="L740" s="1778" t="s">
        <v>8586</v>
      </c>
      <c r="M740" s="1773" t="s">
        <v>8587</v>
      </c>
      <c r="N740" s="1680" t="s">
        <v>8588</v>
      </c>
      <c r="O740" s="1774" t="s">
        <v>8589</v>
      </c>
      <c r="P740" s="1771">
        <v>0</v>
      </c>
      <c r="Q740" s="1771">
        <v>0</v>
      </c>
      <c r="R740" s="1771"/>
      <c r="S740" s="1764" t="s">
        <v>6288</v>
      </c>
      <c r="T740" s="1764" t="s">
        <v>6879</v>
      </c>
      <c r="U740" s="1775" t="s">
        <v>6803</v>
      </c>
      <c r="V740" s="1775" t="s">
        <v>6804</v>
      </c>
    </row>
    <row r="741" spans="3:22" ht="15" customHeight="1" x14ac:dyDescent="0.25">
      <c r="C741" s="1970" t="s">
        <v>8591</v>
      </c>
      <c r="D741" s="1679" t="s">
        <v>8593</v>
      </c>
      <c r="E741" s="1680"/>
      <c r="F741" s="1771">
        <v>4</v>
      </c>
      <c r="G741" s="1667" t="s">
        <v>574</v>
      </c>
      <c r="H741" s="1772"/>
      <c r="I741" s="1772"/>
      <c r="J741" s="1779" t="s">
        <v>8585</v>
      </c>
      <c r="K741" s="1680" t="s">
        <v>506</v>
      </c>
      <c r="L741" s="1778" t="s">
        <v>8586</v>
      </c>
      <c r="M741" s="1773" t="s">
        <v>8587</v>
      </c>
      <c r="N741" s="1680" t="s">
        <v>4964</v>
      </c>
      <c r="O741" s="1774" t="s">
        <v>8589</v>
      </c>
      <c r="P741" s="1771">
        <v>0</v>
      </c>
      <c r="Q741" s="1771">
        <v>0</v>
      </c>
      <c r="R741" s="1771"/>
      <c r="S741" s="1764" t="s">
        <v>6288</v>
      </c>
      <c r="T741" s="1764" t="s">
        <v>6879</v>
      </c>
      <c r="U741" s="1775" t="s">
        <v>6803</v>
      </c>
      <c r="V741" s="1775" t="s">
        <v>6804</v>
      </c>
    </row>
    <row r="742" spans="3:22" ht="15" customHeight="1" x14ac:dyDescent="0.25">
      <c r="C742" s="1970" t="s">
        <v>8591</v>
      </c>
      <c r="D742" s="1664" t="s">
        <v>8594</v>
      </c>
      <c r="E742" s="1665"/>
      <c r="F742" s="1721" t="s">
        <v>8390</v>
      </c>
      <c r="G742" s="1667" t="s">
        <v>8595</v>
      </c>
      <c r="H742" s="1766"/>
      <c r="I742" s="1766"/>
      <c r="J742" s="1767" t="s">
        <v>8596</v>
      </c>
      <c r="K742" s="1665" t="s">
        <v>520</v>
      </c>
      <c r="L742" s="1720" t="s">
        <v>8597</v>
      </c>
      <c r="M742" s="1877" t="s">
        <v>8598</v>
      </c>
      <c r="N742" s="1665" t="s">
        <v>505</v>
      </c>
      <c r="O742" s="1769" t="s">
        <v>8599</v>
      </c>
      <c r="P742" s="1721">
        <v>4</v>
      </c>
      <c r="Q742" s="1721">
        <v>80</v>
      </c>
      <c r="R742" s="1765" t="s">
        <v>520</v>
      </c>
      <c r="S742" s="1765" t="s">
        <v>8353</v>
      </c>
      <c r="T742" s="1770" t="s">
        <v>7596</v>
      </c>
      <c r="U742" s="1770" t="s">
        <v>6546</v>
      </c>
      <c r="V742" s="61" t="s">
        <v>8600</v>
      </c>
    </row>
    <row r="743" spans="3:22" ht="15" customHeight="1" x14ac:dyDescent="0.25">
      <c r="C743" s="1880">
        <v>44876</v>
      </c>
      <c r="D743" s="1664" t="s">
        <v>8601</v>
      </c>
      <c r="E743" s="1665" t="s">
        <v>8602</v>
      </c>
      <c r="F743" s="1776">
        <v>120</v>
      </c>
      <c r="G743" s="1667" t="s">
        <v>574</v>
      </c>
      <c r="H743" s="1766"/>
      <c r="I743" s="1766"/>
      <c r="J743" s="1767" t="s">
        <v>8603</v>
      </c>
      <c r="K743" s="1665" t="s">
        <v>506</v>
      </c>
      <c r="L743" s="1720" t="s">
        <v>1038</v>
      </c>
      <c r="M743" s="1768" t="s">
        <v>8604</v>
      </c>
      <c r="N743" s="1665" t="s">
        <v>8605</v>
      </c>
      <c r="O743" s="1971" t="s">
        <v>8606</v>
      </c>
      <c r="P743" s="1721">
        <v>11</v>
      </c>
      <c r="Q743" s="1721">
        <v>1100</v>
      </c>
      <c r="R743" s="1764" t="s">
        <v>7942</v>
      </c>
      <c r="S743" s="1764" t="s">
        <v>7943</v>
      </c>
      <c r="T743" s="1775" t="s">
        <v>7944</v>
      </c>
      <c r="U743" s="1775" t="s">
        <v>6514</v>
      </c>
      <c r="V743" s="66">
        <v>44087</v>
      </c>
    </row>
    <row r="744" spans="3:22" ht="15" customHeight="1" x14ac:dyDescent="0.25">
      <c r="C744" s="1880">
        <v>44875</v>
      </c>
      <c r="D744" s="1972" t="s">
        <v>8607</v>
      </c>
      <c r="E744" s="1973" t="s">
        <v>8608</v>
      </c>
      <c r="F744" s="1974" t="s">
        <v>8609</v>
      </c>
      <c r="G744" s="1706" t="s">
        <v>574</v>
      </c>
      <c r="H744" s="1975"/>
      <c r="I744" s="1975"/>
      <c r="J744" s="1976" t="s">
        <v>8610</v>
      </c>
      <c r="K744" s="1973" t="s">
        <v>506</v>
      </c>
      <c r="L744" s="1973" t="s">
        <v>8611</v>
      </c>
      <c r="M744" s="1977" t="s">
        <v>8612</v>
      </c>
      <c r="N744" s="1973" t="s">
        <v>8142</v>
      </c>
      <c r="O744" s="1978" t="s">
        <v>8613</v>
      </c>
      <c r="P744" s="1974">
        <v>21</v>
      </c>
      <c r="Q744" s="1974">
        <v>420</v>
      </c>
      <c r="R744" s="1764" t="s">
        <v>7942</v>
      </c>
      <c r="S744" s="1764" t="s">
        <v>7943</v>
      </c>
      <c r="T744" s="1775" t="s">
        <v>7944</v>
      </c>
      <c r="U744" s="1775" t="s">
        <v>6514</v>
      </c>
      <c r="V744" s="66">
        <v>44087</v>
      </c>
    </row>
    <row r="745" spans="3:22" ht="15" customHeight="1" x14ac:dyDescent="0.25">
      <c r="C745" s="1880">
        <v>44874</v>
      </c>
      <c r="D745" s="1679" t="s">
        <v>8614</v>
      </c>
      <c r="E745" s="1680" t="s">
        <v>13</v>
      </c>
      <c r="F745" s="1771">
        <v>100</v>
      </c>
      <c r="G745" s="1667" t="s">
        <v>4668</v>
      </c>
      <c r="H745" s="1772"/>
      <c r="I745" s="1772"/>
      <c r="J745" s="1779" t="s">
        <v>8603</v>
      </c>
      <c r="K745" s="1680" t="s">
        <v>782</v>
      </c>
      <c r="L745" s="1778" t="s">
        <v>8615</v>
      </c>
      <c r="M745" s="1773" t="s">
        <v>8616</v>
      </c>
      <c r="N745" s="1680" t="s">
        <v>8617</v>
      </c>
      <c r="O745" s="1774" t="s">
        <v>8444</v>
      </c>
      <c r="P745" s="1771">
        <v>7</v>
      </c>
      <c r="Q745" s="1771">
        <v>700</v>
      </c>
      <c r="R745" s="1764" t="s">
        <v>8387</v>
      </c>
      <c r="S745" s="1764" t="s">
        <v>8388</v>
      </c>
      <c r="T745" s="1775" t="s">
        <v>8389</v>
      </c>
      <c r="U745" s="1775" t="s">
        <v>6603</v>
      </c>
      <c r="V745" s="66">
        <v>84057</v>
      </c>
    </row>
    <row r="746" spans="3:22" ht="15" customHeight="1" x14ac:dyDescent="0.25">
      <c r="C746" s="1880">
        <v>44874</v>
      </c>
      <c r="D746" s="1679" t="s">
        <v>8618</v>
      </c>
      <c r="E746" s="1680" t="s">
        <v>13</v>
      </c>
      <c r="F746" s="1771">
        <v>48</v>
      </c>
      <c r="G746" s="1667" t="s">
        <v>5184</v>
      </c>
      <c r="H746" s="1772"/>
      <c r="I746" s="1772"/>
      <c r="J746" s="1779" t="s">
        <v>4331</v>
      </c>
      <c r="K746" s="1680" t="s">
        <v>782</v>
      </c>
      <c r="L746" s="1778" t="s">
        <v>8619</v>
      </c>
      <c r="M746" s="1773" t="s">
        <v>8620</v>
      </c>
      <c r="N746" s="1680" t="s">
        <v>8621</v>
      </c>
      <c r="O746" s="1774" t="s">
        <v>8333</v>
      </c>
      <c r="P746" s="1771">
        <v>16</v>
      </c>
      <c r="Q746" s="1771">
        <v>768</v>
      </c>
      <c r="R746" s="1764" t="s">
        <v>8622</v>
      </c>
      <c r="S746" s="1764" t="s">
        <v>8623</v>
      </c>
      <c r="T746" s="1775" t="s">
        <v>8624</v>
      </c>
      <c r="U746" s="1775" t="s">
        <v>6455</v>
      </c>
      <c r="V746" s="66">
        <v>12601</v>
      </c>
    </row>
    <row r="747" spans="3:22" ht="15" customHeight="1" x14ac:dyDescent="0.25">
      <c r="C747" s="1880">
        <v>44874</v>
      </c>
      <c r="D747" s="1679" t="s">
        <v>8625</v>
      </c>
      <c r="E747" s="1680" t="s">
        <v>13</v>
      </c>
      <c r="F747" s="1771">
        <v>50</v>
      </c>
      <c r="G747" s="1667" t="s">
        <v>4668</v>
      </c>
      <c r="H747" s="1772"/>
      <c r="I747" s="1772"/>
      <c r="J747" s="1779" t="s">
        <v>8626</v>
      </c>
      <c r="K747" s="1680" t="s">
        <v>3667</v>
      </c>
      <c r="L747" s="1778" t="s">
        <v>8627</v>
      </c>
      <c r="M747" s="1773" t="s">
        <v>8628</v>
      </c>
      <c r="N747" s="1680" t="s">
        <v>8629</v>
      </c>
      <c r="O747" s="1774" t="s">
        <v>8630</v>
      </c>
      <c r="P747" s="1771">
        <v>25</v>
      </c>
      <c r="Q747" s="1771">
        <v>1250</v>
      </c>
      <c r="R747" s="1764" t="s">
        <v>8631</v>
      </c>
      <c r="S747" s="1764" t="s">
        <v>8632</v>
      </c>
      <c r="T747" s="1775" t="s">
        <v>7818</v>
      </c>
      <c r="U747" s="1775" t="s">
        <v>8158</v>
      </c>
      <c r="V747" s="66">
        <v>20879</v>
      </c>
    </row>
    <row r="748" spans="3:22" ht="15" customHeight="1" x14ac:dyDescent="0.25">
      <c r="C748" s="1880">
        <v>44873</v>
      </c>
      <c r="D748" s="1664" t="s">
        <v>8633</v>
      </c>
      <c r="E748" s="1665" t="s">
        <v>13</v>
      </c>
      <c r="F748" s="1721">
        <v>20</v>
      </c>
      <c r="G748" s="1667" t="s">
        <v>574</v>
      </c>
      <c r="H748" s="1766"/>
      <c r="I748" s="1766"/>
      <c r="J748" s="1767" t="s">
        <v>8634</v>
      </c>
      <c r="K748" s="1665" t="s">
        <v>506</v>
      </c>
      <c r="L748" s="1720" t="s">
        <v>8635</v>
      </c>
      <c r="M748" s="1768" t="s">
        <v>8636</v>
      </c>
      <c r="N748" s="1665" t="s">
        <v>8637</v>
      </c>
      <c r="O748" s="1769" t="s">
        <v>8638</v>
      </c>
      <c r="P748" s="1721">
        <v>62</v>
      </c>
      <c r="Q748" s="1721">
        <v>1240</v>
      </c>
      <c r="R748" s="1765" t="s">
        <v>828</v>
      </c>
      <c r="S748" s="1765" t="s">
        <v>7517</v>
      </c>
      <c r="T748" s="1770" t="s">
        <v>6968</v>
      </c>
      <c r="U748" s="1770" t="s">
        <v>6750</v>
      </c>
      <c r="V748" s="61">
        <v>46256</v>
      </c>
    </row>
    <row r="749" spans="3:22" ht="15" customHeight="1" x14ac:dyDescent="0.25">
      <c r="C749" s="1880">
        <v>44872</v>
      </c>
      <c r="D749" s="1693" t="s">
        <v>8639</v>
      </c>
      <c r="E749" s="1694" t="s">
        <v>13</v>
      </c>
      <c r="F749" s="1792">
        <v>120</v>
      </c>
      <c r="G749" s="1667" t="s">
        <v>574</v>
      </c>
      <c r="H749" s="1793"/>
      <c r="I749" s="1793"/>
      <c r="J749" s="1794" t="s">
        <v>4363</v>
      </c>
      <c r="K749" s="1694" t="s">
        <v>506</v>
      </c>
      <c r="L749" s="1795" t="s">
        <v>8640</v>
      </c>
      <c r="M749" s="1796" t="s">
        <v>8641</v>
      </c>
      <c r="N749" s="1694" t="s">
        <v>8642</v>
      </c>
      <c r="O749" s="1797" t="s">
        <v>4365</v>
      </c>
      <c r="P749" s="1792">
        <v>0</v>
      </c>
      <c r="Q749" s="1792">
        <v>0</v>
      </c>
      <c r="R749" s="1764" t="s">
        <v>8643</v>
      </c>
      <c r="S749" s="1764" t="s">
        <v>8644</v>
      </c>
      <c r="T749" s="1775" t="s">
        <v>8645</v>
      </c>
      <c r="U749" s="1775" t="s">
        <v>6465</v>
      </c>
      <c r="V749" s="66">
        <v>15215</v>
      </c>
    </row>
    <row r="750" spans="3:22" ht="15" customHeight="1" x14ac:dyDescent="0.25">
      <c r="C750" s="1880">
        <v>44872</v>
      </c>
      <c r="D750" s="1679" t="s">
        <v>8646</v>
      </c>
      <c r="E750" s="1680" t="s">
        <v>8647</v>
      </c>
      <c r="F750" s="1771">
        <v>50</v>
      </c>
      <c r="G750" s="1667" t="s">
        <v>574</v>
      </c>
      <c r="H750" s="1772"/>
      <c r="I750" s="1772"/>
      <c r="J750" s="1779" t="s">
        <v>8648</v>
      </c>
      <c r="K750" s="1680" t="s">
        <v>8649</v>
      </c>
      <c r="L750" s="1778"/>
      <c r="M750" s="1773" t="s">
        <v>8650</v>
      </c>
      <c r="N750" s="1680" t="s">
        <v>8651</v>
      </c>
      <c r="O750" s="1774" t="s">
        <v>8652</v>
      </c>
      <c r="P750" s="1771">
        <v>0</v>
      </c>
      <c r="Q750" s="1771">
        <v>0</v>
      </c>
      <c r="R750" s="1764" t="s">
        <v>8653</v>
      </c>
      <c r="S750" s="1764" t="s">
        <v>8654</v>
      </c>
      <c r="T750" s="1775" t="s">
        <v>8655</v>
      </c>
      <c r="U750" s="1775" t="s">
        <v>6465</v>
      </c>
      <c r="V750" s="66">
        <v>18964</v>
      </c>
    </row>
    <row r="751" spans="3:22" ht="15" customHeight="1" x14ac:dyDescent="0.25">
      <c r="C751" s="1880">
        <v>44872</v>
      </c>
      <c r="D751" s="1664" t="s">
        <v>8656</v>
      </c>
      <c r="E751" s="1665" t="s">
        <v>8657</v>
      </c>
      <c r="F751" s="1721">
        <v>248</v>
      </c>
      <c r="G751" s="1667" t="s">
        <v>4668</v>
      </c>
      <c r="H751" s="1766"/>
      <c r="I751" s="1766"/>
      <c r="J751" s="1767" t="s">
        <v>4325</v>
      </c>
      <c r="K751" s="1665" t="s">
        <v>520</v>
      </c>
      <c r="L751" s="1720" t="s">
        <v>8658</v>
      </c>
      <c r="M751" s="1768" t="s">
        <v>8659</v>
      </c>
      <c r="N751" s="1665" t="s">
        <v>8660</v>
      </c>
      <c r="O751" s="1840" t="s">
        <v>8661</v>
      </c>
      <c r="P751" s="1721">
        <v>4</v>
      </c>
      <c r="Q751" s="1771">
        <v>992</v>
      </c>
      <c r="R751" s="1765" t="s">
        <v>8662</v>
      </c>
      <c r="S751" s="1765" t="s">
        <v>8663</v>
      </c>
      <c r="T751" s="1770" t="s">
        <v>6707</v>
      </c>
      <c r="U751" s="1770" t="s">
        <v>6708</v>
      </c>
      <c r="V751" s="61">
        <v>78746</v>
      </c>
    </row>
    <row r="752" spans="3:22" ht="15" customHeight="1" x14ac:dyDescent="0.25">
      <c r="C752" s="1880">
        <v>44869</v>
      </c>
      <c r="D752" s="1679" t="s">
        <v>8664</v>
      </c>
      <c r="E752" s="1680" t="s">
        <v>8665</v>
      </c>
      <c r="F752" s="1771">
        <v>50</v>
      </c>
      <c r="G752" s="1667" t="s">
        <v>574</v>
      </c>
      <c r="H752" s="1772"/>
      <c r="I752" s="1772"/>
      <c r="J752" s="1779" t="s">
        <v>8666</v>
      </c>
      <c r="K752" s="1680" t="s">
        <v>3667</v>
      </c>
      <c r="L752" s="1778" t="s">
        <v>8667</v>
      </c>
      <c r="M752" s="1773" t="s">
        <v>8668</v>
      </c>
      <c r="N752" s="1680" t="s">
        <v>8669</v>
      </c>
      <c r="O752" s="1774" t="s">
        <v>8670</v>
      </c>
      <c r="P752" s="1771">
        <v>11</v>
      </c>
      <c r="Q752" s="1771">
        <v>550</v>
      </c>
      <c r="R752" s="1764" t="s">
        <v>8631</v>
      </c>
      <c r="S752" s="1764" t="s">
        <v>8671</v>
      </c>
      <c r="T752" s="1775" t="s">
        <v>7818</v>
      </c>
      <c r="U752" s="1775" t="s">
        <v>6484</v>
      </c>
      <c r="V752" s="66">
        <v>20879</v>
      </c>
    </row>
    <row r="753" spans="3:22" ht="15" customHeight="1" x14ac:dyDescent="0.25">
      <c r="C753" s="1880">
        <v>44869</v>
      </c>
      <c r="D753" s="1679" t="s">
        <v>8672</v>
      </c>
      <c r="E753" s="1680" t="s">
        <v>6718</v>
      </c>
      <c r="F753" s="1680">
        <v>100</v>
      </c>
      <c r="G753" s="1667" t="s">
        <v>574</v>
      </c>
      <c r="H753" s="1772"/>
      <c r="I753" s="1772"/>
      <c r="J753" s="1779">
        <v>44869</v>
      </c>
      <c r="K753" s="1680" t="s">
        <v>506</v>
      </c>
      <c r="L753" s="1778" t="s">
        <v>7376</v>
      </c>
      <c r="M753" s="1773" t="s">
        <v>8673</v>
      </c>
      <c r="N753" s="1680" t="s">
        <v>7378</v>
      </c>
      <c r="O753" s="1774" t="s">
        <v>8674</v>
      </c>
      <c r="P753" s="1771">
        <v>16</v>
      </c>
      <c r="Q753" s="1771">
        <v>800</v>
      </c>
      <c r="R753" s="1764" t="s">
        <v>6724</v>
      </c>
      <c r="S753" s="1764" t="s">
        <v>6512</v>
      </c>
      <c r="T753" s="1775" t="s">
        <v>6513</v>
      </c>
      <c r="U753" s="1775" t="s">
        <v>6514</v>
      </c>
      <c r="V753" s="66">
        <v>43016</v>
      </c>
    </row>
    <row r="754" spans="3:22" ht="15" customHeight="1" x14ac:dyDescent="0.25">
      <c r="C754" s="1880">
        <v>44869</v>
      </c>
      <c r="D754" s="1679" t="s">
        <v>8675</v>
      </c>
      <c r="E754" s="1680" t="s">
        <v>13</v>
      </c>
      <c r="F754" s="1771">
        <v>100</v>
      </c>
      <c r="G754" s="1667" t="s">
        <v>574</v>
      </c>
      <c r="H754" s="1772"/>
      <c r="I754" s="1772"/>
      <c r="J754" s="1779" t="s">
        <v>8676</v>
      </c>
      <c r="K754" s="1680" t="s">
        <v>506</v>
      </c>
      <c r="L754" s="1778" t="s">
        <v>1038</v>
      </c>
      <c r="M754" s="1773" t="s">
        <v>8677</v>
      </c>
      <c r="N754" s="1680" t="s">
        <v>8678</v>
      </c>
      <c r="O754" s="1774" t="s">
        <v>8679</v>
      </c>
      <c r="P754" s="1771">
        <v>9</v>
      </c>
      <c r="Q754" s="1771">
        <v>900</v>
      </c>
      <c r="R754" s="1764" t="s">
        <v>8680</v>
      </c>
      <c r="S754" s="1764" t="s">
        <v>8681</v>
      </c>
      <c r="T754" s="1775" t="s">
        <v>8682</v>
      </c>
      <c r="U754" s="1775" t="s">
        <v>6502</v>
      </c>
      <c r="V754" s="1535" t="s">
        <v>8683</v>
      </c>
    </row>
    <row r="755" spans="3:22" ht="15" customHeight="1" x14ac:dyDescent="0.25">
      <c r="C755" s="1880">
        <v>44869</v>
      </c>
      <c r="D755" s="1664" t="s">
        <v>8684</v>
      </c>
      <c r="E755" s="1665" t="s">
        <v>13</v>
      </c>
      <c r="F755" s="1721">
        <v>10</v>
      </c>
      <c r="G755" s="1667" t="s">
        <v>4714</v>
      </c>
      <c r="H755" s="1766"/>
      <c r="I755" s="1766"/>
      <c r="J755" s="1767" t="s">
        <v>8685</v>
      </c>
      <c r="K755" s="1665" t="s">
        <v>506</v>
      </c>
      <c r="L755" s="1720" t="s">
        <v>8686</v>
      </c>
      <c r="M755" s="1768" t="s">
        <v>8687</v>
      </c>
      <c r="N755" s="1665" t="s">
        <v>8688</v>
      </c>
      <c r="O755" s="1769" t="s">
        <v>8689</v>
      </c>
      <c r="P755" s="1721">
        <v>20</v>
      </c>
      <c r="Q755" s="1721">
        <v>200</v>
      </c>
      <c r="R755" s="1765" t="s">
        <v>8690</v>
      </c>
      <c r="S755" s="1765" t="s">
        <v>8691</v>
      </c>
      <c r="T755" s="1770" t="s">
        <v>8692</v>
      </c>
      <c r="U755" s="1770" t="s">
        <v>6792</v>
      </c>
      <c r="V755" s="61">
        <v>97035</v>
      </c>
    </row>
    <row r="756" spans="3:22" ht="15" customHeight="1" x14ac:dyDescent="0.25">
      <c r="C756" s="1880">
        <v>44869</v>
      </c>
      <c r="D756" s="1664" t="s">
        <v>8693</v>
      </c>
      <c r="E756" s="1665" t="s">
        <v>13</v>
      </c>
      <c r="F756" s="1721">
        <v>2</v>
      </c>
      <c r="G756" s="1667" t="s">
        <v>4714</v>
      </c>
      <c r="H756" s="1766"/>
      <c r="I756" s="1766"/>
      <c r="J756" s="1767" t="s">
        <v>8694</v>
      </c>
      <c r="K756" s="1665" t="s">
        <v>782</v>
      </c>
      <c r="L756" s="1720" t="s">
        <v>8695</v>
      </c>
      <c r="M756" s="1768" t="s">
        <v>8696</v>
      </c>
      <c r="N756" s="1665" t="s">
        <v>8697</v>
      </c>
      <c r="O756" s="1769" t="s">
        <v>8698</v>
      </c>
      <c r="P756" s="1721">
        <v>23</v>
      </c>
      <c r="Q756" s="1721">
        <v>46</v>
      </c>
      <c r="R756" s="1765" t="s">
        <v>8699</v>
      </c>
      <c r="S756" s="1765" t="s">
        <v>8700</v>
      </c>
      <c r="T756" s="1770" t="s">
        <v>8701</v>
      </c>
      <c r="U756" s="1770" t="s">
        <v>8209</v>
      </c>
      <c r="V756" s="61">
        <v>88003</v>
      </c>
    </row>
    <row r="757" spans="3:22" ht="15" customHeight="1" x14ac:dyDescent="0.25">
      <c r="C757" s="1880">
        <v>44868</v>
      </c>
      <c r="D757" s="1664" t="s">
        <v>8702</v>
      </c>
      <c r="E757" s="1665" t="s">
        <v>13</v>
      </c>
      <c r="F757" s="1721">
        <v>10</v>
      </c>
      <c r="G757" s="1667" t="s">
        <v>4668</v>
      </c>
      <c r="H757" s="1766"/>
      <c r="I757" s="1766"/>
      <c r="J757" s="1767" t="s">
        <v>8676</v>
      </c>
      <c r="K757" s="1665" t="s">
        <v>506</v>
      </c>
      <c r="L757" s="1720" t="s">
        <v>511</v>
      </c>
      <c r="M757" s="1768" t="s">
        <v>8703</v>
      </c>
      <c r="N757" s="1665" t="s">
        <v>8704</v>
      </c>
      <c r="O757" s="1769" t="s">
        <v>8705</v>
      </c>
      <c r="P757" s="1721">
        <v>29</v>
      </c>
      <c r="Q757" s="1721">
        <v>290</v>
      </c>
      <c r="R757" s="1765" t="s">
        <v>8706</v>
      </c>
      <c r="S757" s="1765" t="s">
        <v>8707</v>
      </c>
      <c r="T757" s="1770" t="s">
        <v>8708</v>
      </c>
      <c r="U757" s="1770" t="s">
        <v>6573</v>
      </c>
      <c r="V757" s="61">
        <v>74006</v>
      </c>
    </row>
    <row r="758" spans="3:22" ht="15" customHeight="1" x14ac:dyDescent="0.25">
      <c r="C758" s="1880">
        <v>44868</v>
      </c>
      <c r="D758" s="1679" t="s">
        <v>8709</v>
      </c>
      <c r="E758" s="1680" t="s">
        <v>13</v>
      </c>
      <c r="F758" s="1771">
        <v>60</v>
      </c>
      <c r="G758" s="1667" t="s">
        <v>574</v>
      </c>
      <c r="H758" s="1772"/>
      <c r="I758" s="1772"/>
      <c r="J758" s="1779" t="s">
        <v>8676</v>
      </c>
      <c r="K758" s="1680" t="s">
        <v>520</v>
      </c>
      <c r="L758" s="1778" t="s">
        <v>8710</v>
      </c>
      <c r="M758" s="1773" t="s">
        <v>8711</v>
      </c>
      <c r="N758" s="1680" t="s">
        <v>8712</v>
      </c>
      <c r="O758" s="1774" t="s">
        <v>8679</v>
      </c>
      <c r="P758" s="1771">
        <v>20</v>
      </c>
      <c r="Q758" s="1771">
        <v>1200</v>
      </c>
      <c r="R758" s="1764" t="s">
        <v>6617</v>
      </c>
      <c r="S758" s="1764" t="s">
        <v>6618</v>
      </c>
      <c r="T758" s="1775" t="s">
        <v>6619</v>
      </c>
      <c r="U758" s="1775" t="s">
        <v>6620</v>
      </c>
      <c r="V758" s="66">
        <v>53080</v>
      </c>
    </row>
    <row r="759" spans="3:22" ht="15" customHeight="1" x14ac:dyDescent="0.25">
      <c r="C759" s="1880">
        <v>44868</v>
      </c>
      <c r="D759" s="1679" t="s">
        <v>8713</v>
      </c>
      <c r="E759" s="1665" t="s">
        <v>13</v>
      </c>
      <c r="F759" s="1771">
        <v>30</v>
      </c>
      <c r="G759" s="1667" t="s">
        <v>4668</v>
      </c>
      <c r="H759" s="1772"/>
      <c r="I759" s="1772"/>
      <c r="J759" s="1779" t="s">
        <v>8714</v>
      </c>
      <c r="K759" s="1680" t="s">
        <v>3667</v>
      </c>
      <c r="L759" s="1778" t="s">
        <v>1038</v>
      </c>
      <c r="M759" s="1768" t="s">
        <v>8715</v>
      </c>
      <c r="N759" s="1680" t="s">
        <v>8716</v>
      </c>
      <c r="O759" s="1774" t="s">
        <v>8717</v>
      </c>
      <c r="P759" s="1771">
        <v>22</v>
      </c>
      <c r="Q759" s="1771">
        <v>660</v>
      </c>
      <c r="R759" s="1764" t="s">
        <v>4841</v>
      </c>
      <c r="S759" s="1764" t="s">
        <v>6889</v>
      </c>
      <c r="T759" s="1775" t="s">
        <v>6890</v>
      </c>
      <c r="U759" s="1775" t="s">
        <v>6804</v>
      </c>
      <c r="V759" s="66">
        <v>34951</v>
      </c>
    </row>
    <row r="760" spans="3:22" ht="15" customHeight="1" x14ac:dyDescent="0.25">
      <c r="C760" s="1970" t="s">
        <v>5957</v>
      </c>
      <c r="D760" s="1734" t="s">
        <v>8718</v>
      </c>
      <c r="E760" s="1979" t="s">
        <v>8719</v>
      </c>
      <c r="F760" s="1834" t="s">
        <v>8720</v>
      </c>
      <c r="G760" s="1835" t="s">
        <v>574</v>
      </c>
      <c r="H760" s="1786"/>
      <c r="I760" s="1786"/>
      <c r="J760" s="1788" t="s">
        <v>531</v>
      </c>
      <c r="K760" s="1735" t="s">
        <v>520</v>
      </c>
      <c r="L760" s="1789" t="s">
        <v>8721</v>
      </c>
      <c r="M760" s="1790"/>
      <c r="N760" s="1735" t="s">
        <v>629</v>
      </c>
      <c r="O760" s="1791" t="s">
        <v>8722</v>
      </c>
      <c r="P760" s="1785">
        <v>2</v>
      </c>
      <c r="Q760" s="1785"/>
      <c r="R760" s="1764" t="s">
        <v>8723</v>
      </c>
      <c r="S760" s="1619"/>
      <c r="T760" s="1775" t="s">
        <v>8724</v>
      </c>
      <c r="U760" s="1775" t="s">
        <v>6546</v>
      </c>
      <c r="V760" s="66" t="s">
        <v>8725</v>
      </c>
    </row>
    <row r="761" spans="3:22" ht="15" customHeight="1" x14ac:dyDescent="0.25">
      <c r="C761" s="1880">
        <v>44866</v>
      </c>
      <c r="D761" s="1679" t="s">
        <v>8726</v>
      </c>
      <c r="E761" s="1680" t="s">
        <v>8727</v>
      </c>
      <c r="F761" s="1771">
        <v>415</v>
      </c>
      <c r="G761" s="1706" t="s">
        <v>4668</v>
      </c>
      <c r="H761" s="1772"/>
      <c r="I761" s="1772"/>
      <c r="J761" s="1779" t="s">
        <v>8676</v>
      </c>
      <c r="K761" s="1680" t="s">
        <v>506</v>
      </c>
      <c r="L761" s="1778" t="s">
        <v>8728</v>
      </c>
      <c r="M761" s="1891" t="s">
        <v>8729</v>
      </c>
      <c r="N761" s="1680" t="s">
        <v>8730</v>
      </c>
      <c r="O761" s="1774" t="s">
        <v>8679</v>
      </c>
      <c r="P761" s="1771">
        <v>0</v>
      </c>
      <c r="Q761" s="1771">
        <v>0</v>
      </c>
      <c r="R761" s="1764" t="s">
        <v>524</v>
      </c>
      <c r="S761" s="1764" t="s">
        <v>8731</v>
      </c>
      <c r="T761" s="1775" t="s">
        <v>7031</v>
      </c>
      <c r="U761" s="1775" t="s">
        <v>6534</v>
      </c>
      <c r="V761" s="66">
        <v>80403</v>
      </c>
    </row>
    <row r="762" spans="3:22" ht="15" customHeight="1" x14ac:dyDescent="0.25">
      <c r="C762" s="1880">
        <v>44866</v>
      </c>
      <c r="D762" s="1679" t="s">
        <v>8732</v>
      </c>
      <c r="E762" s="1680" t="s">
        <v>8733</v>
      </c>
      <c r="F762" s="1771">
        <v>415</v>
      </c>
      <c r="G762" s="1667" t="s">
        <v>4668</v>
      </c>
      <c r="H762" s="1772"/>
      <c r="I762" s="1772"/>
      <c r="J762" s="1779" t="s">
        <v>8734</v>
      </c>
      <c r="K762" s="1680" t="s">
        <v>506</v>
      </c>
      <c r="L762" s="1778" t="s">
        <v>8728</v>
      </c>
      <c r="M762" s="1773" t="s">
        <v>8735</v>
      </c>
      <c r="N762" s="1680" t="s">
        <v>8736</v>
      </c>
      <c r="O762" s="1774" t="s">
        <v>8737</v>
      </c>
      <c r="P762" s="1771">
        <v>0</v>
      </c>
      <c r="Q762" s="1771">
        <v>0</v>
      </c>
      <c r="R762" s="1764" t="s">
        <v>524</v>
      </c>
      <c r="S762" s="1764" t="s">
        <v>8731</v>
      </c>
      <c r="T762" s="1775" t="s">
        <v>7031</v>
      </c>
      <c r="U762" s="1775" t="s">
        <v>6534</v>
      </c>
      <c r="V762" s="66">
        <v>80403</v>
      </c>
    </row>
    <row r="763" spans="3:22" ht="15" customHeight="1" x14ac:dyDescent="0.25">
      <c r="C763" s="1880">
        <v>44866</v>
      </c>
      <c r="D763" s="1664" t="s">
        <v>8738</v>
      </c>
      <c r="E763" s="1680" t="s">
        <v>8739</v>
      </c>
      <c r="F763" s="1776">
        <v>50</v>
      </c>
      <c r="G763" s="1667" t="s">
        <v>4668</v>
      </c>
      <c r="H763" s="1766"/>
      <c r="I763" s="1766"/>
      <c r="J763" s="1767" t="s">
        <v>8740</v>
      </c>
      <c r="K763" s="1665" t="s">
        <v>506</v>
      </c>
      <c r="L763" s="1720" t="s">
        <v>8741</v>
      </c>
      <c r="M763" s="1768" t="s">
        <v>8742</v>
      </c>
      <c r="N763" s="1665" t="s">
        <v>8743</v>
      </c>
      <c r="O763" s="1769" t="s">
        <v>8744</v>
      </c>
      <c r="P763" s="1721">
        <v>0</v>
      </c>
      <c r="Q763" s="1771">
        <v>0</v>
      </c>
      <c r="R763" s="1765" t="s">
        <v>800</v>
      </c>
      <c r="S763" s="1765" t="s">
        <v>6445</v>
      </c>
      <c r="T763" s="1770" t="s">
        <v>6446</v>
      </c>
      <c r="U763" s="1770" t="s">
        <v>6447</v>
      </c>
      <c r="V763" s="61" t="s">
        <v>8745</v>
      </c>
    </row>
    <row r="764" spans="3:22" ht="15" customHeight="1" x14ac:dyDescent="0.25">
      <c r="C764" s="1880">
        <v>44865</v>
      </c>
      <c r="D764" s="1723" t="s">
        <v>8746</v>
      </c>
      <c r="E764" s="1724" t="s">
        <v>13</v>
      </c>
      <c r="F764" s="1784">
        <v>10</v>
      </c>
      <c r="G764" s="1667" t="s">
        <v>574</v>
      </c>
      <c r="H764" s="1780"/>
      <c r="I764" s="1780"/>
      <c r="J764" s="1781" t="s">
        <v>8747</v>
      </c>
      <c r="K764" s="1724" t="s">
        <v>506</v>
      </c>
      <c r="L764" s="1724" t="s">
        <v>8748</v>
      </c>
      <c r="M764" s="1782" t="s">
        <v>8749</v>
      </c>
      <c r="N764" s="1724" t="s">
        <v>8750</v>
      </c>
      <c r="O764" s="1783" t="s">
        <v>8751</v>
      </c>
      <c r="P764" s="1784">
        <v>2</v>
      </c>
      <c r="Q764" s="1784">
        <v>20</v>
      </c>
      <c r="R764" s="1765" t="s">
        <v>522</v>
      </c>
      <c r="S764" s="1765" t="s">
        <v>6463</v>
      </c>
      <c r="T764" s="1770" t="s">
        <v>6464</v>
      </c>
      <c r="U764" s="1770" t="s">
        <v>6465</v>
      </c>
      <c r="V764" s="61">
        <v>17057</v>
      </c>
    </row>
    <row r="765" spans="3:22" ht="15" customHeight="1" x14ac:dyDescent="0.25">
      <c r="C765" s="1880">
        <v>44865</v>
      </c>
      <c r="D765" s="1679" t="s">
        <v>8752</v>
      </c>
      <c r="E765" s="1680" t="s">
        <v>13</v>
      </c>
      <c r="F765" s="1771">
        <v>30</v>
      </c>
      <c r="G765" s="1667" t="s">
        <v>4668</v>
      </c>
      <c r="H765" s="1772"/>
      <c r="I765" s="1772"/>
      <c r="J765" s="1779" t="s">
        <v>4447</v>
      </c>
      <c r="K765" s="1680" t="s">
        <v>520</v>
      </c>
      <c r="L765" s="1720"/>
      <c r="M765" s="1768" t="s">
        <v>8753</v>
      </c>
      <c r="N765" s="1680" t="s">
        <v>8754</v>
      </c>
      <c r="O765" s="1774" t="s">
        <v>4454</v>
      </c>
      <c r="P765" s="1771">
        <v>0</v>
      </c>
      <c r="Q765" s="1771">
        <v>0</v>
      </c>
      <c r="R765" s="1764" t="s">
        <v>8755</v>
      </c>
      <c r="S765" s="1764" t="s">
        <v>8756</v>
      </c>
      <c r="T765" s="1775" t="s">
        <v>8757</v>
      </c>
      <c r="U765" s="1775" t="s">
        <v>7968</v>
      </c>
      <c r="V765" s="1535" t="s">
        <v>8758</v>
      </c>
    </row>
    <row r="766" spans="3:22" ht="15" customHeight="1" x14ac:dyDescent="0.25">
      <c r="C766" s="1880">
        <v>44865</v>
      </c>
      <c r="D766" s="1664" t="s">
        <v>8759</v>
      </c>
      <c r="E766" s="1665" t="s">
        <v>8657</v>
      </c>
      <c r="F766" s="1721">
        <v>180</v>
      </c>
      <c r="G766" s="1667" t="s">
        <v>4714</v>
      </c>
      <c r="H766" s="1766"/>
      <c r="I766" s="1766"/>
      <c r="J766" s="1767" t="s">
        <v>8760</v>
      </c>
      <c r="K766" s="1665" t="s">
        <v>506</v>
      </c>
      <c r="L766" s="1720" t="s">
        <v>8761</v>
      </c>
      <c r="M766" s="1768" t="s">
        <v>8762</v>
      </c>
      <c r="N766" s="1665" t="s">
        <v>8763</v>
      </c>
      <c r="O766" s="1769" t="s">
        <v>8764</v>
      </c>
      <c r="P766" s="1721">
        <v>56</v>
      </c>
      <c r="Q766" s="1721">
        <v>10080</v>
      </c>
      <c r="R766" s="1765" t="s">
        <v>524</v>
      </c>
      <c r="S766" s="1765" t="s">
        <v>8765</v>
      </c>
      <c r="T766" s="1770" t="s">
        <v>7031</v>
      </c>
      <c r="U766" s="1770" t="s">
        <v>6534</v>
      </c>
      <c r="V766" s="61">
        <v>80403</v>
      </c>
    </row>
    <row r="767" spans="3:22" ht="15" customHeight="1" x14ac:dyDescent="0.25">
      <c r="C767" s="1880">
        <v>44865</v>
      </c>
      <c r="D767" s="1664" t="s">
        <v>8766</v>
      </c>
      <c r="E767" s="1665" t="s">
        <v>13</v>
      </c>
      <c r="F767" s="1721">
        <v>15</v>
      </c>
      <c r="G767" s="1667" t="s">
        <v>4668</v>
      </c>
      <c r="H767" s="1766"/>
      <c r="I767" s="1766"/>
      <c r="J767" s="1767" t="s">
        <v>8767</v>
      </c>
      <c r="K767" s="1665" t="s">
        <v>506</v>
      </c>
      <c r="L767" s="1720" t="s">
        <v>511</v>
      </c>
      <c r="M767" s="1768" t="s">
        <v>8768</v>
      </c>
      <c r="N767" s="1665" t="s">
        <v>8769</v>
      </c>
      <c r="O767" s="1769" t="s">
        <v>8770</v>
      </c>
      <c r="P767" s="1721">
        <v>0</v>
      </c>
      <c r="Q767" s="1721">
        <v>0</v>
      </c>
      <c r="R767" s="1764" t="s">
        <v>6288</v>
      </c>
      <c r="S767" s="1764" t="s">
        <v>7641</v>
      </c>
      <c r="T767" s="1775" t="s">
        <v>6803</v>
      </c>
      <c r="U767" s="1775" t="s">
        <v>6804</v>
      </c>
      <c r="V767" s="66">
        <v>32935</v>
      </c>
    </row>
    <row r="768" spans="3:22" ht="15" customHeight="1" x14ac:dyDescent="0.25">
      <c r="C768" s="1880">
        <v>44865</v>
      </c>
      <c r="D768" s="1679" t="s">
        <v>8771</v>
      </c>
      <c r="E768" s="1680"/>
      <c r="F768" s="1771">
        <v>650</v>
      </c>
      <c r="G768" s="1667" t="s">
        <v>4668</v>
      </c>
      <c r="H768" s="1772"/>
      <c r="I768" s="1772"/>
      <c r="J768" s="1779" t="s">
        <v>8772</v>
      </c>
      <c r="K768" s="1680" t="s">
        <v>506</v>
      </c>
      <c r="L768" s="1778" t="s">
        <v>8773</v>
      </c>
      <c r="M768" s="1773" t="s">
        <v>8774</v>
      </c>
      <c r="N768" s="1680" t="s">
        <v>8775</v>
      </c>
      <c r="O768" s="1774" t="s">
        <v>8776</v>
      </c>
      <c r="P768" s="1771">
        <v>0</v>
      </c>
      <c r="Q768" s="1771">
        <v>0</v>
      </c>
      <c r="R768" s="1764" t="s">
        <v>5610</v>
      </c>
      <c r="S768" s="1764" t="s">
        <v>8777</v>
      </c>
      <c r="T768" s="1775" t="s">
        <v>8778</v>
      </c>
      <c r="U768" s="1775" t="s">
        <v>6475</v>
      </c>
      <c r="V768" s="66">
        <v>49203</v>
      </c>
    </row>
    <row r="769" spans="3:22" ht="15" customHeight="1" x14ac:dyDescent="0.25">
      <c r="C769" s="1880">
        <v>44862</v>
      </c>
      <c r="D769" s="1693" t="s">
        <v>8779</v>
      </c>
      <c r="E769" s="1694" t="s">
        <v>8780</v>
      </c>
      <c r="F769" s="1792">
        <v>30</v>
      </c>
      <c r="G769" s="1667" t="s">
        <v>4714</v>
      </c>
      <c r="H769" s="1793"/>
      <c r="I769" s="1793"/>
      <c r="J769" s="1794" t="s">
        <v>8781</v>
      </c>
      <c r="K769" s="1694" t="s">
        <v>506</v>
      </c>
      <c r="L769" s="1724" t="s">
        <v>8782</v>
      </c>
      <c r="M769" s="1796" t="s">
        <v>8783</v>
      </c>
      <c r="N769" s="1694" t="s">
        <v>8784</v>
      </c>
      <c r="O769" s="1797" t="s">
        <v>8785</v>
      </c>
      <c r="P769" s="1792">
        <v>21</v>
      </c>
      <c r="Q769" s="1792">
        <v>630</v>
      </c>
      <c r="R769" s="1764" t="s">
        <v>7942</v>
      </c>
      <c r="S769" s="1764" t="s">
        <v>7943</v>
      </c>
      <c r="T769" s="1775" t="s">
        <v>7944</v>
      </c>
      <c r="U769" s="1775" t="s">
        <v>6514</v>
      </c>
      <c r="V769" s="66">
        <v>44087</v>
      </c>
    </row>
    <row r="770" spans="3:22" ht="15" customHeight="1" x14ac:dyDescent="0.25">
      <c r="C770" s="1880">
        <v>44862</v>
      </c>
      <c r="D770" s="1734" t="s">
        <v>8786</v>
      </c>
      <c r="E770" s="1735" t="s">
        <v>13</v>
      </c>
      <c r="F770" s="1785">
        <v>1</v>
      </c>
      <c r="G770" s="1667" t="s">
        <v>574</v>
      </c>
      <c r="H770" s="1786"/>
      <c r="I770" s="1786"/>
      <c r="J770" s="1788" t="s">
        <v>8787</v>
      </c>
      <c r="K770" s="1735" t="s">
        <v>3609</v>
      </c>
      <c r="L770" s="1789" t="s">
        <v>8788</v>
      </c>
      <c r="M770" s="1790" t="s">
        <v>8789</v>
      </c>
      <c r="N770" s="1735" t="s">
        <v>8790</v>
      </c>
      <c r="O770" s="1791" t="s">
        <v>8791</v>
      </c>
      <c r="P770" s="1785">
        <v>28</v>
      </c>
      <c r="Q770" s="1785">
        <v>28</v>
      </c>
      <c r="R770" s="1764" t="s">
        <v>8119</v>
      </c>
      <c r="S770" s="1764" t="s">
        <v>8120</v>
      </c>
      <c r="T770" s="1775" t="s">
        <v>8121</v>
      </c>
      <c r="U770" s="1775" t="s">
        <v>6475</v>
      </c>
      <c r="V770" s="66">
        <v>49546</v>
      </c>
    </row>
    <row r="771" spans="3:22" ht="15" customHeight="1" x14ac:dyDescent="0.25">
      <c r="C771" s="1880">
        <v>44861</v>
      </c>
      <c r="D771" s="1664" t="s">
        <v>8792</v>
      </c>
      <c r="E771" s="1665" t="s">
        <v>13</v>
      </c>
      <c r="F771" s="1721">
        <v>5</v>
      </c>
      <c r="G771" s="1667" t="s">
        <v>4668</v>
      </c>
      <c r="H771" s="1766"/>
      <c r="I771" s="1766"/>
      <c r="J771" s="1767" t="s">
        <v>8793</v>
      </c>
      <c r="K771" s="1665" t="s">
        <v>782</v>
      </c>
      <c r="L771" s="1720" t="s">
        <v>8794</v>
      </c>
      <c r="M771" s="1768" t="s">
        <v>8795</v>
      </c>
      <c r="N771" s="1665" t="s">
        <v>8796</v>
      </c>
      <c r="O771" s="1769" t="s">
        <v>8797</v>
      </c>
      <c r="P771" s="1721">
        <v>43</v>
      </c>
      <c r="Q771" s="1721">
        <v>215</v>
      </c>
      <c r="R771" s="1764" t="s">
        <v>8798</v>
      </c>
      <c r="S771" s="1764" t="s">
        <v>8799</v>
      </c>
      <c r="T771" s="1775" t="s">
        <v>8800</v>
      </c>
      <c r="U771" s="1775" t="s">
        <v>8801</v>
      </c>
      <c r="V771" s="66">
        <v>59718</v>
      </c>
    </row>
    <row r="772" spans="3:22" ht="15" customHeight="1" x14ac:dyDescent="0.25">
      <c r="C772" s="1880">
        <v>44861</v>
      </c>
      <c r="D772" s="1664" t="s">
        <v>8802</v>
      </c>
      <c r="E772" s="1665" t="s">
        <v>13</v>
      </c>
      <c r="F772" s="1721">
        <v>10</v>
      </c>
      <c r="G772" s="1667" t="s">
        <v>574</v>
      </c>
      <c r="H772" s="1766"/>
      <c r="I772" s="1766"/>
      <c r="J772" s="1767" t="s">
        <v>8803</v>
      </c>
      <c r="K772" s="1665" t="s">
        <v>506</v>
      </c>
      <c r="L772" s="1720" t="s">
        <v>8804</v>
      </c>
      <c r="M772" s="1768" t="s">
        <v>8805</v>
      </c>
      <c r="N772" s="1665" t="s">
        <v>8806</v>
      </c>
      <c r="O772" s="1769" t="s">
        <v>16</v>
      </c>
      <c r="P772" s="1721">
        <v>17</v>
      </c>
      <c r="Q772" s="1721">
        <v>170</v>
      </c>
      <c r="R772" s="1765" t="s">
        <v>4832</v>
      </c>
      <c r="S772" s="1765" t="s">
        <v>8807</v>
      </c>
      <c r="T772" s="1770" t="s">
        <v>8808</v>
      </c>
      <c r="U772" s="1770" t="s">
        <v>6546</v>
      </c>
      <c r="V772" s="61">
        <v>92835</v>
      </c>
    </row>
    <row r="773" spans="3:22" ht="15" customHeight="1" x14ac:dyDescent="0.25">
      <c r="C773" s="1880">
        <v>44860</v>
      </c>
      <c r="D773" s="1664" t="s">
        <v>8809</v>
      </c>
      <c r="E773" s="1665" t="s">
        <v>13</v>
      </c>
      <c r="F773" s="1721">
        <v>8</v>
      </c>
      <c r="G773" s="1667"/>
      <c r="H773" s="1766"/>
      <c r="I773" s="1766"/>
      <c r="J773" s="1767" t="s">
        <v>8810</v>
      </c>
      <c r="K773" s="1665" t="s">
        <v>782</v>
      </c>
      <c r="L773" s="1720" t="s">
        <v>511</v>
      </c>
      <c r="M773" s="1768" t="s">
        <v>8811</v>
      </c>
      <c r="N773" s="1665" t="s">
        <v>8812</v>
      </c>
      <c r="O773" s="1769" t="s">
        <v>8813</v>
      </c>
      <c r="P773" s="1721">
        <v>29</v>
      </c>
      <c r="Q773" s="1721">
        <v>232</v>
      </c>
      <c r="R773" s="1764" t="s">
        <v>8622</v>
      </c>
      <c r="S773" s="1764" t="s">
        <v>8814</v>
      </c>
      <c r="T773" s="1775" t="s">
        <v>8624</v>
      </c>
      <c r="U773" s="1775" t="s">
        <v>6455</v>
      </c>
      <c r="V773" s="66">
        <v>12601</v>
      </c>
    </row>
    <row r="774" spans="3:22" ht="15" customHeight="1" x14ac:dyDescent="0.25">
      <c r="C774" s="1880">
        <v>44860</v>
      </c>
      <c r="D774" s="1664" t="s">
        <v>8815</v>
      </c>
      <c r="E774" s="1665" t="s">
        <v>13</v>
      </c>
      <c r="F774" s="1721">
        <v>10</v>
      </c>
      <c r="G774" s="1667" t="s">
        <v>4668</v>
      </c>
      <c r="H774" s="1766"/>
      <c r="I774" s="1766"/>
      <c r="J774" s="1767" t="s">
        <v>8816</v>
      </c>
      <c r="K774" s="1665" t="s">
        <v>506</v>
      </c>
      <c r="L774" s="1720" t="s">
        <v>1038</v>
      </c>
      <c r="M774" s="1768" t="s">
        <v>8817</v>
      </c>
      <c r="N774" s="1665" t="s">
        <v>8818</v>
      </c>
      <c r="O774" s="1769" t="s">
        <v>8819</v>
      </c>
      <c r="P774" s="1721">
        <v>6</v>
      </c>
      <c r="Q774" s="1721">
        <v>60</v>
      </c>
      <c r="R774" s="1765" t="s">
        <v>8820</v>
      </c>
      <c r="S774" s="1765" t="s">
        <v>8707</v>
      </c>
      <c r="T774" s="1770" t="s">
        <v>8708</v>
      </c>
      <c r="U774" s="1770" t="s">
        <v>6573</v>
      </c>
      <c r="V774" s="61">
        <v>74006</v>
      </c>
    </row>
    <row r="775" spans="3:22" ht="15" customHeight="1" x14ac:dyDescent="0.25">
      <c r="C775" s="1880">
        <v>44860</v>
      </c>
      <c r="D775" s="1664" t="s">
        <v>8821</v>
      </c>
      <c r="E775" s="1665" t="s">
        <v>13</v>
      </c>
      <c r="F775" s="1721">
        <v>100</v>
      </c>
      <c r="G775" s="1667" t="s">
        <v>4668</v>
      </c>
      <c r="H775" s="1766"/>
      <c r="I775" s="1766"/>
      <c r="J775" s="1767" t="s">
        <v>8822</v>
      </c>
      <c r="K775" s="1665" t="s">
        <v>506</v>
      </c>
      <c r="L775" s="1720" t="s">
        <v>8823</v>
      </c>
      <c r="M775" s="1768" t="s">
        <v>8824</v>
      </c>
      <c r="N775" s="1665" t="s">
        <v>8825</v>
      </c>
      <c r="O775" s="1769" t="s">
        <v>8826</v>
      </c>
      <c r="P775" s="1721">
        <v>9</v>
      </c>
      <c r="Q775" s="1721">
        <v>900</v>
      </c>
      <c r="R775" s="1765" t="s">
        <v>8680</v>
      </c>
      <c r="S775" s="1765" t="s">
        <v>8681</v>
      </c>
      <c r="T775" s="1770" t="s">
        <v>8682</v>
      </c>
      <c r="U775" s="1770" t="s">
        <v>6502</v>
      </c>
      <c r="V775" s="63" t="s">
        <v>8683</v>
      </c>
    </row>
    <row r="776" spans="3:22" ht="15" customHeight="1" x14ac:dyDescent="0.25">
      <c r="C776" s="1880">
        <v>44860</v>
      </c>
      <c r="D776" s="1664" t="s">
        <v>8827</v>
      </c>
      <c r="E776" s="1665" t="s">
        <v>13</v>
      </c>
      <c r="F776" s="1721">
        <v>3</v>
      </c>
      <c r="G776" s="1667" t="s">
        <v>4668</v>
      </c>
      <c r="H776" s="1766"/>
      <c r="I776" s="1766"/>
      <c r="J776" s="1767" t="s">
        <v>8803</v>
      </c>
      <c r="K776" s="1665" t="s">
        <v>506</v>
      </c>
      <c r="L776" s="1720"/>
      <c r="M776" s="1768" t="s">
        <v>8828</v>
      </c>
      <c r="N776" s="1665" t="s">
        <v>8829</v>
      </c>
      <c r="O776" s="1769" t="s">
        <v>8830</v>
      </c>
      <c r="P776" s="1721">
        <v>21</v>
      </c>
      <c r="Q776" s="1721">
        <v>63</v>
      </c>
      <c r="R776" s="1765" t="s">
        <v>5735</v>
      </c>
      <c r="S776" s="1765" t="s">
        <v>7727</v>
      </c>
      <c r="T776" s="1770" t="s">
        <v>6984</v>
      </c>
      <c r="U776" s="1770" t="s">
        <v>6546</v>
      </c>
      <c r="V776" s="61">
        <v>91107</v>
      </c>
    </row>
    <row r="777" spans="3:22" ht="15" customHeight="1" x14ac:dyDescent="0.25">
      <c r="C777" s="1880">
        <v>44860</v>
      </c>
      <c r="D777" s="1664" t="s">
        <v>8831</v>
      </c>
      <c r="E777" s="1665" t="s">
        <v>13</v>
      </c>
      <c r="F777" s="1721">
        <v>100</v>
      </c>
      <c r="G777" s="1667" t="s">
        <v>574</v>
      </c>
      <c r="H777" s="1766"/>
      <c r="I777" s="1766"/>
      <c r="J777" s="1767" t="s">
        <v>8832</v>
      </c>
      <c r="K777" s="1665" t="s">
        <v>506</v>
      </c>
      <c r="L777" s="1720" t="s">
        <v>511</v>
      </c>
      <c r="M777" s="1768" t="s">
        <v>8833</v>
      </c>
      <c r="N777" s="1665" t="s">
        <v>8834</v>
      </c>
      <c r="O777" s="1769" t="s">
        <v>8835</v>
      </c>
      <c r="P777" s="1721">
        <v>6</v>
      </c>
      <c r="Q777" s="1721">
        <v>600</v>
      </c>
      <c r="R777" s="1765" t="s">
        <v>8836</v>
      </c>
      <c r="S777" s="1765" t="s">
        <v>8837</v>
      </c>
      <c r="T777" s="1770" t="s">
        <v>8838</v>
      </c>
      <c r="U777" s="1770" t="s">
        <v>6514</v>
      </c>
      <c r="V777" s="61">
        <v>45140</v>
      </c>
    </row>
    <row r="778" spans="3:22" ht="15" customHeight="1" x14ac:dyDescent="0.25">
      <c r="C778" s="1880">
        <v>44859</v>
      </c>
      <c r="D778" s="1664" t="s">
        <v>8839</v>
      </c>
      <c r="E778" s="1680"/>
      <c r="F778" s="1680" t="s">
        <v>8840</v>
      </c>
      <c r="G778" s="1667"/>
      <c r="H778" s="1766"/>
      <c r="I778" s="1766"/>
      <c r="J778" s="1767" t="s">
        <v>8841</v>
      </c>
      <c r="K778" s="1665" t="s">
        <v>782</v>
      </c>
      <c r="L778" s="1720" t="s">
        <v>8842</v>
      </c>
      <c r="M778" s="1768" t="s">
        <v>986</v>
      </c>
      <c r="N778" s="1665" t="s">
        <v>545</v>
      </c>
      <c r="O778" s="1769" t="s">
        <v>8843</v>
      </c>
      <c r="P778" s="1721">
        <v>15</v>
      </c>
      <c r="Q778" s="1721"/>
      <c r="R778" s="1765" t="s">
        <v>8844</v>
      </c>
      <c r="S778" s="1765" t="s">
        <v>8845</v>
      </c>
      <c r="T778" s="1770" t="s">
        <v>8846</v>
      </c>
      <c r="U778" s="1770" t="s">
        <v>6447</v>
      </c>
      <c r="V778" s="61" t="s">
        <v>8847</v>
      </c>
    </row>
    <row r="779" spans="3:22" ht="15" customHeight="1" x14ac:dyDescent="0.25">
      <c r="C779" s="1880">
        <v>44858</v>
      </c>
      <c r="D779" s="1679" t="s">
        <v>8848</v>
      </c>
      <c r="E779" s="1680" t="s">
        <v>6718</v>
      </c>
      <c r="F779" s="1680">
        <v>50</v>
      </c>
      <c r="G779" s="1667" t="s">
        <v>574</v>
      </c>
      <c r="H779" s="1772"/>
      <c r="I779" s="1772"/>
      <c r="J779" s="1779">
        <v>44858</v>
      </c>
      <c r="K779" s="1680" t="s">
        <v>506</v>
      </c>
      <c r="L779" s="1778" t="s">
        <v>8849</v>
      </c>
      <c r="M779" s="1773" t="s">
        <v>8850</v>
      </c>
      <c r="N779" s="1680" t="s">
        <v>7378</v>
      </c>
      <c r="O779" s="1774" t="s">
        <v>8674</v>
      </c>
      <c r="P779" s="1771">
        <v>16</v>
      </c>
      <c r="Q779" s="1771">
        <v>800</v>
      </c>
      <c r="R779" s="1764" t="s">
        <v>6724</v>
      </c>
      <c r="S779" s="1764" t="s">
        <v>6512</v>
      </c>
      <c r="T779" s="1775" t="s">
        <v>6513</v>
      </c>
      <c r="U779" s="1775" t="s">
        <v>6514</v>
      </c>
      <c r="V779" s="66">
        <v>43016</v>
      </c>
    </row>
    <row r="780" spans="3:22" ht="15" customHeight="1" x14ac:dyDescent="0.25">
      <c r="C780" s="1880">
        <v>44858</v>
      </c>
      <c r="D780" s="1664" t="s">
        <v>8851</v>
      </c>
      <c r="E780" s="1665" t="s">
        <v>8852</v>
      </c>
      <c r="F780" s="1721">
        <v>95</v>
      </c>
      <c r="G780" s="1667"/>
      <c r="H780" s="1766"/>
      <c r="I780" s="1766"/>
      <c r="J780" s="1767" t="s">
        <v>8787</v>
      </c>
      <c r="K780" s="1665" t="s">
        <v>782</v>
      </c>
      <c r="L780" s="1720" t="s">
        <v>511</v>
      </c>
      <c r="M780" s="1768" t="s">
        <v>8853</v>
      </c>
      <c r="N780" s="1665" t="s">
        <v>8854</v>
      </c>
      <c r="O780" s="1769" t="s">
        <v>8855</v>
      </c>
      <c r="P780" s="1721">
        <v>4</v>
      </c>
      <c r="Q780" s="1721">
        <v>380</v>
      </c>
      <c r="R780" s="1765" t="s">
        <v>8856</v>
      </c>
      <c r="S780" s="1765" t="s">
        <v>8857</v>
      </c>
      <c r="T780" s="1770" t="s">
        <v>8858</v>
      </c>
      <c r="U780" s="1770" t="s">
        <v>6534</v>
      </c>
      <c r="V780" s="61">
        <v>80031</v>
      </c>
    </row>
    <row r="781" spans="3:22" ht="15" customHeight="1" x14ac:dyDescent="0.25">
      <c r="C781" s="1880">
        <v>44855</v>
      </c>
      <c r="D781" s="1664" t="s">
        <v>8859</v>
      </c>
      <c r="E781" s="1665" t="s">
        <v>13</v>
      </c>
      <c r="F781" s="1721">
        <v>6</v>
      </c>
      <c r="G781" s="1667" t="s">
        <v>4714</v>
      </c>
      <c r="H781" s="1766"/>
      <c r="I781" s="1766"/>
      <c r="J781" s="1767" t="s">
        <v>8860</v>
      </c>
      <c r="K781" s="1665" t="s">
        <v>506</v>
      </c>
      <c r="L781" s="1720" t="s">
        <v>8861</v>
      </c>
      <c r="M781" s="1768" t="s">
        <v>8862</v>
      </c>
      <c r="N781" s="1665" t="s">
        <v>8863</v>
      </c>
      <c r="O781" s="1769" t="s">
        <v>8864</v>
      </c>
      <c r="P781" s="1721">
        <v>0</v>
      </c>
      <c r="Q781" s="1721">
        <v>0</v>
      </c>
      <c r="R781" s="1765" t="s">
        <v>6061</v>
      </c>
      <c r="S781" s="1765" t="s">
        <v>7046</v>
      </c>
      <c r="T781" s="1770" t="s">
        <v>7047</v>
      </c>
      <c r="U781" s="1770" t="s">
        <v>6603</v>
      </c>
      <c r="V781" s="61">
        <v>84123</v>
      </c>
    </row>
    <row r="782" spans="3:22" ht="15" customHeight="1" x14ac:dyDescent="0.25">
      <c r="C782" s="1880">
        <v>44855</v>
      </c>
      <c r="D782" s="1679" t="s">
        <v>8865</v>
      </c>
      <c r="E782" s="1680" t="s">
        <v>13</v>
      </c>
      <c r="F782" s="1771">
        <v>6</v>
      </c>
      <c r="G782" s="1667" t="s">
        <v>574</v>
      </c>
      <c r="H782" s="1772"/>
      <c r="I782" s="1772"/>
      <c r="J782" s="1779" t="s">
        <v>8866</v>
      </c>
      <c r="K782" s="1680" t="s">
        <v>782</v>
      </c>
      <c r="L782" s="1720" t="s">
        <v>8867</v>
      </c>
      <c r="M782" s="1773" t="s">
        <v>8868</v>
      </c>
      <c r="N782" s="1680" t="s">
        <v>8869</v>
      </c>
      <c r="O782" s="1774" t="s">
        <v>8737</v>
      </c>
      <c r="P782" s="1771">
        <v>9</v>
      </c>
      <c r="Q782" s="1771">
        <v>54</v>
      </c>
      <c r="R782" s="1764" t="s">
        <v>2099</v>
      </c>
      <c r="S782" s="1764" t="s">
        <v>8870</v>
      </c>
      <c r="T782" s="1775" t="s">
        <v>6749</v>
      </c>
      <c r="U782" s="1775" t="s">
        <v>6750</v>
      </c>
      <c r="V782" s="66">
        <v>47906</v>
      </c>
    </row>
    <row r="783" spans="3:22" ht="15" customHeight="1" x14ac:dyDescent="0.25">
      <c r="C783" s="1880">
        <v>44855</v>
      </c>
      <c r="D783" s="1664" t="s">
        <v>8871</v>
      </c>
      <c r="E783" s="1665"/>
      <c r="F783" s="1721">
        <v>25</v>
      </c>
      <c r="G783" s="1667" t="s">
        <v>574</v>
      </c>
      <c r="H783" s="1766"/>
      <c r="I783" s="1766"/>
      <c r="J783" s="1767" t="s">
        <v>8872</v>
      </c>
      <c r="K783" s="1665" t="s">
        <v>506</v>
      </c>
      <c r="L783" s="1720" t="s">
        <v>511</v>
      </c>
      <c r="M783" s="1768" t="s">
        <v>8873</v>
      </c>
      <c r="N783" s="1665" t="s">
        <v>8874</v>
      </c>
      <c r="O783" s="1769" t="s">
        <v>8875</v>
      </c>
      <c r="P783" s="1721">
        <v>12</v>
      </c>
      <c r="Q783" s="1721">
        <v>300</v>
      </c>
      <c r="R783" s="1765" t="s">
        <v>8876</v>
      </c>
      <c r="S783" s="1765" t="s">
        <v>8877</v>
      </c>
      <c r="T783" s="1770" t="s">
        <v>8878</v>
      </c>
      <c r="U783" s="1770" t="s">
        <v>6546</v>
      </c>
      <c r="V783" s="61">
        <v>92590</v>
      </c>
    </row>
    <row r="784" spans="3:22" ht="15" customHeight="1" x14ac:dyDescent="0.25">
      <c r="C784" s="1880">
        <v>44854</v>
      </c>
      <c r="D784" s="1679" t="s">
        <v>8879</v>
      </c>
      <c r="E784" s="1680" t="s">
        <v>13</v>
      </c>
      <c r="F784" s="1771">
        <v>21</v>
      </c>
      <c r="G784" s="1667" t="s">
        <v>4714</v>
      </c>
      <c r="H784" s="1772"/>
      <c r="I784" s="1772"/>
      <c r="J784" s="1779" t="s">
        <v>8880</v>
      </c>
      <c r="K784" s="1680" t="s">
        <v>506</v>
      </c>
      <c r="L784" s="1778" t="s">
        <v>1038</v>
      </c>
      <c r="M784" s="1773" t="s">
        <v>8881</v>
      </c>
      <c r="N784" s="1680" t="s">
        <v>8882</v>
      </c>
      <c r="O784" s="1774" t="s">
        <v>8883</v>
      </c>
      <c r="P784" s="1771">
        <v>3</v>
      </c>
      <c r="Q784" s="1771">
        <v>63</v>
      </c>
      <c r="R784" s="1764" t="s">
        <v>7095</v>
      </c>
      <c r="S784" s="1764" t="s">
        <v>7096</v>
      </c>
      <c r="T784" s="1775" t="s">
        <v>7097</v>
      </c>
      <c r="U784" s="1775" t="s">
        <v>6447</v>
      </c>
      <c r="V784" s="66">
        <v>22980</v>
      </c>
    </row>
    <row r="785" spans="3:22" ht="15" customHeight="1" x14ac:dyDescent="0.25">
      <c r="C785" s="1880">
        <v>44854</v>
      </c>
      <c r="D785" s="1679" t="s">
        <v>8884</v>
      </c>
      <c r="E785" s="1680" t="s">
        <v>13</v>
      </c>
      <c r="F785" s="1771">
        <v>50</v>
      </c>
      <c r="G785" s="1667" t="s">
        <v>574</v>
      </c>
      <c r="H785" s="1772"/>
      <c r="I785" s="1772"/>
      <c r="J785" s="1779" t="s">
        <v>8885</v>
      </c>
      <c r="K785" s="1680" t="s">
        <v>506</v>
      </c>
      <c r="L785" s="1778" t="s">
        <v>1038</v>
      </c>
      <c r="M785" s="1773" t="s">
        <v>8886</v>
      </c>
      <c r="N785" s="1680" t="s">
        <v>8887</v>
      </c>
      <c r="O785" s="1774" t="s">
        <v>8883</v>
      </c>
      <c r="P785" s="1771">
        <v>7</v>
      </c>
      <c r="Q785" s="1771">
        <v>350</v>
      </c>
      <c r="R785" s="1764" t="s">
        <v>5234</v>
      </c>
      <c r="S785" s="1764" t="s">
        <v>6482</v>
      </c>
      <c r="T785" s="1775" t="s">
        <v>6483</v>
      </c>
      <c r="U785" s="1775" t="s">
        <v>6484</v>
      </c>
      <c r="V785" s="66">
        <v>20740</v>
      </c>
    </row>
    <row r="786" spans="3:22" ht="15" customHeight="1" x14ac:dyDescent="0.25">
      <c r="C786" s="1880">
        <v>44854</v>
      </c>
      <c r="D786" s="1664" t="s">
        <v>8888</v>
      </c>
      <c r="E786" s="1665"/>
      <c r="F786" s="1721">
        <v>50</v>
      </c>
      <c r="G786" s="1667" t="s">
        <v>4714</v>
      </c>
      <c r="H786" s="1766"/>
      <c r="I786" s="1766"/>
      <c r="J786" s="1767" t="s">
        <v>8889</v>
      </c>
      <c r="K786" s="1665" t="s">
        <v>506</v>
      </c>
      <c r="L786" s="1720" t="s">
        <v>8890</v>
      </c>
      <c r="M786" s="1768" t="s">
        <v>8891</v>
      </c>
      <c r="N786" s="1665" t="s">
        <v>8892</v>
      </c>
      <c r="O786" s="1769" t="s">
        <v>8893</v>
      </c>
      <c r="P786" s="1721">
        <v>2</v>
      </c>
      <c r="Q786" s="1721">
        <v>100</v>
      </c>
      <c r="R786" s="1765" t="s">
        <v>6531</v>
      </c>
      <c r="S786" s="1765" t="s">
        <v>8894</v>
      </c>
      <c r="T786" s="1770" t="s">
        <v>8895</v>
      </c>
      <c r="U786" s="1770" t="s">
        <v>6534</v>
      </c>
      <c r="V786" s="61">
        <v>80919</v>
      </c>
    </row>
    <row r="787" spans="3:22" ht="15" customHeight="1" x14ac:dyDescent="0.25">
      <c r="C787" s="1880">
        <v>44854</v>
      </c>
      <c r="D787" s="1679" t="s">
        <v>8896</v>
      </c>
      <c r="E787" s="1960"/>
      <c r="F787" s="1680">
        <v>50</v>
      </c>
      <c r="G787" s="1667" t="s">
        <v>574</v>
      </c>
      <c r="H787" s="1772"/>
      <c r="I787" s="1772"/>
      <c r="J787" s="1779" t="s">
        <v>8897</v>
      </c>
      <c r="K787" s="1680" t="s">
        <v>506</v>
      </c>
      <c r="L787" s="1778" t="s">
        <v>8898</v>
      </c>
      <c r="M787" s="1773" t="s">
        <v>8899</v>
      </c>
      <c r="N787" s="1680" t="s">
        <v>8900</v>
      </c>
      <c r="O787" s="1774" t="s">
        <v>8901</v>
      </c>
      <c r="P787" s="1771">
        <v>0</v>
      </c>
      <c r="Q787" s="1961">
        <v>0</v>
      </c>
      <c r="R787" s="1764" t="s">
        <v>6692</v>
      </c>
      <c r="S787" s="1764" t="s">
        <v>6693</v>
      </c>
      <c r="T787" s="1775" t="s">
        <v>6694</v>
      </c>
      <c r="U787" s="1775" t="s">
        <v>6534</v>
      </c>
      <c r="V787" s="66">
        <v>80027</v>
      </c>
    </row>
    <row r="788" spans="3:22" ht="15" customHeight="1" x14ac:dyDescent="0.25">
      <c r="C788" s="1880">
        <v>44854</v>
      </c>
      <c r="D788" s="1980">
        <v>112827</v>
      </c>
      <c r="E788" s="1960"/>
      <c r="F788" s="1961">
        <v>20</v>
      </c>
      <c r="G788" s="1981"/>
      <c r="H788" s="1981"/>
      <c r="I788" s="1981"/>
      <c r="J788" s="1982">
        <v>44841</v>
      </c>
      <c r="K788" s="1960" t="s">
        <v>520</v>
      </c>
      <c r="L788" s="1983" t="s">
        <v>8902</v>
      </c>
      <c r="M788" s="1984" t="s">
        <v>8903</v>
      </c>
      <c r="N788" s="1960"/>
      <c r="O788" s="1985" t="s">
        <v>8904</v>
      </c>
      <c r="P788" s="1961"/>
      <c r="Q788" s="1961">
        <v>0</v>
      </c>
      <c r="R788" s="1986" t="s">
        <v>8905</v>
      </c>
      <c r="S788" s="1986" t="s">
        <v>8906</v>
      </c>
      <c r="T788" s="1987" t="s">
        <v>8907</v>
      </c>
      <c r="U788" s="1987" t="s">
        <v>6817</v>
      </c>
      <c r="V788" s="1988">
        <v>61832</v>
      </c>
    </row>
    <row r="789" spans="3:22" ht="15" customHeight="1" x14ac:dyDescent="0.25">
      <c r="C789" s="1880">
        <v>44853</v>
      </c>
      <c r="D789" s="1679" t="s">
        <v>8908</v>
      </c>
      <c r="E789" s="1680" t="s">
        <v>13</v>
      </c>
      <c r="F789" s="1771">
        <v>6</v>
      </c>
      <c r="G789" s="1667"/>
      <c r="H789" s="1772"/>
      <c r="I789" s="1772"/>
      <c r="J789" s="1779" t="s">
        <v>8909</v>
      </c>
      <c r="K789" s="1680" t="s">
        <v>506</v>
      </c>
      <c r="L789" s="1778" t="s">
        <v>511</v>
      </c>
      <c r="M789" s="1773" t="s">
        <v>8910</v>
      </c>
      <c r="N789" s="1680" t="s">
        <v>8911</v>
      </c>
      <c r="O789" s="1774" t="s">
        <v>8912</v>
      </c>
      <c r="P789" s="1771">
        <v>2</v>
      </c>
      <c r="Q789" s="1771">
        <v>12</v>
      </c>
      <c r="R789" s="1764" t="s">
        <v>5505</v>
      </c>
      <c r="S789" s="1764" t="s">
        <v>7090</v>
      </c>
      <c r="T789" s="1775" t="s">
        <v>7047</v>
      </c>
      <c r="U789" s="1775" t="s">
        <v>6603</v>
      </c>
      <c r="V789" s="66">
        <v>84123</v>
      </c>
    </row>
    <row r="790" spans="3:22" ht="15" customHeight="1" x14ac:dyDescent="0.25">
      <c r="C790" s="1880">
        <v>44853</v>
      </c>
      <c r="D790" s="1679" t="s">
        <v>8913</v>
      </c>
      <c r="E790" s="1680" t="s">
        <v>8914</v>
      </c>
      <c r="F790" s="1771">
        <v>2</v>
      </c>
      <c r="G790" s="1667"/>
      <c r="H790" s="1772"/>
      <c r="I790" s="1772"/>
      <c r="J790" s="1779" t="s">
        <v>8909</v>
      </c>
      <c r="K790" s="1680" t="s">
        <v>506</v>
      </c>
      <c r="L790" s="1778" t="s">
        <v>8915</v>
      </c>
      <c r="M790" s="1773" t="s">
        <v>8916</v>
      </c>
      <c r="N790" s="1680" t="s">
        <v>8917</v>
      </c>
      <c r="O790" s="1774" t="s">
        <v>8912</v>
      </c>
      <c r="P790" s="1771">
        <v>49</v>
      </c>
      <c r="Q790" s="1771">
        <v>98</v>
      </c>
      <c r="R790" s="1764" t="s">
        <v>4455</v>
      </c>
      <c r="S790" s="1764" t="s">
        <v>7288</v>
      </c>
      <c r="T790" s="1775" t="s">
        <v>7289</v>
      </c>
      <c r="U790" s="1775" t="s">
        <v>4783</v>
      </c>
      <c r="V790" s="66">
        <v>28429</v>
      </c>
    </row>
    <row r="791" spans="3:22" ht="15" customHeight="1" x14ac:dyDescent="0.25">
      <c r="C791" s="1880">
        <v>44853</v>
      </c>
      <c r="D791" s="1679" t="s">
        <v>8918</v>
      </c>
      <c r="E791" s="1680" t="s">
        <v>7662</v>
      </c>
      <c r="F791" s="1771">
        <v>10</v>
      </c>
      <c r="G791" s="1667" t="s">
        <v>4714</v>
      </c>
      <c r="H791" s="1772"/>
      <c r="I791" s="1772"/>
      <c r="J791" s="1779" t="s">
        <v>8919</v>
      </c>
      <c r="K791" s="1680" t="s">
        <v>3667</v>
      </c>
      <c r="L791" s="1778" t="s">
        <v>511</v>
      </c>
      <c r="M791" s="1773" t="s">
        <v>8920</v>
      </c>
      <c r="N791" s="1680" t="s">
        <v>8921</v>
      </c>
      <c r="O791" s="1774" t="s">
        <v>8883</v>
      </c>
      <c r="P791" s="1771">
        <v>0</v>
      </c>
      <c r="Q791" s="1771">
        <v>0</v>
      </c>
      <c r="R791" s="1764" t="s">
        <v>8922</v>
      </c>
      <c r="S791" s="1764" t="s">
        <v>8923</v>
      </c>
      <c r="T791" s="1775" t="s">
        <v>7667</v>
      </c>
      <c r="U791" s="1775" t="s">
        <v>6502</v>
      </c>
      <c r="V791" s="1535" t="s">
        <v>8924</v>
      </c>
    </row>
    <row r="792" spans="3:22" ht="15" customHeight="1" x14ac:dyDescent="0.25">
      <c r="C792" s="1880">
        <v>44853</v>
      </c>
      <c r="D792" s="1664" t="s">
        <v>8925</v>
      </c>
      <c r="E792" s="1665"/>
      <c r="F792" s="1721">
        <v>40</v>
      </c>
      <c r="G792" s="1667"/>
      <c r="H792" s="1766"/>
      <c r="I792" s="1766"/>
      <c r="J792" s="1767">
        <v>44859</v>
      </c>
      <c r="K792" s="1665" t="s">
        <v>506</v>
      </c>
      <c r="L792" s="1720" t="s">
        <v>8926</v>
      </c>
      <c r="M792" s="1768" t="s">
        <v>8927</v>
      </c>
      <c r="N792" s="1665" t="s">
        <v>484</v>
      </c>
      <c r="O792" s="1769" t="s">
        <v>8928</v>
      </c>
      <c r="P792" s="1721">
        <v>15</v>
      </c>
      <c r="Q792" s="1721">
        <v>600</v>
      </c>
      <c r="R792" s="1765" t="s">
        <v>7651</v>
      </c>
      <c r="S792" s="1765" t="s">
        <v>7652</v>
      </c>
      <c r="T792" s="1770" t="s">
        <v>7653</v>
      </c>
      <c r="U792" s="1770" t="s">
        <v>6817</v>
      </c>
      <c r="V792" s="61">
        <v>60606</v>
      </c>
    </row>
    <row r="793" spans="3:22" ht="15" customHeight="1" x14ac:dyDescent="0.25">
      <c r="C793" s="1880">
        <v>44852</v>
      </c>
      <c r="D793" s="1664" t="s">
        <v>8929</v>
      </c>
      <c r="E793" s="1665" t="s">
        <v>13</v>
      </c>
      <c r="F793" s="1721">
        <v>2</v>
      </c>
      <c r="G793" s="1667" t="s">
        <v>574</v>
      </c>
      <c r="H793" s="1766"/>
      <c r="I793" s="1766"/>
      <c r="J793" s="1767" t="s">
        <v>8930</v>
      </c>
      <c r="K793" s="1665" t="s">
        <v>520</v>
      </c>
      <c r="L793" s="1720"/>
      <c r="M793" s="1768" t="s">
        <v>8931</v>
      </c>
      <c r="N793" s="1665" t="s">
        <v>8660</v>
      </c>
      <c r="O793" s="1769" t="s">
        <v>8932</v>
      </c>
      <c r="P793" s="1721">
        <v>4</v>
      </c>
      <c r="Q793" s="1721">
        <v>8</v>
      </c>
      <c r="R793" s="1765" t="s">
        <v>8662</v>
      </c>
      <c r="S793" s="1765" t="s">
        <v>8663</v>
      </c>
      <c r="T793" s="1770" t="s">
        <v>6707</v>
      </c>
      <c r="U793" s="1770" t="s">
        <v>6708</v>
      </c>
      <c r="V793" s="61">
        <v>78746</v>
      </c>
    </row>
    <row r="794" spans="3:22" ht="15" customHeight="1" x14ac:dyDescent="0.25">
      <c r="C794" s="1880">
        <v>44852</v>
      </c>
      <c r="D794" s="1664" t="s">
        <v>8933</v>
      </c>
      <c r="E794" s="1989"/>
      <c r="F794" s="1721">
        <v>8</v>
      </c>
      <c r="G794" s="1667" t="s">
        <v>574</v>
      </c>
      <c r="H794" s="1766"/>
      <c r="I794" s="1766"/>
      <c r="J794" s="1767" t="s">
        <v>8934</v>
      </c>
      <c r="K794" s="1665" t="s">
        <v>506</v>
      </c>
      <c r="L794" s="1720" t="s">
        <v>8935</v>
      </c>
      <c r="M794" s="1768" t="s">
        <v>8936</v>
      </c>
      <c r="N794" s="1665" t="s">
        <v>8937</v>
      </c>
      <c r="O794" s="1769" t="s">
        <v>8938</v>
      </c>
      <c r="P794" s="1721">
        <v>8</v>
      </c>
      <c r="Q794" s="1990">
        <v>64</v>
      </c>
      <c r="R794" s="1765" t="s">
        <v>800</v>
      </c>
      <c r="S794" s="1765" t="s">
        <v>6445</v>
      </c>
      <c r="T794" s="1770" t="s">
        <v>6446</v>
      </c>
      <c r="U794" s="1770" t="s">
        <v>6447</v>
      </c>
      <c r="V794" s="61" t="s">
        <v>8745</v>
      </c>
    </row>
    <row r="795" spans="3:22" ht="15" customHeight="1" x14ac:dyDescent="0.25">
      <c r="C795" s="1880">
        <v>44852</v>
      </c>
      <c r="D795" s="1723" t="s">
        <v>8939</v>
      </c>
      <c r="E795" s="1724" t="s">
        <v>13</v>
      </c>
      <c r="F795" s="1784">
        <v>3</v>
      </c>
      <c r="G795" s="1667"/>
      <c r="H795" s="1780"/>
      <c r="I795" s="1780"/>
      <c r="J795" s="1781" t="s">
        <v>8940</v>
      </c>
      <c r="K795" s="1724" t="s">
        <v>520</v>
      </c>
      <c r="L795" s="1724" t="s">
        <v>8941</v>
      </c>
      <c r="M795" s="1782" t="s">
        <v>8942</v>
      </c>
      <c r="N795" s="1724" t="s">
        <v>8943</v>
      </c>
      <c r="O795" s="1783" t="s">
        <v>8944</v>
      </c>
      <c r="P795" s="1784">
        <v>2</v>
      </c>
      <c r="Q795" s="1784">
        <v>6</v>
      </c>
      <c r="R795" s="1765" t="s">
        <v>842</v>
      </c>
      <c r="S795" s="1765" t="s">
        <v>7235</v>
      </c>
      <c r="T795" s="1770" t="s">
        <v>7236</v>
      </c>
      <c r="U795" s="1770" t="s">
        <v>7237</v>
      </c>
      <c r="V795" s="63" t="s">
        <v>8945</v>
      </c>
    </row>
    <row r="796" spans="3:22" ht="15" customHeight="1" x14ac:dyDescent="0.25">
      <c r="C796" s="1880">
        <v>44852</v>
      </c>
      <c r="D796" s="1723" t="s">
        <v>8946</v>
      </c>
      <c r="E796" s="1724" t="s">
        <v>8947</v>
      </c>
      <c r="F796" s="1784">
        <v>3</v>
      </c>
      <c r="G796" s="1944" t="s">
        <v>4668</v>
      </c>
      <c r="H796" s="1780"/>
      <c r="I796" s="1780"/>
      <c r="J796" s="1781" t="s">
        <v>8940</v>
      </c>
      <c r="K796" s="1724" t="s">
        <v>506</v>
      </c>
      <c r="L796" s="1724" t="s">
        <v>8948</v>
      </c>
      <c r="M796" s="1782" t="s">
        <v>8949</v>
      </c>
      <c r="N796" s="1724" t="s">
        <v>8950</v>
      </c>
      <c r="O796" s="1724" t="s">
        <v>8951</v>
      </c>
      <c r="P796" s="1784">
        <v>6</v>
      </c>
      <c r="Q796" s="1784">
        <v>18</v>
      </c>
      <c r="R796" s="1765" t="s">
        <v>8952</v>
      </c>
      <c r="S796" s="1765" t="s">
        <v>8953</v>
      </c>
      <c r="T796" s="1770" t="s">
        <v>8954</v>
      </c>
      <c r="U796" s="1770" t="s">
        <v>6534</v>
      </c>
      <c r="V796" s="61" t="s">
        <v>8955</v>
      </c>
    </row>
    <row r="797" spans="3:22" ht="15" customHeight="1" x14ac:dyDescent="0.25">
      <c r="C797" s="1880">
        <v>44851</v>
      </c>
      <c r="D797" s="1664" t="s">
        <v>8956</v>
      </c>
      <c r="E797" s="1678" t="s">
        <v>8452</v>
      </c>
      <c r="F797" s="1665">
        <v>60</v>
      </c>
      <c r="G797" s="1667"/>
      <c r="H797" s="1665" t="s">
        <v>8957</v>
      </c>
      <c r="I797" s="1665" t="s">
        <v>8958</v>
      </c>
      <c r="J797" s="1767">
        <v>44851</v>
      </c>
      <c r="K797" s="1665" t="s">
        <v>506</v>
      </c>
      <c r="L797" s="1720" t="s">
        <v>8959</v>
      </c>
      <c r="M797" s="1768" t="s">
        <v>8960</v>
      </c>
      <c r="N797" s="1665" t="s">
        <v>545</v>
      </c>
      <c r="O797" s="1769" t="s">
        <v>8961</v>
      </c>
      <c r="P797" s="1721">
        <v>2</v>
      </c>
      <c r="Q797" s="1678" t="s">
        <v>8451</v>
      </c>
      <c r="R797" s="1770" t="s">
        <v>8453</v>
      </c>
      <c r="S797" s="1770" t="s">
        <v>6579</v>
      </c>
      <c r="T797" s="61" t="s">
        <v>8962</v>
      </c>
      <c r="U797" s="1765" t="s">
        <v>8963</v>
      </c>
      <c r="V797" s="61">
        <v>234304518</v>
      </c>
    </row>
    <row r="798" spans="3:22" ht="15" customHeight="1" x14ac:dyDescent="0.25">
      <c r="C798" s="1880">
        <v>44851</v>
      </c>
      <c r="D798" s="1664" t="s">
        <v>8964</v>
      </c>
      <c r="E798" s="1665"/>
      <c r="F798" s="1776" t="s">
        <v>8965</v>
      </c>
      <c r="G798" s="1667" t="s">
        <v>4668</v>
      </c>
      <c r="H798" s="1766"/>
      <c r="I798" s="1766"/>
      <c r="J798" s="1767" t="s">
        <v>8966</v>
      </c>
      <c r="K798" s="1665" t="s">
        <v>506</v>
      </c>
      <c r="L798" s="1778" t="s">
        <v>8967</v>
      </c>
      <c r="M798" s="1768" t="s">
        <v>8968</v>
      </c>
      <c r="N798" s="1665" t="s">
        <v>8397</v>
      </c>
      <c r="O798" s="1769" t="s">
        <v>8969</v>
      </c>
      <c r="P798" s="1721">
        <v>139</v>
      </c>
      <c r="Q798" s="1721">
        <v>6950</v>
      </c>
      <c r="R798" s="1765" t="s">
        <v>8399</v>
      </c>
      <c r="S798" s="1765" t="s">
        <v>8400</v>
      </c>
      <c r="T798" s="1770" t="s">
        <v>8401</v>
      </c>
      <c r="U798" s="1770" t="s">
        <v>6502</v>
      </c>
      <c r="V798" s="63" t="s">
        <v>8970</v>
      </c>
    </row>
    <row r="799" spans="3:22" ht="15" customHeight="1" x14ac:dyDescent="0.25">
      <c r="C799" s="1880">
        <v>44851</v>
      </c>
      <c r="D799" s="1991" t="s">
        <v>8971</v>
      </c>
      <c r="E799" s="1665"/>
      <c r="F799" s="1992" t="s">
        <v>8972</v>
      </c>
      <c r="G799" s="1667" t="s">
        <v>574</v>
      </c>
      <c r="H799" s="1993"/>
      <c r="I799" s="1993"/>
      <c r="J799" s="1994" t="s">
        <v>8973</v>
      </c>
      <c r="K799" s="1995" t="s">
        <v>506</v>
      </c>
      <c r="L799" s="1995" t="s">
        <v>8974</v>
      </c>
      <c r="M799" s="1996" t="s">
        <v>8975</v>
      </c>
      <c r="N799" s="1995" t="s">
        <v>8605</v>
      </c>
      <c r="O799" s="1997" t="s">
        <v>8976</v>
      </c>
      <c r="P799" s="1998">
        <v>11</v>
      </c>
      <c r="Q799" s="1998">
        <v>1100</v>
      </c>
      <c r="R799" s="1764" t="s">
        <v>7942</v>
      </c>
      <c r="S799" s="1764" t="s">
        <v>7943</v>
      </c>
      <c r="T799" s="1775" t="s">
        <v>7944</v>
      </c>
      <c r="U799" s="1775" t="s">
        <v>6514</v>
      </c>
      <c r="V799" s="66">
        <v>44087</v>
      </c>
    </row>
    <row r="800" spans="3:22" ht="15" customHeight="1" x14ac:dyDescent="0.25">
      <c r="C800" s="1880">
        <v>44848</v>
      </c>
      <c r="D800" s="1679" t="s">
        <v>8977</v>
      </c>
      <c r="E800" s="1680" t="s">
        <v>13</v>
      </c>
      <c r="F800" s="1771">
        <v>75</v>
      </c>
      <c r="G800" s="1667" t="s">
        <v>4668</v>
      </c>
      <c r="H800" s="1772"/>
      <c r="I800" s="1772"/>
      <c r="J800" s="1779" t="s">
        <v>8978</v>
      </c>
      <c r="K800" s="1680" t="s">
        <v>520</v>
      </c>
      <c r="L800" s="1778" t="s">
        <v>8979</v>
      </c>
      <c r="M800" s="1773" t="s">
        <v>8980</v>
      </c>
      <c r="N800" s="1680" t="s">
        <v>8981</v>
      </c>
      <c r="O800" s="1774" t="s">
        <v>8883</v>
      </c>
      <c r="P800" s="1771">
        <v>2</v>
      </c>
      <c r="Q800" s="1771">
        <v>150</v>
      </c>
      <c r="R800" s="1764" t="s">
        <v>8982</v>
      </c>
      <c r="S800" s="1764" t="s">
        <v>8983</v>
      </c>
      <c r="T800" s="1775" t="s">
        <v>8984</v>
      </c>
      <c r="U800" s="1775" t="s">
        <v>6514</v>
      </c>
      <c r="V800" s="66">
        <v>44241</v>
      </c>
    </row>
    <row r="801" spans="3:22" ht="15" customHeight="1" x14ac:dyDescent="0.25">
      <c r="C801" s="1880">
        <v>44848</v>
      </c>
      <c r="D801" s="1693" t="s">
        <v>8985</v>
      </c>
      <c r="E801" s="1694" t="s">
        <v>13</v>
      </c>
      <c r="F801" s="1792">
        <v>5</v>
      </c>
      <c r="G801" s="1667" t="s">
        <v>4714</v>
      </c>
      <c r="H801" s="1793"/>
      <c r="I801" s="1793"/>
      <c r="J801" s="1794" t="s">
        <v>8986</v>
      </c>
      <c r="K801" s="1694" t="s">
        <v>506</v>
      </c>
      <c r="L801" s="1694" t="s">
        <v>8987</v>
      </c>
      <c r="M801" s="1796" t="s">
        <v>8988</v>
      </c>
      <c r="N801" s="1694" t="s">
        <v>8989</v>
      </c>
      <c r="O801" s="1797" t="s">
        <v>8990</v>
      </c>
      <c r="P801" s="1792">
        <v>14</v>
      </c>
      <c r="Q801" s="1792">
        <v>70</v>
      </c>
      <c r="R801" s="1764" t="s">
        <v>8991</v>
      </c>
      <c r="S801" s="1764" t="s">
        <v>8992</v>
      </c>
      <c r="T801" s="1775" t="s">
        <v>8993</v>
      </c>
      <c r="U801" s="1775" t="s">
        <v>6589</v>
      </c>
      <c r="V801" s="66">
        <v>29212</v>
      </c>
    </row>
    <row r="802" spans="3:22" ht="15" customHeight="1" x14ac:dyDescent="0.25">
      <c r="C802" s="1880">
        <v>44848</v>
      </c>
      <c r="D802" s="1664" t="s">
        <v>8994</v>
      </c>
      <c r="E802" s="1665" t="s">
        <v>8558</v>
      </c>
      <c r="F802" s="1721" t="s">
        <v>8995</v>
      </c>
      <c r="G802" s="1667" t="s">
        <v>574</v>
      </c>
      <c r="H802" s="1766"/>
      <c r="I802" s="1766"/>
      <c r="J802" s="1767" t="s">
        <v>8996</v>
      </c>
      <c r="K802" s="1665" t="s">
        <v>506</v>
      </c>
      <c r="L802" s="1720" t="s">
        <v>8560</v>
      </c>
      <c r="M802" s="1768" t="s">
        <v>8997</v>
      </c>
      <c r="N802" s="1665" t="s">
        <v>8562</v>
      </c>
      <c r="O802" s="1769" t="s">
        <v>8998</v>
      </c>
      <c r="P802" s="1721">
        <v>10</v>
      </c>
      <c r="Q802" s="1721">
        <v>3000</v>
      </c>
      <c r="R802" s="1765" t="s">
        <v>6724</v>
      </c>
      <c r="S802" s="1765" t="s">
        <v>6512</v>
      </c>
      <c r="T802" s="1770" t="s">
        <v>6513</v>
      </c>
      <c r="U802" s="1770" t="s">
        <v>6514</v>
      </c>
      <c r="V802" s="61">
        <v>43016</v>
      </c>
    </row>
    <row r="803" spans="3:22" ht="15" customHeight="1" x14ac:dyDescent="0.25">
      <c r="C803" s="1880">
        <v>44847</v>
      </c>
      <c r="D803" s="1999" t="s">
        <v>8999</v>
      </c>
      <c r="E803" s="1960"/>
      <c r="F803" s="2000" t="s">
        <v>9000</v>
      </c>
      <c r="G803" s="1667" t="s">
        <v>4668</v>
      </c>
      <c r="H803" s="1981"/>
      <c r="I803" s="1981"/>
      <c r="J803" s="1982" t="s">
        <v>9001</v>
      </c>
      <c r="K803" s="1960" t="s">
        <v>506</v>
      </c>
      <c r="L803" s="1983" t="s">
        <v>9002</v>
      </c>
      <c r="M803" s="1984" t="s">
        <v>9003</v>
      </c>
      <c r="N803" s="1960" t="s">
        <v>9004</v>
      </c>
      <c r="O803" s="1985" t="s">
        <v>9005</v>
      </c>
      <c r="P803" s="1961">
        <v>0</v>
      </c>
      <c r="Q803" s="1961"/>
      <c r="R803" s="1986" t="s">
        <v>9006</v>
      </c>
      <c r="S803" s="1986" t="s">
        <v>9007</v>
      </c>
      <c r="T803" s="1987" t="s">
        <v>9008</v>
      </c>
      <c r="U803" s="1987" t="s">
        <v>6546</v>
      </c>
      <c r="V803" s="1988">
        <v>92618</v>
      </c>
    </row>
    <row r="804" spans="3:22" ht="15" customHeight="1" x14ac:dyDescent="0.25">
      <c r="C804" s="1880">
        <v>44847</v>
      </c>
      <c r="D804" s="2001" t="s">
        <v>9009</v>
      </c>
      <c r="E804" s="1960"/>
      <c r="F804" s="2002" t="s">
        <v>9010</v>
      </c>
      <c r="G804" s="1667" t="s">
        <v>4714</v>
      </c>
      <c r="H804" s="1981"/>
      <c r="I804" s="1981"/>
      <c r="J804" s="1982" t="s">
        <v>9011</v>
      </c>
      <c r="K804" s="1960" t="s">
        <v>506</v>
      </c>
      <c r="L804" s="1983" t="s">
        <v>9012</v>
      </c>
      <c r="M804" s="1984" t="s">
        <v>9013</v>
      </c>
      <c r="N804" s="1960" t="s">
        <v>9004</v>
      </c>
      <c r="O804" s="1985" t="s">
        <v>9014</v>
      </c>
      <c r="P804" s="1961">
        <v>0</v>
      </c>
      <c r="Q804" s="1961">
        <v>0</v>
      </c>
      <c r="R804" s="1986" t="s">
        <v>9006</v>
      </c>
      <c r="S804" s="1986" t="s">
        <v>9007</v>
      </c>
      <c r="T804" s="1987" t="s">
        <v>9008</v>
      </c>
      <c r="U804" s="1987" t="s">
        <v>6546</v>
      </c>
      <c r="V804" s="1988">
        <v>92618</v>
      </c>
    </row>
    <row r="805" spans="3:22" ht="15" customHeight="1" x14ac:dyDescent="0.25">
      <c r="C805" s="1880">
        <v>44847</v>
      </c>
      <c r="D805" s="1723" t="s">
        <v>9015</v>
      </c>
      <c r="E805" s="1724" t="s">
        <v>13</v>
      </c>
      <c r="F805" s="1784">
        <v>10</v>
      </c>
      <c r="G805" s="1667" t="s">
        <v>574</v>
      </c>
      <c r="H805" s="1780"/>
      <c r="I805" s="1780"/>
      <c r="J805" s="1781" t="s">
        <v>9016</v>
      </c>
      <c r="K805" s="1724" t="s">
        <v>520</v>
      </c>
      <c r="L805" s="1724" t="s">
        <v>9017</v>
      </c>
      <c r="M805" s="1782" t="s">
        <v>9018</v>
      </c>
      <c r="N805" s="1724" t="s">
        <v>9019</v>
      </c>
      <c r="O805" s="1783" t="s">
        <v>9020</v>
      </c>
      <c r="P805" s="1784">
        <v>14</v>
      </c>
      <c r="Q805" s="1784">
        <v>140</v>
      </c>
      <c r="R805" s="1765" t="s">
        <v>9021</v>
      </c>
      <c r="S805" s="1765" t="s">
        <v>9022</v>
      </c>
      <c r="T805" s="1770" t="s">
        <v>9023</v>
      </c>
      <c r="U805" s="1770" t="s">
        <v>6817</v>
      </c>
      <c r="V805" s="61">
        <v>60706</v>
      </c>
    </row>
    <row r="806" spans="3:22" ht="15" customHeight="1" x14ac:dyDescent="0.25">
      <c r="C806" s="1880">
        <v>44847</v>
      </c>
      <c r="D806" s="1723" t="s">
        <v>9024</v>
      </c>
      <c r="E806" s="1724" t="s">
        <v>13</v>
      </c>
      <c r="F806" s="1784">
        <v>5</v>
      </c>
      <c r="G806" s="1667" t="s">
        <v>574</v>
      </c>
      <c r="H806" s="1780"/>
      <c r="I806" s="1780"/>
      <c r="J806" s="1781" t="s">
        <v>9025</v>
      </c>
      <c r="K806" s="1724" t="s">
        <v>506</v>
      </c>
      <c r="L806" s="1724" t="s">
        <v>9026</v>
      </c>
      <c r="M806" s="1782" t="s">
        <v>9027</v>
      </c>
      <c r="N806" s="1724" t="s">
        <v>8546</v>
      </c>
      <c r="O806" s="1783" t="s">
        <v>9028</v>
      </c>
      <c r="P806" s="1784">
        <v>45</v>
      </c>
      <c r="Q806" s="1784">
        <v>225</v>
      </c>
      <c r="R806" s="1765" t="s">
        <v>7160</v>
      </c>
      <c r="S806" s="1765" t="s">
        <v>7161</v>
      </c>
      <c r="T806" s="1770" t="s">
        <v>7162</v>
      </c>
      <c r="U806" s="1770" t="s">
        <v>6484</v>
      </c>
      <c r="V806" s="61">
        <v>20723</v>
      </c>
    </row>
    <row r="807" spans="3:22" ht="15" customHeight="1" x14ac:dyDescent="0.25">
      <c r="C807" s="1880">
        <v>44847</v>
      </c>
      <c r="D807" s="1679" t="s">
        <v>9029</v>
      </c>
      <c r="E807" s="1680"/>
      <c r="F807" s="1771">
        <v>9</v>
      </c>
      <c r="G807" s="1667"/>
      <c r="H807" s="1772"/>
      <c r="I807" s="1772"/>
      <c r="J807" s="1779" t="s">
        <v>9030</v>
      </c>
      <c r="K807" s="1680" t="s">
        <v>506</v>
      </c>
      <c r="L807" s="1778" t="s">
        <v>9031</v>
      </c>
      <c r="M807" s="1773" t="s">
        <v>9032</v>
      </c>
      <c r="N807" s="1680" t="s">
        <v>9033</v>
      </c>
      <c r="O807" s="1774" t="s">
        <v>9034</v>
      </c>
      <c r="P807" s="1771">
        <v>35</v>
      </c>
      <c r="Q807" s="1771">
        <v>315</v>
      </c>
      <c r="R807" s="1764" t="s">
        <v>524</v>
      </c>
      <c r="S807" s="1764" t="s">
        <v>8765</v>
      </c>
      <c r="T807" s="1775" t="s">
        <v>7031</v>
      </c>
      <c r="U807" s="1775" t="s">
        <v>6534</v>
      </c>
      <c r="V807" s="66">
        <v>80403</v>
      </c>
    </row>
    <row r="808" spans="3:22" ht="15" customHeight="1" x14ac:dyDescent="0.25">
      <c r="C808" s="1880">
        <v>44847</v>
      </c>
      <c r="D808" s="1679" t="s">
        <v>9035</v>
      </c>
      <c r="E808" s="1680"/>
      <c r="F808" s="1771">
        <v>1</v>
      </c>
      <c r="G808" s="1667" t="s">
        <v>4668</v>
      </c>
      <c r="H808" s="1772"/>
      <c r="I808" s="1772"/>
      <c r="J808" s="1779" t="s">
        <v>8787</v>
      </c>
      <c r="K808" s="1680" t="s">
        <v>520</v>
      </c>
      <c r="L808" s="1778" t="s">
        <v>9036</v>
      </c>
      <c r="M808" s="1773" t="s">
        <v>9037</v>
      </c>
      <c r="N808" s="1680" t="s">
        <v>9038</v>
      </c>
      <c r="O808" s="1774" t="s">
        <v>9039</v>
      </c>
      <c r="P808" s="1771">
        <v>35</v>
      </c>
      <c r="Q808" s="1771">
        <v>35</v>
      </c>
      <c r="R808" s="1764" t="s">
        <v>8982</v>
      </c>
      <c r="S808" s="1764" t="s">
        <v>8983</v>
      </c>
      <c r="T808" s="1775" t="s">
        <v>8984</v>
      </c>
      <c r="U808" s="1775" t="s">
        <v>6514</v>
      </c>
      <c r="V808" s="66">
        <v>44241</v>
      </c>
    </row>
    <row r="809" spans="3:22" ht="15" customHeight="1" x14ac:dyDescent="0.25">
      <c r="C809" s="1880">
        <v>44846</v>
      </c>
      <c r="D809" s="1857" t="s">
        <v>9040</v>
      </c>
      <c r="E809" s="1858" t="s">
        <v>13</v>
      </c>
      <c r="F809" s="1859">
        <v>25</v>
      </c>
      <c r="G809" s="1706" t="s">
        <v>4668</v>
      </c>
      <c r="H809" s="1860"/>
      <c r="I809" s="1860"/>
      <c r="J809" s="1861" t="s">
        <v>9041</v>
      </c>
      <c r="K809" s="1858" t="s">
        <v>506</v>
      </c>
      <c r="L809" s="1858" t="s">
        <v>9042</v>
      </c>
      <c r="M809" s="1862" t="s">
        <v>9043</v>
      </c>
      <c r="N809" s="1858" t="s">
        <v>9044</v>
      </c>
      <c r="O809" s="1863" t="s">
        <v>9045</v>
      </c>
      <c r="P809" s="1859">
        <v>0</v>
      </c>
      <c r="Q809" s="1859">
        <v>0</v>
      </c>
      <c r="R809" s="1765" t="s">
        <v>5382</v>
      </c>
      <c r="S809" s="1765" t="s">
        <v>6919</v>
      </c>
      <c r="T809" s="1770" t="s">
        <v>6446</v>
      </c>
      <c r="U809" s="1770" t="s">
        <v>6447</v>
      </c>
      <c r="V809" s="61">
        <v>22408</v>
      </c>
    </row>
    <row r="810" spans="3:22" ht="15" customHeight="1" x14ac:dyDescent="0.25">
      <c r="C810" s="1880">
        <v>44846</v>
      </c>
      <c r="D810" s="1991" t="s">
        <v>9046</v>
      </c>
      <c r="E810" s="1995" t="s">
        <v>13</v>
      </c>
      <c r="F810" s="1998">
        <v>3</v>
      </c>
      <c r="G810" s="1667" t="s">
        <v>4668</v>
      </c>
      <c r="H810" s="1993"/>
      <c r="I810" s="1993"/>
      <c r="J810" s="1994" t="s">
        <v>9047</v>
      </c>
      <c r="K810" s="1995" t="s">
        <v>506</v>
      </c>
      <c r="L810" s="1995" t="s">
        <v>9048</v>
      </c>
      <c r="M810" s="1996" t="s">
        <v>9049</v>
      </c>
      <c r="N810" s="1995" t="s">
        <v>9050</v>
      </c>
      <c r="O810" s="1997" t="s">
        <v>9051</v>
      </c>
      <c r="P810" s="1998">
        <v>34</v>
      </c>
      <c r="Q810" s="1998">
        <v>102</v>
      </c>
      <c r="R810" s="1765" t="s">
        <v>7838</v>
      </c>
      <c r="S810" s="1765" t="s">
        <v>9052</v>
      </c>
      <c r="T810" s="1770" t="s">
        <v>6588</v>
      </c>
      <c r="U810" s="1770" t="s">
        <v>6589</v>
      </c>
      <c r="V810" s="61">
        <v>29607</v>
      </c>
    </row>
    <row r="811" spans="3:22" ht="15" customHeight="1" x14ac:dyDescent="0.25">
      <c r="C811" s="1880">
        <v>44846</v>
      </c>
      <c r="D811" s="1723" t="s">
        <v>9053</v>
      </c>
      <c r="E811" s="1724" t="s">
        <v>13</v>
      </c>
      <c r="F811" s="1784">
        <v>40</v>
      </c>
      <c r="G811" s="1667" t="s">
        <v>4714</v>
      </c>
      <c r="H811" s="1780"/>
      <c r="I811" s="1780"/>
      <c r="J811" s="1781" t="s">
        <v>9054</v>
      </c>
      <c r="K811" s="1724" t="s">
        <v>782</v>
      </c>
      <c r="L811" s="1724" t="s">
        <v>9055</v>
      </c>
      <c r="M811" s="1782" t="s">
        <v>9056</v>
      </c>
      <c r="N811" s="1724" t="s">
        <v>9057</v>
      </c>
      <c r="O811" s="1783" t="s">
        <v>9058</v>
      </c>
      <c r="P811" s="1784">
        <v>16</v>
      </c>
      <c r="Q811" s="1784">
        <v>640</v>
      </c>
      <c r="R811" s="1765" t="s">
        <v>6511</v>
      </c>
      <c r="S811" s="1765" t="s">
        <v>6512</v>
      </c>
      <c r="T811" s="1770" t="s">
        <v>6513</v>
      </c>
      <c r="U811" s="1770" t="s">
        <v>6514</v>
      </c>
      <c r="V811" s="61">
        <v>43016</v>
      </c>
    </row>
    <row r="812" spans="3:22" ht="15" customHeight="1" x14ac:dyDescent="0.25">
      <c r="C812" s="1880">
        <v>44846</v>
      </c>
      <c r="D812" s="1679" t="s">
        <v>9059</v>
      </c>
      <c r="E812" s="1680"/>
      <c r="F812" s="1771">
        <v>75</v>
      </c>
      <c r="G812" s="1667" t="s">
        <v>4668</v>
      </c>
      <c r="H812" s="1772"/>
      <c r="I812" s="1772"/>
      <c r="J812" s="1779" t="s">
        <v>9060</v>
      </c>
      <c r="K812" s="1680" t="s">
        <v>520</v>
      </c>
      <c r="L812" s="1778" t="s">
        <v>9036</v>
      </c>
      <c r="M812" s="1773" t="s">
        <v>9037</v>
      </c>
      <c r="N812" s="1680" t="s">
        <v>9038</v>
      </c>
      <c r="O812" s="1774" t="s">
        <v>9061</v>
      </c>
      <c r="P812" s="1771">
        <v>35</v>
      </c>
      <c r="Q812" s="1771">
        <v>2625</v>
      </c>
      <c r="R812" s="1764" t="s">
        <v>8982</v>
      </c>
      <c r="S812" s="1764" t="s">
        <v>8983</v>
      </c>
      <c r="T812" s="1775" t="s">
        <v>8984</v>
      </c>
      <c r="U812" s="1775" t="s">
        <v>6514</v>
      </c>
      <c r="V812" s="66">
        <v>44241</v>
      </c>
    </row>
    <row r="813" spans="3:22" ht="15" customHeight="1" x14ac:dyDescent="0.25">
      <c r="C813" s="1880">
        <v>44846</v>
      </c>
      <c r="D813" s="1679" t="s">
        <v>9062</v>
      </c>
      <c r="E813" s="1680"/>
      <c r="F813" s="1771">
        <v>5</v>
      </c>
      <c r="G813" s="1667" t="s">
        <v>4668</v>
      </c>
      <c r="H813" s="1772"/>
      <c r="I813" s="1772"/>
      <c r="J813" s="1779" t="s">
        <v>9063</v>
      </c>
      <c r="K813" s="1680" t="s">
        <v>506</v>
      </c>
      <c r="L813" s="1778" t="s">
        <v>9064</v>
      </c>
      <c r="M813" s="1773" t="s">
        <v>9065</v>
      </c>
      <c r="N813" s="1680" t="s">
        <v>9066</v>
      </c>
      <c r="O813" s="1774" t="s">
        <v>9067</v>
      </c>
      <c r="P813" s="1771">
        <v>54</v>
      </c>
      <c r="Q813" s="1771">
        <v>270</v>
      </c>
      <c r="R813" s="1764" t="s">
        <v>524</v>
      </c>
      <c r="S813" s="1764" t="s">
        <v>8765</v>
      </c>
      <c r="T813" s="1775" t="s">
        <v>7031</v>
      </c>
      <c r="U813" s="1775" t="s">
        <v>6534</v>
      </c>
      <c r="V813" s="66">
        <v>80403</v>
      </c>
    </row>
    <row r="814" spans="3:22" ht="15" customHeight="1" x14ac:dyDescent="0.25">
      <c r="C814" s="1880">
        <v>44845</v>
      </c>
      <c r="D814" s="1679" t="s">
        <v>9068</v>
      </c>
      <c r="E814" s="1680"/>
      <c r="F814" s="1771">
        <v>10</v>
      </c>
      <c r="G814" s="1667" t="s">
        <v>574</v>
      </c>
      <c r="H814" s="1772"/>
      <c r="I814" s="1772"/>
      <c r="J814" s="1779" t="s">
        <v>9069</v>
      </c>
      <c r="K814" s="1680" t="s">
        <v>506</v>
      </c>
      <c r="L814" s="1778" t="s">
        <v>8967</v>
      </c>
      <c r="M814" s="1773" t="s">
        <v>9070</v>
      </c>
      <c r="N814" s="1680" t="s">
        <v>9071</v>
      </c>
      <c r="O814" s="1774" t="s">
        <v>91</v>
      </c>
      <c r="P814" s="1771">
        <v>72</v>
      </c>
      <c r="Q814" s="1771">
        <v>720</v>
      </c>
      <c r="R814" s="1764" t="s">
        <v>1485</v>
      </c>
      <c r="S814" s="1764" t="s">
        <v>9072</v>
      </c>
      <c r="T814" s="1775" t="s">
        <v>9073</v>
      </c>
      <c r="U814" s="1775" t="s">
        <v>9074</v>
      </c>
      <c r="V814" s="1535" t="s">
        <v>9075</v>
      </c>
    </row>
    <row r="815" spans="3:22" ht="15" customHeight="1" x14ac:dyDescent="0.25">
      <c r="C815" s="1880">
        <v>44845</v>
      </c>
      <c r="D815" s="1664" t="s">
        <v>9076</v>
      </c>
      <c r="E815" s="1665"/>
      <c r="F815" s="1721">
        <v>25</v>
      </c>
      <c r="G815" s="1667" t="s">
        <v>8371</v>
      </c>
      <c r="H815" s="1766"/>
      <c r="I815" s="1766"/>
      <c r="J815" s="1767" t="s">
        <v>9077</v>
      </c>
      <c r="K815" s="1665" t="s">
        <v>506</v>
      </c>
      <c r="L815" s="2003" t="s">
        <v>9078</v>
      </c>
      <c r="M815" s="1768" t="s">
        <v>9079</v>
      </c>
      <c r="N815" s="1665" t="s">
        <v>9080</v>
      </c>
      <c r="O815" s="1769" t="s">
        <v>9081</v>
      </c>
      <c r="P815" s="1721">
        <v>13</v>
      </c>
      <c r="Q815" s="1721">
        <v>325</v>
      </c>
      <c r="R815" s="1765" t="s">
        <v>5988</v>
      </c>
      <c r="S815" s="1765" t="s">
        <v>6601</v>
      </c>
      <c r="T815" s="1770" t="s">
        <v>6602</v>
      </c>
      <c r="U815" s="1770" t="s">
        <v>6603</v>
      </c>
      <c r="V815" s="61">
        <v>84106</v>
      </c>
    </row>
    <row r="816" spans="3:22" ht="15" customHeight="1" x14ac:dyDescent="0.25">
      <c r="C816" s="1880">
        <v>44845</v>
      </c>
      <c r="D816" s="1723" t="s">
        <v>9082</v>
      </c>
      <c r="E816" s="1724" t="s">
        <v>8947</v>
      </c>
      <c r="F816" s="1784">
        <v>9</v>
      </c>
      <c r="G816" s="1667" t="s">
        <v>4668</v>
      </c>
      <c r="H816" s="1780"/>
      <c r="I816" s="1780"/>
      <c r="J816" s="1781" t="s">
        <v>9083</v>
      </c>
      <c r="K816" s="1724" t="s">
        <v>506</v>
      </c>
      <c r="L816" s="1724" t="s">
        <v>8948</v>
      </c>
      <c r="M816" s="1782" t="s">
        <v>9084</v>
      </c>
      <c r="N816" s="1724" t="s">
        <v>8950</v>
      </c>
      <c r="O816" s="1724" t="s">
        <v>8951</v>
      </c>
      <c r="P816" s="1784">
        <v>6</v>
      </c>
      <c r="Q816" s="1784">
        <v>54</v>
      </c>
      <c r="R816" s="1765" t="s">
        <v>8952</v>
      </c>
      <c r="S816" s="1765" t="s">
        <v>8953</v>
      </c>
      <c r="T816" s="1770" t="s">
        <v>8954</v>
      </c>
      <c r="U816" s="1770" t="s">
        <v>6534</v>
      </c>
      <c r="V816" s="61" t="s">
        <v>8955</v>
      </c>
    </row>
    <row r="817" spans="3:22" ht="15" customHeight="1" x14ac:dyDescent="0.25">
      <c r="C817" s="1880">
        <v>44844</v>
      </c>
      <c r="D817" s="1679" t="s">
        <v>9085</v>
      </c>
      <c r="E817" s="1680"/>
      <c r="F817" s="1771">
        <v>160</v>
      </c>
      <c r="G817" s="1667" t="s">
        <v>4714</v>
      </c>
      <c r="H817" s="1772"/>
      <c r="I817" s="1772"/>
      <c r="J817" s="1779" t="s">
        <v>9086</v>
      </c>
      <c r="K817" s="1680" t="s">
        <v>506</v>
      </c>
      <c r="L817" s="1778" t="s">
        <v>9087</v>
      </c>
      <c r="M817" s="1773" t="s">
        <v>9088</v>
      </c>
      <c r="N817" s="1680" t="s">
        <v>8736</v>
      </c>
      <c r="O817" s="1774" t="s">
        <v>9067</v>
      </c>
      <c r="P817" s="1771">
        <v>0</v>
      </c>
      <c r="Q817" s="1771">
        <v>0</v>
      </c>
      <c r="R817" s="1764" t="s">
        <v>524</v>
      </c>
      <c r="S817" s="1764" t="s">
        <v>8765</v>
      </c>
      <c r="T817" s="1775" t="s">
        <v>7031</v>
      </c>
      <c r="U817" s="1775" t="s">
        <v>6534</v>
      </c>
      <c r="V817" s="66">
        <v>80403</v>
      </c>
    </row>
    <row r="818" spans="3:22" ht="15" customHeight="1" x14ac:dyDescent="0.25">
      <c r="C818" s="1880">
        <v>44844</v>
      </c>
      <c r="D818" s="1679" t="s">
        <v>9089</v>
      </c>
      <c r="E818" s="1680"/>
      <c r="F818" s="1771">
        <v>160</v>
      </c>
      <c r="G818" s="1667" t="s">
        <v>4714</v>
      </c>
      <c r="H818" s="1772"/>
      <c r="I818" s="1772"/>
      <c r="J818" s="1779" t="s">
        <v>9090</v>
      </c>
      <c r="K818" s="1680" t="s">
        <v>506</v>
      </c>
      <c r="L818" s="1778" t="s">
        <v>9091</v>
      </c>
      <c r="M818" s="1773" t="s">
        <v>9092</v>
      </c>
      <c r="N818" s="1680" t="s">
        <v>9093</v>
      </c>
      <c r="O818" s="1774" t="s">
        <v>91</v>
      </c>
      <c r="P818" s="1771">
        <v>0</v>
      </c>
      <c r="Q818" s="1771">
        <v>0</v>
      </c>
      <c r="R818" s="1764" t="s">
        <v>524</v>
      </c>
      <c r="S818" s="1764" t="s">
        <v>8765</v>
      </c>
      <c r="T818" s="1775" t="s">
        <v>7031</v>
      </c>
      <c r="U818" s="1775" t="s">
        <v>6534</v>
      </c>
      <c r="V818" s="66">
        <v>80403</v>
      </c>
    </row>
    <row r="819" spans="3:22" ht="15" customHeight="1" x14ac:dyDescent="0.25">
      <c r="C819" s="2004">
        <v>44844</v>
      </c>
      <c r="D819" s="1679" t="s">
        <v>9094</v>
      </c>
      <c r="E819" s="1989"/>
      <c r="F819" s="1771">
        <v>50</v>
      </c>
      <c r="G819" s="2005"/>
      <c r="H819" s="1772"/>
      <c r="I819" s="1772"/>
      <c r="J819" s="1779">
        <v>44844</v>
      </c>
      <c r="K819" s="1680" t="s">
        <v>782</v>
      </c>
      <c r="L819" s="1778" t="s">
        <v>1144</v>
      </c>
      <c r="M819" s="1773" t="s">
        <v>9095</v>
      </c>
      <c r="N819" s="1680"/>
      <c r="O819" s="1774" t="s">
        <v>91</v>
      </c>
      <c r="P819" s="1771">
        <v>33</v>
      </c>
      <c r="Q819" s="1990">
        <v>1650</v>
      </c>
      <c r="R819" s="1764" t="s">
        <v>9096</v>
      </c>
      <c r="S819" s="1764" t="s">
        <v>9097</v>
      </c>
      <c r="T819" s="1775" t="s">
        <v>7584</v>
      </c>
      <c r="U819" s="1775" t="s">
        <v>6817</v>
      </c>
      <c r="V819" s="66">
        <v>60504</v>
      </c>
    </row>
    <row r="820" spans="3:22" ht="15" customHeight="1" x14ac:dyDescent="0.25">
      <c r="C820" s="1880">
        <v>44844</v>
      </c>
      <c r="D820" s="1679" t="s">
        <v>9098</v>
      </c>
      <c r="E820" s="1989"/>
      <c r="F820" s="1771">
        <v>60</v>
      </c>
      <c r="G820" s="1667">
        <v>96</v>
      </c>
      <c r="H820" s="1772"/>
      <c r="I820" s="1772"/>
      <c r="J820" s="1779" t="s">
        <v>9099</v>
      </c>
      <c r="K820" s="1680" t="s">
        <v>520</v>
      </c>
      <c r="L820" s="1778" t="s">
        <v>9100</v>
      </c>
      <c r="M820" s="1773" t="s">
        <v>9101</v>
      </c>
      <c r="N820" s="1680" t="s">
        <v>8712</v>
      </c>
      <c r="O820" s="1774" t="s">
        <v>9102</v>
      </c>
      <c r="P820" s="1771">
        <v>20</v>
      </c>
      <c r="Q820" s="1990">
        <v>1200</v>
      </c>
      <c r="R820" s="1764" t="s">
        <v>6617</v>
      </c>
      <c r="S820" s="1764" t="s">
        <v>6618</v>
      </c>
      <c r="T820" s="1775" t="s">
        <v>6619</v>
      </c>
      <c r="U820" s="1775" t="s">
        <v>6620</v>
      </c>
      <c r="V820" s="66">
        <v>53080</v>
      </c>
    </row>
    <row r="821" spans="3:22" ht="15" customHeight="1" x14ac:dyDescent="0.25">
      <c r="C821" s="1880">
        <v>44844</v>
      </c>
      <c r="D821" s="1679" t="s">
        <v>9103</v>
      </c>
      <c r="E821" s="1989"/>
      <c r="F821" s="1771">
        <v>62</v>
      </c>
      <c r="G821" s="1667" t="s">
        <v>4714</v>
      </c>
      <c r="H821" s="1772"/>
      <c r="I821" s="1772"/>
      <c r="J821" s="1779" t="s">
        <v>9104</v>
      </c>
      <c r="K821" s="1680" t="s">
        <v>540</v>
      </c>
      <c r="L821" s="1778" t="s">
        <v>511</v>
      </c>
      <c r="M821" s="1773" t="s">
        <v>9105</v>
      </c>
      <c r="N821" s="1680" t="s">
        <v>9106</v>
      </c>
      <c r="O821" s="1774" t="s">
        <v>9107</v>
      </c>
      <c r="P821" s="1771">
        <v>12</v>
      </c>
      <c r="Q821" s="1990">
        <v>744</v>
      </c>
      <c r="R821" s="1764" t="s">
        <v>5460</v>
      </c>
      <c r="S821" s="1764" t="s">
        <v>6633</v>
      </c>
      <c r="T821" s="1775" t="s">
        <v>6634</v>
      </c>
      <c r="U821" s="1775" t="s">
        <v>6635</v>
      </c>
      <c r="V821" s="1535" t="s">
        <v>9108</v>
      </c>
    </row>
    <row r="822" spans="3:22" ht="15" customHeight="1" x14ac:dyDescent="0.25">
      <c r="C822" s="1880">
        <v>44841</v>
      </c>
      <c r="D822" s="1693" t="s">
        <v>9109</v>
      </c>
      <c r="E822" s="1694"/>
      <c r="F822" s="2006" t="s">
        <v>9110</v>
      </c>
      <c r="G822" s="1667" t="s">
        <v>4714</v>
      </c>
      <c r="H822" s="1793"/>
      <c r="I822" s="1793"/>
      <c r="J822" s="1794" t="s">
        <v>9111</v>
      </c>
      <c r="K822" s="1694" t="s">
        <v>520</v>
      </c>
      <c r="L822" s="1694" t="s">
        <v>9112</v>
      </c>
      <c r="M822" s="1796" t="s">
        <v>9113</v>
      </c>
      <c r="N822" s="1694" t="s">
        <v>8546</v>
      </c>
      <c r="O822" s="1797" t="s">
        <v>91</v>
      </c>
      <c r="P822" s="1792">
        <v>54</v>
      </c>
      <c r="Q822" s="1792">
        <v>540</v>
      </c>
      <c r="R822" s="1764" t="s">
        <v>1388</v>
      </c>
      <c r="S822" s="1764" t="s">
        <v>8548</v>
      </c>
      <c r="T822" s="1775" t="s">
        <v>8549</v>
      </c>
      <c r="U822" s="1775" t="s">
        <v>8550</v>
      </c>
      <c r="V822" s="66">
        <v>19713</v>
      </c>
    </row>
    <row r="823" spans="3:22" ht="15" customHeight="1" x14ac:dyDescent="0.25">
      <c r="C823" s="1880">
        <v>44841</v>
      </c>
      <c r="D823" s="1679" t="s">
        <v>9114</v>
      </c>
      <c r="E823" s="1989"/>
      <c r="F823" s="1771">
        <v>30</v>
      </c>
      <c r="G823" s="1667" t="s">
        <v>4668</v>
      </c>
      <c r="H823" s="1772"/>
      <c r="I823" s="1772"/>
      <c r="J823" s="1779" t="s">
        <v>9115</v>
      </c>
      <c r="K823" s="1680" t="s">
        <v>782</v>
      </c>
      <c r="L823" s="1778" t="s">
        <v>511</v>
      </c>
      <c r="M823" s="1773" t="s">
        <v>9116</v>
      </c>
      <c r="N823" s="1680" t="s">
        <v>9117</v>
      </c>
      <c r="O823" s="1774" t="s">
        <v>9118</v>
      </c>
      <c r="P823" s="1771">
        <v>66</v>
      </c>
      <c r="Q823" s="1990">
        <v>1980</v>
      </c>
      <c r="R823" s="1764" t="s">
        <v>9096</v>
      </c>
      <c r="S823" s="1764" t="s">
        <v>9097</v>
      </c>
      <c r="T823" s="1775" t="s">
        <v>7584</v>
      </c>
      <c r="U823" s="1775" t="s">
        <v>6817</v>
      </c>
      <c r="V823" s="66">
        <v>60504</v>
      </c>
    </row>
    <row r="824" spans="3:22" ht="15" customHeight="1" x14ac:dyDescent="0.25">
      <c r="C824" s="2007">
        <v>44841</v>
      </c>
      <c r="D824" s="1844" t="s">
        <v>9119</v>
      </c>
      <c r="E824" s="1802"/>
      <c r="F824" s="1852" t="s">
        <v>9120</v>
      </c>
      <c r="G824" s="1817" t="s">
        <v>7679</v>
      </c>
      <c r="H824" s="1799"/>
      <c r="I824" s="1799"/>
      <c r="J824" s="1848">
        <v>44841</v>
      </c>
      <c r="K824" s="1800" t="e" vm="1">
        <v>#VALUE!</v>
      </c>
      <c r="L824" s="1720" t="s">
        <v>9121</v>
      </c>
      <c r="M824" s="1768" t="s">
        <v>9122</v>
      </c>
      <c r="N824" s="1665" t="s">
        <v>9123</v>
      </c>
      <c r="O824" s="1678" t="s">
        <v>9124</v>
      </c>
      <c r="P824" s="1802">
        <v>8</v>
      </c>
      <c r="Q824" s="1802">
        <v>104</v>
      </c>
      <c r="R824" s="1765" t="s">
        <v>3559</v>
      </c>
      <c r="S824" s="1765" t="s">
        <v>6571</v>
      </c>
      <c r="T824" s="1765" t="s">
        <v>6572</v>
      </c>
      <c r="U824" s="1765" t="s">
        <v>6573</v>
      </c>
      <c r="V824" s="61" t="s">
        <v>9125</v>
      </c>
    </row>
    <row r="825" spans="3:22" ht="15" customHeight="1" x14ac:dyDescent="0.25">
      <c r="C825" s="1880">
        <v>44841</v>
      </c>
      <c r="D825" s="1664" t="s">
        <v>9126</v>
      </c>
      <c r="E825" s="1665"/>
      <c r="F825" s="1776">
        <v>500</v>
      </c>
      <c r="G825" s="1667" t="s">
        <v>4668</v>
      </c>
      <c r="H825" s="1766"/>
      <c r="I825" s="1766"/>
      <c r="J825" s="1767" t="s">
        <v>9127</v>
      </c>
      <c r="K825" s="1665" t="s">
        <v>5335</v>
      </c>
      <c r="L825" s="1720"/>
      <c r="M825" s="1768" t="s">
        <v>9128</v>
      </c>
      <c r="N825" s="1665" t="s">
        <v>9129</v>
      </c>
      <c r="O825" s="1769" t="s">
        <v>9130</v>
      </c>
      <c r="P825" s="1721">
        <v>7</v>
      </c>
      <c r="Q825" s="1721">
        <v>3500</v>
      </c>
      <c r="R825" s="1765" t="s">
        <v>9131</v>
      </c>
      <c r="S825" s="1765" t="s">
        <v>9132</v>
      </c>
      <c r="T825" s="1770" t="s">
        <v>7860</v>
      </c>
      <c r="U825" s="1770" t="s">
        <v>6465</v>
      </c>
      <c r="V825" s="61" t="s">
        <v>9133</v>
      </c>
    </row>
    <row r="826" spans="3:22" ht="15" customHeight="1" x14ac:dyDescent="0.25">
      <c r="C826" s="1880">
        <v>44840</v>
      </c>
      <c r="D826" s="1664" t="s">
        <v>9134</v>
      </c>
      <c r="E826" s="1665"/>
      <c r="F826" s="1721">
        <v>1</v>
      </c>
      <c r="G826" s="1667" t="s">
        <v>574</v>
      </c>
      <c r="H826" s="1766"/>
      <c r="I826" s="1766"/>
      <c r="J826" s="1767" t="s">
        <v>9135</v>
      </c>
      <c r="K826" s="1665" t="s">
        <v>782</v>
      </c>
      <c r="L826" s="1720" t="s">
        <v>1038</v>
      </c>
      <c r="M826" s="1768" t="s">
        <v>9136</v>
      </c>
      <c r="N826" s="1665" t="s">
        <v>9137</v>
      </c>
      <c r="O826" s="1769" t="s">
        <v>9138</v>
      </c>
      <c r="P826" s="1721">
        <v>13</v>
      </c>
      <c r="Q826" s="1721">
        <v>13</v>
      </c>
      <c r="R826" s="1765" t="s">
        <v>8119</v>
      </c>
      <c r="S826" s="1765" t="s">
        <v>8120</v>
      </c>
      <c r="T826" s="1770" t="s">
        <v>8121</v>
      </c>
      <c r="U826" s="1770" t="s">
        <v>6475</v>
      </c>
      <c r="V826" s="61">
        <v>49546</v>
      </c>
    </row>
    <row r="827" spans="3:22" ht="15" customHeight="1" x14ac:dyDescent="0.25">
      <c r="C827" s="1880">
        <v>44840</v>
      </c>
      <c r="D827" s="1664" t="s">
        <v>9139</v>
      </c>
      <c r="E827" s="1665"/>
      <c r="F827" s="1721">
        <v>2</v>
      </c>
      <c r="G827" s="1667"/>
      <c r="H827" s="1766"/>
      <c r="I827" s="1766"/>
      <c r="J827" s="1767" t="s">
        <v>9135</v>
      </c>
      <c r="K827" s="1665" t="s">
        <v>506</v>
      </c>
      <c r="L827" s="1720" t="s">
        <v>9140</v>
      </c>
      <c r="M827" s="1768" t="s">
        <v>1144</v>
      </c>
      <c r="N827" s="1665"/>
      <c r="O827" s="1769" t="s">
        <v>9141</v>
      </c>
      <c r="P827" s="1721">
        <v>12</v>
      </c>
      <c r="Q827" s="1721">
        <v>24</v>
      </c>
      <c r="R827" s="1765" t="s">
        <v>4617</v>
      </c>
      <c r="S827" s="1765" t="s">
        <v>6906</v>
      </c>
      <c r="T827" s="1770" t="s">
        <v>6803</v>
      </c>
      <c r="U827" s="61" t="s">
        <v>6804</v>
      </c>
      <c r="V827" s="1765">
        <v>32904</v>
      </c>
    </row>
    <row r="828" spans="3:22" ht="15" customHeight="1" x14ac:dyDescent="0.25">
      <c r="C828" s="1880">
        <v>44840</v>
      </c>
      <c r="D828" s="1664" t="s">
        <v>9142</v>
      </c>
      <c r="E828" s="1665"/>
      <c r="F828" s="1721">
        <v>2</v>
      </c>
      <c r="G828" s="1667"/>
      <c r="H828" s="1766"/>
      <c r="I828" s="1766"/>
      <c r="J828" s="1767" t="s">
        <v>9135</v>
      </c>
      <c r="K828" s="1665" t="s">
        <v>506</v>
      </c>
      <c r="L828" s="1720" t="s">
        <v>8494</v>
      </c>
      <c r="M828" s="1768" t="s">
        <v>9143</v>
      </c>
      <c r="N828" s="1665" t="s">
        <v>9144</v>
      </c>
      <c r="O828" s="1769" t="s">
        <v>9145</v>
      </c>
      <c r="P828" s="1721">
        <v>10</v>
      </c>
      <c r="Q828" s="1721">
        <v>20</v>
      </c>
      <c r="R828" s="1765" t="s">
        <v>4617</v>
      </c>
      <c r="S828" s="1765" t="s">
        <v>6906</v>
      </c>
      <c r="T828" s="1770" t="s">
        <v>6803</v>
      </c>
      <c r="U828" s="61" t="s">
        <v>6804</v>
      </c>
      <c r="V828" s="1765">
        <v>32904</v>
      </c>
    </row>
    <row r="829" spans="3:22" ht="15" customHeight="1" x14ac:dyDescent="0.25">
      <c r="C829" s="1880">
        <v>44839</v>
      </c>
      <c r="D829" s="1664" t="s">
        <v>9146</v>
      </c>
      <c r="E829" s="1989"/>
      <c r="F829" s="1721">
        <v>25</v>
      </c>
      <c r="G829" s="1667" t="s">
        <v>4668</v>
      </c>
      <c r="H829" s="1766"/>
      <c r="I829" s="1766"/>
      <c r="J829" s="1767" t="s">
        <v>9115</v>
      </c>
      <c r="K829" s="1665" t="s">
        <v>506</v>
      </c>
      <c r="L829" s="1720" t="s">
        <v>1038</v>
      </c>
      <c r="M829" s="1768" t="s">
        <v>9147</v>
      </c>
      <c r="N829" s="1665" t="s">
        <v>9148</v>
      </c>
      <c r="O829" s="1769" t="s">
        <v>9149</v>
      </c>
      <c r="P829" s="1721">
        <v>23</v>
      </c>
      <c r="Q829" s="1990">
        <v>575</v>
      </c>
      <c r="R829" s="1765" t="s">
        <v>9150</v>
      </c>
      <c r="S829" s="1765" t="s">
        <v>9151</v>
      </c>
      <c r="T829" s="1770" t="s">
        <v>9152</v>
      </c>
      <c r="U829" s="1770" t="s">
        <v>6465</v>
      </c>
      <c r="V829" s="61">
        <v>15086</v>
      </c>
    </row>
    <row r="830" spans="3:22" ht="15" customHeight="1" x14ac:dyDescent="0.25">
      <c r="C830" s="2008">
        <v>44839</v>
      </c>
      <c r="D830" s="1980" t="s">
        <v>9153</v>
      </c>
      <c r="E830" s="1989"/>
      <c r="F830" s="2009" t="s">
        <v>4159</v>
      </c>
      <c r="G830" s="2010" t="s">
        <v>4714</v>
      </c>
      <c r="H830" s="1981"/>
      <c r="I830" s="1981"/>
      <c r="J830" s="1982" t="s">
        <v>9115</v>
      </c>
      <c r="K830" s="1960" t="s">
        <v>506</v>
      </c>
      <c r="L830" s="1983" t="s">
        <v>9154</v>
      </c>
      <c r="M830" s="1984" t="s">
        <v>9155</v>
      </c>
      <c r="N830" s="1960" t="s">
        <v>505</v>
      </c>
      <c r="O830" s="1985" t="s">
        <v>9156</v>
      </c>
      <c r="P830" s="1961">
        <v>38</v>
      </c>
      <c r="Q830" s="1990">
        <v>228</v>
      </c>
      <c r="R830" s="1986" t="s">
        <v>9157</v>
      </c>
      <c r="S830" s="1986" t="s">
        <v>9158</v>
      </c>
      <c r="T830" s="1987" t="s">
        <v>9159</v>
      </c>
      <c r="U830" s="1987" t="s">
        <v>6514</v>
      </c>
      <c r="V830" s="1988">
        <v>44056</v>
      </c>
    </row>
    <row r="831" spans="3:22" ht="15" customHeight="1" x14ac:dyDescent="0.25">
      <c r="C831" s="1880">
        <v>44839</v>
      </c>
      <c r="D831" s="1664" t="s">
        <v>9160</v>
      </c>
      <c r="E831" s="1665"/>
      <c r="F831" s="1721">
        <v>20</v>
      </c>
      <c r="G831" s="1667" t="s">
        <v>574</v>
      </c>
      <c r="H831" s="1766"/>
      <c r="I831" s="1766"/>
      <c r="J831" s="1767" t="s">
        <v>9161</v>
      </c>
      <c r="K831" s="1665" t="s">
        <v>3667</v>
      </c>
      <c r="L831" s="1720" t="s">
        <v>9162</v>
      </c>
      <c r="M831" s="1768" t="s">
        <v>9163</v>
      </c>
      <c r="N831" s="1665" t="s">
        <v>9164</v>
      </c>
      <c r="O831" s="1769" t="s">
        <v>9165</v>
      </c>
      <c r="P831" s="1721">
        <v>55</v>
      </c>
      <c r="Q831" s="1721">
        <v>1100</v>
      </c>
      <c r="R831" s="1765" t="s">
        <v>9166</v>
      </c>
      <c r="S831" s="1765" t="s">
        <v>9167</v>
      </c>
      <c r="T831" s="1770" t="s">
        <v>9168</v>
      </c>
      <c r="U831" s="1770" t="s">
        <v>6546</v>
      </c>
      <c r="V831" s="61" t="s">
        <v>9169</v>
      </c>
    </row>
    <row r="832" spans="3:22" ht="15" customHeight="1" x14ac:dyDescent="0.25">
      <c r="C832" s="1880">
        <v>44839</v>
      </c>
      <c r="D832" s="1664" t="s">
        <v>9170</v>
      </c>
      <c r="E832" s="1665"/>
      <c r="F832" s="1721">
        <v>34</v>
      </c>
      <c r="G832" s="1667" t="s">
        <v>4714</v>
      </c>
      <c r="H832" s="1766"/>
      <c r="I832" s="1766"/>
      <c r="J832" s="1767" t="s">
        <v>9161</v>
      </c>
      <c r="K832" s="1665" t="s">
        <v>506</v>
      </c>
      <c r="L832" s="1720" t="s">
        <v>1038</v>
      </c>
      <c r="M832" s="1768" t="s">
        <v>9171</v>
      </c>
      <c r="N832" s="1665" t="s">
        <v>9172</v>
      </c>
      <c r="O832" s="1769" t="s">
        <v>9173</v>
      </c>
      <c r="P832" s="1721">
        <v>33</v>
      </c>
      <c r="Q832" s="1721">
        <v>1122</v>
      </c>
      <c r="R832" s="1765" t="s">
        <v>6024</v>
      </c>
      <c r="S832" s="1765" t="s">
        <v>9174</v>
      </c>
      <c r="T832" s="1770" t="s">
        <v>9175</v>
      </c>
      <c r="U832" s="1770" t="s">
        <v>9176</v>
      </c>
      <c r="V832" s="61">
        <v>30339</v>
      </c>
    </row>
    <row r="833" spans="3:22" ht="15" customHeight="1" x14ac:dyDescent="0.25">
      <c r="C833" s="1880">
        <v>44839</v>
      </c>
      <c r="D833" s="1664" t="s">
        <v>9177</v>
      </c>
      <c r="E833" s="1665"/>
      <c r="F833" s="1721">
        <v>10</v>
      </c>
      <c r="G833" s="1667" t="s">
        <v>4668</v>
      </c>
      <c r="H833" s="1766"/>
      <c r="I833" s="1766"/>
      <c r="J833" s="1767" t="s">
        <v>9178</v>
      </c>
      <c r="K833" s="1665" t="s">
        <v>506</v>
      </c>
      <c r="L833" s="1720" t="s">
        <v>9179</v>
      </c>
      <c r="M833" s="1768" t="s">
        <v>9180</v>
      </c>
      <c r="N833" s="1665" t="s">
        <v>9181</v>
      </c>
      <c r="O833" s="1769" t="s">
        <v>9182</v>
      </c>
      <c r="P833" s="1721">
        <v>11</v>
      </c>
      <c r="Q833" s="1721">
        <v>110</v>
      </c>
      <c r="R833" s="1765" t="s">
        <v>9183</v>
      </c>
      <c r="S833" s="1765" t="s">
        <v>6654</v>
      </c>
      <c r="T833" s="1770" t="s">
        <v>6655</v>
      </c>
      <c r="U833" s="1770" t="s">
        <v>6546</v>
      </c>
      <c r="V833" s="61">
        <v>94103</v>
      </c>
    </row>
    <row r="834" spans="3:22" ht="15" customHeight="1" x14ac:dyDescent="0.25">
      <c r="C834" s="2011">
        <v>44837</v>
      </c>
      <c r="D834" s="66" t="s">
        <v>9184</v>
      </c>
      <c r="E834" s="1764" t="s">
        <v>6693</v>
      </c>
      <c r="F834" s="2012">
        <v>12</v>
      </c>
      <c r="G834" s="2013" t="s">
        <v>574</v>
      </c>
      <c r="H834" s="1918"/>
      <c r="I834" s="1918"/>
      <c r="J834" s="2014">
        <v>44838</v>
      </c>
      <c r="K834" s="2012" t="s">
        <v>9185</v>
      </c>
      <c r="L834" s="2015" t="s">
        <v>4286</v>
      </c>
      <c r="M834" s="1919" t="s">
        <v>9186</v>
      </c>
      <c r="N834" s="2012"/>
      <c r="O834" s="1917" t="s">
        <v>9187</v>
      </c>
      <c r="P834" s="2016"/>
      <c r="Q834" s="1764" t="s">
        <v>6692</v>
      </c>
      <c r="R834" s="1775" t="s">
        <v>6694</v>
      </c>
      <c r="S834" s="1775" t="s">
        <v>6534</v>
      </c>
      <c r="T834" s="66">
        <v>80027</v>
      </c>
      <c r="U834" s="1764"/>
      <c r="V834" s="66"/>
    </row>
    <row r="835" spans="3:22" ht="15" customHeight="1" x14ac:dyDescent="0.25">
      <c r="C835" s="1880">
        <v>44837</v>
      </c>
      <c r="D835" s="1679" t="s">
        <v>9188</v>
      </c>
      <c r="E835" s="1764" t="s">
        <v>7011</v>
      </c>
      <c r="F835" s="1771">
        <v>10</v>
      </c>
      <c r="G835" s="1667" t="s">
        <v>9189</v>
      </c>
      <c r="H835" s="1772"/>
      <c r="I835" s="1772"/>
      <c r="J835" s="1779" t="s">
        <v>9190</v>
      </c>
      <c r="K835" s="1680" t="s">
        <v>506</v>
      </c>
      <c r="L835" s="1778" t="s">
        <v>9191</v>
      </c>
      <c r="M835" s="1773" t="s">
        <v>9192</v>
      </c>
      <c r="N835" s="1680" t="s">
        <v>9193</v>
      </c>
      <c r="O835" s="1774" t="s">
        <v>9194</v>
      </c>
      <c r="P835" s="1771">
        <v>9</v>
      </c>
      <c r="Q835" s="1764" t="s">
        <v>8376</v>
      </c>
      <c r="R835" s="1775" t="s">
        <v>7012</v>
      </c>
      <c r="S835" s="1775" t="s">
        <v>6502</v>
      </c>
      <c r="T835" s="66">
        <v>1801</v>
      </c>
      <c r="U835" s="1764"/>
      <c r="V835" s="66"/>
    </row>
    <row r="836" spans="3:22" ht="15" customHeight="1" x14ac:dyDescent="0.25">
      <c r="C836" s="1880">
        <v>44837</v>
      </c>
      <c r="D836" s="1664" t="s">
        <v>9195</v>
      </c>
      <c r="E836" s="1765" t="s">
        <v>7817</v>
      </c>
      <c r="F836" s="1721">
        <v>50</v>
      </c>
      <c r="G836" s="1667" t="s">
        <v>574</v>
      </c>
      <c r="H836" s="1766"/>
      <c r="I836" s="1766"/>
      <c r="J836" s="1767" t="s">
        <v>9196</v>
      </c>
      <c r="K836" s="1665" t="s">
        <v>782</v>
      </c>
      <c r="L836" s="1720" t="s">
        <v>511</v>
      </c>
      <c r="M836" s="1768" t="s">
        <v>9197</v>
      </c>
      <c r="N836" s="1665" t="s">
        <v>9198</v>
      </c>
      <c r="O836" s="1769" t="s">
        <v>9199</v>
      </c>
      <c r="P836" s="1721">
        <v>29</v>
      </c>
      <c r="Q836" s="1765" t="s">
        <v>7816</v>
      </c>
      <c r="R836" s="1770" t="s">
        <v>7818</v>
      </c>
      <c r="S836" s="1770" t="s">
        <v>6484</v>
      </c>
      <c r="T836" s="61">
        <v>20878</v>
      </c>
      <c r="U836" s="1765" t="s">
        <v>9200</v>
      </c>
      <c r="V836" s="61"/>
    </row>
    <row r="837" spans="3:22" ht="15" customHeight="1" x14ac:dyDescent="0.25">
      <c r="C837" s="1880">
        <v>44834</v>
      </c>
      <c r="D837" s="1693" t="s">
        <v>9201</v>
      </c>
      <c r="E837" s="1764" t="s">
        <v>9202</v>
      </c>
      <c r="F837" s="1792">
        <v>150</v>
      </c>
      <c r="G837" s="1793"/>
      <c r="H837" s="1793"/>
      <c r="I837" s="1793"/>
      <c r="J837" s="1794" t="s">
        <v>9203</v>
      </c>
      <c r="K837" s="1694" t="s">
        <v>506</v>
      </c>
      <c r="L837" s="1694" t="s">
        <v>9204</v>
      </c>
      <c r="M837" s="1796" t="s">
        <v>9186</v>
      </c>
      <c r="N837" s="1694"/>
      <c r="O837" s="1797" t="s">
        <v>9187</v>
      </c>
      <c r="P837" s="1792">
        <v>24</v>
      </c>
      <c r="Q837" s="1764" t="s">
        <v>6061</v>
      </c>
      <c r="R837" s="1775" t="s">
        <v>8064</v>
      </c>
      <c r="S837" s="1775" t="s">
        <v>6447</v>
      </c>
      <c r="T837" s="66">
        <v>20170</v>
      </c>
      <c r="U837" s="1764"/>
      <c r="V837" s="66"/>
    </row>
    <row r="838" spans="3:22" ht="15" customHeight="1" x14ac:dyDescent="0.25">
      <c r="C838" s="1880">
        <v>44834</v>
      </c>
      <c r="D838" s="1664" t="s">
        <v>9205</v>
      </c>
      <c r="E838" s="1765" t="s">
        <v>8857</v>
      </c>
      <c r="F838" s="1721">
        <v>5</v>
      </c>
      <c r="G838" s="1667" t="s">
        <v>4714</v>
      </c>
      <c r="H838" s="1766"/>
      <c r="I838" s="1766"/>
      <c r="J838" s="1767" t="s">
        <v>9206</v>
      </c>
      <c r="K838" s="1665" t="s">
        <v>782</v>
      </c>
      <c r="L838" s="1720" t="s">
        <v>511</v>
      </c>
      <c r="M838" s="1768" t="s">
        <v>9207</v>
      </c>
      <c r="N838" s="1665" t="s">
        <v>9208</v>
      </c>
      <c r="O838" s="1769" t="s">
        <v>9209</v>
      </c>
      <c r="P838" s="1721">
        <v>6</v>
      </c>
      <c r="Q838" s="1765" t="s">
        <v>8856</v>
      </c>
      <c r="R838" s="1770" t="s">
        <v>8858</v>
      </c>
      <c r="S838" s="1770" t="s">
        <v>6534</v>
      </c>
      <c r="T838" s="61">
        <v>80031</v>
      </c>
      <c r="U838" s="1765"/>
      <c r="V838" s="61"/>
    </row>
    <row r="839" spans="3:22" ht="15" customHeight="1" x14ac:dyDescent="0.25">
      <c r="C839" s="1880">
        <v>44834</v>
      </c>
      <c r="D839" s="2017" t="s">
        <v>9210</v>
      </c>
      <c r="E839" s="1764" t="s">
        <v>9211</v>
      </c>
      <c r="F839" s="2018">
        <v>300</v>
      </c>
      <c r="G839" s="1667" t="s">
        <v>8371</v>
      </c>
      <c r="H839" s="2019"/>
      <c r="I839" s="2019"/>
      <c r="J839" s="2020" t="s">
        <v>9212</v>
      </c>
      <c r="K839" s="2021" t="s">
        <v>506</v>
      </c>
      <c r="L839" s="2021" t="s">
        <v>1038</v>
      </c>
      <c r="M839" s="2022" t="s">
        <v>9213</v>
      </c>
      <c r="N839" s="2021" t="s">
        <v>9214</v>
      </c>
      <c r="O839" s="2023" t="s">
        <v>9102</v>
      </c>
      <c r="P839" s="2018">
        <v>0</v>
      </c>
      <c r="Q839" s="1764" t="s">
        <v>9215</v>
      </c>
      <c r="R839" s="1775" t="s">
        <v>9216</v>
      </c>
      <c r="S839" s="1775" t="s">
        <v>6502</v>
      </c>
      <c r="T839" s="1535" t="s">
        <v>9217</v>
      </c>
      <c r="U839" s="1764"/>
      <c r="V839" s="66"/>
    </row>
    <row r="840" spans="3:22" ht="15" customHeight="1" x14ac:dyDescent="0.25">
      <c r="C840" s="1880">
        <v>44834</v>
      </c>
      <c r="D840" s="1844" t="s">
        <v>9218</v>
      </c>
      <c r="E840" s="1765" t="s">
        <v>6571</v>
      </c>
      <c r="F840" s="1852">
        <v>87</v>
      </c>
      <c r="G840" s="1667" t="s">
        <v>7679</v>
      </c>
      <c r="H840" s="1799"/>
      <c r="I840" s="1799"/>
      <c r="J840" s="1848">
        <v>44834</v>
      </c>
      <c r="K840" s="1800" t="e" vm="1">
        <v>#VALUE!</v>
      </c>
      <c r="L840" s="1720" t="s">
        <v>9219</v>
      </c>
      <c r="M840" s="1877" t="s">
        <v>9220</v>
      </c>
      <c r="N840" s="1665" t="s">
        <v>9123</v>
      </c>
      <c r="O840" s="1678" t="s">
        <v>9124</v>
      </c>
      <c r="P840" s="1802">
        <v>8</v>
      </c>
      <c r="Q840" s="1765" t="s">
        <v>3559</v>
      </c>
      <c r="R840" s="1765" t="s">
        <v>6572</v>
      </c>
      <c r="S840" s="1765" t="s">
        <v>6573</v>
      </c>
      <c r="T840" s="61" t="s">
        <v>9125</v>
      </c>
      <c r="U840" s="1765" t="s">
        <v>9221</v>
      </c>
      <c r="V840" s="61">
        <v>749026308</v>
      </c>
    </row>
    <row r="841" spans="3:22" ht="15" customHeight="1" x14ac:dyDescent="0.25">
      <c r="C841" s="1880">
        <v>44833</v>
      </c>
      <c r="D841" s="2024" t="s">
        <v>9222</v>
      </c>
      <c r="E841" s="1986" t="s">
        <v>7235</v>
      </c>
      <c r="F841" s="2025">
        <v>50</v>
      </c>
      <c r="G841" s="2026"/>
      <c r="H841" s="2026"/>
      <c r="I841" s="2026"/>
      <c r="J841" s="2027" t="s">
        <v>9223</v>
      </c>
      <c r="K841" s="2028" t="s">
        <v>520</v>
      </c>
      <c r="L841" s="2028" t="s">
        <v>9224</v>
      </c>
      <c r="M841" s="2029" t="s">
        <v>9225</v>
      </c>
      <c r="N841" s="2028"/>
      <c r="O841" s="2030" t="s">
        <v>9226</v>
      </c>
      <c r="P841" s="2025">
        <v>100</v>
      </c>
      <c r="Q841" s="1986" t="s">
        <v>842</v>
      </c>
      <c r="R841" s="1987" t="s">
        <v>7236</v>
      </c>
      <c r="S841" s="1987" t="s">
        <v>7237</v>
      </c>
      <c r="T841" s="2031" t="s">
        <v>8945</v>
      </c>
      <c r="U841" s="1986"/>
      <c r="V841" s="1988"/>
    </row>
    <row r="842" spans="3:22" ht="15" customHeight="1" x14ac:dyDescent="0.25">
      <c r="C842" s="1880">
        <v>44833</v>
      </c>
      <c r="D842" s="1679" t="s">
        <v>9227</v>
      </c>
      <c r="E842" s="1764" t="s">
        <v>8923</v>
      </c>
      <c r="F842" s="1771">
        <v>10</v>
      </c>
      <c r="G842" s="1667" t="s">
        <v>4714</v>
      </c>
      <c r="H842" s="1772"/>
      <c r="I842" s="1772"/>
      <c r="J842" s="1779" t="s">
        <v>9127</v>
      </c>
      <c r="K842" s="1680" t="s">
        <v>3667</v>
      </c>
      <c r="L842" s="1778" t="s">
        <v>511</v>
      </c>
      <c r="M842" s="1773" t="s">
        <v>9228</v>
      </c>
      <c r="N842" s="1680" t="s">
        <v>9229</v>
      </c>
      <c r="O842" s="1774" t="s">
        <v>9230</v>
      </c>
      <c r="P842" s="1771">
        <v>0</v>
      </c>
      <c r="Q842" s="1764" t="s">
        <v>8922</v>
      </c>
      <c r="R842" s="1775" t="s">
        <v>7667</v>
      </c>
      <c r="S842" s="1775" t="s">
        <v>6502</v>
      </c>
      <c r="T842" s="1535" t="s">
        <v>8924</v>
      </c>
      <c r="U842" s="1764" t="s">
        <v>9231</v>
      </c>
      <c r="V842" s="66"/>
    </row>
    <row r="843" spans="3:22" ht="15" customHeight="1" x14ac:dyDescent="0.25">
      <c r="C843" s="1880">
        <v>44832</v>
      </c>
      <c r="D843" s="1679" t="s">
        <v>9232</v>
      </c>
      <c r="E843" s="1764" t="s">
        <v>9174</v>
      </c>
      <c r="F843" s="1771">
        <v>3</v>
      </c>
      <c r="G843" s="1667" t="s">
        <v>4714</v>
      </c>
      <c r="H843" s="1772"/>
      <c r="I843" s="1772"/>
      <c r="J843" s="1779" t="s">
        <v>9233</v>
      </c>
      <c r="K843" s="1680" t="s">
        <v>506</v>
      </c>
      <c r="L843" s="1778"/>
      <c r="M843" s="1773" t="s">
        <v>9234</v>
      </c>
      <c r="N843" s="1680" t="s">
        <v>9235</v>
      </c>
      <c r="O843" s="1774" t="s">
        <v>9236</v>
      </c>
      <c r="P843" s="1771">
        <v>108</v>
      </c>
      <c r="Q843" s="1764" t="s">
        <v>6024</v>
      </c>
      <c r="R843" s="1775" t="s">
        <v>9175</v>
      </c>
      <c r="S843" s="1775" t="s">
        <v>9176</v>
      </c>
      <c r="T843" s="66">
        <v>30339</v>
      </c>
      <c r="U843" s="1764" t="s">
        <v>9237</v>
      </c>
      <c r="V843" s="66"/>
    </row>
    <row r="844" spans="3:22" ht="15" customHeight="1" x14ac:dyDescent="0.25">
      <c r="C844" s="1880">
        <v>44831</v>
      </c>
      <c r="D844" s="1679" t="s">
        <v>9238</v>
      </c>
      <c r="E844" s="1764" t="s">
        <v>8334</v>
      </c>
      <c r="F844" s="1771">
        <v>125</v>
      </c>
      <c r="G844" s="1667" t="s">
        <v>4668</v>
      </c>
      <c r="H844" s="1772"/>
      <c r="I844" s="1772"/>
      <c r="J844" s="1779" t="s">
        <v>9239</v>
      </c>
      <c r="K844" s="1680" t="s">
        <v>506</v>
      </c>
      <c r="L844" s="1778" t="s">
        <v>1038</v>
      </c>
      <c r="M844" s="1773" t="s">
        <v>9240</v>
      </c>
      <c r="N844" s="1680" t="s">
        <v>9241</v>
      </c>
      <c r="O844" s="1774" t="s">
        <v>9242</v>
      </c>
      <c r="P844" s="1771">
        <v>0</v>
      </c>
      <c r="Q844" s="1764" t="s">
        <v>5682</v>
      </c>
      <c r="R844" s="1775" t="s">
        <v>8307</v>
      </c>
      <c r="S844" s="1775" t="s">
        <v>6502</v>
      </c>
      <c r="T844" s="1535" t="s">
        <v>9243</v>
      </c>
      <c r="U844" s="1764"/>
      <c r="V844" s="66"/>
    </row>
    <row r="845" spans="3:22" ht="15" customHeight="1" x14ac:dyDescent="0.25">
      <c r="C845" s="1880">
        <v>44831</v>
      </c>
      <c r="D845" s="1679" t="s">
        <v>9244</v>
      </c>
      <c r="E845" s="1764" t="s">
        <v>6541</v>
      </c>
      <c r="F845" s="1771">
        <v>75</v>
      </c>
      <c r="G845" s="1667" t="s">
        <v>4714</v>
      </c>
      <c r="H845" s="1772"/>
      <c r="I845" s="1772"/>
      <c r="J845" s="1779" t="s">
        <v>9239</v>
      </c>
      <c r="K845" s="1680" t="s">
        <v>506</v>
      </c>
      <c r="L845" s="1778" t="s">
        <v>1038</v>
      </c>
      <c r="M845" s="1773" t="s">
        <v>9245</v>
      </c>
      <c r="N845" s="1680" t="s">
        <v>9246</v>
      </c>
      <c r="O845" s="1774" t="s">
        <v>51</v>
      </c>
      <c r="P845" s="1771">
        <v>8</v>
      </c>
      <c r="Q845" s="1764" t="s">
        <v>9247</v>
      </c>
      <c r="R845" s="1775" t="s">
        <v>6542</v>
      </c>
      <c r="S845" s="1775" t="s">
        <v>6484</v>
      </c>
      <c r="T845" s="66">
        <v>21152</v>
      </c>
      <c r="U845" s="1764" t="s">
        <v>9248</v>
      </c>
      <c r="V845" s="66"/>
    </row>
    <row r="846" spans="3:22" ht="15" customHeight="1" x14ac:dyDescent="0.25">
      <c r="C846" s="1880">
        <v>44831</v>
      </c>
      <c r="D846" s="1693" t="s">
        <v>9249</v>
      </c>
      <c r="E846" s="1764" t="s">
        <v>6742</v>
      </c>
      <c r="F846" s="1792">
        <v>40</v>
      </c>
      <c r="G846" s="1667" t="s">
        <v>4668</v>
      </c>
      <c r="H846" s="1793"/>
      <c r="I846" s="1793"/>
      <c r="J846" s="1794" t="s">
        <v>9250</v>
      </c>
      <c r="K846" s="1694" t="s">
        <v>506</v>
      </c>
      <c r="L846" s="1694" t="s">
        <v>9251</v>
      </c>
      <c r="M846" s="1796" t="s">
        <v>9252</v>
      </c>
      <c r="N846" s="1694" t="s">
        <v>505</v>
      </c>
      <c r="O846" s="1797" t="s">
        <v>9253</v>
      </c>
      <c r="P846" s="1792">
        <v>11</v>
      </c>
      <c r="Q846" s="1764" t="s">
        <v>5837</v>
      </c>
      <c r="R846" s="1775" t="s">
        <v>6743</v>
      </c>
      <c r="S846" s="1775" t="s">
        <v>6484</v>
      </c>
      <c r="T846" s="66">
        <v>21666</v>
      </c>
      <c r="U846" s="1764"/>
      <c r="V846" s="66"/>
    </row>
    <row r="847" spans="3:22" ht="15" customHeight="1" x14ac:dyDescent="0.25">
      <c r="C847" s="1880">
        <v>44830</v>
      </c>
      <c r="D847" s="1679">
        <v>111875</v>
      </c>
      <c r="E847" s="1764" t="s">
        <v>9254</v>
      </c>
      <c r="F847" s="1771">
        <v>5</v>
      </c>
      <c r="G847" s="1772"/>
      <c r="H847" s="1772"/>
      <c r="I847" s="1772"/>
      <c r="J847" s="1779">
        <v>44820</v>
      </c>
      <c r="K847" s="1680" t="s">
        <v>506</v>
      </c>
      <c r="L847" s="1680" t="s">
        <v>776</v>
      </c>
      <c r="M847" s="1773"/>
      <c r="N847" s="1680"/>
      <c r="O847" s="1774"/>
      <c r="P847" s="1771"/>
      <c r="Q847" s="1764" t="s">
        <v>9255</v>
      </c>
      <c r="R847" s="1775" t="s">
        <v>9256</v>
      </c>
      <c r="S847" s="1775" t="s">
        <v>4783</v>
      </c>
      <c r="T847" s="66">
        <v>27592</v>
      </c>
      <c r="U847" s="1764"/>
      <c r="V847" s="66"/>
    </row>
    <row r="848" spans="3:22" ht="15" customHeight="1" x14ac:dyDescent="0.25">
      <c r="C848" s="1880">
        <v>44830</v>
      </c>
      <c r="D848" s="1679" t="s">
        <v>9257</v>
      </c>
      <c r="E848" s="1764" t="s">
        <v>9211</v>
      </c>
      <c r="F848" s="1771">
        <v>250</v>
      </c>
      <c r="G848" s="1667" t="s">
        <v>4668</v>
      </c>
      <c r="H848" s="1772"/>
      <c r="I848" s="1772"/>
      <c r="J848" s="1779" t="s">
        <v>9239</v>
      </c>
      <c r="K848" s="1680" t="s">
        <v>506</v>
      </c>
      <c r="L848" s="1720" t="s">
        <v>511</v>
      </c>
      <c r="M848" s="1773" t="s">
        <v>9258</v>
      </c>
      <c r="N848" s="1680" t="s">
        <v>9259</v>
      </c>
      <c r="O848" s="1774" t="s">
        <v>9260</v>
      </c>
      <c r="P848" s="1771">
        <v>0</v>
      </c>
      <c r="Q848" s="1764" t="s">
        <v>9215</v>
      </c>
      <c r="R848" s="1775" t="s">
        <v>9216</v>
      </c>
      <c r="S848" s="1775" t="s">
        <v>6502</v>
      </c>
      <c r="T848" s="1535" t="s">
        <v>9217</v>
      </c>
      <c r="U848" s="1764"/>
      <c r="V848" s="66"/>
    </row>
    <row r="849" spans="3:22" ht="15" customHeight="1" x14ac:dyDescent="0.25">
      <c r="C849" s="1880">
        <v>44830</v>
      </c>
      <c r="D849" s="1963" t="s">
        <v>9261</v>
      </c>
      <c r="E849" s="1764" t="s">
        <v>7943</v>
      </c>
      <c r="F849" s="1912">
        <v>20</v>
      </c>
      <c r="G849" s="1667" t="s">
        <v>4668</v>
      </c>
      <c r="H849" s="1913"/>
      <c r="I849" s="1913"/>
      <c r="J849" s="1914" t="s">
        <v>9262</v>
      </c>
      <c r="K849" s="1814" t="s">
        <v>506</v>
      </c>
      <c r="L849" s="1814" t="s">
        <v>9263</v>
      </c>
      <c r="M849" s="2032" t="s">
        <v>9264</v>
      </c>
      <c r="N849" s="1814" t="s">
        <v>9265</v>
      </c>
      <c r="O849" s="1916" t="s">
        <v>9266</v>
      </c>
      <c r="P849" s="1912">
        <v>21</v>
      </c>
      <c r="Q849" s="1764" t="s">
        <v>7942</v>
      </c>
      <c r="R849" s="1775" t="s">
        <v>7944</v>
      </c>
      <c r="S849" s="1775" t="s">
        <v>6514</v>
      </c>
      <c r="T849" s="66">
        <v>44087</v>
      </c>
      <c r="U849" s="1764" t="s">
        <v>9267</v>
      </c>
      <c r="V849" s="66"/>
    </row>
    <row r="850" spans="3:22" ht="15" customHeight="1" x14ac:dyDescent="0.25">
      <c r="C850" s="1880">
        <v>44830</v>
      </c>
      <c r="D850" s="1679" t="s">
        <v>9268</v>
      </c>
      <c r="E850" s="1764" t="s">
        <v>8857</v>
      </c>
      <c r="F850" s="1771">
        <v>200</v>
      </c>
      <c r="G850" s="1667" t="s">
        <v>574</v>
      </c>
      <c r="H850" s="1772"/>
      <c r="I850" s="1772"/>
      <c r="J850" s="1779" t="s">
        <v>9269</v>
      </c>
      <c r="K850" s="1680" t="s">
        <v>506</v>
      </c>
      <c r="L850" s="1778"/>
      <c r="M850" s="1773" t="s">
        <v>9270</v>
      </c>
      <c r="N850" s="1680" t="s">
        <v>9271</v>
      </c>
      <c r="O850" s="1774" t="s">
        <v>51</v>
      </c>
      <c r="P850" s="1771">
        <v>1</v>
      </c>
      <c r="Q850" s="1764" t="s">
        <v>8856</v>
      </c>
      <c r="R850" s="1775" t="s">
        <v>8858</v>
      </c>
      <c r="S850" s="1775" t="s">
        <v>6534</v>
      </c>
      <c r="T850" s="66">
        <v>80031</v>
      </c>
      <c r="U850" s="1764"/>
      <c r="V850" s="66"/>
    </row>
    <row r="851" spans="3:22" ht="15" customHeight="1" x14ac:dyDescent="0.25">
      <c r="C851" s="1880">
        <v>44830</v>
      </c>
      <c r="D851" s="1679" t="s">
        <v>9272</v>
      </c>
      <c r="E851" s="1764" t="s">
        <v>9273</v>
      </c>
      <c r="F851" s="1771">
        <v>8</v>
      </c>
      <c r="G851" s="1667" t="s">
        <v>4668</v>
      </c>
      <c r="H851" s="1772"/>
      <c r="I851" s="1772"/>
      <c r="J851" s="1779" t="s">
        <v>9269</v>
      </c>
      <c r="K851" s="1680" t="s">
        <v>506</v>
      </c>
      <c r="L851" s="1778" t="s">
        <v>9274</v>
      </c>
      <c r="M851" s="1773" t="s">
        <v>9275</v>
      </c>
      <c r="N851" s="1680" t="s">
        <v>9276</v>
      </c>
      <c r="O851" s="1774" t="s">
        <v>51</v>
      </c>
      <c r="P851" s="1771">
        <v>142</v>
      </c>
      <c r="Q851" s="1764" t="s">
        <v>9277</v>
      </c>
      <c r="R851" s="1775" t="s">
        <v>9278</v>
      </c>
      <c r="S851" s="1775" t="s">
        <v>6579</v>
      </c>
      <c r="T851" s="66">
        <v>98032</v>
      </c>
      <c r="U851" s="1764" t="s">
        <v>9279</v>
      </c>
      <c r="V851" s="66"/>
    </row>
    <row r="852" spans="3:22" ht="15" customHeight="1" x14ac:dyDescent="0.25">
      <c r="C852" s="1880">
        <v>44828</v>
      </c>
      <c r="D852" s="1679" t="s">
        <v>9280</v>
      </c>
      <c r="E852" s="1764" t="s">
        <v>9281</v>
      </c>
      <c r="F852" s="1680">
        <v>405</v>
      </c>
      <c r="G852" s="1667" t="s">
        <v>9282</v>
      </c>
      <c r="H852" s="1772"/>
      <c r="I852" s="1772"/>
      <c r="J852" s="1779" t="s">
        <v>9283</v>
      </c>
      <c r="K852" s="1680" t="s">
        <v>506</v>
      </c>
      <c r="L852" s="1778" t="s">
        <v>9284</v>
      </c>
      <c r="M852" s="1773" t="s">
        <v>9285</v>
      </c>
      <c r="N852" s="1680" t="s">
        <v>9286</v>
      </c>
      <c r="O852" s="1774" t="s">
        <v>9287</v>
      </c>
      <c r="P852" s="1771">
        <v>8</v>
      </c>
      <c r="Q852" s="1764" t="s">
        <v>9288</v>
      </c>
      <c r="R852" s="1775" t="s">
        <v>9289</v>
      </c>
      <c r="S852" s="1775" t="s">
        <v>6838</v>
      </c>
      <c r="T852" s="66">
        <v>70130</v>
      </c>
      <c r="U852" s="1764"/>
      <c r="V852" s="66"/>
    </row>
    <row r="853" spans="3:22" ht="15" customHeight="1" x14ac:dyDescent="0.25">
      <c r="C853" s="1880">
        <v>44827</v>
      </c>
      <c r="D853" s="1963" t="s">
        <v>9290</v>
      </c>
      <c r="E853" s="1764" t="s">
        <v>7943</v>
      </c>
      <c r="F853" s="1912">
        <v>35</v>
      </c>
      <c r="G853" s="1667" t="s">
        <v>4668</v>
      </c>
      <c r="H853" s="1913"/>
      <c r="I853" s="1913"/>
      <c r="J853" s="1914" t="s">
        <v>9291</v>
      </c>
      <c r="K853" s="1814" t="s">
        <v>506</v>
      </c>
      <c r="L853" s="1814" t="s">
        <v>9292</v>
      </c>
      <c r="M853" s="1915" t="s">
        <v>627</v>
      </c>
      <c r="N853" s="1814" t="s">
        <v>9293</v>
      </c>
      <c r="O853" s="1916" t="s">
        <v>9266</v>
      </c>
      <c r="P853" s="1912">
        <v>21</v>
      </c>
      <c r="Q853" s="1764" t="s">
        <v>7942</v>
      </c>
      <c r="R853" s="1775" t="s">
        <v>7944</v>
      </c>
      <c r="S853" s="1775" t="s">
        <v>6514</v>
      </c>
      <c r="T853" s="66">
        <v>44087</v>
      </c>
      <c r="U853" s="1764"/>
      <c r="V853" s="66"/>
    </row>
    <row r="854" spans="3:22" ht="15" customHeight="1" x14ac:dyDescent="0.25">
      <c r="C854" s="1880">
        <v>44827</v>
      </c>
      <c r="D854" s="1679" t="s">
        <v>9294</v>
      </c>
      <c r="E854" s="1764" t="s">
        <v>9295</v>
      </c>
      <c r="F854" s="1771">
        <v>200</v>
      </c>
      <c r="G854" s="1667" t="s">
        <v>4668</v>
      </c>
      <c r="H854" s="1772"/>
      <c r="I854" s="1772"/>
      <c r="J854" s="1779" t="s">
        <v>9296</v>
      </c>
      <c r="K854" s="1680" t="s">
        <v>506</v>
      </c>
      <c r="L854" s="1778" t="s">
        <v>9297</v>
      </c>
      <c r="M854" s="1768" t="s">
        <v>9298</v>
      </c>
      <c r="N854" s="1680" t="s">
        <v>9299</v>
      </c>
      <c r="O854" s="1774" t="s">
        <v>9300</v>
      </c>
      <c r="P854" s="1771">
        <v>4</v>
      </c>
      <c r="Q854" s="1764" t="s">
        <v>5542</v>
      </c>
      <c r="R854" s="1775" t="s">
        <v>9301</v>
      </c>
      <c r="S854" s="1775" t="s">
        <v>6502</v>
      </c>
      <c r="T854" s="1535" t="s">
        <v>9302</v>
      </c>
      <c r="U854" s="1764" t="s">
        <v>9303</v>
      </c>
      <c r="V854" s="66"/>
    </row>
    <row r="855" spans="3:22" ht="15" customHeight="1" x14ac:dyDescent="0.25">
      <c r="C855" s="1880">
        <v>44827</v>
      </c>
      <c r="D855" s="1679" t="s">
        <v>9304</v>
      </c>
      <c r="E855" s="1764" t="s">
        <v>9281</v>
      </c>
      <c r="F855" s="1680">
        <v>45</v>
      </c>
      <c r="G855" s="1667" t="s">
        <v>9282</v>
      </c>
      <c r="H855" s="1772"/>
      <c r="I855" s="1772"/>
      <c r="J855" s="1779" t="s">
        <v>9305</v>
      </c>
      <c r="K855" s="1680" t="s">
        <v>506</v>
      </c>
      <c r="L855" s="1778" t="s">
        <v>9284</v>
      </c>
      <c r="M855" s="1773" t="s">
        <v>9285</v>
      </c>
      <c r="N855" s="1680" t="s">
        <v>9286</v>
      </c>
      <c r="O855" s="1774" t="s">
        <v>9287</v>
      </c>
      <c r="P855" s="1771">
        <v>8</v>
      </c>
      <c r="Q855" s="1764" t="s">
        <v>9288</v>
      </c>
      <c r="R855" s="1775" t="s">
        <v>9289</v>
      </c>
      <c r="S855" s="1775" t="s">
        <v>6838</v>
      </c>
      <c r="T855" s="66">
        <v>70130</v>
      </c>
      <c r="U855" s="1764"/>
      <c r="V855" s="66"/>
    </row>
    <row r="856" spans="3:22" ht="15" customHeight="1" x14ac:dyDescent="0.25">
      <c r="C856" s="1880">
        <v>44827</v>
      </c>
      <c r="D856" s="1844" t="s">
        <v>9306</v>
      </c>
      <c r="E856" s="1765" t="s">
        <v>6571</v>
      </c>
      <c r="F856" s="1852">
        <v>70</v>
      </c>
      <c r="G856" s="1667" t="s">
        <v>7679</v>
      </c>
      <c r="H856" s="1799"/>
      <c r="I856" s="1799"/>
      <c r="J856" s="1848">
        <v>44827</v>
      </c>
      <c r="K856" s="1800" t="e" vm="1">
        <v>#VALUE!</v>
      </c>
      <c r="L856" s="1720" t="s">
        <v>9307</v>
      </c>
      <c r="M856" s="1877" t="s">
        <v>9220</v>
      </c>
      <c r="N856" s="1665" t="s">
        <v>9123</v>
      </c>
      <c r="O856" s="1678" t="s">
        <v>9124</v>
      </c>
      <c r="P856" s="1802">
        <v>8</v>
      </c>
      <c r="Q856" s="1765" t="s">
        <v>3559</v>
      </c>
      <c r="R856" s="1765" t="s">
        <v>6572</v>
      </c>
      <c r="S856" s="1765" t="s">
        <v>6573</v>
      </c>
      <c r="T856" s="61" t="s">
        <v>9125</v>
      </c>
      <c r="U856" s="1765" t="s">
        <v>9221</v>
      </c>
      <c r="V856" s="61">
        <v>749026308</v>
      </c>
    </row>
    <row r="857" spans="3:22" ht="15" customHeight="1" x14ac:dyDescent="0.25">
      <c r="C857" s="1880">
        <v>44826</v>
      </c>
      <c r="D857" s="1946" t="s">
        <v>9308</v>
      </c>
      <c r="E857" s="1765" t="s">
        <v>7943</v>
      </c>
      <c r="F857" s="1953">
        <v>25</v>
      </c>
      <c r="G857" s="1667" t="s">
        <v>8371</v>
      </c>
      <c r="H857" s="1949"/>
      <c r="I857" s="1949"/>
      <c r="J857" s="1950" t="s">
        <v>9309</v>
      </c>
      <c r="K857" s="1947" t="s">
        <v>506</v>
      </c>
      <c r="L857" s="1947" t="s">
        <v>9310</v>
      </c>
      <c r="M857" s="1951" t="s">
        <v>9311</v>
      </c>
      <c r="N857" s="1947" t="s">
        <v>9312</v>
      </c>
      <c r="O857" s="1952" t="s">
        <v>9313</v>
      </c>
      <c r="P857" s="1953">
        <v>22</v>
      </c>
      <c r="Q857" s="1765" t="s">
        <v>7942</v>
      </c>
      <c r="R857" s="1770" t="s">
        <v>7944</v>
      </c>
      <c r="S857" s="1770" t="s">
        <v>6514</v>
      </c>
      <c r="T857" s="61">
        <v>44087</v>
      </c>
      <c r="U857" s="1765" t="s">
        <v>9267</v>
      </c>
      <c r="V857" s="61"/>
    </row>
    <row r="858" spans="3:22" ht="15" customHeight="1" x14ac:dyDescent="0.25">
      <c r="C858" s="1880">
        <v>44826</v>
      </c>
      <c r="D858" s="1679" t="s">
        <v>9314</v>
      </c>
      <c r="E858" s="1764" t="s">
        <v>6693</v>
      </c>
      <c r="F858" s="1680">
        <v>50</v>
      </c>
      <c r="G858" s="1667" t="s">
        <v>574</v>
      </c>
      <c r="H858" s="1772"/>
      <c r="I858" s="1772"/>
      <c r="J858" s="1779">
        <v>44826</v>
      </c>
      <c r="K858" s="1680" t="s">
        <v>506</v>
      </c>
      <c r="L858" s="1778" t="s">
        <v>9315</v>
      </c>
      <c r="M858" s="1773" t="s">
        <v>9316</v>
      </c>
      <c r="N858" s="1680" t="s">
        <v>8900</v>
      </c>
      <c r="O858" s="1774" t="s">
        <v>8901</v>
      </c>
      <c r="P858" s="1771">
        <v>0</v>
      </c>
      <c r="Q858" s="1764" t="s">
        <v>6692</v>
      </c>
      <c r="R858" s="1775" t="s">
        <v>6694</v>
      </c>
      <c r="S858" s="1775" t="s">
        <v>6534</v>
      </c>
      <c r="T858" s="66">
        <v>80027</v>
      </c>
      <c r="U858" s="1764"/>
      <c r="V858" s="66"/>
    </row>
    <row r="859" spans="3:22" ht="15" customHeight="1" x14ac:dyDescent="0.25">
      <c r="C859" s="1880">
        <v>44825</v>
      </c>
      <c r="D859" s="1664" t="s">
        <v>9317</v>
      </c>
      <c r="E859" s="1765" t="s">
        <v>9174</v>
      </c>
      <c r="F859" s="1721">
        <v>3</v>
      </c>
      <c r="G859" s="1667" t="s">
        <v>4714</v>
      </c>
      <c r="H859" s="1766"/>
      <c r="I859" s="1766"/>
      <c r="J859" s="1767" t="s">
        <v>9318</v>
      </c>
      <c r="K859" s="1665" t="s">
        <v>506</v>
      </c>
      <c r="L859" s="1720" t="s">
        <v>9319</v>
      </c>
      <c r="M859" s="1768" t="s">
        <v>9320</v>
      </c>
      <c r="N859" s="1665" t="s">
        <v>9321</v>
      </c>
      <c r="O859" s="1769" t="s">
        <v>9322</v>
      </c>
      <c r="P859" s="1721">
        <v>22</v>
      </c>
      <c r="Q859" s="1765" t="s">
        <v>6024</v>
      </c>
      <c r="R859" s="1770" t="s">
        <v>9175</v>
      </c>
      <c r="S859" s="1770" t="s">
        <v>9176</v>
      </c>
      <c r="T859" s="61">
        <v>30339</v>
      </c>
      <c r="U859" s="1765" t="s">
        <v>9237</v>
      </c>
      <c r="V859" s="61"/>
    </row>
    <row r="860" spans="3:22" ht="15" customHeight="1" x14ac:dyDescent="0.25">
      <c r="C860" s="1880">
        <v>44825</v>
      </c>
      <c r="D860" s="1664" t="s">
        <v>9323</v>
      </c>
      <c r="E860" s="1765" t="s">
        <v>6541</v>
      </c>
      <c r="F860" s="1776" t="s">
        <v>9324</v>
      </c>
      <c r="G860" s="1667" t="s">
        <v>4668</v>
      </c>
      <c r="H860" s="1766"/>
      <c r="I860" s="1766"/>
      <c r="J860" s="1767" t="s">
        <v>9325</v>
      </c>
      <c r="K860" s="1665" t="s">
        <v>506</v>
      </c>
      <c r="L860" s="1720" t="s">
        <v>9326</v>
      </c>
      <c r="M860" s="1768" t="s">
        <v>9327</v>
      </c>
      <c r="N860" s="1665" t="s">
        <v>9328</v>
      </c>
      <c r="O860" s="1769" t="s">
        <v>9329</v>
      </c>
      <c r="P860" s="1721">
        <v>14</v>
      </c>
      <c r="Q860" s="1765" t="s">
        <v>5954</v>
      </c>
      <c r="R860" s="1770" t="s">
        <v>6542</v>
      </c>
      <c r="S860" s="1770" t="s">
        <v>6484</v>
      </c>
      <c r="T860" s="61">
        <v>21152</v>
      </c>
      <c r="U860" s="1765" t="s">
        <v>9330</v>
      </c>
      <c r="V860" s="61"/>
    </row>
    <row r="861" spans="3:22" ht="15" customHeight="1" x14ac:dyDescent="0.25">
      <c r="C861" s="1880">
        <v>44825</v>
      </c>
      <c r="D861" s="1946" t="s">
        <v>9331</v>
      </c>
      <c r="E861" s="1765" t="s">
        <v>7839</v>
      </c>
      <c r="F861" s="1953">
        <v>50</v>
      </c>
      <c r="G861" s="1667" t="s">
        <v>574</v>
      </c>
      <c r="H861" s="1949"/>
      <c r="I861" s="1949"/>
      <c r="J861" s="1950" t="s">
        <v>9332</v>
      </c>
      <c r="K861" s="1947" t="s">
        <v>506</v>
      </c>
      <c r="L861" s="1947" t="s">
        <v>9333</v>
      </c>
      <c r="M861" s="1951" t="s">
        <v>9334</v>
      </c>
      <c r="N861" s="1947" t="s">
        <v>7836</v>
      </c>
      <c r="O861" s="1952" t="s">
        <v>9335</v>
      </c>
      <c r="P861" s="1953">
        <v>0</v>
      </c>
      <c r="Q861" s="1765" t="s">
        <v>7838</v>
      </c>
      <c r="R861" s="1770" t="s">
        <v>6803</v>
      </c>
      <c r="S861" s="1770" t="s">
        <v>6804</v>
      </c>
      <c r="T861" s="61">
        <v>32901</v>
      </c>
      <c r="U861" s="1765" t="s">
        <v>9336</v>
      </c>
      <c r="V861" s="61"/>
    </row>
    <row r="862" spans="3:22" ht="15" customHeight="1" x14ac:dyDescent="0.25">
      <c r="C862" s="1880">
        <v>44825</v>
      </c>
      <c r="D862" s="1679" t="s">
        <v>9337</v>
      </c>
      <c r="E862" s="1764" t="s">
        <v>6729</v>
      </c>
      <c r="F862" s="1890">
        <v>50</v>
      </c>
      <c r="G862" s="1772"/>
      <c r="H862" s="1772"/>
      <c r="I862" s="1772"/>
      <c r="J862" s="1779" t="s">
        <v>9338</v>
      </c>
      <c r="K862" s="1680" t="s">
        <v>3667</v>
      </c>
      <c r="L862" s="1778" t="s">
        <v>9339</v>
      </c>
      <c r="M862" s="1773" t="s">
        <v>9340</v>
      </c>
      <c r="N862" s="1680" t="s">
        <v>9341</v>
      </c>
      <c r="O862" s="1774" t="s">
        <v>9342</v>
      </c>
      <c r="P862" s="1771">
        <v>7</v>
      </c>
      <c r="Q862" s="1764" t="s">
        <v>5334</v>
      </c>
      <c r="R862" s="1775" t="s">
        <v>6730</v>
      </c>
      <c r="S862" s="1775" t="s">
        <v>6534</v>
      </c>
      <c r="T862" s="66">
        <v>80301</v>
      </c>
      <c r="U862" s="1764"/>
      <c r="V862" s="66"/>
    </row>
    <row r="863" spans="3:22" ht="15" customHeight="1" x14ac:dyDescent="0.25">
      <c r="C863" s="1880">
        <v>44825</v>
      </c>
      <c r="D863" s="1679" t="s">
        <v>9343</v>
      </c>
      <c r="E863" s="1764" t="s">
        <v>6512</v>
      </c>
      <c r="F863" s="1771">
        <v>200</v>
      </c>
      <c r="G863" s="1667" t="s">
        <v>4668</v>
      </c>
      <c r="H863" s="1772"/>
      <c r="I863" s="1772"/>
      <c r="J863" s="1779" t="s">
        <v>9344</v>
      </c>
      <c r="K863" s="1680" t="s">
        <v>782</v>
      </c>
      <c r="L863" s="1778" t="s">
        <v>1038</v>
      </c>
      <c r="M863" s="1773" t="s">
        <v>9345</v>
      </c>
      <c r="N863" s="1680" t="s">
        <v>9346</v>
      </c>
      <c r="O863" s="1774" t="s">
        <v>9347</v>
      </c>
      <c r="P863" s="1771">
        <v>14</v>
      </c>
      <c r="Q863" s="1764" t="s">
        <v>6511</v>
      </c>
      <c r="R863" s="1775" t="s">
        <v>6513</v>
      </c>
      <c r="S863" s="1775" t="s">
        <v>6514</v>
      </c>
      <c r="T863" s="66">
        <v>43016</v>
      </c>
      <c r="U863" s="1764"/>
      <c r="V863" s="66"/>
    </row>
    <row r="864" spans="3:22" ht="15" customHeight="1" x14ac:dyDescent="0.25">
      <c r="C864" s="1880">
        <v>44823</v>
      </c>
      <c r="D864" s="1679" t="s">
        <v>9348</v>
      </c>
      <c r="E864" s="1764" t="s">
        <v>9349</v>
      </c>
      <c r="F864" s="1771">
        <v>1</v>
      </c>
      <c r="G864" s="1667" t="s">
        <v>4668</v>
      </c>
      <c r="H864" s="1772"/>
      <c r="I864" s="1772"/>
      <c r="J864" s="1779" t="s">
        <v>9350</v>
      </c>
      <c r="K864" s="1680" t="s">
        <v>3667</v>
      </c>
      <c r="L864" s="1694" t="s">
        <v>9351</v>
      </c>
      <c r="M864" s="1790" t="s">
        <v>9352</v>
      </c>
      <c r="N864" s="1680" t="s">
        <v>9353</v>
      </c>
      <c r="O864" s="1774" t="s">
        <v>9354</v>
      </c>
      <c r="P864" s="1771">
        <v>29</v>
      </c>
      <c r="Q864" s="1764" t="s">
        <v>9355</v>
      </c>
      <c r="R864" s="1775" t="s">
        <v>9356</v>
      </c>
      <c r="S864" s="1775" t="s">
        <v>6514</v>
      </c>
      <c r="T864" s="66">
        <v>44106</v>
      </c>
      <c r="U864" s="1764"/>
      <c r="V864" s="66"/>
    </row>
    <row r="865" spans="3:22" ht="15" customHeight="1" x14ac:dyDescent="0.25">
      <c r="C865" s="1880">
        <v>44823</v>
      </c>
      <c r="D865" s="1664" t="s">
        <v>9357</v>
      </c>
      <c r="E865" s="1765" t="s">
        <v>9358</v>
      </c>
      <c r="F865" s="1721">
        <v>109</v>
      </c>
      <c r="G865" s="1667" t="s">
        <v>4714</v>
      </c>
      <c r="H865" s="1766"/>
      <c r="I865" s="1766"/>
      <c r="J865" s="1767" t="s">
        <v>9359</v>
      </c>
      <c r="K865" s="1665" t="s">
        <v>506</v>
      </c>
      <c r="L865" s="1720" t="s">
        <v>9360</v>
      </c>
      <c r="M865" s="1768" t="s">
        <v>9361</v>
      </c>
      <c r="N865" s="1665" t="s">
        <v>9362</v>
      </c>
      <c r="O865" s="1769" t="s">
        <v>9363</v>
      </c>
      <c r="P865" s="1721">
        <v>12</v>
      </c>
      <c r="Q865" s="1765" t="s">
        <v>9364</v>
      </c>
      <c r="R865" s="1770" t="s">
        <v>9365</v>
      </c>
      <c r="S865" s="1770" t="s">
        <v>9176</v>
      </c>
      <c r="T865" s="61">
        <v>30097</v>
      </c>
      <c r="U865" s="1765" t="s">
        <v>9366</v>
      </c>
      <c r="V865" s="61"/>
    </row>
    <row r="866" spans="3:22" ht="15" customHeight="1" x14ac:dyDescent="0.25">
      <c r="C866" s="1880">
        <v>44823</v>
      </c>
      <c r="D866" s="1723" t="s">
        <v>9367</v>
      </c>
      <c r="E866" s="1765" t="s">
        <v>7943</v>
      </c>
      <c r="F866" s="1784">
        <v>25</v>
      </c>
      <c r="G866" s="1667" t="s">
        <v>4668</v>
      </c>
      <c r="H866" s="1780"/>
      <c r="I866" s="1780"/>
      <c r="J866" s="1781" t="s">
        <v>9368</v>
      </c>
      <c r="K866" s="1724" t="s">
        <v>506</v>
      </c>
      <c r="L866" s="1724" t="s">
        <v>8987</v>
      </c>
      <c r="M866" s="1782" t="s">
        <v>9369</v>
      </c>
      <c r="N866" s="1724" t="s">
        <v>9370</v>
      </c>
      <c r="O866" s="1783" t="s">
        <v>9236</v>
      </c>
      <c r="P866" s="1784">
        <v>14</v>
      </c>
      <c r="Q866" s="1765" t="s">
        <v>7942</v>
      </c>
      <c r="R866" s="1770" t="s">
        <v>7944</v>
      </c>
      <c r="S866" s="1770" t="s">
        <v>6514</v>
      </c>
      <c r="T866" s="61">
        <v>44087</v>
      </c>
      <c r="U866" s="1765" t="s">
        <v>9267</v>
      </c>
      <c r="V866" s="61"/>
    </row>
    <row r="867" spans="3:22" ht="15" customHeight="1" x14ac:dyDescent="0.25">
      <c r="C867" s="1880">
        <v>44823</v>
      </c>
      <c r="D867" s="1664" t="s">
        <v>9371</v>
      </c>
      <c r="E867" s="1765" t="s">
        <v>9273</v>
      </c>
      <c r="F867" s="1721">
        <v>8</v>
      </c>
      <c r="G867" s="1667" t="s">
        <v>4668</v>
      </c>
      <c r="H867" s="1766"/>
      <c r="I867" s="1766"/>
      <c r="J867" s="1767" t="s">
        <v>9359</v>
      </c>
      <c r="K867" s="1665" t="s">
        <v>506</v>
      </c>
      <c r="L867" s="1720" t="s">
        <v>9372</v>
      </c>
      <c r="M867" s="1768" t="s">
        <v>9373</v>
      </c>
      <c r="N867" s="1665" t="s">
        <v>9374</v>
      </c>
      <c r="O867" s="1769" t="s">
        <v>9375</v>
      </c>
      <c r="P867" s="1721">
        <v>156</v>
      </c>
      <c r="Q867" s="1765" t="s">
        <v>9277</v>
      </c>
      <c r="R867" s="1770" t="s">
        <v>9278</v>
      </c>
      <c r="S867" s="1770" t="s">
        <v>6579</v>
      </c>
      <c r="T867" s="61">
        <v>98032</v>
      </c>
      <c r="U867" s="1765" t="s">
        <v>9279</v>
      </c>
      <c r="V867" s="61"/>
    </row>
    <row r="868" spans="3:22" ht="15" customHeight="1" x14ac:dyDescent="0.25">
      <c r="C868" s="1880">
        <v>44823</v>
      </c>
      <c r="D868" s="1664" t="s">
        <v>9376</v>
      </c>
      <c r="E868" s="1765" t="s">
        <v>8452</v>
      </c>
      <c r="F868" s="1665" t="s">
        <v>9377</v>
      </c>
      <c r="G868" s="1667"/>
      <c r="H868" s="1665" t="s">
        <v>8957</v>
      </c>
      <c r="I868" s="1665" t="s">
        <v>8958</v>
      </c>
      <c r="J868" s="1665" t="s">
        <v>9378</v>
      </c>
      <c r="K868" s="1665" t="s">
        <v>506</v>
      </c>
      <c r="L868" s="1720" t="s">
        <v>8959</v>
      </c>
      <c r="M868" s="1768" t="s">
        <v>8960</v>
      </c>
      <c r="N868" s="1665" t="s">
        <v>545</v>
      </c>
      <c r="O868" s="1769" t="s">
        <v>8961</v>
      </c>
      <c r="P868" s="1721">
        <v>2</v>
      </c>
      <c r="Q868" s="1765" t="s">
        <v>8451</v>
      </c>
      <c r="R868" s="1770" t="s">
        <v>8453</v>
      </c>
      <c r="S868" s="1770" t="s">
        <v>6579</v>
      </c>
      <c r="T868" s="61" t="s">
        <v>8962</v>
      </c>
      <c r="U868" s="1765" t="s">
        <v>8963</v>
      </c>
      <c r="V868" s="61">
        <v>234304518</v>
      </c>
    </row>
    <row r="869" spans="3:22" ht="15" customHeight="1" x14ac:dyDescent="0.25">
      <c r="C869" s="1880">
        <v>44823</v>
      </c>
      <c r="D869" s="1679" t="s">
        <v>9379</v>
      </c>
      <c r="E869" s="1764" t="s">
        <v>9380</v>
      </c>
      <c r="F869" s="1771">
        <v>30</v>
      </c>
      <c r="G869" s="1667"/>
      <c r="H869" s="1772"/>
      <c r="I869" s="1772"/>
      <c r="J869" s="1779" t="s">
        <v>9381</v>
      </c>
      <c r="K869" s="1680" t="s">
        <v>782</v>
      </c>
      <c r="L869" s="1778" t="s">
        <v>1144</v>
      </c>
      <c r="M869" s="1773" t="s">
        <v>9382</v>
      </c>
      <c r="N869" s="1680"/>
      <c r="O869" s="1774" t="s">
        <v>9383</v>
      </c>
      <c r="P869" s="1771">
        <v>68</v>
      </c>
      <c r="Q869" s="1764" t="s">
        <v>5494</v>
      </c>
      <c r="R869" s="1775" t="s">
        <v>6791</v>
      </c>
      <c r="S869" s="1775" t="s">
        <v>6792</v>
      </c>
      <c r="T869" s="66">
        <v>97217</v>
      </c>
      <c r="U869" s="1764"/>
      <c r="V869" s="66"/>
    </row>
    <row r="870" spans="3:22" ht="15" customHeight="1" x14ac:dyDescent="0.25">
      <c r="C870" s="1880">
        <v>44823</v>
      </c>
      <c r="D870" s="1664" t="s">
        <v>9384</v>
      </c>
      <c r="E870" s="1765" t="s">
        <v>9385</v>
      </c>
      <c r="F870" s="1721">
        <v>15</v>
      </c>
      <c r="G870" s="1667" t="s">
        <v>4668</v>
      </c>
      <c r="H870" s="1766"/>
      <c r="I870" s="1766"/>
      <c r="J870" s="1767" t="s">
        <v>9386</v>
      </c>
      <c r="K870" s="1665" t="s">
        <v>3609</v>
      </c>
      <c r="L870" s="1720" t="s">
        <v>9387</v>
      </c>
      <c r="M870" s="1768" t="s">
        <v>9388</v>
      </c>
      <c r="N870" s="1665" t="s">
        <v>9389</v>
      </c>
      <c r="O870" s="1769" t="s">
        <v>9390</v>
      </c>
      <c r="P870" s="1721">
        <v>53</v>
      </c>
      <c r="Q870" s="1765" t="s">
        <v>9391</v>
      </c>
      <c r="R870" s="1770" t="s">
        <v>9216</v>
      </c>
      <c r="S870" s="1770" t="s">
        <v>6502</v>
      </c>
      <c r="T870" s="63" t="s">
        <v>9217</v>
      </c>
      <c r="U870" s="1765"/>
      <c r="V870" s="61"/>
    </row>
    <row r="871" spans="3:22" ht="15" customHeight="1" x14ac:dyDescent="0.25">
      <c r="C871" s="1880">
        <v>44820</v>
      </c>
      <c r="D871" s="1664" t="s">
        <v>9392</v>
      </c>
      <c r="E871" s="1765" t="s">
        <v>6541</v>
      </c>
      <c r="F871" s="1776" t="s">
        <v>9393</v>
      </c>
      <c r="G871" s="1667" t="s">
        <v>574</v>
      </c>
      <c r="H871" s="1766"/>
      <c r="I871" s="1766"/>
      <c r="J871" s="1767" t="s">
        <v>9394</v>
      </c>
      <c r="K871" s="1665" t="s">
        <v>506</v>
      </c>
      <c r="L871" s="1720" t="s">
        <v>9326</v>
      </c>
      <c r="M871" s="1768" t="s">
        <v>9395</v>
      </c>
      <c r="N871" s="1665" t="s">
        <v>9328</v>
      </c>
      <c r="O871" s="1769" t="s">
        <v>9329</v>
      </c>
      <c r="P871" s="1721">
        <v>14</v>
      </c>
      <c r="Q871" s="1765" t="s">
        <v>5954</v>
      </c>
      <c r="R871" s="1770" t="s">
        <v>6542</v>
      </c>
      <c r="S871" s="1770" t="s">
        <v>6484</v>
      </c>
      <c r="T871" s="61">
        <v>21152</v>
      </c>
      <c r="U871" s="1765" t="s">
        <v>9330</v>
      </c>
      <c r="V871" s="61"/>
    </row>
    <row r="872" spans="3:22" ht="15" customHeight="1" x14ac:dyDescent="0.25">
      <c r="C872" s="1880">
        <v>44820</v>
      </c>
      <c r="D872" s="1679" t="s">
        <v>9396</v>
      </c>
      <c r="E872" s="1764" t="s">
        <v>9349</v>
      </c>
      <c r="F872" s="1771">
        <v>14</v>
      </c>
      <c r="G872" s="1667" t="s">
        <v>4668</v>
      </c>
      <c r="H872" s="1772"/>
      <c r="I872" s="1772"/>
      <c r="J872" s="1779" t="s">
        <v>9397</v>
      </c>
      <c r="K872" s="1680" t="s">
        <v>3667</v>
      </c>
      <c r="L872" s="1694" t="s">
        <v>9351</v>
      </c>
      <c r="M872" s="1790" t="s">
        <v>9352</v>
      </c>
      <c r="N872" s="1680" t="s">
        <v>9353</v>
      </c>
      <c r="O872" s="1774" t="s">
        <v>9354</v>
      </c>
      <c r="P872" s="1771">
        <v>29</v>
      </c>
      <c r="Q872" s="1764" t="s">
        <v>9355</v>
      </c>
      <c r="R872" s="1775" t="s">
        <v>9356</v>
      </c>
      <c r="S872" s="1775" t="s">
        <v>6514</v>
      </c>
      <c r="T872" s="66">
        <v>44106</v>
      </c>
      <c r="U872" s="1764"/>
      <c r="V872" s="66"/>
    </row>
    <row r="873" spans="3:22" ht="15" customHeight="1" x14ac:dyDescent="0.25">
      <c r="C873" s="1880">
        <v>44820</v>
      </c>
      <c r="D873" s="1664" t="s">
        <v>9398</v>
      </c>
      <c r="E873" s="1765" t="s">
        <v>9273</v>
      </c>
      <c r="F873" s="1721">
        <v>8</v>
      </c>
      <c r="G873" s="1667" t="s">
        <v>4714</v>
      </c>
      <c r="H873" s="1766"/>
      <c r="I873" s="1766"/>
      <c r="J873" s="1767" t="s">
        <v>9399</v>
      </c>
      <c r="K873" s="1665" t="s">
        <v>506</v>
      </c>
      <c r="L873" s="1720" t="s">
        <v>9372</v>
      </c>
      <c r="M873" s="1768" t="s">
        <v>9400</v>
      </c>
      <c r="N873" s="1665" t="s">
        <v>9401</v>
      </c>
      <c r="O873" s="1769" t="s">
        <v>9402</v>
      </c>
      <c r="P873" s="1721">
        <v>107</v>
      </c>
      <c r="Q873" s="1765" t="s">
        <v>9403</v>
      </c>
      <c r="R873" s="1770" t="s">
        <v>9278</v>
      </c>
      <c r="S873" s="1770" t="s">
        <v>6579</v>
      </c>
      <c r="T873" s="61">
        <v>98032</v>
      </c>
      <c r="U873" s="1765"/>
      <c r="V873" s="61"/>
    </row>
    <row r="874" spans="3:22" ht="15" customHeight="1" x14ac:dyDescent="0.25">
      <c r="C874" s="1880">
        <v>44820</v>
      </c>
      <c r="D874" s="1664" t="s">
        <v>9404</v>
      </c>
      <c r="E874" s="1765" t="s">
        <v>6693</v>
      </c>
      <c r="F874" s="1721">
        <v>150</v>
      </c>
      <c r="G874" s="1667" t="s">
        <v>4668</v>
      </c>
      <c r="H874" s="1766"/>
      <c r="I874" s="1766"/>
      <c r="J874" s="1767" t="s">
        <v>9405</v>
      </c>
      <c r="K874" s="1665" t="s">
        <v>506</v>
      </c>
      <c r="L874" s="1720" t="s">
        <v>1038</v>
      </c>
      <c r="M874" s="1768" t="s">
        <v>9406</v>
      </c>
      <c r="N874" s="1665" t="s">
        <v>9407</v>
      </c>
      <c r="O874" s="1769" t="s">
        <v>9408</v>
      </c>
      <c r="P874" s="1721">
        <v>4</v>
      </c>
      <c r="Q874" s="1765" t="s">
        <v>6692</v>
      </c>
      <c r="R874" s="1770" t="s">
        <v>6694</v>
      </c>
      <c r="S874" s="1770" t="s">
        <v>6534</v>
      </c>
      <c r="T874" s="61">
        <v>80027</v>
      </c>
      <c r="U874" s="1765"/>
      <c r="V874" s="61"/>
    </row>
    <row r="875" spans="3:22" ht="15" customHeight="1" x14ac:dyDescent="0.25">
      <c r="C875" s="1880">
        <v>44819</v>
      </c>
      <c r="D875" s="1723" t="s">
        <v>9409</v>
      </c>
      <c r="E875" s="1765" t="s">
        <v>9410</v>
      </c>
      <c r="F875" s="1965" t="s">
        <v>9411</v>
      </c>
      <c r="G875" s="1944" t="s">
        <v>4668</v>
      </c>
      <c r="H875" s="1780"/>
      <c r="I875" s="1780"/>
      <c r="J875" s="1781" t="s">
        <v>9412</v>
      </c>
      <c r="K875" s="1724" t="s">
        <v>520</v>
      </c>
      <c r="L875" s="1724" t="s">
        <v>9413</v>
      </c>
      <c r="M875" s="1782" t="s">
        <v>9414</v>
      </c>
      <c r="N875" s="1724" t="s">
        <v>9415</v>
      </c>
      <c r="O875" s="1783" t="s">
        <v>9416</v>
      </c>
      <c r="P875" s="1784">
        <v>16</v>
      </c>
      <c r="Q875" s="1765" t="s">
        <v>9417</v>
      </c>
      <c r="R875" s="1770" t="s">
        <v>9418</v>
      </c>
      <c r="S875" s="1770" t="s">
        <v>6708</v>
      </c>
      <c r="T875" s="61">
        <v>77079</v>
      </c>
      <c r="U875" s="1765" t="s">
        <v>9419</v>
      </c>
      <c r="V875" s="61"/>
    </row>
    <row r="876" spans="3:22" ht="15" customHeight="1" x14ac:dyDescent="0.25">
      <c r="C876" s="1880">
        <v>44819</v>
      </c>
      <c r="D876" s="1664" t="s">
        <v>9420</v>
      </c>
      <c r="E876" s="1765" t="s">
        <v>7335</v>
      </c>
      <c r="F876" s="1721">
        <v>250</v>
      </c>
      <c r="G876" s="1667" t="s">
        <v>574</v>
      </c>
      <c r="H876" s="1766"/>
      <c r="I876" s="1766"/>
      <c r="J876" s="1767" t="s">
        <v>9421</v>
      </c>
      <c r="K876" s="1665" t="s">
        <v>3609</v>
      </c>
      <c r="L876" s="2033" t="s">
        <v>9422</v>
      </c>
      <c r="M876" s="1768" t="s">
        <v>9423</v>
      </c>
      <c r="N876" s="1665" t="s">
        <v>9424</v>
      </c>
      <c r="O876" s="1769" t="s">
        <v>9425</v>
      </c>
      <c r="P876" s="1721">
        <v>11</v>
      </c>
      <c r="Q876" s="1765" t="s">
        <v>7334</v>
      </c>
      <c r="R876" s="1770" t="s">
        <v>6730</v>
      </c>
      <c r="S876" s="1770" t="s">
        <v>6534</v>
      </c>
      <c r="T876" s="61">
        <v>80301</v>
      </c>
      <c r="U876" s="1765"/>
      <c r="V876" s="61"/>
    </row>
    <row r="877" spans="3:22" ht="15" customHeight="1" x14ac:dyDescent="0.35">
      <c r="C877" s="1880">
        <v>44819</v>
      </c>
      <c r="D877" s="1679" t="s">
        <v>9426</v>
      </c>
      <c r="E877" s="1764" t="s">
        <v>6945</v>
      </c>
      <c r="F877" s="1771">
        <v>280</v>
      </c>
      <c r="G877" s="1667"/>
      <c r="H877" s="1815"/>
      <c r="I877" s="1772" t="s">
        <v>912</v>
      </c>
      <c r="J877" s="1779" t="s">
        <v>9427</v>
      </c>
      <c r="K877" s="1680" t="s">
        <v>520</v>
      </c>
      <c r="L877" s="1778" t="s">
        <v>4286</v>
      </c>
      <c r="M877" s="1773" t="s">
        <v>9428</v>
      </c>
      <c r="N877" s="1773"/>
      <c r="O877" s="1774" t="s">
        <v>9429</v>
      </c>
      <c r="P877" s="1771"/>
      <c r="Q877" s="1764" t="s">
        <v>6944</v>
      </c>
      <c r="R877" s="1775" t="s">
        <v>6730</v>
      </c>
      <c r="S877" s="1775" t="s">
        <v>6534</v>
      </c>
      <c r="T877" s="66" t="s">
        <v>9430</v>
      </c>
      <c r="U877" s="1764"/>
      <c r="V877" s="66">
        <v>810528</v>
      </c>
    </row>
    <row r="878" spans="3:22" ht="15" customHeight="1" x14ac:dyDescent="0.25">
      <c r="C878" s="1880">
        <v>44818</v>
      </c>
      <c r="D878" s="1679" t="s">
        <v>9431</v>
      </c>
      <c r="E878" s="1764" t="s">
        <v>6919</v>
      </c>
      <c r="F878" s="1771">
        <v>60</v>
      </c>
      <c r="G878" s="1667" t="s">
        <v>4668</v>
      </c>
      <c r="H878" s="1772"/>
      <c r="I878" s="1772"/>
      <c r="J878" s="1779" t="s">
        <v>9432</v>
      </c>
      <c r="K878" s="1680" t="s">
        <v>506</v>
      </c>
      <c r="L878" s="1720" t="s">
        <v>9433</v>
      </c>
      <c r="M878" s="1768" t="s">
        <v>9434</v>
      </c>
      <c r="N878" s="1665" t="s">
        <v>9435</v>
      </c>
      <c r="O878" s="1774" t="s">
        <v>9436</v>
      </c>
      <c r="P878" s="1771">
        <v>0</v>
      </c>
      <c r="Q878" s="1764" t="s">
        <v>5382</v>
      </c>
      <c r="R878" s="1775" t="s">
        <v>6446</v>
      </c>
      <c r="S878" s="1775" t="s">
        <v>6447</v>
      </c>
      <c r="T878" s="66">
        <v>22408</v>
      </c>
      <c r="U878" s="1764" t="s">
        <v>9437</v>
      </c>
      <c r="V878" s="66"/>
    </row>
    <row r="879" spans="3:22" ht="15" customHeight="1" x14ac:dyDescent="0.25">
      <c r="C879" s="1880">
        <v>44818</v>
      </c>
      <c r="D879" s="1664" t="s">
        <v>9438</v>
      </c>
      <c r="E879" s="1765" t="s">
        <v>6618</v>
      </c>
      <c r="F879" s="1721">
        <v>60</v>
      </c>
      <c r="G879" s="1667" t="s">
        <v>4714</v>
      </c>
      <c r="H879" s="1766"/>
      <c r="I879" s="1766"/>
      <c r="J879" s="1767" t="s">
        <v>9427</v>
      </c>
      <c r="K879" s="1665" t="s">
        <v>520</v>
      </c>
      <c r="L879" s="1720" t="s">
        <v>9439</v>
      </c>
      <c r="M879" s="1768" t="s">
        <v>9440</v>
      </c>
      <c r="N879" s="1665" t="s">
        <v>9441</v>
      </c>
      <c r="O879" s="1769" t="s">
        <v>9442</v>
      </c>
      <c r="P879" s="1721">
        <v>20</v>
      </c>
      <c r="Q879" s="1765" t="s">
        <v>6617</v>
      </c>
      <c r="R879" s="1770" t="s">
        <v>6619</v>
      </c>
      <c r="S879" s="1770" t="s">
        <v>6620</v>
      </c>
      <c r="T879" s="61">
        <v>53080</v>
      </c>
      <c r="U879" s="1765" t="s">
        <v>9443</v>
      </c>
      <c r="V879" s="61"/>
    </row>
    <row r="880" spans="3:22" ht="15" customHeight="1" x14ac:dyDescent="0.25">
      <c r="C880" s="1880">
        <v>44818</v>
      </c>
      <c r="D880" s="1664" t="s">
        <v>9444</v>
      </c>
      <c r="E880" s="1765" t="s">
        <v>6919</v>
      </c>
      <c r="F880" s="1721">
        <v>40</v>
      </c>
      <c r="G880" s="1667" t="s">
        <v>4668</v>
      </c>
      <c r="H880" s="1766"/>
      <c r="I880" s="1766"/>
      <c r="J880" s="1767" t="s">
        <v>9432</v>
      </c>
      <c r="K880" s="1665" t="s">
        <v>506</v>
      </c>
      <c r="L880" s="1720" t="s">
        <v>9445</v>
      </c>
      <c r="M880" s="1768" t="s">
        <v>9446</v>
      </c>
      <c r="N880" s="1665" t="s">
        <v>9447</v>
      </c>
      <c r="O880" s="1769" t="s">
        <v>9436</v>
      </c>
      <c r="P880" s="1721">
        <v>0</v>
      </c>
      <c r="Q880" s="1765" t="s">
        <v>5382</v>
      </c>
      <c r="R880" s="1770" t="s">
        <v>6446</v>
      </c>
      <c r="S880" s="1770" t="s">
        <v>6447</v>
      </c>
      <c r="T880" s="61">
        <v>22408</v>
      </c>
      <c r="U880" s="1765" t="s">
        <v>9437</v>
      </c>
      <c r="V880" s="61"/>
    </row>
    <row r="881" spans="3:22" ht="15" customHeight="1" x14ac:dyDescent="0.25">
      <c r="C881" s="1880">
        <v>44818</v>
      </c>
      <c r="D881" s="1664" t="s">
        <v>9448</v>
      </c>
      <c r="E881" s="1765" t="s">
        <v>7943</v>
      </c>
      <c r="F881" s="1776" t="s">
        <v>9449</v>
      </c>
      <c r="G881" s="1667" t="s">
        <v>4714</v>
      </c>
      <c r="H881" s="1766"/>
      <c r="I881" s="1766"/>
      <c r="J881" s="1767" t="s">
        <v>9450</v>
      </c>
      <c r="K881" s="1665" t="s">
        <v>506</v>
      </c>
      <c r="L881" s="1720" t="s">
        <v>1038</v>
      </c>
      <c r="M881" s="1768" t="s">
        <v>9451</v>
      </c>
      <c r="N881" s="1665" t="s">
        <v>9452</v>
      </c>
      <c r="O881" s="1769" t="s">
        <v>9453</v>
      </c>
      <c r="P881" s="1721">
        <v>11</v>
      </c>
      <c r="Q881" s="1765" t="s">
        <v>7942</v>
      </c>
      <c r="R881" s="1770" t="s">
        <v>7944</v>
      </c>
      <c r="S881" s="1770" t="s">
        <v>6514</v>
      </c>
      <c r="T881" s="61" t="s">
        <v>9454</v>
      </c>
      <c r="U881" s="1765" t="s">
        <v>9455</v>
      </c>
      <c r="V881" s="61"/>
    </row>
    <row r="882" spans="3:22" ht="15" customHeight="1" x14ac:dyDescent="0.25">
      <c r="C882" s="1880">
        <v>44817</v>
      </c>
      <c r="D882" s="1679" t="s">
        <v>9456</v>
      </c>
      <c r="E882" s="1764" t="s">
        <v>6729</v>
      </c>
      <c r="F882" s="1680">
        <v>50</v>
      </c>
      <c r="G882" s="1772"/>
      <c r="H882" s="1772"/>
      <c r="I882" s="1772"/>
      <c r="J882" s="1779" t="s">
        <v>9457</v>
      </c>
      <c r="K882" s="1680" t="s">
        <v>3667</v>
      </c>
      <c r="L882" s="1778" t="s">
        <v>9458</v>
      </c>
      <c r="M882" s="1899" t="s">
        <v>9459</v>
      </c>
      <c r="N882" s="1680" t="s">
        <v>9341</v>
      </c>
      <c r="O882" s="1774" t="s">
        <v>9342</v>
      </c>
      <c r="P882" s="1771">
        <v>7</v>
      </c>
      <c r="Q882" s="1764" t="s">
        <v>5334</v>
      </c>
      <c r="R882" s="1775" t="s">
        <v>6730</v>
      </c>
      <c r="S882" s="1775" t="s">
        <v>6534</v>
      </c>
      <c r="T882" s="66">
        <v>80301</v>
      </c>
      <c r="U882" s="1764"/>
      <c r="V882" s="66"/>
    </row>
    <row r="883" spans="3:22" ht="15" customHeight="1" x14ac:dyDescent="0.25">
      <c r="C883" s="1880">
        <v>44817</v>
      </c>
      <c r="D883" s="1664" t="s">
        <v>9460</v>
      </c>
      <c r="E883" s="1765" t="s">
        <v>7084</v>
      </c>
      <c r="F883" s="1776" t="s">
        <v>9461</v>
      </c>
      <c r="G883" s="1766"/>
      <c r="H883" s="1766"/>
      <c r="I883" s="1766"/>
      <c r="J883" s="1767" t="s">
        <v>9462</v>
      </c>
      <c r="K883" s="1665" t="s">
        <v>506</v>
      </c>
      <c r="L883" s="1720" t="s">
        <v>9463</v>
      </c>
      <c r="M883" s="1768" t="s">
        <v>9464</v>
      </c>
      <c r="N883" s="1665" t="s">
        <v>9465</v>
      </c>
      <c r="O883" s="1769" t="s">
        <v>9466</v>
      </c>
      <c r="P883" s="1721">
        <v>60</v>
      </c>
      <c r="Q883" s="1765" t="s">
        <v>1912</v>
      </c>
      <c r="R883" s="1770" t="s">
        <v>6642</v>
      </c>
      <c r="S883" s="1770" t="s">
        <v>6447</v>
      </c>
      <c r="T883" s="61">
        <v>20166</v>
      </c>
      <c r="U883" s="1765"/>
      <c r="V883" s="61"/>
    </row>
    <row r="884" spans="3:22" ht="15" customHeight="1" x14ac:dyDescent="0.25">
      <c r="C884" s="1880">
        <v>44816</v>
      </c>
      <c r="D884" s="2034" t="s">
        <v>9467</v>
      </c>
      <c r="E884" s="1765" t="s">
        <v>7659</v>
      </c>
      <c r="F884" s="2035">
        <v>3</v>
      </c>
      <c r="G884" s="1667" t="s">
        <v>574</v>
      </c>
      <c r="H884" s="2036"/>
      <c r="I884" s="2036"/>
      <c r="J884" s="2037" t="s">
        <v>9468</v>
      </c>
      <c r="K884" s="1789" t="s">
        <v>506</v>
      </c>
      <c r="L884" s="1789" t="s">
        <v>9469</v>
      </c>
      <c r="M884" s="2038" t="s">
        <v>9470</v>
      </c>
      <c r="N884" s="1789" t="s">
        <v>9471</v>
      </c>
      <c r="O884" s="2039" t="s">
        <v>9472</v>
      </c>
      <c r="P884" s="2035">
        <v>14</v>
      </c>
      <c r="Q884" s="1765" t="s">
        <v>9473</v>
      </c>
      <c r="R884" s="1770" t="s">
        <v>7660</v>
      </c>
      <c r="S884" s="1770" t="s">
        <v>6546</v>
      </c>
      <c r="T884" s="61">
        <v>94043</v>
      </c>
      <c r="U884" s="1765" t="s">
        <v>9474</v>
      </c>
      <c r="V884" s="61"/>
    </row>
    <row r="885" spans="3:22" ht="15" customHeight="1" x14ac:dyDescent="0.25">
      <c r="C885" s="1880">
        <v>44816</v>
      </c>
      <c r="D885" s="1664" t="s">
        <v>9475</v>
      </c>
      <c r="E885" s="1765" t="s">
        <v>6500</v>
      </c>
      <c r="F885" s="1721">
        <v>10</v>
      </c>
      <c r="G885" s="1667" t="s">
        <v>4714</v>
      </c>
      <c r="H885" s="1766"/>
      <c r="I885" s="1766"/>
      <c r="J885" s="1767" t="s">
        <v>9476</v>
      </c>
      <c r="K885" s="1665" t="s">
        <v>506</v>
      </c>
      <c r="L885" s="1720" t="s">
        <v>9477</v>
      </c>
      <c r="M885" s="1768" t="s">
        <v>9478</v>
      </c>
      <c r="N885" s="1665" t="s">
        <v>9479</v>
      </c>
      <c r="O885" s="1769" t="s">
        <v>9480</v>
      </c>
      <c r="P885" s="1721">
        <v>22</v>
      </c>
      <c r="Q885" s="1765" t="s">
        <v>5391</v>
      </c>
      <c r="R885" s="1770" t="s">
        <v>6501</v>
      </c>
      <c r="S885" s="1770" t="s">
        <v>6502</v>
      </c>
      <c r="T885" s="63" t="s">
        <v>9481</v>
      </c>
      <c r="U885" s="1765" t="s">
        <v>9482</v>
      </c>
      <c r="V885" s="61"/>
    </row>
    <row r="886" spans="3:22" ht="15" customHeight="1" x14ac:dyDescent="0.25">
      <c r="C886" s="1880">
        <v>44816</v>
      </c>
      <c r="D886" s="1664" t="s">
        <v>9483</v>
      </c>
      <c r="E886" s="1765" t="s">
        <v>8654</v>
      </c>
      <c r="F886" s="1665" t="s">
        <v>9484</v>
      </c>
      <c r="G886" s="1766"/>
      <c r="H886" s="1766"/>
      <c r="I886" s="1766"/>
      <c r="J886" s="1767" t="s">
        <v>9485</v>
      </c>
      <c r="K886" s="1665" t="s">
        <v>782</v>
      </c>
      <c r="L886" s="1983" t="s">
        <v>9486</v>
      </c>
      <c r="M886" s="1768" t="s">
        <v>9487</v>
      </c>
      <c r="N886" s="1665" t="s">
        <v>505</v>
      </c>
      <c r="O886" s="1769" t="s">
        <v>9488</v>
      </c>
      <c r="P886" s="1721">
        <v>14</v>
      </c>
      <c r="Q886" s="1765" t="s">
        <v>8653</v>
      </c>
      <c r="R886" s="1770" t="s">
        <v>8655</v>
      </c>
      <c r="S886" s="1770" t="s">
        <v>6465</v>
      </c>
      <c r="T886" s="61" t="s">
        <v>9489</v>
      </c>
      <c r="U886" s="1765"/>
      <c r="V886" s="61"/>
    </row>
    <row r="887" spans="3:22" ht="15" customHeight="1" x14ac:dyDescent="0.25">
      <c r="C887" s="1880">
        <v>44813</v>
      </c>
      <c r="D887" s="2001" t="s">
        <v>9490</v>
      </c>
      <c r="E887" s="1986" t="s">
        <v>7011</v>
      </c>
      <c r="F887" s="2040">
        <v>100</v>
      </c>
      <c r="G887" s="1706" t="s">
        <v>574</v>
      </c>
      <c r="H887" s="2041"/>
      <c r="I887" s="2041"/>
      <c r="J887" s="2042" t="s">
        <v>9491</v>
      </c>
      <c r="K887" s="2043" t="s">
        <v>9492</v>
      </c>
      <c r="L887" s="2043" t="s">
        <v>9493</v>
      </c>
      <c r="M887" s="2044" t="s">
        <v>9494</v>
      </c>
      <c r="N887" s="2043" t="s">
        <v>9495</v>
      </c>
      <c r="O887" s="2045" t="s">
        <v>9496</v>
      </c>
      <c r="P887" s="2046">
        <v>9</v>
      </c>
      <c r="Q887" s="1986" t="s">
        <v>7010</v>
      </c>
      <c r="R887" s="1987" t="s">
        <v>7012</v>
      </c>
      <c r="S887" s="1987" t="s">
        <v>6502</v>
      </c>
      <c r="T887" s="1988" t="s">
        <v>9497</v>
      </c>
      <c r="U887" s="1986"/>
      <c r="V887" s="2047" t="s">
        <v>9498</v>
      </c>
    </row>
    <row r="888" spans="3:22" ht="15" customHeight="1" x14ac:dyDescent="0.25">
      <c r="C888" s="1880">
        <v>44813</v>
      </c>
      <c r="D888" s="1664" t="s">
        <v>9499</v>
      </c>
      <c r="E888" s="1765" t="s">
        <v>9500</v>
      </c>
      <c r="F888" s="1721">
        <v>50</v>
      </c>
      <c r="G888" s="1667" t="s">
        <v>4668</v>
      </c>
      <c r="H888" s="1766"/>
      <c r="I888" s="1766"/>
      <c r="J888" s="1767" t="s">
        <v>9501</v>
      </c>
      <c r="K888" s="1665" t="s">
        <v>782</v>
      </c>
      <c r="L888" s="1720"/>
      <c r="M888" s="1768" t="s">
        <v>9502</v>
      </c>
      <c r="N888" s="1665" t="s">
        <v>9503</v>
      </c>
      <c r="O888" s="1769" t="s">
        <v>9504</v>
      </c>
      <c r="P888" s="1721">
        <v>7</v>
      </c>
      <c r="Q888" s="1765" t="s">
        <v>9505</v>
      </c>
      <c r="R888" s="1770" t="s">
        <v>9506</v>
      </c>
      <c r="S888" s="1770" t="s">
        <v>9074</v>
      </c>
      <c r="T888" s="63" t="s">
        <v>9507</v>
      </c>
      <c r="U888" s="1765" t="s">
        <v>9508</v>
      </c>
      <c r="V888" s="61"/>
    </row>
    <row r="889" spans="3:22" ht="15" customHeight="1" x14ac:dyDescent="0.25">
      <c r="C889" s="1880">
        <v>44813</v>
      </c>
      <c r="D889" s="1711" t="s">
        <v>9509</v>
      </c>
      <c r="E889" s="1764" t="s">
        <v>6991</v>
      </c>
      <c r="F889" s="2048">
        <v>20</v>
      </c>
      <c r="G889" s="1667" t="s">
        <v>4714</v>
      </c>
      <c r="H889" s="2049"/>
      <c r="I889" s="2049"/>
      <c r="J889" s="2050" t="s">
        <v>9510</v>
      </c>
      <c r="K889" s="1712" t="s">
        <v>506</v>
      </c>
      <c r="L889" s="1712" t="s">
        <v>9511</v>
      </c>
      <c r="M889" s="2051" t="s">
        <v>9512</v>
      </c>
      <c r="N889" s="1712" t="s">
        <v>9513</v>
      </c>
      <c r="O889" s="2052" t="s">
        <v>9514</v>
      </c>
      <c r="P889" s="2048">
        <v>30</v>
      </c>
      <c r="Q889" s="1764" t="s">
        <v>9515</v>
      </c>
      <c r="R889" s="1775" t="s">
        <v>6992</v>
      </c>
      <c r="S889" s="1775" t="s">
        <v>6546</v>
      </c>
      <c r="T889" s="66" t="s">
        <v>9516</v>
      </c>
      <c r="U889" s="1764"/>
      <c r="V889" s="66"/>
    </row>
    <row r="890" spans="3:22" ht="15" customHeight="1" x14ac:dyDescent="0.25">
      <c r="C890" s="1880">
        <v>44812</v>
      </c>
      <c r="D890" s="1679" t="s">
        <v>9517</v>
      </c>
      <c r="E890" s="1764" t="s">
        <v>6693</v>
      </c>
      <c r="F890" s="1680">
        <v>50</v>
      </c>
      <c r="G890" s="1667" t="s">
        <v>574</v>
      </c>
      <c r="H890" s="1772"/>
      <c r="I890" s="1772"/>
      <c r="J890" s="1779" t="s">
        <v>9518</v>
      </c>
      <c r="K890" s="1680" t="s">
        <v>506</v>
      </c>
      <c r="L890" s="1778" t="s">
        <v>9315</v>
      </c>
      <c r="M890" s="1773" t="s">
        <v>9519</v>
      </c>
      <c r="N890" s="1680" t="s">
        <v>8900</v>
      </c>
      <c r="O890" s="1774" t="s">
        <v>8901</v>
      </c>
      <c r="P890" s="1771">
        <v>0</v>
      </c>
      <c r="Q890" s="1764" t="s">
        <v>6692</v>
      </c>
      <c r="R890" s="1775" t="s">
        <v>6694</v>
      </c>
      <c r="S890" s="1775" t="s">
        <v>6534</v>
      </c>
      <c r="T890" s="66">
        <v>80027</v>
      </c>
      <c r="U890" s="1764"/>
      <c r="V890" s="66"/>
    </row>
    <row r="891" spans="3:22" ht="15" customHeight="1" x14ac:dyDescent="0.25">
      <c r="C891" s="1880">
        <v>44812</v>
      </c>
      <c r="D891" s="1723" t="s">
        <v>9520</v>
      </c>
      <c r="E891" s="1764" t="s">
        <v>6512</v>
      </c>
      <c r="F891" s="1965">
        <v>330</v>
      </c>
      <c r="G891" s="2053" t="s">
        <v>4668</v>
      </c>
      <c r="H891" s="1780"/>
      <c r="I891" s="1780"/>
      <c r="J891" s="1781" t="s">
        <v>9521</v>
      </c>
      <c r="K891" s="1724" t="s">
        <v>506</v>
      </c>
      <c r="L891" s="1724" t="s">
        <v>9522</v>
      </c>
      <c r="M891" s="1782" t="s">
        <v>9523</v>
      </c>
      <c r="N891" s="1724" t="s">
        <v>9524</v>
      </c>
      <c r="O891" s="1783" t="s">
        <v>9525</v>
      </c>
      <c r="P891" s="1784">
        <v>10</v>
      </c>
      <c r="Q891" s="1764" t="s">
        <v>6511</v>
      </c>
      <c r="R891" s="1775" t="s">
        <v>6513</v>
      </c>
      <c r="S891" s="1775" t="s">
        <v>6514</v>
      </c>
      <c r="T891" s="66">
        <v>43016</v>
      </c>
      <c r="U891" s="1764"/>
      <c r="V891" s="66"/>
    </row>
    <row r="892" spans="3:22" ht="15" customHeight="1" x14ac:dyDescent="0.25">
      <c r="C892" s="1880">
        <v>44812</v>
      </c>
      <c r="D892" s="1664" t="s">
        <v>9526</v>
      </c>
      <c r="E892" s="1765" t="s">
        <v>7011</v>
      </c>
      <c r="F892" s="1776" t="s">
        <v>9527</v>
      </c>
      <c r="G892" s="2053" t="s">
        <v>4668</v>
      </c>
      <c r="H892" s="1766"/>
      <c r="I892" s="1766"/>
      <c r="J892" s="1767" t="s">
        <v>9528</v>
      </c>
      <c r="K892" s="1665" t="s">
        <v>9529</v>
      </c>
      <c r="L892" s="1720" t="s">
        <v>9530</v>
      </c>
      <c r="M892" s="1768" t="s">
        <v>9531</v>
      </c>
      <c r="N892" s="1665" t="s">
        <v>9495</v>
      </c>
      <c r="O892" s="1769" t="s">
        <v>9496</v>
      </c>
      <c r="P892" s="1721">
        <v>9</v>
      </c>
      <c r="Q892" s="1765" t="s">
        <v>7010</v>
      </c>
      <c r="R892" s="1770" t="s">
        <v>7012</v>
      </c>
      <c r="S892" s="1770" t="s">
        <v>6502</v>
      </c>
      <c r="T892" s="61" t="s">
        <v>9497</v>
      </c>
      <c r="U892" s="1765"/>
      <c r="V892" s="2054" t="s">
        <v>9498</v>
      </c>
    </row>
    <row r="893" spans="3:22" ht="15" customHeight="1" x14ac:dyDescent="0.25">
      <c r="C893" s="1880">
        <v>44811</v>
      </c>
      <c r="D893" s="1723" t="s">
        <v>9532</v>
      </c>
      <c r="E893" s="1765" t="s">
        <v>8120</v>
      </c>
      <c r="F893" s="1784">
        <v>10</v>
      </c>
      <c r="G893" s="1706" t="s">
        <v>574</v>
      </c>
      <c r="H893" s="1780"/>
      <c r="I893" s="1780"/>
      <c r="J893" s="1781" t="s">
        <v>9533</v>
      </c>
      <c r="K893" s="1724" t="s">
        <v>506</v>
      </c>
      <c r="L893" s="1724" t="s">
        <v>9534</v>
      </c>
      <c r="M893" s="1782" t="s">
        <v>9535</v>
      </c>
      <c r="N893" s="1724" t="s">
        <v>9536</v>
      </c>
      <c r="O893" s="1783" t="s">
        <v>43</v>
      </c>
      <c r="P893" s="1784">
        <v>0</v>
      </c>
      <c r="Q893" s="1765" t="s">
        <v>9537</v>
      </c>
      <c r="R893" s="1770" t="s">
        <v>8121</v>
      </c>
      <c r="S893" s="1770" t="s">
        <v>6475</v>
      </c>
      <c r="T893" s="61">
        <v>49546</v>
      </c>
      <c r="U893" s="1765"/>
      <c r="V893" s="61"/>
    </row>
    <row r="894" spans="3:22" ht="15" customHeight="1" x14ac:dyDescent="0.25">
      <c r="C894" s="1880">
        <v>44811</v>
      </c>
      <c r="D894" s="1723" t="s">
        <v>9409</v>
      </c>
      <c r="E894" s="1765" t="s">
        <v>9410</v>
      </c>
      <c r="F894" s="1965" t="s">
        <v>2175</v>
      </c>
      <c r="G894" s="1667" t="s">
        <v>4668</v>
      </c>
      <c r="H894" s="1780"/>
      <c r="I894" s="1780"/>
      <c r="J894" s="1781" t="s">
        <v>9533</v>
      </c>
      <c r="K894" s="1724" t="s">
        <v>520</v>
      </c>
      <c r="L894" s="1724" t="s">
        <v>9538</v>
      </c>
      <c r="M894" s="1782" t="s">
        <v>9539</v>
      </c>
      <c r="N894" s="1724" t="s">
        <v>9415</v>
      </c>
      <c r="O894" s="1783" t="s">
        <v>9425</v>
      </c>
      <c r="P894" s="1784">
        <v>16</v>
      </c>
      <c r="Q894" s="1765" t="s">
        <v>9417</v>
      </c>
      <c r="R894" s="1770" t="s">
        <v>9418</v>
      </c>
      <c r="S894" s="1770" t="s">
        <v>6708</v>
      </c>
      <c r="T894" s="61">
        <v>77079</v>
      </c>
      <c r="U894" s="1765" t="s">
        <v>9419</v>
      </c>
      <c r="V894" s="61"/>
    </row>
    <row r="895" spans="3:22" ht="15" customHeight="1" x14ac:dyDescent="0.25">
      <c r="C895" s="1880">
        <v>44811</v>
      </c>
      <c r="D895" s="1664" t="s">
        <v>9540</v>
      </c>
      <c r="E895" s="1765" t="s">
        <v>9541</v>
      </c>
      <c r="F895" s="1721">
        <v>13</v>
      </c>
      <c r="G895" s="1667" t="s">
        <v>574</v>
      </c>
      <c r="H895" s="1766"/>
      <c r="I895" s="1766"/>
      <c r="J895" s="1767" t="s">
        <v>9542</v>
      </c>
      <c r="K895" s="1665" t="s">
        <v>506</v>
      </c>
      <c r="L895" s="1720" t="s">
        <v>9543</v>
      </c>
      <c r="M895" s="1768" t="s">
        <v>9544</v>
      </c>
      <c r="N895" s="1665" t="s">
        <v>9545</v>
      </c>
      <c r="O895" s="1769" t="s">
        <v>9514</v>
      </c>
      <c r="P895" s="1721">
        <v>3</v>
      </c>
      <c r="Q895" s="1765" t="s">
        <v>7824</v>
      </c>
      <c r="R895" s="1770" t="s">
        <v>9546</v>
      </c>
      <c r="S895" s="1770" t="s">
        <v>6546</v>
      </c>
      <c r="T895" s="61">
        <v>94070</v>
      </c>
      <c r="U895" s="1765"/>
      <c r="V895" s="61"/>
    </row>
    <row r="896" spans="3:22" ht="15" customHeight="1" x14ac:dyDescent="0.25">
      <c r="C896" s="1880">
        <v>44811</v>
      </c>
      <c r="D896" s="2055" t="s">
        <v>9547</v>
      </c>
      <c r="E896" s="1775" t="s">
        <v>6512</v>
      </c>
      <c r="F896" s="2056">
        <v>40</v>
      </c>
      <c r="G896" s="2010" t="s">
        <v>4714</v>
      </c>
      <c r="H896" s="2057"/>
      <c r="I896" s="2057"/>
      <c r="J896" s="2058" t="s">
        <v>9548</v>
      </c>
      <c r="K896" s="2059" t="s">
        <v>506</v>
      </c>
      <c r="L896" s="2059" t="s">
        <v>9549</v>
      </c>
      <c r="M896" s="2060" t="s">
        <v>9550</v>
      </c>
      <c r="N896" s="2059" t="s">
        <v>9551</v>
      </c>
      <c r="O896" s="2061" t="s">
        <v>9552</v>
      </c>
      <c r="P896" s="2056">
        <v>14</v>
      </c>
      <c r="Q896" s="1764" t="s">
        <v>6724</v>
      </c>
      <c r="R896" s="1775" t="s">
        <v>6513</v>
      </c>
      <c r="S896" s="1775" t="s">
        <v>6514</v>
      </c>
      <c r="T896" s="66">
        <v>43016</v>
      </c>
      <c r="U896" s="1764"/>
      <c r="V896" s="66"/>
    </row>
    <row r="897" spans="3:22" ht="15" customHeight="1" x14ac:dyDescent="0.25">
      <c r="C897" s="1880">
        <v>44805</v>
      </c>
      <c r="D897" s="1679" t="s">
        <v>9553</v>
      </c>
      <c r="E897" s="1764" t="s">
        <v>9554</v>
      </c>
      <c r="F897" s="1771">
        <v>2</v>
      </c>
      <c r="G897" s="1667" t="s">
        <v>4714</v>
      </c>
      <c r="H897" s="1772"/>
      <c r="I897" s="1772"/>
      <c r="J897" s="1779" t="s">
        <v>9555</v>
      </c>
      <c r="K897" s="2062" t="s">
        <v>1498</v>
      </c>
      <c r="L897" s="1778" t="s">
        <v>9556</v>
      </c>
      <c r="M897" s="1768" t="s">
        <v>9557</v>
      </c>
      <c r="N897" s="1680" t="s">
        <v>505</v>
      </c>
      <c r="O897" s="1774" t="s">
        <v>9558</v>
      </c>
      <c r="P897" s="1771">
        <v>102</v>
      </c>
      <c r="Q897" s="1764" t="s">
        <v>9559</v>
      </c>
      <c r="R897" s="1775" t="s">
        <v>6772</v>
      </c>
      <c r="S897" s="1775"/>
      <c r="T897" s="66"/>
      <c r="U897" s="1764" t="s">
        <v>9560</v>
      </c>
      <c r="V897" s="66"/>
    </row>
    <row r="898" spans="3:22" ht="15" customHeight="1" x14ac:dyDescent="0.25">
      <c r="C898" s="1880">
        <v>44805</v>
      </c>
      <c r="D898" s="1664" t="s">
        <v>9561</v>
      </c>
      <c r="E898" s="1765" t="s">
        <v>9562</v>
      </c>
      <c r="F898" s="1721">
        <v>15</v>
      </c>
      <c r="G898" s="1667" t="s">
        <v>9563</v>
      </c>
      <c r="H898" s="1766"/>
      <c r="I898" s="1766"/>
      <c r="J898" s="1767" t="s">
        <v>9555</v>
      </c>
      <c r="K898" s="1665" t="s">
        <v>520</v>
      </c>
      <c r="L898" s="1720" t="s">
        <v>9564</v>
      </c>
      <c r="M898" s="1768" t="s">
        <v>9565</v>
      </c>
      <c r="N898" s="1665" t="s">
        <v>9566</v>
      </c>
      <c r="O898" s="1769" t="s">
        <v>9567</v>
      </c>
      <c r="P898" s="1721">
        <v>29</v>
      </c>
      <c r="Q898" s="1765" t="s">
        <v>9568</v>
      </c>
      <c r="R898" s="1770" t="s">
        <v>9569</v>
      </c>
      <c r="S898" s="1770" t="s">
        <v>6546</v>
      </c>
      <c r="T898" s="61">
        <v>94555</v>
      </c>
      <c r="U898" s="1765"/>
      <c r="V898" s="61"/>
    </row>
    <row r="899" spans="3:22" ht="15" customHeight="1" x14ac:dyDescent="0.25">
      <c r="C899" s="1880">
        <v>44805</v>
      </c>
      <c r="D899" s="1679" t="s">
        <v>9570</v>
      </c>
      <c r="E899" s="1764" t="s">
        <v>9571</v>
      </c>
      <c r="F899" s="1771">
        <v>75</v>
      </c>
      <c r="G899" s="1667" t="s">
        <v>4714</v>
      </c>
      <c r="H899" s="1772"/>
      <c r="I899" s="1772"/>
      <c r="J899" s="1779" t="s">
        <v>9572</v>
      </c>
      <c r="K899" s="1680" t="s">
        <v>520</v>
      </c>
      <c r="L899" s="1778" t="s">
        <v>1038</v>
      </c>
      <c r="M899" s="1801" t="s">
        <v>9573</v>
      </c>
      <c r="N899" s="1680" t="s">
        <v>545</v>
      </c>
      <c r="O899" s="1774" t="s">
        <v>9574</v>
      </c>
      <c r="P899" s="1771">
        <v>13</v>
      </c>
      <c r="Q899" s="1764" t="s">
        <v>6315</v>
      </c>
      <c r="R899" s="1775" t="s">
        <v>9575</v>
      </c>
      <c r="S899" s="1775" t="s">
        <v>7922</v>
      </c>
      <c r="T899" s="66">
        <v>55987</v>
      </c>
      <c r="U899" s="1764"/>
      <c r="V899" s="66"/>
    </row>
    <row r="900" spans="3:22" ht="15" customHeight="1" x14ac:dyDescent="0.25">
      <c r="C900" s="1880">
        <v>44805</v>
      </c>
      <c r="D900" s="2001" t="s">
        <v>9576</v>
      </c>
      <c r="E900" s="1986" t="s">
        <v>7701</v>
      </c>
      <c r="F900" s="2046">
        <v>100</v>
      </c>
      <c r="G900" s="2010" t="s">
        <v>4714</v>
      </c>
      <c r="H900" s="2041"/>
      <c r="I900" s="2041"/>
      <c r="J900" s="2042" t="s">
        <v>9577</v>
      </c>
      <c r="K900" s="2043" t="s">
        <v>506</v>
      </c>
      <c r="L900" s="2043" t="s">
        <v>9578</v>
      </c>
      <c r="M900" s="2044" t="s">
        <v>9579</v>
      </c>
      <c r="N900" s="2043" t="s">
        <v>9580</v>
      </c>
      <c r="O900" s="2045" t="s">
        <v>9581</v>
      </c>
      <c r="P900" s="2046">
        <v>10</v>
      </c>
      <c r="Q900" s="1986" t="s">
        <v>7700</v>
      </c>
      <c r="R900" s="1987" t="s">
        <v>7702</v>
      </c>
      <c r="S900" s="1987" t="s">
        <v>6447</v>
      </c>
      <c r="T900" s="1988">
        <v>20190</v>
      </c>
      <c r="U900" s="1986"/>
      <c r="V900" s="1988"/>
    </row>
    <row r="901" spans="3:22" ht="15" customHeight="1" x14ac:dyDescent="0.25">
      <c r="C901" s="1880">
        <v>44804</v>
      </c>
      <c r="D901" s="1679" t="s">
        <v>9582</v>
      </c>
      <c r="E901" s="1764" t="s">
        <v>7011</v>
      </c>
      <c r="F901" s="1771" t="s">
        <v>9583</v>
      </c>
      <c r="G901" s="1667" t="s">
        <v>9563</v>
      </c>
      <c r="H901" s="1772"/>
      <c r="I901" s="1772"/>
      <c r="J901" s="1779" t="s">
        <v>9584</v>
      </c>
      <c r="K901" s="1680" t="s">
        <v>520</v>
      </c>
      <c r="L901" s="1778" t="s">
        <v>9585</v>
      </c>
      <c r="M901" s="1773" t="s">
        <v>9586</v>
      </c>
      <c r="N901" s="1680" t="s">
        <v>9587</v>
      </c>
      <c r="O901" s="1774" t="s">
        <v>9496</v>
      </c>
      <c r="P901" s="1771">
        <v>4</v>
      </c>
      <c r="Q901" s="1764" t="s">
        <v>7010</v>
      </c>
      <c r="R901" s="1775" t="s">
        <v>7012</v>
      </c>
      <c r="S901" s="1775" t="s">
        <v>6502</v>
      </c>
      <c r="T901" s="66" t="s">
        <v>9497</v>
      </c>
      <c r="U901" s="1764"/>
      <c r="V901" s="2063" t="s">
        <v>9498</v>
      </c>
    </row>
    <row r="902" spans="3:22" ht="15" customHeight="1" x14ac:dyDescent="0.25">
      <c r="C902" s="1880">
        <v>44804</v>
      </c>
      <c r="D902" s="1679" t="s">
        <v>9588</v>
      </c>
      <c r="E902" s="1764" t="s">
        <v>9589</v>
      </c>
      <c r="F902" s="1771" t="s">
        <v>9590</v>
      </c>
      <c r="G902" s="1667" t="s">
        <v>9591</v>
      </c>
      <c r="H902" s="1772"/>
      <c r="I902" s="1772"/>
      <c r="J902" s="1779" t="s">
        <v>9584</v>
      </c>
      <c r="K902" s="1680" t="s">
        <v>506</v>
      </c>
      <c r="L902" s="1778" t="s">
        <v>9592</v>
      </c>
      <c r="M902" s="1773" t="s">
        <v>9593</v>
      </c>
      <c r="N902" s="1680" t="s">
        <v>9594</v>
      </c>
      <c r="O902" s="1774" t="s">
        <v>9496</v>
      </c>
      <c r="P902" s="1771">
        <v>22</v>
      </c>
      <c r="Q902" s="1764" t="s">
        <v>9595</v>
      </c>
      <c r="R902" s="1775" t="s">
        <v>8298</v>
      </c>
      <c r="S902" s="1775" t="s">
        <v>6484</v>
      </c>
      <c r="T902" s="66" t="s">
        <v>9596</v>
      </c>
      <c r="U902" s="1764" t="s">
        <v>9597</v>
      </c>
      <c r="V902" s="66"/>
    </row>
    <row r="903" spans="3:22" ht="15" customHeight="1" x14ac:dyDescent="0.25">
      <c r="C903" s="1880">
        <v>44804</v>
      </c>
      <c r="D903" s="1844" t="s">
        <v>9598</v>
      </c>
      <c r="E903" s="1765" t="s">
        <v>6571</v>
      </c>
      <c r="F903" s="1852" t="s">
        <v>9599</v>
      </c>
      <c r="G903" s="1667" t="s">
        <v>7679</v>
      </c>
      <c r="H903" s="1799"/>
      <c r="I903" s="1799"/>
      <c r="J903" s="1848">
        <v>44804</v>
      </c>
      <c r="K903" s="1800" t="e" vm="1">
        <v>#VALUE!</v>
      </c>
      <c r="L903" s="1720" t="s">
        <v>9307</v>
      </c>
      <c r="M903" s="1877" t="s">
        <v>9600</v>
      </c>
      <c r="N903" s="1665" t="s">
        <v>9601</v>
      </c>
      <c r="O903" s="1678" t="s">
        <v>9602</v>
      </c>
      <c r="P903" s="1802">
        <v>8</v>
      </c>
      <c r="Q903" s="1765" t="s">
        <v>3559</v>
      </c>
      <c r="R903" s="1765" t="s">
        <v>6572</v>
      </c>
      <c r="S903" s="1765" t="s">
        <v>6573</v>
      </c>
      <c r="T903" s="61" t="s">
        <v>9125</v>
      </c>
      <c r="U903" s="1765" t="s">
        <v>9221</v>
      </c>
      <c r="V903" s="61">
        <v>749026308</v>
      </c>
    </row>
    <row r="904" spans="3:22" ht="15" customHeight="1" x14ac:dyDescent="0.25">
      <c r="C904" s="1880">
        <v>44804</v>
      </c>
      <c r="D904" s="1664" t="s">
        <v>9603</v>
      </c>
      <c r="E904" s="1765" t="s">
        <v>6906</v>
      </c>
      <c r="F904" s="1665" t="s">
        <v>9411</v>
      </c>
      <c r="G904" s="1667" t="s">
        <v>4668</v>
      </c>
      <c r="H904" s="1766"/>
      <c r="I904" s="1766"/>
      <c r="J904" s="1767" t="s">
        <v>9604</v>
      </c>
      <c r="K904" s="1665" t="s">
        <v>506</v>
      </c>
      <c r="L904" s="1720" t="s">
        <v>9605</v>
      </c>
      <c r="M904" s="1768" t="s">
        <v>9606</v>
      </c>
      <c r="N904" s="1665" t="s">
        <v>9607</v>
      </c>
      <c r="O904" s="1769" t="s">
        <v>9608</v>
      </c>
      <c r="P904" s="1721">
        <v>1</v>
      </c>
      <c r="Q904" s="1765" t="s">
        <v>4617</v>
      </c>
      <c r="R904" s="1770" t="s">
        <v>6803</v>
      </c>
      <c r="S904" s="1770" t="s">
        <v>6804</v>
      </c>
      <c r="T904" s="61">
        <v>32904</v>
      </c>
      <c r="U904" s="1765"/>
      <c r="V904" s="61"/>
    </row>
    <row r="905" spans="3:22" ht="15" customHeight="1" x14ac:dyDescent="0.25">
      <c r="C905" s="1880">
        <v>44803</v>
      </c>
      <c r="D905" s="1664" t="s">
        <v>9609</v>
      </c>
      <c r="E905" s="1765" t="s">
        <v>9610</v>
      </c>
      <c r="F905" s="1721">
        <v>200</v>
      </c>
      <c r="G905" s="1667" t="s">
        <v>4668</v>
      </c>
      <c r="H905" s="1766"/>
      <c r="I905" s="1766"/>
      <c r="J905" s="1767" t="s">
        <v>9611</v>
      </c>
      <c r="K905" s="1665" t="s">
        <v>506</v>
      </c>
      <c r="L905" s="1720" t="s">
        <v>695</v>
      </c>
      <c r="M905" s="1768" t="s">
        <v>9612</v>
      </c>
      <c r="N905" s="1665" t="s">
        <v>9613</v>
      </c>
      <c r="O905" s="1769" t="s">
        <v>9614</v>
      </c>
      <c r="P905" s="1721">
        <v>3</v>
      </c>
      <c r="Q905" s="1765" t="s">
        <v>5851</v>
      </c>
      <c r="R905" s="1770" t="s">
        <v>9301</v>
      </c>
      <c r="S905" s="1770" t="s">
        <v>6502</v>
      </c>
      <c r="T905" s="61">
        <v>2453</v>
      </c>
      <c r="U905" s="1765" t="s">
        <v>9615</v>
      </c>
      <c r="V905" s="61"/>
    </row>
    <row r="906" spans="3:22" ht="15" customHeight="1" x14ac:dyDescent="0.25">
      <c r="C906" s="1880">
        <v>44803</v>
      </c>
      <c r="D906" s="2064" t="s">
        <v>9616</v>
      </c>
      <c r="E906" s="1765" t="s">
        <v>9617</v>
      </c>
      <c r="F906" s="2065" t="s">
        <v>9618</v>
      </c>
      <c r="G906" s="1667" t="s">
        <v>574</v>
      </c>
      <c r="H906" s="1799"/>
      <c r="I906" s="1799"/>
      <c r="J906" s="1800" t="s">
        <v>9619</v>
      </c>
      <c r="K906" s="1800" t="e" vm="1">
        <v>#VALUE!</v>
      </c>
      <c r="L906" s="1720" t="s">
        <v>9620</v>
      </c>
      <c r="M906" s="1801" t="s">
        <v>9621</v>
      </c>
      <c r="N906" s="1801" t="s">
        <v>730</v>
      </c>
      <c r="O906" s="1678" t="s">
        <v>9622</v>
      </c>
      <c r="P906" s="1802">
        <v>1</v>
      </c>
      <c r="Q906" s="1765" t="s">
        <v>9623</v>
      </c>
      <c r="R906" s="1765" t="s">
        <v>9624</v>
      </c>
      <c r="S906" s="1765" t="s">
        <v>6546</v>
      </c>
      <c r="T906" s="61" t="s">
        <v>9625</v>
      </c>
      <c r="U906" s="1765" t="s">
        <v>9626</v>
      </c>
      <c r="V906" s="61">
        <v>496548183</v>
      </c>
    </row>
    <row r="907" spans="3:22" ht="15" customHeight="1" x14ac:dyDescent="0.25">
      <c r="C907" s="1880">
        <v>44803</v>
      </c>
      <c r="D907" s="1693" t="s">
        <v>9627</v>
      </c>
      <c r="E907" s="1764" t="s">
        <v>8359</v>
      </c>
      <c r="F907" s="1792">
        <v>50</v>
      </c>
      <c r="G907" s="1667" t="s">
        <v>9628</v>
      </c>
      <c r="H907" s="1793"/>
      <c r="I907" s="1793"/>
      <c r="J907" s="1794" t="s">
        <v>9629</v>
      </c>
      <c r="K907" s="1694" t="s">
        <v>506</v>
      </c>
      <c r="L907" s="1694" t="s">
        <v>9630</v>
      </c>
      <c r="M907" s="1796" t="s">
        <v>9631</v>
      </c>
      <c r="N907" s="1694" t="s">
        <v>505</v>
      </c>
      <c r="O907" s="1797" t="s">
        <v>9496</v>
      </c>
      <c r="P907" s="1792">
        <v>7</v>
      </c>
      <c r="Q907" s="1764" t="s">
        <v>5403</v>
      </c>
      <c r="R907" s="1775" t="s">
        <v>6501</v>
      </c>
      <c r="S907" s="1775" t="s">
        <v>6502</v>
      </c>
      <c r="T907" s="1535" t="s">
        <v>9481</v>
      </c>
      <c r="U907" s="1764" t="s">
        <v>9632</v>
      </c>
      <c r="V907" s="66"/>
    </row>
    <row r="908" spans="3:22" ht="15" customHeight="1" x14ac:dyDescent="0.25">
      <c r="C908" s="1880">
        <v>44802</v>
      </c>
      <c r="D908" s="1679" t="s">
        <v>9633</v>
      </c>
      <c r="E908" s="1764" t="s">
        <v>9634</v>
      </c>
      <c r="F908" s="1771">
        <v>20</v>
      </c>
      <c r="G908" s="1667" t="s">
        <v>4714</v>
      </c>
      <c r="H908" s="1772"/>
      <c r="I908" s="1772"/>
      <c r="J908" s="1779" t="s">
        <v>9635</v>
      </c>
      <c r="K908" s="1680" t="s">
        <v>506</v>
      </c>
      <c r="L908" s="1778" t="s">
        <v>9636</v>
      </c>
      <c r="M908" s="1768" t="s">
        <v>9637</v>
      </c>
      <c r="N908" s="1680" t="s">
        <v>545</v>
      </c>
      <c r="O908" s="1774" t="s">
        <v>9638</v>
      </c>
      <c r="P908" s="1771">
        <v>10</v>
      </c>
      <c r="Q908" s="1764" t="s">
        <v>9639</v>
      </c>
      <c r="R908" s="1775" t="s">
        <v>9640</v>
      </c>
      <c r="S908" s="1775" t="s">
        <v>6502</v>
      </c>
      <c r="T908" s="1535" t="s">
        <v>9641</v>
      </c>
      <c r="U908" s="1764"/>
      <c r="V908" s="66"/>
    </row>
    <row r="909" spans="3:22" ht="15" customHeight="1" x14ac:dyDescent="0.25">
      <c r="C909" s="1880">
        <v>44802</v>
      </c>
      <c r="D909" s="1664" t="s">
        <v>9642</v>
      </c>
      <c r="E909" s="1765" t="s">
        <v>7771</v>
      </c>
      <c r="F909" s="1776" t="s">
        <v>9643</v>
      </c>
      <c r="G909" s="1667" t="s">
        <v>4668</v>
      </c>
      <c r="H909" s="1766"/>
      <c r="I909" s="1766"/>
      <c r="J909" s="1767" t="s">
        <v>9644</v>
      </c>
      <c r="K909" s="1665" t="s">
        <v>3667</v>
      </c>
      <c r="L909" s="1720" t="s">
        <v>9645</v>
      </c>
      <c r="M909" s="1877" t="s">
        <v>9646</v>
      </c>
      <c r="N909" s="1665" t="s">
        <v>9647</v>
      </c>
      <c r="O909" s="1769" t="s">
        <v>9648</v>
      </c>
      <c r="P909" s="1721">
        <v>8</v>
      </c>
      <c r="Q909" s="1765" t="s">
        <v>5975</v>
      </c>
      <c r="R909" s="1770" t="s">
        <v>7772</v>
      </c>
      <c r="S909" s="1770" t="s">
        <v>6817</v>
      </c>
      <c r="T909" s="61">
        <v>60484</v>
      </c>
      <c r="U909" s="1765"/>
      <c r="V909" s="61"/>
    </row>
    <row r="910" spans="3:22" ht="15" customHeight="1" x14ac:dyDescent="0.25">
      <c r="C910" s="1880">
        <v>44802</v>
      </c>
      <c r="D910" s="1664" t="s">
        <v>9649</v>
      </c>
      <c r="E910" s="1765" t="s">
        <v>7771</v>
      </c>
      <c r="F910" s="1776" t="s">
        <v>9650</v>
      </c>
      <c r="G910" s="1667" t="s">
        <v>4668</v>
      </c>
      <c r="H910" s="1766"/>
      <c r="I910" s="1766"/>
      <c r="J910" s="1767" t="s">
        <v>9651</v>
      </c>
      <c r="K910" s="1665" t="s">
        <v>3667</v>
      </c>
      <c r="L910" s="1720" t="s">
        <v>9652</v>
      </c>
      <c r="M910" s="1877" t="s">
        <v>9653</v>
      </c>
      <c r="N910" s="1665" t="s">
        <v>9647</v>
      </c>
      <c r="O910" s="1769" t="s">
        <v>9654</v>
      </c>
      <c r="P910" s="1721">
        <v>8</v>
      </c>
      <c r="Q910" s="1765" t="s">
        <v>5975</v>
      </c>
      <c r="R910" s="1770" t="s">
        <v>7772</v>
      </c>
      <c r="S910" s="1770" t="s">
        <v>6817</v>
      </c>
      <c r="T910" s="61">
        <v>60484</v>
      </c>
      <c r="U910" s="1765"/>
      <c r="V910" s="61"/>
    </row>
    <row r="911" spans="3:22" ht="15" customHeight="1" x14ac:dyDescent="0.25">
      <c r="C911" s="1880">
        <v>44802</v>
      </c>
      <c r="D911" s="1664" t="s">
        <v>9655</v>
      </c>
      <c r="E911" s="1765" t="s">
        <v>6906</v>
      </c>
      <c r="F911" s="1665" t="s">
        <v>9656</v>
      </c>
      <c r="G911" s="1667" t="s">
        <v>4668</v>
      </c>
      <c r="H911" s="1766"/>
      <c r="I911" s="1766"/>
      <c r="J911" s="1767" t="s">
        <v>9657</v>
      </c>
      <c r="K911" s="1665" t="s">
        <v>506</v>
      </c>
      <c r="L911" s="1720" t="s">
        <v>9605</v>
      </c>
      <c r="M911" s="1768" t="s">
        <v>9606</v>
      </c>
      <c r="N911" s="1665" t="s">
        <v>9607</v>
      </c>
      <c r="O911" s="1769" t="s">
        <v>9608</v>
      </c>
      <c r="P911" s="1721">
        <v>1</v>
      </c>
      <c r="Q911" s="1765" t="s">
        <v>4617</v>
      </c>
      <c r="R911" s="1770" t="s">
        <v>6803</v>
      </c>
      <c r="S911" s="1770" t="s">
        <v>6804</v>
      </c>
      <c r="T911" s="61">
        <v>32904</v>
      </c>
      <c r="U911" s="1765"/>
      <c r="V911" s="61"/>
    </row>
    <row r="912" spans="3:22" ht="15" customHeight="1" x14ac:dyDescent="0.25">
      <c r="C912" s="1880">
        <v>44802</v>
      </c>
      <c r="D912" s="1664" t="s">
        <v>9658</v>
      </c>
      <c r="E912" s="1765" t="s">
        <v>8172</v>
      </c>
      <c r="F912" s="1721">
        <v>20</v>
      </c>
      <c r="G912" s="1667" t="s">
        <v>4714</v>
      </c>
      <c r="H912" s="1766"/>
      <c r="I912" s="1766"/>
      <c r="J912" s="1767" t="s">
        <v>9659</v>
      </c>
      <c r="K912" s="1665" t="s">
        <v>520</v>
      </c>
      <c r="L912" s="1720" t="s">
        <v>9660</v>
      </c>
      <c r="M912" s="1768" t="s">
        <v>9661</v>
      </c>
      <c r="N912" s="1665" t="s">
        <v>9662</v>
      </c>
      <c r="O912" s="1769" t="s">
        <v>9663</v>
      </c>
      <c r="P912" s="1721">
        <v>1</v>
      </c>
      <c r="Q912" s="1765" t="s">
        <v>6215</v>
      </c>
      <c r="R912" s="1770" t="s">
        <v>9664</v>
      </c>
      <c r="S912" s="1770" t="s">
        <v>6465</v>
      </c>
      <c r="T912" s="61">
        <v>15201</v>
      </c>
      <c r="U912" s="1765"/>
      <c r="V912" s="61"/>
    </row>
    <row r="913" spans="3:22" ht="15" customHeight="1" x14ac:dyDescent="0.25">
      <c r="C913" s="1880">
        <v>44802</v>
      </c>
      <c r="D913" s="1664" t="s">
        <v>9665</v>
      </c>
      <c r="E913" s="1765" t="s">
        <v>9666</v>
      </c>
      <c r="F913" s="1721">
        <v>18</v>
      </c>
      <c r="G913" s="1667" t="s">
        <v>4668</v>
      </c>
      <c r="H913" s="1766"/>
      <c r="I913" s="1766"/>
      <c r="J913" s="1767" t="s">
        <v>9657</v>
      </c>
      <c r="K913" s="1665" t="s">
        <v>3609</v>
      </c>
      <c r="L913" s="1720" t="s">
        <v>1038</v>
      </c>
      <c r="M913" s="1768" t="s">
        <v>9667</v>
      </c>
      <c r="N913" s="1665" t="s">
        <v>629</v>
      </c>
      <c r="O913" s="1769" t="s">
        <v>9668</v>
      </c>
      <c r="P913" s="1721">
        <v>6</v>
      </c>
      <c r="Q913" s="1765" t="s">
        <v>9669</v>
      </c>
      <c r="R913" s="1770" t="s">
        <v>9670</v>
      </c>
      <c r="S913" s="1770" t="s">
        <v>9671</v>
      </c>
      <c r="T913" s="61">
        <v>80020</v>
      </c>
      <c r="U913" s="1765" t="s">
        <v>9672</v>
      </c>
      <c r="V913" s="61"/>
    </row>
    <row r="914" spans="3:22" ht="15" customHeight="1" x14ac:dyDescent="0.25">
      <c r="C914" s="1880">
        <v>44799</v>
      </c>
      <c r="D914" s="1664" t="s">
        <v>9673</v>
      </c>
      <c r="E914" s="1765" t="s">
        <v>7335</v>
      </c>
      <c r="F914" s="1721">
        <v>200</v>
      </c>
      <c r="G914" s="1667" t="s">
        <v>4668</v>
      </c>
      <c r="H914" s="1766"/>
      <c r="I914" s="1766"/>
      <c r="J914" s="1767" t="s">
        <v>9674</v>
      </c>
      <c r="K914" s="1665" t="s">
        <v>3609</v>
      </c>
      <c r="L914" s="1720"/>
      <c r="M914" s="1877" t="s">
        <v>9675</v>
      </c>
      <c r="N914" s="1665" t="s">
        <v>640</v>
      </c>
      <c r="O914" s="1769" t="s">
        <v>9676</v>
      </c>
      <c r="P914" s="1721">
        <v>6</v>
      </c>
      <c r="Q914" s="1765" t="s">
        <v>7334</v>
      </c>
      <c r="R914" s="1770" t="s">
        <v>6730</v>
      </c>
      <c r="S914" s="1770" t="s">
        <v>6534</v>
      </c>
      <c r="T914" s="61">
        <v>80301</v>
      </c>
      <c r="U914" s="1765"/>
      <c r="V914" s="61"/>
    </row>
    <row r="915" spans="3:22" ht="15" customHeight="1" x14ac:dyDescent="0.25">
      <c r="C915" s="1880">
        <v>44799</v>
      </c>
      <c r="D915" s="1679" t="s">
        <v>9677</v>
      </c>
      <c r="E915" s="1764" t="s">
        <v>8172</v>
      </c>
      <c r="F915" s="1771">
        <v>20</v>
      </c>
      <c r="G915" s="1667" t="s">
        <v>574</v>
      </c>
      <c r="H915" s="1772"/>
      <c r="I915" s="1772"/>
      <c r="J915" s="1779" t="s">
        <v>9678</v>
      </c>
      <c r="K915" s="1680" t="s">
        <v>520</v>
      </c>
      <c r="L915" s="1720" t="s">
        <v>9660</v>
      </c>
      <c r="M915" s="1790" t="s">
        <v>9679</v>
      </c>
      <c r="N915" s="1680" t="s">
        <v>587</v>
      </c>
      <c r="O915" s="1774" t="s">
        <v>9680</v>
      </c>
      <c r="P915" s="1771">
        <v>0</v>
      </c>
      <c r="Q915" s="1764" t="s">
        <v>6215</v>
      </c>
      <c r="R915" s="1775" t="s">
        <v>9664</v>
      </c>
      <c r="S915" s="1775" t="s">
        <v>6465</v>
      </c>
      <c r="T915" s="66">
        <v>15201</v>
      </c>
      <c r="U915" s="1764"/>
      <c r="V915" s="66"/>
    </row>
    <row r="916" spans="3:22" ht="15" customHeight="1" x14ac:dyDescent="0.25">
      <c r="C916" s="1880">
        <v>44799</v>
      </c>
      <c r="D916" s="1679" t="s">
        <v>9681</v>
      </c>
      <c r="E916" s="1764" t="s">
        <v>9682</v>
      </c>
      <c r="F916" s="1882" t="s">
        <v>9683</v>
      </c>
      <c r="G916" s="1667" t="s">
        <v>574</v>
      </c>
      <c r="H916" s="1772"/>
      <c r="I916" s="1772"/>
      <c r="J916" s="1779" t="s">
        <v>9684</v>
      </c>
      <c r="K916" s="1680" t="s">
        <v>520</v>
      </c>
      <c r="L916" s="1778" t="s">
        <v>9685</v>
      </c>
      <c r="M916" s="1773" t="s">
        <v>9686</v>
      </c>
      <c r="N916" s="1680" t="s">
        <v>629</v>
      </c>
      <c r="O916" s="1774" t="s">
        <v>9687</v>
      </c>
      <c r="P916" s="1771">
        <v>2</v>
      </c>
      <c r="Q916" s="1764" t="s">
        <v>8723</v>
      </c>
      <c r="R916" s="1775" t="s">
        <v>8724</v>
      </c>
      <c r="S916" s="1775" t="s">
        <v>6546</v>
      </c>
      <c r="T916" s="66" t="s">
        <v>8725</v>
      </c>
      <c r="U916" s="1764"/>
      <c r="V916" s="66" t="s">
        <v>9688</v>
      </c>
    </row>
    <row r="917" spans="3:22" ht="15" customHeight="1" x14ac:dyDescent="0.25">
      <c r="C917" s="1880">
        <v>44799</v>
      </c>
      <c r="D917" s="1664" t="s">
        <v>9689</v>
      </c>
      <c r="E917" s="1765" t="s">
        <v>9690</v>
      </c>
      <c r="F917" s="2066" t="s">
        <v>9691</v>
      </c>
      <c r="G917" s="1667" t="s">
        <v>4668</v>
      </c>
      <c r="H917" s="1818"/>
      <c r="I917" s="1818"/>
      <c r="J917" s="2067" t="s">
        <v>9692</v>
      </c>
      <c r="K917" s="1802" t="s">
        <v>3667</v>
      </c>
      <c r="L917" s="2068" t="s">
        <v>9693</v>
      </c>
      <c r="M917" s="1801" t="s">
        <v>9694</v>
      </c>
      <c r="N917" s="1802" t="s">
        <v>640</v>
      </c>
      <c r="O917" s="1678" t="s">
        <v>9695</v>
      </c>
      <c r="P917" s="2069">
        <v>9</v>
      </c>
      <c r="Q917" s="1765" t="s">
        <v>9696</v>
      </c>
      <c r="R917" s="1770" t="s">
        <v>9697</v>
      </c>
      <c r="S917" s="1770" t="s">
        <v>6455</v>
      </c>
      <c r="T917" s="61" t="s">
        <v>9698</v>
      </c>
      <c r="U917" s="1765"/>
      <c r="V917" s="61">
        <v>140168</v>
      </c>
    </row>
    <row r="918" spans="3:22" ht="15" customHeight="1" x14ac:dyDescent="0.25">
      <c r="C918" s="1880">
        <v>44798</v>
      </c>
      <c r="D918" s="1664" t="s">
        <v>9699</v>
      </c>
      <c r="E918" s="1765" t="s">
        <v>9358</v>
      </c>
      <c r="F918" s="1721" t="s">
        <v>9700</v>
      </c>
      <c r="G918" s="1706" t="s">
        <v>4714</v>
      </c>
      <c r="H918" s="1766"/>
      <c r="I918" s="1766"/>
      <c r="J918" s="1767" t="s">
        <v>9701</v>
      </c>
      <c r="K918" s="1665" t="s">
        <v>506</v>
      </c>
      <c r="L918" s="1720" t="s">
        <v>9702</v>
      </c>
      <c r="M918" s="1768" t="s">
        <v>9703</v>
      </c>
      <c r="N918" s="1665" t="s">
        <v>9704</v>
      </c>
      <c r="O918" s="1769" t="s">
        <v>9383</v>
      </c>
      <c r="P918" s="1721">
        <v>12</v>
      </c>
      <c r="Q918" s="1765" t="s">
        <v>9364</v>
      </c>
      <c r="R918" s="1770" t="s">
        <v>9365</v>
      </c>
      <c r="S918" s="1770" t="s">
        <v>9176</v>
      </c>
      <c r="T918" s="61">
        <v>30097</v>
      </c>
      <c r="U918" s="1765" t="s">
        <v>9366</v>
      </c>
      <c r="V918" s="61"/>
    </row>
    <row r="919" spans="3:22" ht="15" customHeight="1" x14ac:dyDescent="0.25">
      <c r="C919" s="1880">
        <v>44798</v>
      </c>
      <c r="D919" s="1723" t="s">
        <v>9705</v>
      </c>
      <c r="E919" s="1765" t="s">
        <v>9706</v>
      </c>
      <c r="F919" s="1784">
        <v>20</v>
      </c>
      <c r="G919" s="1667" t="s">
        <v>4668</v>
      </c>
      <c r="H919" s="1780"/>
      <c r="I919" s="1780"/>
      <c r="J919" s="1781" t="s">
        <v>9707</v>
      </c>
      <c r="K919" s="1724" t="s">
        <v>506</v>
      </c>
      <c r="L919" s="1724" t="s">
        <v>9708</v>
      </c>
      <c r="M919" s="1782" t="s">
        <v>9709</v>
      </c>
      <c r="N919" s="1724" t="s">
        <v>629</v>
      </c>
      <c r="O919" s="1783" t="s">
        <v>9710</v>
      </c>
      <c r="P919" s="1784">
        <v>9</v>
      </c>
      <c r="Q919" s="1765" t="s">
        <v>9711</v>
      </c>
      <c r="R919" s="1770" t="s">
        <v>7896</v>
      </c>
      <c r="S919" s="1770" t="s">
        <v>6579</v>
      </c>
      <c r="T919" s="61">
        <v>98052</v>
      </c>
      <c r="U919" s="1765" t="s">
        <v>9712</v>
      </c>
      <c r="V919" s="61"/>
    </row>
    <row r="920" spans="3:22" ht="15" customHeight="1" x14ac:dyDescent="0.25">
      <c r="C920" s="1880">
        <v>44798</v>
      </c>
      <c r="D920" s="1664" t="s">
        <v>9713</v>
      </c>
      <c r="E920" s="1765" t="s">
        <v>9714</v>
      </c>
      <c r="F920" s="1665" t="s">
        <v>9411</v>
      </c>
      <c r="G920" s="1667"/>
      <c r="H920" s="1766"/>
      <c r="I920" s="1766"/>
      <c r="J920" s="1767">
        <v>44798</v>
      </c>
      <c r="K920" s="1665" t="s">
        <v>782</v>
      </c>
      <c r="L920" s="1720" t="s">
        <v>9715</v>
      </c>
      <c r="M920" s="1899" t="s">
        <v>9716</v>
      </c>
      <c r="N920" s="1665" t="s">
        <v>640</v>
      </c>
      <c r="O920" s="1769" t="s">
        <v>9717</v>
      </c>
      <c r="P920" s="1721" t="s">
        <v>640</v>
      </c>
      <c r="Q920" s="1765" t="s">
        <v>9718</v>
      </c>
      <c r="R920" s="1770" t="s">
        <v>8453</v>
      </c>
      <c r="S920" s="1770" t="s">
        <v>6579</v>
      </c>
      <c r="T920" s="61" t="s">
        <v>8962</v>
      </c>
      <c r="U920" s="1765"/>
      <c r="V920" s="61">
        <v>234304518</v>
      </c>
    </row>
    <row r="921" spans="3:22" ht="15" customHeight="1" x14ac:dyDescent="0.25">
      <c r="C921" s="1880">
        <v>44798</v>
      </c>
      <c r="D921" s="1664" t="s">
        <v>9719</v>
      </c>
      <c r="E921" s="1765" t="s">
        <v>8452</v>
      </c>
      <c r="F921" s="1665">
        <v>60</v>
      </c>
      <c r="G921" s="1667"/>
      <c r="H921" s="1766"/>
      <c r="I921" s="1766"/>
      <c r="J921" s="1767">
        <v>44798</v>
      </c>
      <c r="K921" s="1665" t="s">
        <v>782</v>
      </c>
      <c r="L921" s="1720" t="s">
        <v>9720</v>
      </c>
      <c r="M921" s="1768" t="s">
        <v>9721</v>
      </c>
      <c r="N921" s="1665" t="s">
        <v>545</v>
      </c>
      <c r="O921" s="1769" t="s">
        <v>8450</v>
      </c>
      <c r="P921" s="1721">
        <v>4</v>
      </c>
      <c r="Q921" s="1765" t="s">
        <v>8451</v>
      </c>
      <c r="R921" s="1770" t="s">
        <v>8453</v>
      </c>
      <c r="S921" s="1770" t="s">
        <v>6579</v>
      </c>
      <c r="T921" s="61" t="s">
        <v>8962</v>
      </c>
      <c r="U921" s="1765" t="s">
        <v>8963</v>
      </c>
      <c r="V921" s="61">
        <v>23430451</v>
      </c>
    </row>
    <row r="922" spans="3:22" ht="15" customHeight="1" x14ac:dyDescent="0.25">
      <c r="C922" s="1880">
        <v>44797</v>
      </c>
      <c r="D922" s="2070" t="s">
        <v>9722</v>
      </c>
      <c r="E922" s="1764"/>
      <c r="F922" s="1882">
        <v>15</v>
      </c>
      <c r="G922" s="1667" t="s">
        <v>574</v>
      </c>
      <c r="H922" s="1772"/>
      <c r="I922" s="1772"/>
      <c r="J922" s="1779" t="s">
        <v>9723</v>
      </c>
      <c r="K922" s="1680"/>
      <c r="L922" s="1778" t="s">
        <v>9724</v>
      </c>
      <c r="M922" s="1773" t="s">
        <v>9725</v>
      </c>
      <c r="N922" s="1680" t="s">
        <v>629</v>
      </c>
      <c r="O922" s="1774" t="s">
        <v>9726</v>
      </c>
      <c r="P922" s="1771">
        <v>0</v>
      </c>
      <c r="Q922" s="1764" t="s">
        <v>9727</v>
      </c>
      <c r="R922" s="1775"/>
      <c r="S922" s="1775" t="s">
        <v>6546</v>
      </c>
      <c r="T922" s="66"/>
      <c r="U922" s="1764"/>
      <c r="V922" s="66"/>
    </row>
    <row r="923" spans="3:22" ht="15" customHeight="1" x14ac:dyDescent="0.25">
      <c r="C923" s="1880">
        <v>44797</v>
      </c>
      <c r="D923" s="1723" t="s">
        <v>9728</v>
      </c>
      <c r="E923" s="1765" t="s">
        <v>8799</v>
      </c>
      <c r="F923" s="1784">
        <v>5</v>
      </c>
      <c r="G923" s="1667" t="s">
        <v>4668</v>
      </c>
      <c r="H923" s="1780"/>
      <c r="I923" s="1780"/>
      <c r="J923" s="1781" t="s">
        <v>9729</v>
      </c>
      <c r="K923" s="1724" t="s">
        <v>506</v>
      </c>
      <c r="L923" s="1724" t="s">
        <v>9730</v>
      </c>
      <c r="M923" s="1782" t="s">
        <v>9731</v>
      </c>
      <c r="N923" s="1724" t="s">
        <v>1099</v>
      </c>
      <c r="O923" s="1783" t="s">
        <v>9732</v>
      </c>
      <c r="P923" s="1784">
        <v>27</v>
      </c>
      <c r="Q923" s="1765" t="s">
        <v>8798</v>
      </c>
      <c r="R923" s="1770" t="s">
        <v>8800</v>
      </c>
      <c r="S923" s="1770" t="s">
        <v>8801</v>
      </c>
      <c r="T923" s="61">
        <v>59718</v>
      </c>
      <c r="U923" s="1765" t="s">
        <v>8798</v>
      </c>
      <c r="V923" s="61"/>
    </row>
    <row r="924" spans="3:22" ht="15" customHeight="1" x14ac:dyDescent="0.25">
      <c r="C924" s="1880">
        <v>44797</v>
      </c>
      <c r="D924" s="1664" t="s">
        <v>9733</v>
      </c>
      <c r="E924" s="1765" t="s">
        <v>8654</v>
      </c>
      <c r="F924" s="1665">
        <v>25</v>
      </c>
      <c r="G924" s="1706" t="s">
        <v>574</v>
      </c>
      <c r="H924" s="1766"/>
      <c r="I924" s="1766"/>
      <c r="J924" s="1767" t="s">
        <v>9734</v>
      </c>
      <c r="K924" s="1665" t="s">
        <v>782</v>
      </c>
      <c r="L924" s="1983" t="s">
        <v>9735</v>
      </c>
      <c r="M924" s="1768" t="s">
        <v>9487</v>
      </c>
      <c r="N924" s="1665" t="s">
        <v>505</v>
      </c>
      <c r="O924" s="1769" t="s">
        <v>9488</v>
      </c>
      <c r="P924" s="1721">
        <v>14</v>
      </c>
      <c r="Q924" s="1765" t="s">
        <v>8653</v>
      </c>
      <c r="R924" s="1770" t="s">
        <v>8655</v>
      </c>
      <c r="S924" s="1770" t="s">
        <v>6465</v>
      </c>
      <c r="T924" s="61" t="s">
        <v>9489</v>
      </c>
      <c r="U924" s="1765"/>
      <c r="V924" s="61"/>
    </row>
    <row r="925" spans="3:22" ht="15" customHeight="1" x14ac:dyDescent="0.25">
      <c r="C925" s="1880">
        <v>44797</v>
      </c>
      <c r="D925" s="1679" t="s">
        <v>9736</v>
      </c>
      <c r="E925" s="1764" t="s">
        <v>7090</v>
      </c>
      <c r="F925" s="1771">
        <v>325</v>
      </c>
      <c r="G925" s="1667" t="s">
        <v>574</v>
      </c>
      <c r="H925" s="1772"/>
      <c r="I925" s="1772"/>
      <c r="J925" s="1779" t="s">
        <v>9737</v>
      </c>
      <c r="K925" s="1680" t="s">
        <v>506</v>
      </c>
      <c r="L925" s="1778" t="s">
        <v>9738</v>
      </c>
      <c r="M925" s="1773" t="s">
        <v>9739</v>
      </c>
      <c r="N925" s="1680" t="s">
        <v>798</v>
      </c>
      <c r="O925" s="1774" t="s">
        <v>9574</v>
      </c>
      <c r="P925" s="1771">
        <v>0</v>
      </c>
      <c r="Q925" s="1764" t="s">
        <v>5505</v>
      </c>
      <c r="R925" s="1775" t="s">
        <v>7047</v>
      </c>
      <c r="S925" s="1775" t="s">
        <v>6603</v>
      </c>
      <c r="T925" s="66">
        <v>84123</v>
      </c>
      <c r="U925" s="1764" t="s">
        <v>9740</v>
      </c>
      <c r="V925" s="66"/>
    </row>
    <row r="926" spans="3:22" ht="15" customHeight="1" x14ac:dyDescent="0.25">
      <c r="C926" s="1880">
        <v>44796</v>
      </c>
      <c r="D926" s="1679" t="s">
        <v>9741</v>
      </c>
      <c r="E926" s="1764" t="s">
        <v>8063</v>
      </c>
      <c r="F926" s="1771">
        <v>100</v>
      </c>
      <c r="G926" s="1772"/>
      <c r="H926" s="1772"/>
      <c r="I926" s="1772"/>
      <c r="J926" s="1779" t="s">
        <v>9737</v>
      </c>
      <c r="K926" s="1680" t="s">
        <v>506</v>
      </c>
      <c r="L926" s="1778" t="s">
        <v>9742</v>
      </c>
      <c r="M926" s="1773" t="s">
        <v>9743</v>
      </c>
      <c r="N926" s="1680"/>
      <c r="O926" s="1774" t="s">
        <v>9574</v>
      </c>
      <c r="P926" s="1771">
        <v>24</v>
      </c>
      <c r="Q926" s="1764" t="s">
        <v>5505</v>
      </c>
      <c r="R926" s="1775" t="s">
        <v>8064</v>
      </c>
      <c r="S926" s="1775" t="s">
        <v>6447</v>
      </c>
      <c r="T926" s="66">
        <v>20170</v>
      </c>
      <c r="U926" s="1764" t="s">
        <v>9744</v>
      </c>
      <c r="V926" s="66"/>
    </row>
    <row r="927" spans="3:22" ht="15" customHeight="1" x14ac:dyDescent="0.25">
      <c r="C927" s="1880">
        <v>44796</v>
      </c>
      <c r="D927" s="1664" t="s">
        <v>9745</v>
      </c>
      <c r="E927" s="1765" t="s">
        <v>6445</v>
      </c>
      <c r="F927" s="1776" t="s">
        <v>9746</v>
      </c>
      <c r="G927" s="1766"/>
      <c r="H927" s="1766"/>
      <c r="I927" s="1766"/>
      <c r="J927" s="1767" t="s">
        <v>9747</v>
      </c>
      <c r="K927" s="1665" t="s">
        <v>506</v>
      </c>
      <c r="L927" s="1720" t="s">
        <v>9748</v>
      </c>
      <c r="M927" s="1768" t="s">
        <v>501</v>
      </c>
      <c r="N927" s="1665" t="s">
        <v>505</v>
      </c>
      <c r="O927" s="1769" t="s">
        <v>9749</v>
      </c>
      <c r="P927" s="1721">
        <v>0</v>
      </c>
      <c r="Q927" s="1765" t="s">
        <v>800</v>
      </c>
      <c r="R927" s="1770" t="s">
        <v>6446</v>
      </c>
      <c r="S927" s="1770" t="s">
        <v>6447</v>
      </c>
      <c r="T927" s="61" t="s">
        <v>8745</v>
      </c>
      <c r="U927" s="1765"/>
      <c r="V927" s="61"/>
    </row>
    <row r="928" spans="3:22" ht="15" customHeight="1" x14ac:dyDescent="0.25">
      <c r="C928" s="1880">
        <v>44796</v>
      </c>
      <c r="D928" s="1679" t="s">
        <v>9750</v>
      </c>
      <c r="E928" s="1764" t="s">
        <v>9751</v>
      </c>
      <c r="F928" s="1771">
        <v>18</v>
      </c>
      <c r="G928" s="1667" t="s">
        <v>4714</v>
      </c>
      <c r="H928" s="1772"/>
      <c r="I928" s="1772"/>
      <c r="J928" s="1779" t="s">
        <v>9752</v>
      </c>
      <c r="K928" s="1680" t="s">
        <v>782</v>
      </c>
      <c r="L928" s="1778" t="s">
        <v>9753</v>
      </c>
      <c r="M928" s="1899" t="s">
        <v>9754</v>
      </c>
      <c r="N928" s="1680" t="s">
        <v>629</v>
      </c>
      <c r="O928" s="1774" t="s">
        <v>9755</v>
      </c>
      <c r="P928" s="1771">
        <v>29</v>
      </c>
      <c r="Q928" s="1764" t="s">
        <v>4573</v>
      </c>
      <c r="R928" s="1775" t="s">
        <v>9756</v>
      </c>
      <c r="S928" s="1775" t="s">
        <v>6514</v>
      </c>
      <c r="T928" s="66" t="s">
        <v>9757</v>
      </c>
      <c r="U928" s="1764" t="s">
        <v>9758</v>
      </c>
      <c r="V928" s="66">
        <v>331041289</v>
      </c>
    </row>
    <row r="929" spans="3:22" ht="15" customHeight="1" x14ac:dyDescent="0.25">
      <c r="C929" s="1880">
        <v>44795</v>
      </c>
      <c r="D929" s="1921" t="s">
        <v>9759</v>
      </c>
      <c r="E929" s="1764" t="s">
        <v>9760</v>
      </c>
      <c r="F929" s="1928">
        <v>200</v>
      </c>
      <c r="G929" s="1667" t="s">
        <v>574</v>
      </c>
      <c r="H929" s="1924"/>
      <c r="I929" s="2071"/>
      <c r="J929" s="1925" t="s">
        <v>9761</v>
      </c>
      <c r="K929" s="1922" t="s">
        <v>506</v>
      </c>
      <c r="L929" s="1922" t="s">
        <v>9762</v>
      </c>
      <c r="M929" s="1926" t="s">
        <v>9763</v>
      </c>
      <c r="N929" s="1922" t="s">
        <v>798</v>
      </c>
      <c r="O929" s="1927" t="s">
        <v>9574</v>
      </c>
      <c r="P929" s="1928">
        <v>0</v>
      </c>
      <c r="Q929" s="1764" t="s">
        <v>9764</v>
      </c>
      <c r="R929" s="1775" t="s">
        <v>6707</v>
      </c>
      <c r="S929" s="1775" t="s">
        <v>6708</v>
      </c>
      <c r="T929" s="66">
        <v>78759</v>
      </c>
      <c r="U929" s="1764"/>
      <c r="V929" s="66"/>
    </row>
    <row r="930" spans="3:22" ht="15" customHeight="1" x14ac:dyDescent="0.25">
      <c r="C930" s="1880">
        <v>44795</v>
      </c>
      <c r="D930" s="1679" t="s">
        <v>9765</v>
      </c>
      <c r="E930" s="1764" t="s">
        <v>6889</v>
      </c>
      <c r="F930" s="1771">
        <v>40</v>
      </c>
      <c r="G930" s="1667"/>
      <c r="H930" s="1772"/>
      <c r="I930" s="1772"/>
      <c r="J930" s="1779" t="s">
        <v>9766</v>
      </c>
      <c r="K930" s="1680" t="s">
        <v>3667</v>
      </c>
      <c r="L930" s="1778" t="s">
        <v>9767</v>
      </c>
      <c r="M930" s="1773" t="s">
        <v>9768</v>
      </c>
      <c r="N930" s="1680"/>
      <c r="O930" s="1774" t="s">
        <v>9769</v>
      </c>
      <c r="P930" s="1771">
        <v>4</v>
      </c>
      <c r="Q930" s="1764" t="s">
        <v>4841</v>
      </c>
      <c r="R930" s="1775" t="s">
        <v>6890</v>
      </c>
      <c r="S930" s="1775" t="s">
        <v>6804</v>
      </c>
      <c r="T930" s="66">
        <v>34951</v>
      </c>
      <c r="U930" s="1764"/>
      <c r="V930" s="66"/>
    </row>
    <row r="931" spans="3:22" ht="15" customHeight="1" x14ac:dyDescent="0.25">
      <c r="C931" s="1880">
        <v>44795</v>
      </c>
      <c r="D931" s="1664" t="s">
        <v>9770</v>
      </c>
      <c r="E931" s="1765" t="s">
        <v>8681</v>
      </c>
      <c r="F931" s="1721">
        <v>300</v>
      </c>
      <c r="G931" s="1706" t="s">
        <v>4714</v>
      </c>
      <c r="H931" s="1766"/>
      <c r="I931" s="1766"/>
      <c r="J931" s="1767" t="s">
        <v>9771</v>
      </c>
      <c r="K931" s="1665" t="s">
        <v>506</v>
      </c>
      <c r="L931" s="1720" t="s">
        <v>695</v>
      </c>
      <c r="M931" s="1768" t="s">
        <v>9772</v>
      </c>
      <c r="N931" s="1665" t="s">
        <v>640</v>
      </c>
      <c r="O931" s="1769" t="s">
        <v>9773</v>
      </c>
      <c r="P931" s="1721">
        <v>0</v>
      </c>
      <c r="Q931" s="1765" t="s">
        <v>8680</v>
      </c>
      <c r="R931" s="1770" t="s">
        <v>8682</v>
      </c>
      <c r="S931" s="1770" t="s">
        <v>6502</v>
      </c>
      <c r="T931" s="63" t="s">
        <v>8683</v>
      </c>
      <c r="U931" s="1765" t="s">
        <v>9774</v>
      </c>
      <c r="V931" s="61"/>
    </row>
    <row r="932" spans="3:22" ht="15" customHeight="1" x14ac:dyDescent="0.25">
      <c r="C932" s="1880">
        <v>44795</v>
      </c>
      <c r="D932" s="1844" t="s">
        <v>9775</v>
      </c>
      <c r="E932" s="1765" t="s">
        <v>6520</v>
      </c>
      <c r="F932" s="1852" t="s">
        <v>9776</v>
      </c>
      <c r="G932" s="1667" t="s">
        <v>4668</v>
      </c>
      <c r="H932" s="1799"/>
      <c r="I932" s="1799"/>
      <c r="J932" s="1848" t="s">
        <v>9777</v>
      </c>
      <c r="K932" s="1800" t="e" vm="1">
        <v>#VALUE!</v>
      </c>
      <c r="L932" s="1849" t="s">
        <v>9778</v>
      </c>
      <c r="M932" s="1768" t="s">
        <v>9779</v>
      </c>
      <c r="N932" s="1665"/>
      <c r="O932" s="1769" t="s">
        <v>9780</v>
      </c>
      <c r="P932" s="1802">
        <v>8</v>
      </c>
      <c r="Q932" s="1765" t="s">
        <v>6024</v>
      </c>
      <c r="R932" s="1765" t="s">
        <v>6521</v>
      </c>
      <c r="S932" s="1765" t="s">
        <v>6522</v>
      </c>
      <c r="T932" s="61" t="s">
        <v>9781</v>
      </c>
      <c r="U932" s="1765" t="s">
        <v>9782</v>
      </c>
      <c r="V932" s="61">
        <v>153669597</v>
      </c>
    </row>
    <row r="933" spans="3:22" ht="15" customHeight="1" x14ac:dyDescent="0.25">
      <c r="C933" s="1880">
        <v>44792</v>
      </c>
      <c r="D933" s="1664" t="s">
        <v>9783</v>
      </c>
      <c r="E933" s="1765" t="s">
        <v>9784</v>
      </c>
      <c r="F933" s="1721">
        <v>3</v>
      </c>
      <c r="G933" s="1667" t="s">
        <v>4668</v>
      </c>
      <c r="H933" s="1766"/>
      <c r="I933" s="1766"/>
      <c r="J933" s="1767" t="s">
        <v>9785</v>
      </c>
      <c r="K933" s="1665" t="s">
        <v>506</v>
      </c>
      <c r="L933" s="1720" t="s">
        <v>9786</v>
      </c>
      <c r="M933" s="1768" t="s">
        <v>9787</v>
      </c>
      <c r="N933" s="1665" t="s">
        <v>640</v>
      </c>
      <c r="O933" s="1769" t="s">
        <v>9788</v>
      </c>
      <c r="P933" s="1721">
        <v>50</v>
      </c>
      <c r="Q933" s="1765" t="s">
        <v>9789</v>
      </c>
      <c r="R933" s="1770" t="s">
        <v>9790</v>
      </c>
      <c r="S933" s="1770" t="s">
        <v>6502</v>
      </c>
      <c r="T933" s="61" t="s">
        <v>9791</v>
      </c>
      <c r="U933" s="1765"/>
      <c r="V933" s="61"/>
    </row>
    <row r="934" spans="3:22" ht="15" customHeight="1" x14ac:dyDescent="0.25">
      <c r="C934" s="1880">
        <v>44792</v>
      </c>
      <c r="D934" s="1679" t="s">
        <v>9792</v>
      </c>
      <c r="E934" s="1764" t="s">
        <v>9793</v>
      </c>
      <c r="F934" s="1771">
        <v>5</v>
      </c>
      <c r="G934" s="1667" t="s">
        <v>574</v>
      </c>
      <c r="H934" s="1772"/>
      <c r="I934" s="1772"/>
      <c r="J934" s="1779" t="s">
        <v>9794</v>
      </c>
      <c r="K934" s="1680" t="s">
        <v>506</v>
      </c>
      <c r="L934" s="1778" t="s">
        <v>9795</v>
      </c>
      <c r="M934" s="1768" t="s">
        <v>9796</v>
      </c>
      <c r="N934" s="1680" t="s">
        <v>629</v>
      </c>
      <c r="O934" s="1774" t="s">
        <v>9638</v>
      </c>
      <c r="P934" s="1771">
        <v>22</v>
      </c>
      <c r="Q934" s="1764" t="s">
        <v>9797</v>
      </c>
      <c r="R934" s="1775" t="s">
        <v>9798</v>
      </c>
      <c r="S934" s="1775" t="s">
        <v>6465</v>
      </c>
      <c r="T934" s="66">
        <v>19341</v>
      </c>
      <c r="U934" s="1764"/>
      <c r="V934" s="66"/>
    </row>
    <row r="935" spans="3:22" ht="15" customHeight="1" x14ac:dyDescent="0.25">
      <c r="C935" s="1880">
        <v>44792</v>
      </c>
      <c r="D935" s="1664" t="s">
        <v>9799</v>
      </c>
      <c r="E935" s="1765" t="s">
        <v>8063</v>
      </c>
      <c r="F935" s="1721">
        <v>5</v>
      </c>
      <c r="G935" s="1667" t="s">
        <v>4668</v>
      </c>
      <c r="H935" s="1766"/>
      <c r="I935" s="1766"/>
      <c r="J935" s="1767" t="s">
        <v>9794</v>
      </c>
      <c r="K935" s="1665" t="s">
        <v>506</v>
      </c>
      <c r="L935" s="1720" t="s">
        <v>9800</v>
      </c>
      <c r="M935" s="1768" t="s">
        <v>9801</v>
      </c>
      <c r="N935" s="1665" t="s">
        <v>9802</v>
      </c>
      <c r="O935" s="1769" t="s">
        <v>9803</v>
      </c>
      <c r="P935" s="1721">
        <v>12</v>
      </c>
      <c r="Q935" s="1765" t="s">
        <v>5505</v>
      </c>
      <c r="R935" s="1770" t="s">
        <v>8064</v>
      </c>
      <c r="S935" s="1770" t="s">
        <v>6447</v>
      </c>
      <c r="T935" s="61">
        <v>20170</v>
      </c>
      <c r="U935" s="1765" t="s">
        <v>9804</v>
      </c>
      <c r="V935" s="61"/>
    </row>
    <row r="936" spans="3:22" ht="15" customHeight="1" x14ac:dyDescent="0.25">
      <c r="C936" s="1880">
        <v>44790</v>
      </c>
      <c r="D936" s="1679" t="s">
        <v>9805</v>
      </c>
      <c r="E936" s="1764" t="s">
        <v>9806</v>
      </c>
      <c r="F936" s="1771">
        <v>20</v>
      </c>
      <c r="G936" s="1772" t="s">
        <v>4714</v>
      </c>
      <c r="H936" s="1772"/>
      <c r="I936" s="1772"/>
      <c r="J936" s="1779" t="s">
        <v>9807</v>
      </c>
      <c r="K936" s="1680" t="s">
        <v>506</v>
      </c>
      <c r="L936" s="1778" t="s">
        <v>9808</v>
      </c>
      <c r="M936" s="1773" t="s">
        <v>9809</v>
      </c>
      <c r="N936" s="1680" t="s">
        <v>505</v>
      </c>
      <c r="O936" s="1774" t="s">
        <v>9810</v>
      </c>
      <c r="P936" s="1771">
        <v>92</v>
      </c>
      <c r="Q936" s="1764" t="s">
        <v>6472</v>
      </c>
      <c r="R936" s="1775" t="s">
        <v>7295</v>
      </c>
      <c r="S936" s="1775" t="s">
        <v>6475</v>
      </c>
      <c r="T936" s="66">
        <v>48108</v>
      </c>
      <c r="U936" s="1764"/>
      <c r="V936" s="66"/>
    </row>
    <row r="937" spans="3:22" ht="15" customHeight="1" x14ac:dyDescent="0.25">
      <c r="C937" s="1880">
        <v>44790</v>
      </c>
      <c r="D937" s="1679" t="s">
        <v>9811</v>
      </c>
      <c r="E937" s="1764" t="s">
        <v>6863</v>
      </c>
      <c r="F937" s="1771">
        <v>15</v>
      </c>
      <c r="G937" s="1667" t="s">
        <v>574</v>
      </c>
      <c r="H937" s="1772"/>
      <c r="I937" s="1772"/>
      <c r="J937" s="1779" t="s">
        <v>9812</v>
      </c>
      <c r="K937" s="1680" t="s">
        <v>3609</v>
      </c>
      <c r="L937" s="1778" t="s">
        <v>9813</v>
      </c>
      <c r="M937" s="1773" t="s">
        <v>9814</v>
      </c>
      <c r="N937" s="1680" t="s">
        <v>640</v>
      </c>
      <c r="O937" s="1774" t="s">
        <v>9815</v>
      </c>
      <c r="P937" s="1771">
        <v>12</v>
      </c>
      <c r="Q937" s="1764" t="s">
        <v>5579</v>
      </c>
      <c r="R937" s="1775" t="s">
        <v>6864</v>
      </c>
      <c r="S937" s="1775" t="s">
        <v>6817</v>
      </c>
      <c r="T937" s="66" t="s">
        <v>9816</v>
      </c>
      <c r="U937" s="1764"/>
      <c r="V937" s="66"/>
    </row>
    <row r="938" spans="3:22" ht="15" customHeight="1" x14ac:dyDescent="0.25">
      <c r="C938" s="1880">
        <v>44790</v>
      </c>
      <c r="D938" s="1664" t="s">
        <v>9817</v>
      </c>
      <c r="E938" s="1765" t="s">
        <v>8765</v>
      </c>
      <c r="F938" s="1721">
        <v>96</v>
      </c>
      <c r="G938" s="1667" t="s">
        <v>9818</v>
      </c>
      <c r="H938" s="1766"/>
      <c r="I938" s="1766"/>
      <c r="J938" s="1767" t="s">
        <v>9819</v>
      </c>
      <c r="K938" s="1665" t="s">
        <v>506</v>
      </c>
      <c r="L938" s="1720"/>
      <c r="M938" s="1837" t="s">
        <v>9820</v>
      </c>
      <c r="N938" s="1665" t="s">
        <v>505</v>
      </c>
      <c r="O938" s="1769" t="s">
        <v>9622</v>
      </c>
      <c r="P938" s="1721">
        <v>5</v>
      </c>
      <c r="Q938" s="1765" t="s">
        <v>524</v>
      </c>
      <c r="R938" s="1770" t="s">
        <v>7031</v>
      </c>
      <c r="S938" s="1770" t="s">
        <v>6534</v>
      </c>
      <c r="T938" s="61">
        <v>80403</v>
      </c>
      <c r="U938" s="1765"/>
      <c r="V938" s="61"/>
    </row>
    <row r="939" spans="3:22" ht="15" customHeight="1" x14ac:dyDescent="0.25">
      <c r="C939" s="1880">
        <v>44790</v>
      </c>
      <c r="D939" s="1664" t="s">
        <v>9821</v>
      </c>
      <c r="E939" s="1765" t="s">
        <v>6633</v>
      </c>
      <c r="F939" s="1721">
        <v>27</v>
      </c>
      <c r="G939" s="1667" t="s">
        <v>4668</v>
      </c>
      <c r="H939" s="1766"/>
      <c r="I939" s="1766"/>
      <c r="J939" s="1767" t="s">
        <v>9819</v>
      </c>
      <c r="K939" s="1665" t="s">
        <v>520</v>
      </c>
      <c r="L939" s="1720" t="s">
        <v>9822</v>
      </c>
      <c r="M939" s="1768" t="s">
        <v>9823</v>
      </c>
      <c r="N939" s="1665" t="s">
        <v>629</v>
      </c>
      <c r="O939" s="1769" t="s">
        <v>9824</v>
      </c>
      <c r="P939" s="1721">
        <v>37</v>
      </c>
      <c r="Q939" s="1765" t="s">
        <v>5460</v>
      </c>
      <c r="R939" s="1770" t="s">
        <v>6634</v>
      </c>
      <c r="S939" s="1770" t="s">
        <v>6635</v>
      </c>
      <c r="T939" s="63" t="s">
        <v>9108</v>
      </c>
      <c r="U939" s="1765"/>
      <c r="V939" s="61"/>
    </row>
    <row r="940" spans="3:22" ht="15" customHeight="1" x14ac:dyDescent="0.25">
      <c r="C940" s="1880">
        <v>44789</v>
      </c>
      <c r="D940" s="1664" t="s">
        <v>9825</v>
      </c>
      <c r="E940" s="1765" t="s">
        <v>9826</v>
      </c>
      <c r="F940" s="1721">
        <v>2</v>
      </c>
      <c r="G940" s="1766" t="s">
        <v>574</v>
      </c>
      <c r="H940" s="1766"/>
      <c r="I940" s="1766"/>
      <c r="J940" s="1767" t="s">
        <v>9827</v>
      </c>
      <c r="K940" s="1665" t="s">
        <v>506</v>
      </c>
      <c r="L940" s="1720" t="s">
        <v>9828</v>
      </c>
      <c r="M940" s="1768" t="s">
        <v>9829</v>
      </c>
      <c r="N940" s="1665" t="s">
        <v>730</v>
      </c>
      <c r="O940" s="1769" t="s">
        <v>9830</v>
      </c>
      <c r="P940" s="1721">
        <v>0</v>
      </c>
      <c r="Q940" s="1765" t="s">
        <v>9831</v>
      </c>
      <c r="R940" s="1770" t="s">
        <v>7896</v>
      </c>
      <c r="S940" s="1770" t="s">
        <v>6579</v>
      </c>
      <c r="T940" s="61">
        <v>98052</v>
      </c>
      <c r="U940" s="1765" t="s">
        <v>9832</v>
      </c>
      <c r="V940" s="61"/>
    </row>
    <row r="941" spans="3:22" ht="15" customHeight="1" x14ac:dyDescent="0.25">
      <c r="C941" s="1880">
        <v>44789</v>
      </c>
      <c r="D941" s="1693" t="s">
        <v>9833</v>
      </c>
      <c r="E941" s="1764" t="s">
        <v>7943</v>
      </c>
      <c r="F941" s="1792">
        <v>15</v>
      </c>
      <c r="G941" s="1793" t="s">
        <v>574</v>
      </c>
      <c r="H941" s="1793"/>
      <c r="I941" s="1793"/>
      <c r="J941" s="1794" t="s">
        <v>9834</v>
      </c>
      <c r="K941" s="1694" t="s">
        <v>506</v>
      </c>
      <c r="L941" s="1694" t="s">
        <v>9835</v>
      </c>
      <c r="M941" s="2072" t="s">
        <v>9836</v>
      </c>
      <c r="N941" s="1694"/>
      <c r="O941" s="1797" t="s">
        <v>9837</v>
      </c>
      <c r="P941" s="1792"/>
      <c r="Q941" s="1764" t="s">
        <v>7942</v>
      </c>
      <c r="R941" s="1775" t="s">
        <v>7944</v>
      </c>
      <c r="S941" s="1775" t="s">
        <v>6514</v>
      </c>
      <c r="T941" s="66">
        <v>44087</v>
      </c>
      <c r="U941" s="1764"/>
      <c r="V941" s="66"/>
    </row>
    <row r="942" spans="3:22" ht="15" customHeight="1" x14ac:dyDescent="0.25">
      <c r="C942" s="1880">
        <v>44788</v>
      </c>
      <c r="D942" s="1679" t="s">
        <v>9838</v>
      </c>
      <c r="E942" s="1764"/>
      <c r="F942" s="1771">
        <v>1</v>
      </c>
      <c r="G942" s="1772"/>
      <c r="H942" s="1772"/>
      <c r="I942" s="1772"/>
      <c r="J942" s="1779" t="s">
        <v>9766</v>
      </c>
      <c r="K942" s="1680"/>
      <c r="L942" s="1778" t="s">
        <v>9839</v>
      </c>
      <c r="M942" s="1773" t="s">
        <v>9768</v>
      </c>
      <c r="N942" s="1680"/>
      <c r="O942" s="1774" t="s">
        <v>9769</v>
      </c>
      <c r="P942" s="1771">
        <v>13</v>
      </c>
      <c r="Q942" s="1764"/>
      <c r="R942" s="1775"/>
      <c r="S942" s="1775"/>
      <c r="T942" s="66"/>
      <c r="U942" s="1764"/>
      <c r="V942" s="66"/>
    </row>
    <row r="943" spans="3:22" ht="15" customHeight="1" x14ac:dyDescent="0.25">
      <c r="C943" s="1880">
        <v>44788</v>
      </c>
      <c r="D943" s="1664" t="s">
        <v>9840</v>
      </c>
      <c r="E943" s="1765" t="s">
        <v>9841</v>
      </c>
      <c r="F943" s="1776" t="s">
        <v>9842</v>
      </c>
      <c r="G943" s="1766" t="s">
        <v>574</v>
      </c>
      <c r="H943" s="1766"/>
      <c r="I943" s="1766"/>
      <c r="J943" s="1767" t="s">
        <v>9843</v>
      </c>
      <c r="K943" s="1665" t="s">
        <v>9844</v>
      </c>
      <c r="L943" s="1720" t="s">
        <v>9845</v>
      </c>
      <c r="M943" s="1768" t="s">
        <v>9846</v>
      </c>
      <c r="N943" s="1665" t="s">
        <v>545</v>
      </c>
      <c r="O943" s="1769" t="s">
        <v>9847</v>
      </c>
      <c r="P943" s="1721">
        <v>12</v>
      </c>
      <c r="Q943" s="1765" t="s">
        <v>9848</v>
      </c>
      <c r="R943" s="1770" t="s">
        <v>9849</v>
      </c>
      <c r="S943" s="1770" t="s">
        <v>6792</v>
      </c>
      <c r="T943" s="61">
        <v>97124</v>
      </c>
      <c r="U943" s="1765"/>
      <c r="V943" s="61"/>
    </row>
    <row r="944" spans="3:22" ht="15" customHeight="1" x14ac:dyDescent="0.25">
      <c r="C944" s="1880">
        <v>44785</v>
      </c>
      <c r="D944" s="1723" t="s">
        <v>9850</v>
      </c>
      <c r="E944" s="1764" t="s">
        <v>9851</v>
      </c>
      <c r="F944" s="1784">
        <v>1</v>
      </c>
      <c r="G944" s="1780" t="s">
        <v>4714</v>
      </c>
      <c r="H944" s="1780"/>
      <c r="I944" s="1780"/>
      <c r="J944" s="1794" t="s">
        <v>9852</v>
      </c>
      <c r="K944" s="1724" t="s">
        <v>506</v>
      </c>
      <c r="L944" s="1724" t="s">
        <v>9853</v>
      </c>
      <c r="M944" s="1796" t="s">
        <v>9854</v>
      </c>
      <c r="N944" s="1724" t="s">
        <v>545</v>
      </c>
      <c r="O944" s="1797" t="s">
        <v>9638</v>
      </c>
      <c r="P944" s="1784">
        <v>154</v>
      </c>
      <c r="Q944" s="1764" t="s">
        <v>9855</v>
      </c>
      <c r="R944" s="1775" t="s">
        <v>9856</v>
      </c>
      <c r="S944" s="1775" t="s">
        <v>6546</v>
      </c>
      <c r="T944" s="66">
        <v>64043</v>
      </c>
      <c r="U944" s="1764" t="s">
        <v>9857</v>
      </c>
      <c r="V944" s="66"/>
    </row>
    <row r="945" spans="3:22" ht="15" customHeight="1" x14ac:dyDescent="0.25">
      <c r="C945" s="1880">
        <v>44785</v>
      </c>
      <c r="D945" s="1693" t="s">
        <v>9858</v>
      </c>
      <c r="E945" s="1764" t="s">
        <v>9859</v>
      </c>
      <c r="F945" s="1792">
        <v>1</v>
      </c>
      <c r="G945" s="1793" t="s">
        <v>4714</v>
      </c>
      <c r="H945" s="1793"/>
      <c r="I945" s="1793"/>
      <c r="J945" s="1794" t="s">
        <v>9852</v>
      </c>
      <c r="K945" s="1694" t="s">
        <v>506</v>
      </c>
      <c r="L945" s="1724" t="s">
        <v>9853</v>
      </c>
      <c r="M945" s="1796" t="s">
        <v>9854</v>
      </c>
      <c r="N945" s="1694" t="s">
        <v>545</v>
      </c>
      <c r="O945" s="1797" t="s">
        <v>9638</v>
      </c>
      <c r="P945" s="1792">
        <v>189</v>
      </c>
      <c r="Q945" s="1764" t="s">
        <v>9855</v>
      </c>
      <c r="R945" s="1775" t="s">
        <v>7660</v>
      </c>
      <c r="S945" s="1775" t="s">
        <v>6546</v>
      </c>
      <c r="T945" s="66">
        <v>94043</v>
      </c>
      <c r="U945" s="1764"/>
      <c r="V945" s="66"/>
    </row>
    <row r="946" spans="3:22" ht="15" customHeight="1" x14ac:dyDescent="0.25">
      <c r="C946" s="1880">
        <v>44785</v>
      </c>
      <c r="D946" s="1664" t="s">
        <v>9860</v>
      </c>
      <c r="E946" s="1765" t="s">
        <v>6512</v>
      </c>
      <c r="F946" s="1721">
        <v>550</v>
      </c>
      <c r="G946" s="1766" t="s">
        <v>4668</v>
      </c>
      <c r="H946" s="1766"/>
      <c r="I946" s="1766"/>
      <c r="J946" s="1767" t="s">
        <v>9861</v>
      </c>
      <c r="K946" s="1665" t="s">
        <v>506</v>
      </c>
      <c r="L946" s="1720" t="s">
        <v>1038</v>
      </c>
      <c r="M946" s="1768" t="s">
        <v>9862</v>
      </c>
      <c r="N946" s="1665" t="s">
        <v>545</v>
      </c>
      <c r="O946" s="1769" t="s">
        <v>9830</v>
      </c>
      <c r="P946" s="1721">
        <v>6</v>
      </c>
      <c r="Q946" s="1765" t="s">
        <v>6511</v>
      </c>
      <c r="R946" s="1770" t="s">
        <v>6513</v>
      </c>
      <c r="S946" s="1770" t="s">
        <v>6514</v>
      </c>
      <c r="T946" s="61">
        <v>43016</v>
      </c>
      <c r="U946" s="1765"/>
      <c r="V946" s="61"/>
    </row>
    <row r="947" spans="3:22" ht="15" customHeight="1" x14ac:dyDescent="0.25">
      <c r="C947" s="1880">
        <v>44785</v>
      </c>
      <c r="D947" s="1946" t="s">
        <v>9863</v>
      </c>
      <c r="E947" s="1765" t="s">
        <v>9864</v>
      </c>
      <c r="F947" s="2073" t="s">
        <v>9865</v>
      </c>
      <c r="G947" s="1949" t="s">
        <v>4668</v>
      </c>
      <c r="H947" s="1949"/>
      <c r="I947" s="1949"/>
      <c r="J947" s="1950" t="s">
        <v>9866</v>
      </c>
      <c r="K947" s="1947" t="s">
        <v>506</v>
      </c>
      <c r="L947" s="1947" t="s">
        <v>9867</v>
      </c>
      <c r="M947" s="1951" t="s">
        <v>9868</v>
      </c>
      <c r="N947" s="1947" t="s">
        <v>730</v>
      </c>
      <c r="O947" s="1952" t="s">
        <v>9869</v>
      </c>
      <c r="P947" s="1953">
        <v>10</v>
      </c>
      <c r="Q947" s="1765" t="s">
        <v>6032</v>
      </c>
      <c r="R947" s="1770" t="s">
        <v>8035</v>
      </c>
      <c r="S947" s="1770" t="s">
        <v>6546</v>
      </c>
      <c r="T947" s="61">
        <v>91016</v>
      </c>
      <c r="U947" s="1765" t="s">
        <v>7113</v>
      </c>
      <c r="V947" s="61"/>
    </row>
    <row r="948" spans="3:22" ht="15" customHeight="1" x14ac:dyDescent="0.25">
      <c r="C948" s="1880">
        <v>44784</v>
      </c>
      <c r="D948" s="1664" t="s">
        <v>9870</v>
      </c>
      <c r="E948" s="1765" t="s">
        <v>9871</v>
      </c>
      <c r="F948" s="1776">
        <v>150</v>
      </c>
      <c r="G948" s="1766" t="s">
        <v>9872</v>
      </c>
      <c r="H948" s="1766"/>
      <c r="I948" s="1766"/>
      <c r="J948" s="1767" t="s">
        <v>9873</v>
      </c>
      <c r="K948" s="1665" t="s">
        <v>506</v>
      </c>
      <c r="L948" s="1720"/>
      <c r="M948" s="1768" t="s">
        <v>9874</v>
      </c>
      <c r="N948" s="1665" t="s">
        <v>629</v>
      </c>
      <c r="O948" s="1769" t="s">
        <v>9875</v>
      </c>
      <c r="P948" s="1721">
        <v>0</v>
      </c>
      <c r="Q948" s="1765" t="s">
        <v>5751</v>
      </c>
      <c r="R948" s="1770" t="s">
        <v>9876</v>
      </c>
      <c r="S948" s="1770" t="s">
        <v>7237</v>
      </c>
      <c r="T948" s="61" t="s">
        <v>9877</v>
      </c>
      <c r="U948" s="1765"/>
      <c r="V948" s="61"/>
    </row>
    <row r="949" spans="3:22" ht="15" customHeight="1" x14ac:dyDescent="0.25">
      <c r="C949" s="1880">
        <v>44784</v>
      </c>
      <c r="D949" s="1664" t="s">
        <v>9878</v>
      </c>
      <c r="E949" s="1765" t="s">
        <v>9879</v>
      </c>
      <c r="F949" s="1665" t="s">
        <v>9880</v>
      </c>
      <c r="G949" s="1766" t="s">
        <v>4668</v>
      </c>
      <c r="H949" s="1766"/>
      <c r="I949" s="1766"/>
      <c r="J949" s="1767" t="s">
        <v>9881</v>
      </c>
      <c r="K949" s="1665" t="s">
        <v>506</v>
      </c>
      <c r="L949" s="1720" t="s">
        <v>9882</v>
      </c>
      <c r="M949" s="1768" t="s">
        <v>9883</v>
      </c>
      <c r="N949" s="1665" t="s">
        <v>545</v>
      </c>
      <c r="O949" s="1769" t="s">
        <v>9884</v>
      </c>
      <c r="P949" s="1721">
        <v>24</v>
      </c>
      <c r="Q949" s="1765" t="s">
        <v>9885</v>
      </c>
      <c r="R949" s="1770" t="s">
        <v>9886</v>
      </c>
      <c r="S949" s="1770" t="s">
        <v>9074</v>
      </c>
      <c r="T949" s="61">
        <v>2895</v>
      </c>
      <c r="U949" s="1765" t="s">
        <v>9887</v>
      </c>
      <c r="V949" s="61"/>
    </row>
    <row r="950" spans="3:22" ht="15" customHeight="1" x14ac:dyDescent="0.25">
      <c r="C950" s="1880">
        <v>44784</v>
      </c>
      <c r="D950" s="1679" t="s">
        <v>9888</v>
      </c>
      <c r="E950" s="1764" t="s">
        <v>9158</v>
      </c>
      <c r="F950" s="2074" t="s">
        <v>9889</v>
      </c>
      <c r="G950" s="1772" t="s">
        <v>4668</v>
      </c>
      <c r="H950" s="1772"/>
      <c r="I950" s="1772"/>
      <c r="J950" s="1779" t="s">
        <v>9881</v>
      </c>
      <c r="K950" s="1680" t="s">
        <v>506</v>
      </c>
      <c r="L950" s="1778" t="s">
        <v>9890</v>
      </c>
      <c r="M950" s="1773" t="s">
        <v>9891</v>
      </c>
      <c r="N950" s="1680" t="s">
        <v>505</v>
      </c>
      <c r="O950" s="1774" t="s">
        <v>9892</v>
      </c>
      <c r="P950" s="1771">
        <v>38</v>
      </c>
      <c r="Q950" s="1764" t="s">
        <v>9157</v>
      </c>
      <c r="R950" s="1775" t="s">
        <v>9159</v>
      </c>
      <c r="S950" s="1775" t="s">
        <v>6514</v>
      </c>
      <c r="T950" s="66">
        <v>44056</v>
      </c>
      <c r="U950" s="1764" t="s">
        <v>9893</v>
      </c>
      <c r="V950" s="66"/>
    </row>
    <row r="951" spans="3:22" ht="15" customHeight="1" x14ac:dyDescent="0.25">
      <c r="C951" s="1880">
        <v>44783</v>
      </c>
      <c r="D951" s="1664" t="s">
        <v>9894</v>
      </c>
      <c r="E951" s="1765" t="s">
        <v>7011</v>
      </c>
      <c r="F951" s="1776" t="s">
        <v>9895</v>
      </c>
      <c r="G951" s="1766" t="s">
        <v>574</v>
      </c>
      <c r="H951" s="1766"/>
      <c r="I951" s="1766"/>
      <c r="J951" s="1767" t="s">
        <v>9896</v>
      </c>
      <c r="K951" s="1665" t="s">
        <v>520</v>
      </c>
      <c r="L951" s="1720" t="s">
        <v>9530</v>
      </c>
      <c r="M951" s="1768" t="s">
        <v>9897</v>
      </c>
      <c r="N951" s="1665" t="s">
        <v>587</v>
      </c>
      <c r="O951" s="1769" t="s">
        <v>9898</v>
      </c>
      <c r="P951" s="1721">
        <v>9</v>
      </c>
      <c r="Q951" s="1765" t="s">
        <v>7010</v>
      </c>
      <c r="R951" s="1770" t="s">
        <v>7012</v>
      </c>
      <c r="S951" s="1770" t="s">
        <v>6502</v>
      </c>
      <c r="T951" s="61" t="s">
        <v>9497</v>
      </c>
      <c r="U951" s="1765"/>
      <c r="V951" s="2054" t="s">
        <v>9498</v>
      </c>
    </row>
    <row r="952" spans="3:22" ht="15" customHeight="1" x14ac:dyDescent="0.25">
      <c r="C952" s="1880">
        <v>44783</v>
      </c>
      <c r="D952" s="1664" t="s">
        <v>9899</v>
      </c>
      <c r="E952" s="1986" t="s">
        <v>8334</v>
      </c>
      <c r="F952" s="1721">
        <v>125</v>
      </c>
      <c r="G952" s="1766" t="s">
        <v>4714</v>
      </c>
      <c r="H952" s="1766"/>
      <c r="I952" s="1766"/>
      <c r="J952" s="1767" t="s">
        <v>9896</v>
      </c>
      <c r="K952" s="1665" t="s">
        <v>506</v>
      </c>
      <c r="L952" s="1720"/>
      <c r="M952" s="1768" t="s">
        <v>9900</v>
      </c>
      <c r="N952" s="1665" t="s">
        <v>798</v>
      </c>
      <c r="O952" s="1769" t="s">
        <v>9901</v>
      </c>
      <c r="P952" s="1721">
        <v>0</v>
      </c>
      <c r="Q952" s="1986" t="s">
        <v>5682</v>
      </c>
      <c r="R952" s="1987" t="s">
        <v>9902</v>
      </c>
      <c r="S952" s="1987" t="s">
        <v>8458</v>
      </c>
      <c r="T952" s="1988">
        <v>1581</v>
      </c>
      <c r="U952" s="1986"/>
      <c r="V952" s="1988"/>
    </row>
    <row r="953" spans="3:22" ht="15" customHeight="1" x14ac:dyDescent="0.25">
      <c r="C953" s="1880">
        <v>44783</v>
      </c>
      <c r="D953" s="1664" t="s">
        <v>9903</v>
      </c>
      <c r="E953" s="1765" t="s">
        <v>7701</v>
      </c>
      <c r="F953" s="1721">
        <v>50</v>
      </c>
      <c r="G953" s="1766" t="s">
        <v>4668</v>
      </c>
      <c r="H953" s="1766"/>
      <c r="I953" s="1766"/>
      <c r="J953" s="1767" t="s">
        <v>9896</v>
      </c>
      <c r="K953" s="1665" t="s">
        <v>782</v>
      </c>
      <c r="L953" s="1720" t="s">
        <v>1038</v>
      </c>
      <c r="M953" s="1768" t="s">
        <v>9904</v>
      </c>
      <c r="N953" s="1665" t="s">
        <v>545</v>
      </c>
      <c r="O953" s="1769" t="s">
        <v>9905</v>
      </c>
      <c r="P953" s="1721">
        <v>9</v>
      </c>
      <c r="Q953" s="1765" t="s">
        <v>7700</v>
      </c>
      <c r="R953" s="1770" t="s">
        <v>7702</v>
      </c>
      <c r="S953" s="1770" t="s">
        <v>6447</v>
      </c>
      <c r="T953" s="61">
        <v>20190</v>
      </c>
      <c r="U953" s="1765"/>
      <c r="V953" s="61"/>
    </row>
    <row r="954" spans="3:22" ht="15" customHeight="1" x14ac:dyDescent="0.25">
      <c r="C954" s="1880">
        <v>44782</v>
      </c>
      <c r="D954" s="1664" t="s">
        <v>9906</v>
      </c>
      <c r="E954" s="1765" t="s">
        <v>9907</v>
      </c>
      <c r="F954" s="1721" t="s">
        <v>9908</v>
      </c>
      <c r="G954" s="1766" t="s">
        <v>4714</v>
      </c>
      <c r="H954" s="1766"/>
      <c r="I954" s="1766"/>
      <c r="J954" s="1767" t="s">
        <v>9909</v>
      </c>
      <c r="K954" s="1665" t="s">
        <v>3667</v>
      </c>
      <c r="L954" s="1720" t="s">
        <v>9910</v>
      </c>
      <c r="M954" s="1768" t="s">
        <v>9911</v>
      </c>
      <c r="N954" s="1665" t="s">
        <v>629</v>
      </c>
      <c r="O954" s="1769" t="s">
        <v>9912</v>
      </c>
      <c r="P954" s="1721">
        <v>12</v>
      </c>
      <c r="Q954" s="1765" t="s">
        <v>9913</v>
      </c>
      <c r="R954" s="1770" t="s">
        <v>9914</v>
      </c>
      <c r="S954" s="1770" t="s">
        <v>6708</v>
      </c>
      <c r="T954" s="61">
        <v>76088</v>
      </c>
      <c r="U954" s="1765" t="s">
        <v>9915</v>
      </c>
      <c r="V954" s="2075" t="s">
        <v>9916</v>
      </c>
    </row>
    <row r="955" spans="3:22" ht="15" customHeight="1" x14ac:dyDescent="0.25">
      <c r="C955" s="1880">
        <v>44782</v>
      </c>
      <c r="D955" s="1664" t="s">
        <v>9917</v>
      </c>
      <c r="E955" s="1765" t="s">
        <v>9907</v>
      </c>
      <c r="F955" s="1721">
        <v>28</v>
      </c>
      <c r="G955" s="1766" t="s">
        <v>4714</v>
      </c>
      <c r="H955" s="1766"/>
      <c r="I955" s="1766"/>
      <c r="J955" s="1767" t="s">
        <v>9918</v>
      </c>
      <c r="K955" s="1665" t="s">
        <v>3667</v>
      </c>
      <c r="L955" s="1720" t="s">
        <v>9919</v>
      </c>
      <c r="M955" s="1768" t="s">
        <v>9911</v>
      </c>
      <c r="N955" s="1665" t="s">
        <v>629</v>
      </c>
      <c r="O955" s="1769" t="s">
        <v>9912</v>
      </c>
      <c r="P955" s="1721">
        <v>12</v>
      </c>
      <c r="Q955" s="1765" t="s">
        <v>9913</v>
      </c>
      <c r="R955" s="1770" t="s">
        <v>9914</v>
      </c>
      <c r="S955" s="1770" t="s">
        <v>6708</v>
      </c>
      <c r="T955" s="61">
        <v>76088</v>
      </c>
      <c r="U955" s="1765" t="s">
        <v>9915</v>
      </c>
      <c r="V955" s="2075" t="s">
        <v>9916</v>
      </c>
    </row>
    <row r="956" spans="3:22" ht="15" customHeight="1" x14ac:dyDescent="0.25">
      <c r="C956" s="1880">
        <v>44782</v>
      </c>
      <c r="D956" s="1679" t="s">
        <v>9920</v>
      </c>
      <c r="E956" s="1764" t="s">
        <v>6618</v>
      </c>
      <c r="F956" s="1771">
        <v>60</v>
      </c>
      <c r="G956" s="1772" t="s">
        <v>4714</v>
      </c>
      <c r="H956" s="1772"/>
      <c r="I956" s="1772"/>
      <c r="J956" s="1779" t="s">
        <v>9896</v>
      </c>
      <c r="K956" s="1680" t="s">
        <v>520</v>
      </c>
      <c r="L956" s="1778" t="s">
        <v>1038</v>
      </c>
      <c r="M956" s="1773" t="s">
        <v>9921</v>
      </c>
      <c r="N956" s="1680" t="s">
        <v>505</v>
      </c>
      <c r="O956" s="1774" t="s">
        <v>9901</v>
      </c>
      <c r="P956" s="1771">
        <v>20</v>
      </c>
      <c r="Q956" s="1764" t="s">
        <v>6617</v>
      </c>
      <c r="R956" s="1775" t="s">
        <v>6619</v>
      </c>
      <c r="S956" s="1775" t="s">
        <v>6620</v>
      </c>
      <c r="T956" s="66">
        <v>53080</v>
      </c>
      <c r="U956" s="1764" t="s">
        <v>9443</v>
      </c>
      <c r="V956" s="66"/>
    </row>
    <row r="957" spans="3:22" ht="15" customHeight="1" x14ac:dyDescent="0.25">
      <c r="C957" s="1880">
        <v>44781</v>
      </c>
      <c r="D957" s="1679" t="s">
        <v>9922</v>
      </c>
      <c r="E957" s="1764" t="s">
        <v>8707</v>
      </c>
      <c r="F957" s="1771" t="s">
        <v>9923</v>
      </c>
      <c r="G957" s="1772"/>
      <c r="H957" s="1772"/>
      <c r="I957" s="1772"/>
      <c r="J957" s="1779" t="s">
        <v>9924</v>
      </c>
      <c r="K957" s="1680" t="s">
        <v>520</v>
      </c>
      <c r="L957" s="1778" t="s">
        <v>9925</v>
      </c>
      <c r="M957" s="1773" t="s">
        <v>9926</v>
      </c>
      <c r="N957" s="1680" t="s">
        <v>505</v>
      </c>
      <c r="O957" s="1774" t="s">
        <v>9927</v>
      </c>
      <c r="P957" s="1771">
        <v>11</v>
      </c>
      <c r="Q957" s="1764" t="s">
        <v>8820</v>
      </c>
      <c r="R957" s="1775" t="s">
        <v>8708</v>
      </c>
      <c r="S957" s="1775" t="s">
        <v>6573</v>
      </c>
      <c r="T957" s="66" t="s">
        <v>9928</v>
      </c>
      <c r="U957" s="1764" t="s">
        <v>9929</v>
      </c>
      <c r="V957" s="66" t="s">
        <v>9930</v>
      </c>
    </row>
    <row r="958" spans="3:22" ht="15" customHeight="1" x14ac:dyDescent="0.25">
      <c r="C958" s="1880">
        <v>44781</v>
      </c>
      <c r="D958" s="1664" t="s">
        <v>9931</v>
      </c>
      <c r="E958" s="1765" t="s">
        <v>9932</v>
      </c>
      <c r="F958" s="1721">
        <v>5</v>
      </c>
      <c r="G958" s="1766"/>
      <c r="H958" s="1766"/>
      <c r="I958" s="1766"/>
      <c r="J958" s="1767" t="s">
        <v>9933</v>
      </c>
      <c r="K958" s="1665" t="s">
        <v>506</v>
      </c>
      <c r="L958" s="1720" t="s">
        <v>9934</v>
      </c>
      <c r="M958" s="1768" t="s">
        <v>9935</v>
      </c>
      <c r="N958" s="1665" t="s">
        <v>629</v>
      </c>
      <c r="O958" s="1769" t="s">
        <v>9936</v>
      </c>
      <c r="P958" s="1721">
        <v>57</v>
      </c>
      <c r="Q958" s="1765" t="s">
        <v>9937</v>
      </c>
      <c r="R958" s="1770" t="s">
        <v>9938</v>
      </c>
      <c r="S958" s="1770" t="s">
        <v>6465</v>
      </c>
      <c r="T958" s="61" t="s">
        <v>9939</v>
      </c>
      <c r="U958" s="1765" t="s">
        <v>9940</v>
      </c>
      <c r="V958" s="61"/>
    </row>
    <row r="959" spans="3:22" ht="15" customHeight="1" x14ac:dyDescent="0.25">
      <c r="C959" s="1880">
        <v>44778</v>
      </c>
      <c r="D959" s="1664" t="s">
        <v>9941</v>
      </c>
      <c r="E959" s="1765" t="s">
        <v>7011</v>
      </c>
      <c r="F959" s="1776" t="s">
        <v>9942</v>
      </c>
      <c r="G959" s="1766" t="s">
        <v>4714</v>
      </c>
      <c r="H959" s="1766"/>
      <c r="I959" s="1766"/>
      <c r="J959" s="1767" t="s">
        <v>9943</v>
      </c>
      <c r="K959" s="1665" t="s">
        <v>506</v>
      </c>
      <c r="L959" s="1720" t="s">
        <v>9944</v>
      </c>
      <c r="M959" s="1768" t="s">
        <v>9945</v>
      </c>
      <c r="N959" s="1665" t="s">
        <v>640</v>
      </c>
      <c r="O959" s="1769" t="s">
        <v>9946</v>
      </c>
      <c r="P959" s="1721">
        <v>7</v>
      </c>
      <c r="Q959" s="1765" t="s">
        <v>8376</v>
      </c>
      <c r="R959" s="1770" t="s">
        <v>7012</v>
      </c>
      <c r="S959" s="1770" t="s">
        <v>6502</v>
      </c>
      <c r="T959" s="61" t="s">
        <v>9497</v>
      </c>
      <c r="U959" s="1765"/>
      <c r="V959" s="61"/>
    </row>
    <row r="960" spans="3:22" ht="15" customHeight="1" x14ac:dyDescent="0.25">
      <c r="C960" s="1880">
        <v>44778</v>
      </c>
      <c r="D960" s="1664" t="s">
        <v>9947</v>
      </c>
      <c r="E960" s="1765" t="s">
        <v>6571</v>
      </c>
      <c r="F960" s="1798">
        <v>22</v>
      </c>
      <c r="G960" s="1799" t="s">
        <v>574</v>
      </c>
      <c r="H960" s="1799"/>
      <c r="I960" s="1799"/>
      <c r="J960" s="1767">
        <v>44778</v>
      </c>
      <c r="K960" s="1800" t="e" vm="1">
        <v>#VALUE!</v>
      </c>
      <c r="L960" s="1995" t="s">
        <v>9948</v>
      </c>
      <c r="M960" s="1801" t="s">
        <v>9949</v>
      </c>
      <c r="N960" s="1665" t="s">
        <v>1067</v>
      </c>
      <c r="O960" s="1678" t="s">
        <v>9950</v>
      </c>
      <c r="P960" s="1802">
        <v>8</v>
      </c>
      <c r="Q960" s="1765" t="s">
        <v>3559</v>
      </c>
      <c r="R960" s="1765" t="s">
        <v>6572</v>
      </c>
      <c r="S960" s="1765" t="s">
        <v>6573</v>
      </c>
      <c r="T960" s="61" t="s">
        <v>9125</v>
      </c>
      <c r="U960" s="1765" t="s">
        <v>9951</v>
      </c>
      <c r="V960" s="61">
        <v>749026308</v>
      </c>
    </row>
    <row r="961" spans="3:22" ht="15" customHeight="1" x14ac:dyDescent="0.25">
      <c r="C961" s="1880">
        <v>44778</v>
      </c>
      <c r="D961" s="1664" t="s">
        <v>9952</v>
      </c>
      <c r="E961" s="1765" t="s">
        <v>6571</v>
      </c>
      <c r="F961" s="1665">
        <v>30</v>
      </c>
      <c r="G961" s="1766" t="s">
        <v>574</v>
      </c>
      <c r="H961" s="1766"/>
      <c r="I961" s="1766"/>
      <c r="J961" s="1767">
        <v>44778</v>
      </c>
      <c r="K961" s="1665" t="s">
        <v>506</v>
      </c>
      <c r="L961" s="1720"/>
      <c r="M961" s="1768" t="s">
        <v>9953</v>
      </c>
      <c r="N961" s="1665" t="s">
        <v>9954</v>
      </c>
      <c r="O961" s="1678" t="s">
        <v>9955</v>
      </c>
      <c r="P961" s="1721">
        <v>4</v>
      </c>
      <c r="Q961" s="1765" t="s">
        <v>3559</v>
      </c>
      <c r="R961" s="1770" t="s">
        <v>6572</v>
      </c>
      <c r="S961" s="1770" t="s">
        <v>6573</v>
      </c>
      <c r="T961" s="61" t="s">
        <v>9125</v>
      </c>
      <c r="U961" s="1765" t="s">
        <v>9221</v>
      </c>
      <c r="V961" s="61">
        <v>749026308</v>
      </c>
    </row>
    <row r="962" spans="3:22" ht="15" customHeight="1" x14ac:dyDescent="0.25">
      <c r="C962" s="1880">
        <v>44777</v>
      </c>
      <c r="D962" s="1679" t="s">
        <v>9956</v>
      </c>
      <c r="E962" s="1764" t="s">
        <v>9957</v>
      </c>
      <c r="F962" s="1771">
        <v>250</v>
      </c>
      <c r="G962" s="1772"/>
      <c r="H962" s="1772"/>
      <c r="I962" s="1772"/>
      <c r="J962" s="1779" t="s">
        <v>9958</v>
      </c>
      <c r="K962" s="1680" t="s">
        <v>506</v>
      </c>
      <c r="L962" s="1778" t="s">
        <v>695</v>
      </c>
      <c r="M962" s="1773" t="s">
        <v>9959</v>
      </c>
      <c r="N962" s="1680" t="s">
        <v>545</v>
      </c>
      <c r="O962" s="1774" t="s">
        <v>9927</v>
      </c>
      <c r="P962" s="1771">
        <v>0</v>
      </c>
      <c r="Q962" s="1764" t="s">
        <v>7539</v>
      </c>
      <c r="R962" s="1775" t="s">
        <v>7541</v>
      </c>
      <c r="S962" s="1775" t="s">
        <v>6502</v>
      </c>
      <c r="T962" s="1535" t="s">
        <v>9960</v>
      </c>
      <c r="U962" s="1764" t="s">
        <v>9632</v>
      </c>
      <c r="V962" s="66"/>
    </row>
    <row r="963" spans="3:22" ht="15" customHeight="1" x14ac:dyDescent="0.25">
      <c r="C963" s="1880">
        <v>44776</v>
      </c>
      <c r="D963" s="1664" t="s">
        <v>9961</v>
      </c>
      <c r="E963" s="1765" t="s">
        <v>9962</v>
      </c>
      <c r="F963" s="1721">
        <v>108</v>
      </c>
      <c r="G963" s="1766" t="s">
        <v>4668</v>
      </c>
      <c r="H963" s="1766"/>
      <c r="I963" s="1766"/>
      <c r="J963" s="1767" t="s">
        <v>9963</v>
      </c>
      <c r="K963" s="1665" t="s">
        <v>3609</v>
      </c>
      <c r="L963" s="1720" t="s">
        <v>9964</v>
      </c>
      <c r="M963" s="1768" t="s">
        <v>9965</v>
      </c>
      <c r="N963" s="1665" t="s">
        <v>545</v>
      </c>
      <c r="O963" s="1769" t="s">
        <v>9966</v>
      </c>
      <c r="P963" s="1721">
        <v>0</v>
      </c>
      <c r="Q963" s="1765" t="s">
        <v>9967</v>
      </c>
      <c r="R963" s="1770" t="s">
        <v>9968</v>
      </c>
      <c r="S963" s="1770" t="s">
        <v>6502</v>
      </c>
      <c r="T963" s="61" t="s">
        <v>9969</v>
      </c>
      <c r="U963" s="1765" t="s">
        <v>9970</v>
      </c>
      <c r="V963" s="61"/>
    </row>
    <row r="964" spans="3:22" ht="15" customHeight="1" x14ac:dyDescent="0.25">
      <c r="C964" s="1880">
        <v>44776</v>
      </c>
      <c r="D964" s="1664" t="s">
        <v>9971</v>
      </c>
      <c r="E964" s="1765" t="s">
        <v>6482</v>
      </c>
      <c r="F964" s="1721">
        <v>5</v>
      </c>
      <c r="G964" s="1766"/>
      <c r="H964" s="1766"/>
      <c r="I964" s="1766"/>
      <c r="J964" s="1767" t="s">
        <v>9972</v>
      </c>
      <c r="K964" s="1665" t="s">
        <v>506</v>
      </c>
      <c r="L964" s="1720" t="s">
        <v>9973</v>
      </c>
      <c r="M964" s="1768" t="s">
        <v>9974</v>
      </c>
      <c r="N964" s="1665" t="s">
        <v>629</v>
      </c>
      <c r="O964" s="1769" t="s">
        <v>9975</v>
      </c>
      <c r="P964" s="1721">
        <v>4</v>
      </c>
      <c r="Q964" s="1765" t="s">
        <v>5234</v>
      </c>
      <c r="R964" s="1770" t="s">
        <v>6483</v>
      </c>
      <c r="S964" s="1770" t="s">
        <v>6484</v>
      </c>
      <c r="T964" s="61">
        <v>20740</v>
      </c>
      <c r="U964" s="1765"/>
      <c r="V964" s="61"/>
    </row>
    <row r="965" spans="3:22" ht="15" customHeight="1" x14ac:dyDescent="0.25">
      <c r="C965" s="1880">
        <v>44775</v>
      </c>
      <c r="D965" s="1664" t="s">
        <v>9976</v>
      </c>
      <c r="E965" s="1765" t="s">
        <v>6889</v>
      </c>
      <c r="F965" s="1721">
        <v>42</v>
      </c>
      <c r="G965" s="1766"/>
      <c r="H965" s="1766"/>
      <c r="I965" s="1766"/>
      <c r="J965" s="1767" t="s">
        <v>9977</v>
      </c>
      <c r="K965" s="1665" t="s">
        <v>3667</v>
      </c>
      <c r="L965" s="1720" t="s">
        <v>9978</v>
      </c>
      <c r="M965" s="1768" t="s">
        <v>9979</v>
      </c>
      <c r="N965" s="1665" t="s">
        <v>505</v>
      </c>
      <c r="O965" s="1769" t="s">
        <v>9980</v>
      </c>
      <c r="P965" s="1721">
        <v>34</v>
      </c>
      <c r="Q965" s="1765" t="s">
        <v>4841</v>
      </c>
      <c r="R965" s="1770" t="s">
        <v>6890</v>
      </c>
      <c r="S965" s="1770" t="s">
        <v>6804</v>
      </c>
      <c r="T965" s="61">
        <v>34951</v>
      </c>
      <c r="U965" s="1765"/>
      <c r="V965" s="61"/>
    </row>
    <row r="966" spans="3:22" ht="15" customHeight="1" x14ac:dyDescent="0.25">
      <c r="C966" s="1880">
        <v>44775</v>
      </c>
      <c r="D966" s="1664" t="s">
        <v>9981</v>
      </c>
      <c r="E966" s="1765" t="s">
        <v>6445</v>
      </c>
      <c r="F966" s="1721">
        <v>70</v>
      </c>
      <c r="G966" s="1766" t="s">
        <v>4714</v>
      </c>
      <c r="H966" s="1766"/>
      <c r="I966" s="1766"/>
      <c r="J966" s="1767" t="s">
        <v>9982</v>
      </c>
      <c r="K966" s="1665" t="s">
        <v>506</v>
      </c>
      <c r="L966" s="1720" t="s">
        <v>9983</v>
      </c>
      <c r="M966" s="1768" t="s">
        <v>9984</v>
      </c>
      <c r="N966" s="1665" t="s">
        <v>730</v>
      </c>
      <c r="O966" s="1769" t="s">
        <v>9985</v>
      </c>
      <c r="P966" s="1721">
        <v>1</v>
      </c>
      <c r="Q966" s="1765" t="s">
        <v>800</v>
      </c>
      <c r="R966" s="1770" t="s">
        <v>6446</v>
      </c>
      <c r="S966" s="1770" t="s">
        <v>6447</v>
      </c>
      <c r="T966" s="61" t="s">
        <v>8745</v>
      </c>
      <c r="U966" s="1765"/>
      <c r="V966" s="61"/>
    </row>
    <row r="967" spans="3:22" ht="15" customHeight="1" x14ac:dyDescent="0.25">
      <c r="C967" s="1880">
        <v>44775</v>
      </c>
      <c r="D967" s="1679" t="s">
        <v>9986</v>
      </c>
      <c r="E967" s="1764" t="s">
        <v>9987</v>
      </c>
      <c r="F967" s="1771">
        <v>47</v>
      </c>
      <c r="G967" s="1772" t="s">
        <v>4668</v>
      </c>
      <c r="H967" s="1772"/>
      <c r="I967" s="1772"/>
      <c r="J967" s="1779" t="s">
        <v>9988</v>
      </c>
      <c r="K967" s="1680" t="s">
        <v>520</v>
      </c>
      <c r="L967" s="1778" t="s">
        <v>9989</v>
      </c>
      <c r="M967" s="1768" t="s">
        <v>9990</v>
      </c>
      <c r="N967" s="1680" t="s">
        <v>587</v>
      </c>
      <c r="O967" s="1774" t="s">
        <v>9991</v>
      </c>
      <c r="P967" s="1771">
        <v>28</v>
      </c>
      <c r="Q967" s="1764" t="s">
        <v>9992</v>
      </c>
      <c r="R967" s="1775" t="s">
        <v>9993</v>
      </c>
      <c r="S967" s="1775" t="s">
        <v>6546</v>
      </c>
      <c r="T967" s="66" t="s">
        <v>9994</v>
      </c>
      <c r="U967" s="1764"/>
      <c r="V967" s="66" t="s">
        <v>9995</v>
      </c>
    </row>
    <row r="968" spans="3:22" ht="15" customHeight="1" x14ac:dyDescent="0.25">
      <c r="C968" s="1880">
        <v>44774</v>
      </c>
      <c r="D968" s="1693" t="s">
        <v>9996</v>
      </c>
      <c r="E968" s="1764" t="s">
        <v>8359</v>
      </c>
      <c r="F968" s="1792">
        <v>45</v>
      </c>
      <c r="G968" s="1793" t="s">
        <v>4668</v>
      </c>
      <c r="H968" s="1793"/>
      <c r="I968" s="1793"/>
      <c r="J968" s="1794" t="s">
        <v>9997</v>
      </c>
      <c r="K968" s="1694" t="s">
        <v>506</v>
      </c>
      <c r="L968" s="1694" t="s">
        <v>9998</v>
      </c>
      <c r="M968" s="1796" t="s">
        <v>9999</v>
      </c>
      <c r="N968" s="1694" t="s">
        <v>545</v>
      </c>
      <c r="O968" s="1797" t="s">
        <v>10000</v>
      </c>
      <c r="P968" s="1792">
        <v>2</v>
      </c>
      <c r="Q968" s="1764" t="s">
        <v>5403</v>
      </c>
      <c r="R968" s="1775" t="s">
        <v>6501</v>
      </c>
      <c r="S968" s="1775" t="s">
        <v>6502</v>
      </c>
      <c r="T968" s="1535" t="s">
        <v>9481</v>
      </c>
      <c r="U968" s="1764" t="s">
        <v>9632</v>
      </c>
      <c r="V968" s="66"/>
    </row>
    <row r="969" spans="3:22" ht="15" customHeight="1" x14ac:dyDescent="0.25">
      <c r="C969" s="1880">
        <v>44774</v>
      </c>
      <c r="D969" s="1664" t="s">
        <v>10001</v>
      </c>
      <c r="E969" s="1765" t="s">
        <v>10002</v>
      </c>
      <c r="F969" s="1721">
        <v>4</v>
      </c>
      <c r="G969" s="1766" t="s">
        <v>574</v>
      </c>
      <c r="H969" s="1766"/>
      <c r="I969" s="1766"/>
      <c r="J969" s="1767" t="s">
        <v>10003</v>
      </c>
      <c r="K969" s="1665" t="s">
        <v>506</v>
      </c>
      <c r="L969" s="1720" t="s">
        <v>10004</v>
      </c>
      <c r="M969" s="1768" t="s">
        <v>10005</v>
      </c>
      <c r="N969" s="1665" t="s">
        <v>505</v>
      </c>
      <c r="O969" s="1769" t="s">
        <v>10006</v>
      </c>
      <c r="P969" s="1721">
        <v>42</v>
      </c>
      <c r="Q969" s="1765" t="s">
        <v>5505</v>
      </c>
      <c r="R969" s="1770" t="s">
        <v>8064</v>
      </c>
      <c r="S969" s="1770" t="s">
        <v>6447</v>
      </c>
      <c r="T969" s="61" t="s">
        <v>10007</v>
      </c>
      <c r="U969" s="1765" t="s">
        <v>10008</v>
      </c>
      <c r="V969" s="61" t="s">
        <v>10009</v>
      </c>
    </row>
    <row r="970" spans="3:22" ht="15" customHeight="1" x14ac:dyDescent="0.25">
      <c r="C970" s="1880">
        <v>44771</v>
      </c>
      <c r="D970" s="1693" t="s">
        <v>10010</v>
      </c>
      <c r="E970" s="1764" t="s">
        <v>10011</v>
      </c>
      <c r="F970" s="1792">
        <v>250</v>
      </c>
      <c r="G970" s="1793" t="s">
        <v>4668</v>
      </c>
      <c r="H970" s="1793"/>
      <c r="I970" s="1793"/>
      <c r="J970" s="1794" t="s">
        <v>10012</v>
      </c>
      <c r="K970" s="1694" t="s">
        <v>506</v>
      </c>
      <c r="L970" s="1694" t="s">
        <v>10013</v>
      </c>
      <c r="M970" s="1796" t="s">
        <v>10014</v>
      </c>
      <c r="N970" s="1694" t="s">
        <v>505</v>
      </c>
      <c r="O970" s="1797" t="s">
        <v>9980</v>
      </c>
      <c r="P970" s="1792">
        <v>0</v>
      </c>
      <c r="Q970" s="1764" t="s">
        <v>9006</v>
      </c>
      <c r="R970" s="1775" t="s">
        <v>10015</v>
      </c>
      <c r="S970" s="1775" t="s">
        <v>6546</v>
      </c>
      <c r="T970" s="66" t="s">
        <v>10016</v>
      </c>
      <c r="U970" s="1764"/>
      <c r="V970" s="66">
        <v>122816796</v>
      </c>
    </row>
    <row r="971" spans="3:22" ht="15" customHeight="1" x14ac:dyDescent="0.25">
      <c r="C971" s="1880">
        <v>44771</v>
      </c>
      <c r="D971" s="1664" t="s">
        <v>10017</v>
      </c>
      <c r="E971" s="1765" t="s">
        <v>9871</v>
      </c>
      <c r="F971" s="1721">
        <v>150</v>
      </c>
      <c r="G971" s="1766" t="s">
        <v>574</v>
      </c>
      <c r="H971" s="1766"/>
      <c r="I971" s="1766"/>
      <c r="J971" s="1767" t="s">
        <v>10018</v>
      </c>
      <c r="K971" s="1665" t="s">
        <v>506</v>
      </c>
      <c r="L971" s="1720" t="s">
        <v>10019</v>
      </c>
      <c r="M971" s="1768" t="s">
        <v>10020</v>
      </c>
      <c r="N971" s="1665" t="s">
        <v>505</v>
      </c>
      <c r="O971" s="1769" t="s">
        <v>10021</v>
      </c>
      <c r="P971" s="1721">
        <v>0</v>
      </c>
      <c r="Q971" s="1765" t="s">
        <v>5751</v>
      </c>
      <c r="R971" s="1770" t="s">
        <v>9876</v>
      </c>
      <c r="S971" s="1770" t="s">
        <v>7237</v>
      </c>
      <c r="T971" s="61" t="s">
        <v>9877</v>
      </c>
      <c r="U971" s="1765"/>
      <c r="V971" s="61"/>
    </row>
    <row r="972" spans="3:22" ht="15" customHeight="1" x14ac:dyDescent="0.25">
      <c r="C972" s="1880">
        <v>44771</v>
      </c>
      <c r="D972" s="1679" t="s">
        <v>10022</v>
      </c>
      <c r="E972" s="1764" t="s">
        <v>8063</v>
      </c>
      <c r="F972" s="1771">
        <v>3</v>
      </c>
      <c r="G972" s="1772" t="s">
        <v>4668</v>
      </c>
      <c r="H972" s="1772"/>
      <c r="I972" s="1772"/>
      <c r="J972" s="1779" t="s">
        <v>10018</v>
      </c>
      <c r="K972" s="1680" t="s">
        <v>506</v>
      </c>
      <c r="L972" s="1720" t="s">
        <v>10004</v>
      </c>
      <c r="M972" s="1768" t="s">
        <v>10023</v>
      </c>
      <c r="N972" s="1665" t="s">
        <v>505</v>
      </c>
      <c r="O972" s="1774" t="s">
        <v>9966</v>
      </c>
      <c r="P972" s="1771">
        <v>41</v>
      </c>
      <c r="Q972" s="1764" t="s">
        <v>5505</v>
      </c>
      <c r="R972" s="1775" t="s">
        <v>8064</v>
      </c>
      <c r="S972" s="1775" t="s">
        <v>6447</v>
      </c>
      <c r="T972" s="66">
        <v>20170</v>
      </c>
      <c r="U972" s="1764" t="s">
        <v>10024</v>
      </c>
      <c r="V972" s="66"/>
    </row>
    <row r="973" spans="3:22" ht="15" customHeight="1" x14ac:dyDescent="0.25">
      <c r="C973" s="1880">
        <v>44771</v>
      </c>
      <c r="D973" s="1664" t="s">
        <v>10025</v>
      </c>
      <c r="E973" s="1765" t="s">
        <v>6571</v>
      </c>
      <c r="F973" s="1816">
        <v>200</v>
      </c>
      <c r="G973" s="1766" t="s">
        <v>574</v>
      </c>
      <c r="H973" s="1766"/>
      <c r="I973" s="1766"/>
      <c r="J973" s="1767">
        <v>44771</v>
      </c>
      <c r="K973" s="1665" t="s">
        <v>506</v>
      </c>
      <c r="L973" s="1720"/>
      <c r="M973" s="1768" t="s">
        <v>9953</v>
      </c>
      <c r="N973" s="1665" t="s">
        <v>9954</v>
      </c>
      <c r="O973" s="1678" t="s">
        <v>9955</v>
      </c>
      <c r="P973" s="1721">
        <v>4</v>
      </c>
      <c r="Q973" s="1765" t="s">
        <v>3559</v>
      </c>
      <c r="R973" s="1770" t="s">
        <v>6572</v>
      </c>
      <c r="S973" s="1770" t="s">
        <v>6573</v>
      </c>
      <c r="T973" s="61" t="s">
        <v>9125</v>
      </c>
      <c r="U973" s="1765" t="s">
        <v>9221</v>
      </c>
      <c r="V973" s="61">
        <v>749026308</v>
      </c>
    </row>
    <row r="974" spans="3:22" ht="15" customHeight="1" x14ac:dyDescent="0.25">
      <c r="C974" s="1880">
        <v>44771</v>
      </c>
      <c r="D974" s="1679" t="s">
        <v>10026</v>
      </c>
      <c r="E974" s="1764" t="s">
        <v>10027</v>
      </c>
      <c r="F974" s="1771">
        <v>610</v>
      </c>
      <c r="G974" s="1772" t="s">
        <v>574</v>
      </c>
      <c r="H974" s="1772"/>
      <c r="I974" s="1772"/>
      <c r="J974" s="1779" t="s">
        <v>10028</v>
      </c>
      <c r="K974" s="1680" t="s">
        <v>10029</v>
      </c>
      <c r="L974" s="1778" t="s">
        <v>10030</v>
      </c>
      <c r="M974" s="1773" t="s">
        <v>10031</v>
      </c>
      <c r="N974" s="1680" t="s">
        <v>505</v>
      </c>
      <c r="O974" s="1774" t="s">
        <v>10032</v>
      </c>
      <c r="P974" s="1771">
        <v>0</v>
      </c>
      <c r="Q974" s="1764" t="s">
        <v>6683</v>
      </c>
      <c r="R974" s="1775" t="s">
        <v>10033</v>
      </c>
      <c r="S974" s="1775" t="s">
        <v>6772</v>
      </c>
      <c r="T974" s="66"/>
      <c r="U974" s="1764" t="s">
        <v>6684</v>
      </c>
      <c r="V974" s="2076" t="s">
        <v>10034</v>
      </c>
    </row>
    <row r="975" spans="3:22" ht="15" customHeight="1" x14ac:dyDescent="0.25">
      <c r="C975" s="1880">
        <v>44771</v>
      </c>
      <c r="D975" s="1664" t="s">
        <v>10035</v>
      </c>
      <c r="E975" s="1765" t="s">
        <v>6512</v>
      </c>
      <c r="F975" s="1776" t="s">
        <v>9120</v>
      </c>
      <c r="G975" s="1766"/>
      <c r="H975" s="1766"/>
      <c r="I975" s="1766"/>
      <c r="J975" s="1767" t="s">
        <v>10036</v>
      </c>
      <c r="K975" s="1665" t="s">
        <v>506</v>
      </c>
      <c r="L975" s="1720" t="s">
        <v>10037</v>
      </c>
      <c r="M975" s="1768" t="s">
        <v>10038</v>
      </c>
      <c r="N975" s="1665" t="s">
        <v>640</v>
      </c>
      <c r="O975" s="1769" t="s">
        <v>10039</v>
      </c>
      <c r="P975" s="1721">
        <v>10</v>
      </c>
      <c r="Q975" s="1765" t="s">
        <v>6724</v>
      </c>
      <c r="R975" s="1770" t="s">
        <v>6513</v>
      </c>
      <c r="S975" s="1770" t="s">
        <v>6514</v>
      </c>
      <c r="T975" s="61" t="s">
        <v>10040</v>
      </c>
      <c r="U975" s="1765"/>
      <c r="V975" s="61"/>
    </row>
    <row r="976" spans="3:22" ht="15" customHeight="1" x14ac:dyDescent="0.25">
      <c r="C976" s="1880">
        <v>44770</v>
      </c>
      <c r="D976" s="1664" t="s">
        <v>10041</v>
      </c>
      <c r="E976" s="1765" t="s">
        <v>9690</v>
      </c>
      <c r="F976" s="1802">
        <v>12</v>
      </c>
      <c r="G976" s="1818" t="s">
        <v>4668</v>
      </c>
      <c r="H976" s="1818"/>
      <c r="I976" s="1818"/>
      <c r="J976" s="1800" t="s">
        <v>10042</v>
      </c>
      <c r="K976" s="1802" t="s">
        <v>3667</v>
      </c>
      <c r="L976" s="2068" t="s">
        <v>9693</v>
      </c>
      <c r="M976" s="1801" t="s">
        <v>10043</v>
      </c>
      <c r="N976" s="1802" t="s">
        <v>640</v>
      </c>
      <c r="O976" s="1678" t="s">
        <v>9695</v>
      </c>
      <c r="P976" s="2069">
        <v>9</v>
      </c>
      <c r="Q976" s="1765" t="s">
        <v>9696</v>
      </c>
      <c r="R976" s="1770" t="s">
        <v>9697</v>
      </c>
      <c r="S976" s="1770" t="s">
        <v>6455</v>
      </c>
      <c r="T976" s="61" t="s">
        <v>9698</v>
      </c>
      <c r="U976" s="1765"/>
      <c r="V976" s="61">
        <v>140168</v>
      </c>
    </row>
    <row r="977" spans="3:22" ht="15" customHeight="1" x14ac:dyDescent="0.25">
      <c r="C977" s="1880">
        <v>44769</v>
      </c>
      <c r="D977" s="1664" t="s">
        <v>10044</v>
      </c>
      <c r="E977" s="1765" t="s">
        <v>10045</v>
      </c>
      <c r="F977" s="1721">
        <v>500</v>
      </c>
      <c r="G977" s="1766" t="s">
        <v>4714</v>
      </c>
      <c r="H977" s="1766"/>
      <c r="I977" s="1766"/>
      <c r="J977" s="1767" t="s">
        <v>10046</v>
      </c>
      <c r="K977" s="1665" t="s">
        <v>506</v>
      </c>
      <c r="L977" s="1720"/>
      <c r="M977" s="1768" t="s">
        <v>10047</v>
      </c>
      <c r="N977" s="1665" t="s">
        <v>798</v>
      </c>
      <c r="O977" s="1769" t="s">
        <v>10048</v>
      </c>
      <c r="P977" s="1721">
        <v>0</v>
      </c>
      <c r="Q977" s="1765" t="s">
        <v>10049</v>
      </c>
      <c r="R977" s="1770" t="s">
        <v>7584</v>
      </c>
      <c r="S977" s="1770" t="s">
        <v>6534</v>
      </c>
      <c r="T977" s="61">
        <v>80011</v>
      </c>
      <c r="U977" s="1765"/>
      <c r="V977" s="61">
        <v>180195459</v>
      </c>
    </row>
    <row r="978" spans="3:22" ht="15" customHeight="1" x14ac:dyDescent="0.25">
      <c r="C978" s="1880">
        <v>44769</v>
      </c>
      <c r="D978" s="1679" t="s">
        <v>10050</v>
      </c>
      <c r="E978" s="1764" t="s">
        <v>10051</v>
      </c>
      <c r="F978" s="1771">
        <v>1000</v>
      </c>
      <c r="G978" s="1772" t="s">
        <v>4714</v>
      </c>
      <c r="H978" s="1772"/>
      <c r="I978" s="1772"/>
      <c r="J978" s="1779" t="s">
        <v>10052</v>
      </c>
      <c r="K978" s="1680" t="s">
        <v>506</v>
      </c>
      <c r="L978" s="1778" t="s">
        <v>1038</v>
      </c>
      <c r="M978" s="1773" t="s">
        <v>10053</v>
      </c>
      <c r="N978" s="1680" t="s">
        <v>545</v>
      </c>
      <c r="O978" s="1774" t="s">
        <v>10054</v>
      </c>
      <c r="P978" s="1771">
        <v>0</v>
      </c>
      <c r="Q978" s="1764" t="s">
        <v>10055</v>
      </c>
      <c r="R978" s="1775" t="s">
        <v>10056</v>
      </c>
      <c r="S978" s="1775" t="s">
        <v>6546</v>
      </c>
      <c r="T978" s="66" t="s">
        <v>10057</v>
      </c>
      <c r="U978" s="1764"/>
      <c r="V978" s="66"/>
    </row>
    <row r="979" spans="3:22" ht="15" customHeight="1" x14ac:dyDescent="0.25">
      <c r="C979" s="1880">
        <v>44768</v>
      </c>
      <c r="D979" s="1664" t="s">
        <v>10058</v>
      </c>
      <c r="E979" s="1765" t="s">
        <v>10059</v>
      </c>
      <c r="F979" s="1721">
        <v>100</v>
      </c>
      <c r="G979" s="1766" t="s">
        <v>4668</v>
      </c>
      <c r="H979" s="1766"/>
      <c r="I979" s="1766"/>
      <c r="J979" s="1767" t="s">
        <v>10060</v>
      </c>
      <c r="K979" s="1665" t="s">
        <v>3667</v>
      </c>
      <c r="L979" s="2077" t="s">
        <v>10061</v>
      </c>
      <c r="M979" s="1768" t="s">
        <v>10062</v>
      </c>
      <c r="N979" s="1665" t="s">
        <v>545</v>
      </c>
      <c r="O979" s="1769" t="s">
        <v>10063</v>
      </c>
      <c r="P979" s="1721">
        <v>7</v>
      </c>
      <c r="Q979" s="1765" t="s">
        <v>10064</v>
      </c>
      <c r="R979" s="1770" t="s">
        <v>10065</v>
      </c>
      <c r="S979" s="1770" t="s">
        <v>6534</v>
      </c>
      <c r="T979" s="61">
        <v>80021</v>
      </c>
      <c r="U979" s="1765"/>
      <c r="V979" s="61"/>
    </row>
    <row r="980" spans="3:22" ht="15" customHeight="1" x14ac:dyDescent="0.25">
      <c r="C980" s="1880">
        <v>44768</v>
      </c>
      <c r="D980" s="1679" t="s">
        <v>10066</v>
      </c>
      <c r="E980" s="1764" t="s">
        <v>10067</v>
      </c>
      <c r="F980" s="1771">
        <v>80</v>
      </c>
      <c r="G980" s="1772" t="s">
        <v>4668</v>
      </c>
      <c r="H980" s="1772"/>
      <c r="I980" s="1772"/>
      <c r="J980" s="1779" t="s">
        <v>10068</v>
      </c>
      <c r="K980" s="1680" t="s">
        <v>506</v>
      </c>
      <c r="L980" s="1778" t="s">
        <v>10069</v>
      </c>
      <c r="M980" s="1773" t="s">
        <v>10070</v>
      </c>
      <c r="N980" s="1680" t="s">
        <v>505</v>
      </c>
      <c r="O980" s="1774" t="s">
        <v>9950</v>
      </c>
      <c r="P980" s="1771">
        <v>8</v>
      </c>
      <c r="Q980" s="1764" t="s">
        <v>10071</v>
      </c>
      <c r="R980" s="1775" t="s">
        <v>9640</v>
      </c>
      <c r="S980" s="1775" t="s">
        <v>6502</v>
      </c>
      <c r="T980" s="66">
        <v>1730</v>
      </c>
      <c r="U980" s="1764"/>
      <c r="V980" s="66"/>
    </row>
    <row r="981" spans="3:22" ht="15" customHeight="1" x14ac:dyDescent="0.25">
      <c r="C981" s="1880">
        <v>44768</v>
      </c>
      <c r="D981" s="1664" t="s">
        <v>10072</v>
      </c>
      <c r="E981" s="1765" t="s">
        <v>6512</v>
      </c>
      <c r="F981" s="1776">
        <v>318</v>
      </c>
      <c r="G981" s="1766"/>
      <c r="H981" s="1766"/>
      <c r="I981" s="1766"/>
      <c r="J981" s="1767" t="s">
        <v>10073</v>
      </c>
      <c r="K981" s="1665" t="s">
        <v>506</v>
      </c>
      <c r="L981" s="1720" t="s">
        <v>10074</v>
      </c>
      <c r="M981" s="1768" t="s">
        <v>10075</v>
      </c>
      <c r="N981" s="1665" t="s">
        <v>640</v>
      </c>
      <c r="O981" s="1769" t="s">
        <v>10039</v>
      </c>
      <c r="P981" s="1721">
        <v>10</v>
      </c>
      <c r="Q981" s="1765" t="s">
        <v>6724</v>
      </c>
      <c r="R981" s="1770" t="s">
        <v>6513</v>
      </c>
      <c r="S981" s="1770" t="s">
        <v>6514</v>
      </c>
      <c r="T981" s="61" t="s">
        <v>10040</v>
      </c>
      <c r="U981" s="1765"/>
      <c r="V981" s="61"/>
    </row>
    <row r="982" spans="3:22" ht="15" customHeight="1" x14ac:dyDescent="0.25">
      <c r="C982" s="1880">
        <v>44767</v>
      </c>
      <c r="D982" s="1679" t="s">
        <v>10076</v>
      </c>
      <c r="E982" s="1764" t="s">
        <v>10027</v>
      </c>
      <c r="F982" s="1771">
        <v>610</v>
      </c>
      <c r="G982" s="1772"/>
      <c r="H982" s="1772"/>
      <c r="I982" s="1772"/>
      <c r="J982" s="1779" t="s">
        <v>10077</v>
      </c>
      <c r="K982" s="1680" t="s">
        <v>10029</v>
      </c>
      <c r="L982" s="1778" t="s">
        <v>10078</v>
      </c>
      <c r="M982" s="1773" t="s">
        <v>10079</v>
      </c>
      <c r="N982" s="1680" t="s">
        <v>545</v>
      </c>
      <c r="O982" s="1774" t="s">
        <v>9991</v>
      </c>
      <c r="P982" s="1771">
        <v>0</v>
      </c>
      <c r="Q982" s="1764" t="s">
        <v>6683</v>
      </c>
      <c r="R982" s="1775" t="s">
        <v>10033</v>
      </c>
      <c r="S982" s="1775" t="s">
        <v>6772</v>
      </c>
      <c r="T982" s="66"/>
      <c r="U982" s="1764" t="s">
        <v>6684</v>
      </c>
      <c r="V982" s="2076" t="s">
        <v>10034</v>
      </c>
    </row>
    <row r="983" spans="3:22" ht="15" customHeight="1" x14ac:dyDescent="0.25">
      <c r="C983" s="1880">
        <v>44767</v>
      </c>
      <c r="D983" s="1664" t="s">
        <v>10080</v>
      </c>
      <c r="E983" s="1765" t="s">
        <v>10081</v>
      </c>
      <c r="F983" s="1721">
        <v>25</v>
      </c>
      <c r="G983" s="1766" t="s">
        <v>10082</v>
      </c>
      <c r="H983" s="1766"/>
      <c r="I983" s="1766"/>
      <c r="J983" s="1767" t="s">
        <v>10083</v>
      </c>
      <c r="K983" s="1665" t="s">
        <v>782</v>
      </c>
      <c r="L983" s="1720"/>
      <c r="M983" s="1768" t="s">
        <v>10084</v>
      </c>
      <c r="N983" s="1665" t="s">
        <v>505</v>
      </c>
      <c r="O983" s="1769" t="s">
        <v>10085</v>
      </c>
      <c r="P983" s="1721">
        <v>46</v>
      </c>
      <c r="Q983" s="1765" t="s">
        <v>7816</v>
      </c>
      <c r="R983" s="1770" t="s">
        <v>7818</v>
      </c>
      <c r="S983" s="1770" t="s">
        <v>6484</v>
      </c>
      <c r="T983" s="61" t="s">
        <v>10086</v>
      </c>
      <c r="U983" s="1765"/>
      <c r="V983" s="61"/>
    </row>
    <row r="984" spans="3:22" ht="15" customHeight="1" x14ac:dyDescent="0.25">
      <c r="C984" s="1880">
        <v>44767</v>
      </c>
      <c r="D984" s="1679" t="s">
        <v>10087</v>
      </c>
      <c r="E984" s="1764" t="s">
        <v>6571</v>
      </c>
      <c r="F984" s="1680">
        <v>174</v>
      </c>
      <c r="G984" s="1772" t="s">
        <v>10088</v>
      </c>
      <c r="H984" s="1772"/>
      <c r="I984" s="1772"/>
      <c r="J984" s="1779">
        <v>44767</v>
      </c>
      <c r="K984" s="1680" t="s">
        <v>506</v>
      </c>
      <c r="L984" s="1778" t="s">
        <v>10089</v>
      </c>
      <c r="M984" s="1773" t="s">
        <v>10090</v>
      </c>
      <c r="N984" s="1680"/>
      <c r="O984" s="1774" t="s">
        <v>10091</v>
      </c>
      <c r="P984" s="1771">
        <v>0</v>
      </c>
      <c r="Q984" s="1764" t="s">
        <v>3559</v>
      </c>
      <c r="R984" s="1775" t="s">
        <v>6572</v>
      </c>
      <c r="S984" s="1775" t="s">
        <v>6573</v>
      </c>
      <c r="T984" s="66" t="s">
        <v>9125</v>
      </c>
      <c r="U984" s="1764" t="s">
        <v>10092</v>
      </c>
      <c r="V984" s="66"/>
    </row>
    <row r="985" spans="3:22" ht="15" customHeight="1" x14ac:dyDescent="0.25">
      <c r="C985" s="1880">
        <v>44767</v>
      </c>
      <c r="D985" s="1679" t="s">
        <v>10093</v>
      </c>
      <c r="E985" s="1764" t="s">
        <v>10094</v>
      </c>
      <c r="F985" s="1890" t="s">
        <v>10095</v>
      </c>
      <c r="G985" s="1772" t="s">
        <v>10096</v>
      </c>
      <c r="H985" s="1772"/>
      <c r="I985" s="1772"/>
      <c r="J985" s="1779" t="s">
        <v>10097</v>
      </c>
      <c r="K985" s="1680" t="s">
        <v>782</v>
      </c>
      <c r="L985" s="1778" t="s">
        <v>1038</v>
      </c>
      <c r="M985" s="1790" t="s">
        <v>10098</v>
      </c>
      <c r="N985" s="1680" t="s">
        <v>629</v>
      </c>
      <c r="O985" s="1774" t="s">
        <v>10099</v>
      </c>
      <c r="P985" s="1771">
        <v>4</v>
      </c>
      <c r="Q985" s="1764" t="s">
        <v>3855</v>
      </c>
      <c r="R985" s="1775" t="s">
        <v>6831</v>
      </c>
      <c r="S985" s="1775" t="s">
        <v>6620</v>
      </c>
      <c r="T985" s="66" t="s">
        <v>10100</v>
      </c>
      <c r="U985" s="1764"/>
      <c r="V985" s="66"/>
    </row>
    <row r="986" spans="3:22" ht="15" customHeight="1" x14ac:dyDescent="0.25">
      <c r="C986" s="1880">
        <v>44764</v>
      </c>
      <c r="D986" s="1664" t="s">
        <v>10101</v>
      </c>
      <c r="E986" s="1765" t="s">
        <v>9871</v>
      </c>
      <c r="F986" s="1721" t="s">
        <v>10102</v>
      </c>
      <c r="G986" s="1766"/>
      <c r="H986" s="1766"/>
      <c r="I986" s="1766"/>
      <c r="J986" s="1767" t="s">
        <v>10103</v>
      </c>
      <c r="K986" s="1665" t="s">
        <v>506</v>
      </c>
      <c r="L986" s="1720" t="s">
        <v>4286</v>
      </c>
      <c r="M986" s="1768" t="s">
        <v>10104</v>
      </c>
      <c r="N986" s="1665"/>
      <c r="O986" s="1769" t="s">
        <v>10105</v>
      </c>
      <c r="P986" s="1721">
        <v>0</v>
      </c>
      <c r="Q986" s="1765" t="s">
        <v>5751</v>
      </c>
      <c r="R986" s="1770" t="s">
        <v>9876</v>
      </c>
      <c r="S986" s="1770" t="s">
        <v>7237</v>
      </c>
      <c r="T986" s="61" t="s">
        <v>9877</v>
      </c>
      <c r="U986" s="1765"/>
      <c r="V986" s="61"/>
    </row>
    <row r="987" spans="3:22" ht="15" customHeight="1" x14ac:dyDescent="0.25">
      <c r="C987" s="1880">
        <v>44764</v>
      </c>
      <c r="D987" s="1723" t="s">
        <v>10106</v>
      </c>
      <c r="E987" s="1765" t="s">
        <v>10107</v>
      </c>
      <c r="F987" s="1784">
        <v>50</v>
      </c>
      <c r="G987" s="1780" t="s">
        <v>4668</v>
      </c>
      <c r="H987" s="1780"/>
      <c r="I987" s="1780"/>
      <c r="J987" s="1781" t="s">
        <v>10108</v>
      </c>
      <c r="K987" s="1724" t="s">
        <v>520</v>
      </c>
      <c r="L987" s="1724" t="s">
        <v>10109</v>
      </c>
      <c r="M987" s="1782" t="s">
        <v>10110</v>
      </c>
      <c r="N987" s="1724" t="s">
        <v>505</v>
      </c>
      <c r="O987" s="1783" t="s">
        <v>10111</v>
      </c>
      <c r="P987" s="1784">
        <v>1</v>
      </c>
      <c r="Q987" s="1765" t="s">
        <v>10112</v>
      </c>
      <c r="R987" s="1770" t="s">
        <v>7628</v>
      </c>
      <c r="S987" s="1770" t="s">
        <v>6546</v>
      </c>
      <c r="T987" s="61" t="s">
        <v>10113</v>
      </c>
      <c r="U987" s="1765"/>
      <c r="V987" s="61" t="s">
        <v>10114</v>
      </c>
    </row>
    <row r="988" spans="3:22" ht="15" customHeight="1" x14ac:dyDescent="0.25">
      <c r="C988" s="1880">
        <v>44764</v>
      </c>
      <c r="D988" s="1664" t="s">
        <v>10115</v>
      </c>
      <c r="E988" s="1765" t="s">
        <v>10116</v>
      </c>
      <c r="F988" s="1721">
        <v>50</v>
      </c>
      <c r="G988" s="1766"/>
      <c r="H988" s="1766"/>
      <c r="I988" s="1766" t="s">
        <v>10117</v>
      </c>
      <c r="J988" s="1767" t="s">
        <v>10118</v>
      </c>
      <c r="K988" s="1665" t="s">
        <v>3609</v>
      </c>
      <c r="L988" s="1720" t="s">
        <v>10119</v>
      </c>
      <c r="M988" s="1768" t="s">
        <v>10120</v>
      </c>
      <c r="N988" s="1665" t="s">
        <v>505</v>
      </c>
      <c r="O988" s="1769" t="s">
        <v>10121</v>
      </c>
      <c r="P988" s="1721">
        <v>32</v>
      </c>
      <c r="Q988" s="1765" t="s">
        <v>8241</v>
      </c>
      <c r="R988" s="1770" t="s">
        <v>10122</v>
      </c>
      <c r="S988" s="1770" t="s">
        <v>6817</v>
      </c>
      <c r="T988" s="61" t="s">
        <v>10123</v>
      </c>
      <c r="U988" s="1765"/>
      <c r="V988" s="61"/>
    </row>
    <row r="989" spans="3:22" ht="15" customHeight="1" x14ac:dyDescent="0.25">
      <c r="C989" s="1880">
        <v>44763</v>
      </c>
      <c r="D989" s="1679" t="s">
        <v>10124</v>
      </c>
      <c r="E989" s="1764" t="s">
        <v>10125</v>
      </c>
      <c r="F989" s="1771">
        <v>2</v>
      </c>
      <c r="G989" s="1772" t="s">
        <v>574</v>
      </c>
      <c r="H989" s="1772"/>
      <c r="I989" s="1772"/>
      <c r="J989" s="1779" t="s">
        <v>10126</v>
      </c>
      <c r="K989" s="1680" t="s">
        <v>506</v>
      </c>
      <c r="L989" s="1778" t="s">
        <v>10127</v>
      </c>
      <c r="M989" s="1790" t="s">
        <v>10128</v>
      </c>
      <c r="N989" s="1680" t="s">
        <v>505</v>
      </c>
      <c r="O989" s="1774" t="s">
        <v>10129</v>
      </c>
      <c r="P989" s="1771">
        <v>8</v>
      </c>
      <c r="Q989" s="1764" t="s">
        <v>5911</v>
      </c>
      <c r="R989" s="1775" t="s">
        <v>7295</v>
      </c>
      <c r="S989" s="1775" t="s">
        <v>6475</v>
      </c>
      <c r="T989" s="66" t="s">
        <v>10130</v>
      </c>
      <c r="U989" s="1764"/>
      <c r="V989" s="66"/>
    </row>
    <row r="990" spans="3:22" ht="15" customHeight="1" x14ac:dyDescent="0.25">
      <c r="C990" s="1880">
        <v>44763</v>
      </c>
      <c r="D990" s="1679" t="s">
        <v>10131</v>
      </c>
      <c r="E990" s="1764" t="s">
        <v>10132</v>
      </c>
      <c r="F990" s="1771">
        <v>4</v>
      </c>
      <c r="G990" s="1772"/>
      <c r="H990" s="1772"/>
      <c r="I990" s="1772"/>
      <c r="J990" s="1779" t="s">
        <v>10118</v>
      </c>
      <c r="K990" s="1680" t="s">
        <v>506</v>
      </c>
      <c r="L990" s="1720"/>
      <c r="M990" s="1773" t="s">
        <v>10133</v>
      </c>
      <c r="N990" s="1680" t="s">
        <v>505</v>
      </c>
      <c r="O990" s="1774" t="s">
        <v>10134</v>
      </c>
      <c r="P990" s="1771">
        <v>111</v>
      </c>
      <c r="Q990" s="1764" t="s">
        <v>6024</v>
      </c>
      <c r="R990" s="1775" t="s">
        <v>9175</v>
      </c>
      <c r="S990" s="1775" t="s">
        <v>9176</v>
      </c>
      <c r="T990" s="66" t="s">
        <v>10135</v>
      </c>
      <c r="U990" s="1764" t="s">
        <v>10136</v>
      </c>
      <c r="V990" s="66">
        <v>153669597</v>
      </c>
    </row>
    <row r="991" spans="3:22" ht="15" customHeight="1" x14ac:dyDescent="0.25">
      <c r="C991" s="1880">
        <v>44763</v>
      </c>
      <c r="D991" s="1723" t="s">
        <v>10137</v>
      </c>
      <c r="E991" s="1765" t="s">
        <v>7727</v>
      </c>
      <c r="F991" s="1784">
        <v>3</v>
      </c>
      <c r="G991" s="1780" t="s">
        <v>574</v>
      </c>
      <c r="H991" s="1780"/>
      <c r="I991" s="1780"/>
      <c r="J991" s="1781" t="s">
        <v>10138</v>
      </c>
      <c r="K991" s="1724" t="s">
        <v>782</v>
      </c>
      <c r="L991" s="1724" t="s">
        <v>1038</v>
      </c>
      <c r="M991" s="1782" t="s">
        <v>10139</v>
      </c>
      <c r="N991" s="1724" t="s">
        <v>505</v>
      </c>
      <c r="O991" s="1783" t="s">
        <v>10140</v>
      </c>
      <c r="P991" s="1784">
        <v>42</v>
      </c>
      <c r="Q991" s="1765" t="s">
        <v>5735</v>
      </c>
      <c r="R991" s="1770" t="s">
        <v>6984</v>
      </c>
      <c r="S991" s="1770" t="s">
        <v>6546</v>
      </c>
      <c r="T991" s="61" t="s">
        <v>10141</v>
      </c>
      <c r="U991" s="1765" t="s">
        <v>10142</v>
      </c>
      <c r="V991" s="61"/>
    </row>
    <row r="992" spans="3:22" ht="15" customHeight="1" x14ac:dyDescent="0.25">
      <c r="C992" s="1880">
        <v>44762</v>
      </c>
      <c r="D992" s="1664" t="s">
        <v>10143</v>
      </c>
      <c r="E992" s="1765" t="s">
        <v>6889</v>
      </c>
      <c r="F992" s="1721">
        <v>48</v>
      </c>
      <c r="G992" s="1766"/>
      <c r="H992" s="1766"/>
      <c r="I992" s="1766"/>
      <c r="J992" s="1767" t="s">
        <v>10144</v>
      </c>
      <c r="K992" s="1665" t="s">
        <v>506</v>
      </c>
      <c r="L992" s="1720" t="s">
        <v>10145</v>
      </c>
      <c r="M992" s="1768" t="s">
        <v>10146</v>
      </c>
      <c r="N992" s="1665" t="s">
        <v>505</v>
      </c>
      <c r="O992" s="1769" t="s">
        <v>10105</v>
      </c>
      <c r="P992" s="1721">
        <v>39</v>
      </c>
      <c r="Q992" s="1765" t="s">
        <v>4841</v>
      </c>
      <c r="R992" s="1770" t="s">
        <v>6890</v>
      </c>
      <c r="S992" s="1770" t="s">
        <v>6804</v>
      </c>
      <c r="T992" s="61" t="s">
        <v>10147</v>
      </c>
      <c r="U992" s="1765"/>
      <c r="V992" s="61"/>
    </row>
    <row r="993" spans="3:22" ht="15" customHeight="1" x14ac:dyDescent="0.25">
      <c r="C993" s="1880">
        <v>44762</v>
      </c>
      <c r="D993" s="1664" t="s">
        <v>10148</v>
      </c>
      <c r="E993" s="1765" t="s">
        <v>8799</v>
      </c>
      <c r="F993" s="1721">
        <v>10</v>
      </c>
      <c r="G993" s="1766"/>
      <c r="H993" s="1766"/>
      <c r="I993" s="1766"/>
      <c r="J993" s="1767" t="s">
        <v>10144</v>
      </c>
      <c r="K993" s="1665" t="s">
        <v>506</v>
      </c>
      <c r="L993" s="1720" t="s">
        <v>10149</v>
      </c>
      <c r="M993" s="1768" t="s">
        <v>10150</v>
      </c>
      <c r="N993" s="1665" t="s">
        <v>1067</v>
      </c>
      <c r="O993" s="1769" t="s">
        <v>10151</v>
      </c>
      <c r="P993" s="1721">
        <v>34</v>
      </c>
      <c r="Q993" s="1765" t="s">
        <v>8798</v>
      </c>
      <c r="R993" s="1770" t="s">
        <v>8800</v>
      </c>
      <c r="S993" s="1770" t="s">
        <v>8801</v>
      </c>
      <c r="T993" s="61" t="s">
        <v>10152</v>
      </c>
      <c r="U993" s="1765"/>
      <c r="V993" s="61">
        <v>120189263</v>
      </c>
    </row>
    <row r="994" spans="3:22" ht="15" customHeight="1" x14ac:dyDescent="0.25">
      <c r="C994" s="1880">
        <v>44761</v>
      </c>
      <c r="D994" s="1893" t="s">
        <v>10153</v>
      </c>
      <c r="E994" s="1765" t="s">
        <v>6571</v>
      </c>
      <c r="F994" s="1894">
        <v>70</v>
      </c>
      <c r="G994" s="1766" t="s">
        <v>574</v>
      </c>
      <c r="H994" s="1766"/>
      <c r="I994" s="1766"/>
      <c r="J994" s="1895" t="s">
        <v>10154</v>
      </c>
      <c r="K994" s="1896" t="e" vm="1">
        <v>#VALUE!</v>
      </c>
      <c r="L994" s="1720"/>
      <c r="M994" s="1878" t="s">
        <v>10155</v>
      </c>
      <c r="N994" s="1878"/>
      <c r="O994" s="1692" t="s">
        <v>10156</v>
      </c>
      <c r="P994" s="1898">
        <v>3</v>
      </c>
      <c r="Q994" s="1765" t="s">
        <v>3559</v>
      </c>
      <c r="R994" s="1765" t="s">
        <v>6572</v>
      </c>
      <c r="S994" s="1765" t="s">
        <v>6573</v>
      </c>
      <c r="T994" s="61" t="s">
        <v>9125</v>
      </c>
      <c r="U994" s="1765" t="s">
        <v>9221</v>
      </c>
      <c r="V994" s="61">
        <v>749026308</v>
      </c>
    </row>
    <row r="995" spans="3:22" ht="15" customHeight="1" x14ac:dyDescent="0.25">
      <c r="C995" s="1880">
        <v>44761</v>
      </c>
      <c r="D995" s="1679" t="s">
        <v>10157</v>
      </c>
      <c r="E995" s="1764" t="s">
        <v>9841</v>
      </c>
      <c r="F995" s="1882" t="s">
        <v>10158</v>
      </c>
      <c r="G995" s="1772">
        <v>44728</v>
      </c>
      <c r="H995" s="1772"/>
      <c r="I995" s="1772"/>
      <c r="J995" s="1779" t="s">
        <v>10159</v>
      </c>
      <c r="K995" s="1680" t="s">
        <v>782</v>
      </c>
      <c r="L995" s="1778"/>
      <c r="M995" s="1773" t="s">
        <v>10133</v>
      </c>
      <c r="N995" s="1680" t="s">
        <v>505</v>
      </c>
      <c r="O995" s="1774" t="s">
        <v>10032</v>
      </c>
      <c r="P995" s="1771">
        <v>12</v>
      </c>
      <c r="Q995" s="1764" t="s">
        <v>9848</v>
      </c>
      <c r="R995" s="1775" t="s">
        <v>9849</v>
      </c>
      <c r="S995" s="1775" t="s">
        <v>6792</v>
      </c>
      <c r="T995" s="66">
        <v>97124</v>
      </c>
      <c r="U995" s="1764"/>
      <c r="V995" s="66"/>
    </row>
    <row r="996" spans="3:22" ht="15" customHeight="1" x14ac:dyDescent="0.25">
      <c r="C996" s="1880">
        <v>44761</v>
      </c>
      <c r="D996" s="1664" t="s">
        <v>10160</v>
      </c>
      <c r="E996" s="1765" t="s">
        <v>10161</v>
      </c>
      <c r="F996" s="1721">
        <v>150</v>
      </c>
      <c r="G996" s="1766" t="s">
        <v>4668</v>
      </c>
      <c r="H996" s="1766"/>
      <c r="I996" s="1766"/>
      <c r="J996" s="1767" t="s">
        <v>10144</v>
      </c>
      <c r="K996" s="1665" t="s">
        <v>782</v>
      </c>
      <c r="L996" s="1720" t="s">
        <v>10162</v>
      </c>
      <c r="M996" s="1768" t="s">
        <v>10163</v>
      </c>
      <c r="N996" s="1665" t="s">
        <v>505</v>
      </c>
      <c r="O996" s="1769" t="s">
        <v>10164</v>
      </c>
      <c r="P996" s="1721">
        <v>0</v>
      </c>
      <c r="Q996" s="1765" t="s">
        <v>7444</v>
      </c>
      <c r="R996" s="1770" t="s">
        <v>7070</v>
      </c>
      <c r="S996" s="1770" t="s">
        <v>6708</v>
      </c>
      <c r="T996" s="61" t="s">
        <v>10165</v>
      </c>
      <c r="U996" s="1765" t="s">
        <v>10166</v>
      </c>
      <c r="V996" s="61"/>
    </row>
    <row r="997" spans="3:22" ht="15" customHeight="1" x14ac:dyDescent="0.25">
      <c r="C997" s="1880">
        <v>44761</v>
      </c>
      <c r="D997" s="1664" t="s">
        <v>10167</v>
      </c>
      <c r="E997" s="1765" t="s">
        <v>9784</v>
      </c>
      <c r="F997" s="1721">
        <v>3</v>
      </c>
      <c r="G997" s="1766" t="s">
        <v>574</v>
      </c>
      <c r="H997" s="1766"/>
      <c r="I997" s="1766"/>
      <c r="J997" s="1767" t="s">
        <v>10168</v>
      </c>
      <c r="K997" s="1665" t="s">
        <v>506</v>
      </c>
      <c r="L997" s="1849" t="s">
        <v>10169</v>
      </c>
      <c r="M997" s="1768" t="s">
        <v>10170</v>
      </c>
      <c r="N997" s="1768" t="s">
        <v>640</v>
      </c>
      <c r="O997" s="1769" t="s">
        <v>10171</v>
      </c>
      <c r="P997" s="1721">
        <v>52</v>
      </c>
      <c r="Q997" s="1765" t="s">
        <v>9789</v>
      </c>
      <c r="R997" s="1770" t="s">
        <v>9790</v>
      </c>
      <c r="S997" s="1770" t="s">
        <v>6502</v>
      </c>
      <c r="T997" s="61" t="s">
        <v>9791</v>
      </c>
      <c r="U997" s="1765"/>
      <c r="V997" s="61"/>
    </row>
    <row r="998" spans="3:22" ht="15" customHeight="1" x14ac:dyDescent="0.25">
      <c r="C998" s="1880">
        <v>44760</v>
      </c>
      <c r="D998" s="1664" t="s">
        <v>10172</v>
      </c>
      <c r="E998" s="1765" t="s">
        <v>9784</v>
      </c>
      <c r="F998" s="1721">
        <v>3</v>
      </c>
      <c r="G998" s="1766" t="s">
        <v>4714</v>
      </c>
      <c r="H998" s="1766"/>
      <c r="I998" s="1766"/>
      <c r="J998" s="1767" t="s">
        <v>10144</v>
      </c>
      <c r="K998" s="1665" t="s">
        <v>506</v>
      </c>
      <c r="L998" s="1849" t="s">
        <v>10173</v>
      </c>
      <c r="M998" s="1768" t="s">
        <v>10174</v>
      </c>
      <c r="N998" s="1768" t="s">
        <v>640</v>
      </c>
      <c r="O998" s="1769" t="s">
        <v>10175</v>
      </c>
      <c r="P998" s="1721">
        <v>60</v>
      </c>
      <c r="Q998" s="1765" t="s">
        <v>9789</v>
      </c>
      <c r="R998" s="1770" t="s">
        <v>9790</v>
      </c>
      <c r="S998" s="1770" t="s">
        <v>6502</v>
      </c>
      <c r="T998" s="61" t="s">
        <v>9791</v>
      </c>
      <c r="U998" s="1765"/>
      <c r="V998" s="61"/>
    </row>
    <row r="999" spans="3:22" ht="15" customHeight="1" x14ac:dyDescent="0.25">
      <c r="C999" s="2078">
        <v>44760</v>
      </c>
      <c r="D999" s="1679" t="s">
        <v>10176</v>
      </c>
      <c r="E999" s="1764" t="s">
        <v>6532</v>
      </c>
      <c r="F999" s="1771">
        <v>50</v>
      </c>
      <c r="G999" s="1772" t="s">
        <v>4668</v>
      </c>
      <c r="H999" s="1772"/>
      <c r="I999" s="1772"/>
      <c r="J999" s="1779" t="s">
        <v>10177</v>
      </c>
      <c r="K999" s="1680" t="s">
        <v>782</v>
      </c>
      <c r="L999" s="1849" t="s">
        <v>695</v>
      </c>
      <c r="M999" s="1790" t="s">
        <v>10178</v>
      </c>
      <c r="N999" s="1680" t="s">
        <v>505</v>
      </c>
      <c r="O999" s="1774" t="s">
        <v>9991</v>
      </c>
      <c r="P999" s="1771">
        <v>2</v>
      </c>
      <c r="Q999" s="1764" t="s">
        <v>6531</v>
      </c>
      <c r="R999" s="1775" t="s">
        <v>8895</v>
      </c>
      <c r="S999" s="1775" t="s">
        <v>6534</v>
      </c>
      <c r="T999" s="66" t="s">
        <v>10179</v>
      </c>
      <c r="U999" s="1764" t="s">
        <v>10180</v>
      </c>
      <c r="V999" s="66">
        <v>833337629</v>
      </c>
    </row>
    <row r="1000" spans="3:22" ht="15" customHeight="1" x14ac:dyDescent="0.25">
      <c r="C1000" s="2078">
        <v>44757</v>
      </c>
      <c r="D1000" s="1723" t="s">
        <v>10181</v>
      </c>
      <c r="E1000" s="1765" t="s">
        <v>7161</v>
      </c>
      <c r="F1000" s="1784">
        <v>10</v>
      </c>
      <c r="G1000" s="1780"/>
      <c r="H1000" s="1780"/>
      <c r="I1000" s="1780"/>
      <c r="J1000" s="1781" t="s">
        <v>10182</v>
      </c>
      <c r="K1000" s="1724" t="s">
        <v>506</v>
      </c>
      <c r="L1000" s="1724" t="s">
        <v>10183</v>
      </c>
      <c r="M1000" s="1782" t="s">
        <v>10184</v>
      </c>
      <c r="N1000" s="1724" t="s">
        <v>505</v>
      </c>
      <c r="O1000" s="1783" t="s">
        <v>9991</v>
      </c>
      <c r="P1000" s="1784">
        <v>80</v>
      </c>
      <c r="Q1000" s="1765" t="s">
        <v>4416</v>
      </c>
      <c r="R1000" s="1770" t="s">
        <v>7162</v>
      </c>
      <c r="S1000" s="1770" t="s">
        <v>6484</v>
      </c>
      <c r="T1000" s="61" t="s">
        <v>10185</v>
      </c>
      <c r="U1000" s="1765" t="s">
        <v>10186</v>
      </c>
      <c r="V1000" s="61"/>
    </row>
    <row r="1001" spans="3:22" ht="15" customHeight="1" x14ac:dyDescent="0.25">
      <c r="C1001" s="2078">
        <v>44757</v>
      </c>
      <c r="D1001" s="1980" t="s">
        <v>10187</v>
      </c>
      <c r="E1001" s="1986" t="s">
        <v>6512</v>
      </c>
      <c r="F1001" s="2002" t="s">
        <v>10188</v>
      </c>
      <c r="G1001" s="1981"/>
      <c r="H1001" s="1981"/>
      <c r="I1001" s="1981"/>
      <c r="J1001" s="1982" t="s">
        <v>10189</v>
      </c>
      <c r="K1001" s="1960" t="s">
        <v>506</v>
      </c>
      <c r="L1001" s="1983" t="s">
        <v>10190</v>
      </c>
      <c r="M1001" s="1984" t="s">
        <v>10191</v>
      </c>
      <c r="N1001" s="1960" t="s">
        <v>640</v>
      </c>
      <c r="O1001" s="1985" t="s">
        <v>10192</v>
      </c>
      <c r="P1001" s="1961">
        <v>10</v>
      </c>
      <c r="Q1001" s="1986" t="s">
        <v>6724</v>
      </c>
      <c r="R1001" s="1987" t="s">
        <v>6513</v>
      </c>
      <c r="S1001" s="1987" t="s">
        <v>6514</v>
      </c>
      <c r="T1001" s="1988" t="s">
        <v>10040</v>
      </c>
      <c r="U1001" s="1986"/>
      <c r="V1001" s="1988"/>
    </row>
    <row r="1002" spans="3:22" ht="15" customHeight="1" x14ac:dyDescent="0.25">
      <c r="C1002" s="2078">
        <v>44756</v>
      </c>
      <c r="D1002" s="1679" t="s">
        <v>10193</v>
      </c>
      <c r="E1002" s="1764" t="s">
        <v>10194</v>
      </c>
      <c r="F1002" s="1771">
        <v>140</v>
      </c>
      <c r="G1002" s="1772"/>
      <c r="H1002" s="1772"/>
      <c r="I1002" s="1772"/>
      <c r="J1002" s="1779" t="s">
        <v>10195</v>
      </c>
      <c r="K1002" s="1680" t="s">
        <v>3667</v>
      </c>
      <c r="L1002" s="1720" t="s">
        <v>10196</v>
      </c>
      <c r="M1002" s="1790" t="s">
        <v>10197</v>
      </c>
      <c r="N1002" s="1680" t="s">
        <v>545</v>
      </c>
      <c r="O1002" s="1774" t="s">
        <v>10198</v>
      </c>
      <c r="P1002" s="1771">
        <v>9</v>
      </c>
      <c r="Q1002" s="1764" t="s">
        <v>10199</v>
      </c>
      <c r="R1002" s="1775" t="s">
        <v>8432</v>
      </c>
      <c r="S1002" s="1775" t="s">
        <v>6546</v>
      </c>
      <c r="T1002" s="66" t="s">
        <v>10200</v>
      </c>
      <c r="U1002" s="1764" t="s">
        <v>10201</v>
      </c>
      <c r="V1002" s="66"/>
    </row>
    <row r="1003" spans="3:22" ht="15" customHeight="1" x14ac:dyDescent="0.25">
      <c r="C1003" s="2078">
        <v>44756</v>
      </c>
      <c r="D1003" s="1672" t="s">
        <v>10202</v>
      </c>
      <c r="E1003" s="1812" t="s">
        <v>10203</v>
      </c>
      <c r="F1003" s="1776">
        <v>300</v>
      </c>
      <c r="G1003" s="1766"/>
      <c r="H1003" s="1766"/>
      <c r="I1003" s="1766" t="s">
        <v>10204</v>
      </c>
      <c r="J1003" s="1767" t="s">
        <v>10205</v>
      </c>
      <c r="K1003" s="1665" t="s">
        <v>506</v>
      </c>
      <c r="L1003" s="1724" t="s">
        <v>10206</v>
      </c>
      <c r="M1003" s="1837" t="s">
        <v>10207</v>
      </c>
      <c r="N1003" s="1665" t="s">
        <v>640</v>
      </c>
      <c r="O1003" s="1769" t="s">
        <v>10208</v>
      </c>
      <c r="P1003" s="1721">
        <v>1</v>
      </c>
      <c r="Q1003" s="1812" t="s">
        <v>10209</v>
      </c>
      <c r="R1003" s="1809" t="s">
        <v>10210</v>
      </c>
      <c r="S1003" s="1809" t="s">
        <v>6546</v>
      </c>
      <c r="T1003" s="10" t="s">
        <v>10211</v>
      </c>
      <c r="U1003" s="1812"/>
      <c r="V1003" s="10"/>
    </row>
    <row r="1004" spans="3:22" ht="15" customHeight="1" x14ac:dyDescent="0.25">
      <c r="C1004" s="2078">
        <v>44756</v>
      </c>
      <c r="D1004" s="1679" t="s">
        <v>10212</v>
      </c>
      <c r="E1004" s="1764" t="s">
        <v>9132</v>
      </c>
      <c r="F1004" s="1771">
        <v>500</v>
      </c>
      <c r="G1004" s="1772"/>
      <c r="H1004" s="1772"/>
      <c r="I1004" s="1772"/>
      <c r="J1004" s="1779" t="s">
        <v>10213</v>
      </c>
      <c r="K1004" s="1680" t="s">
        <v>520</v>
      </c>
      <c r="L1004" s="1778" t="s">
        <v>10214</v>
      </c>
      <c r="M1004" s="1773" t="s">
        <v>10215</v>
      </c>
      <c r="N1004" s="1680" t="s">
        <v>545</v>
      </c>
      <c r="O1004" s="1774" t="s">
        <v>10216</v>
      </c>
      <c r="P1004" s="1771">
        <v>0</v>
      </c>
      <c r="Q1004" s="1764" t="s">
        <v>9131</v>
      </c>
      <c r="R1004" s="1775" t="s">
        <v>7860</v>
      </c>
      <c r="S1004" s="1775" t="s">
        <v>6465</v>
      </c>
      <c r="T1004" s="66" t="s">
        <v>9133</v>
      </c>
      <c r="U1004" s="1764"/>
      <c r="V1004" s="66" t="s">
        <v>10217</v>
      </c>
    </row>
    <row r="1005" spans="3:22" ht="15" customHeight="1" x14ac:dyDescent="0.25">
      <c r="C1005" s="2078">
        <v>44756</v>
      </c>
      <c r="D1005" s="1679" t="s">
        <v>10218</v>
      </c>
      <c r="E1005" s="1764" t="s">
        <v>6512</v>
      </c>
      <c r="F1005" s="1771">
        <v>200</v>
      </c>
      <c r="G1005" s="1772"/>
      <c r="H1005" s="1772"/>
      <c r="I1005" s="1772"/>
      <c r="J1005" s="1779" t="s">
        <v>10219</v>
      </c>
      <c r="K1005" s="1680" t="s">
        <v>506</v>
      </c>
      <c r="L1005" s="1778" t="s">
        <v>10220</v>
      </c>
      <c r="M1005" s="1790" t="s">
        <v>10221</v>
      </c>
      <c r="N1005" s="1680" t="s">
        <v>545</v>
      </c>
      <c r="O1005" s="1774" t="s">
        <v>10222</v>
      </c>
      <c r="P1005" s="1771">
        <v>7</v>
      </c>
      <c r="Q1005" s="1764" t="s">
        <v>6511</v>
      </c>
      <c r="R1005" s="1775" t="s">
        <v>6513</v>
      </c>
      <c r="S1005" s="1775" t="s">
        <v>6514</v>
      </c>
      <c r="T1005" s="66" t="s">
        <v>10040</v>
      </c>
      <c r="U1005" s="1764"/>
      <c r="V1005" s="66"/>
    </row>
    <row r="1006" spans="3:22" ht="15" customHeight="1" x14ac:dyDescent="0.25">
      <c r="C1006" s="2078">
        <v>44755</v>
      </c>
      <c r="D1006" s="1664" t="s">
        <v>10223</v>
      </c>
      <c r="E1006" s="1765" t="s">
        <v>10224</v>
      </c>
      <c r="F1006" s="1721">
        <v>150</v>
      </c>
      <c r="G1006" s="1766"/>
      <c r="H1006" s="1766"/>
      <c r="I1006" s="1766"/>
      <c r="J1006" s="1767" t="s">
        <v>10225</v>
      </c>
      <c r="K1006" s="1665" t="s">
        <v>506</v>
      </c>
      <c r="L1006" s="1720" t="s">
        <v>10226</v>
      </c>
      <c r="M1006" s="1768" t="s">
        <v>10227</v>
      </c>
      <c r="N1006" s="1665"/>
      <c r="O1006" s="1769" t="s">
        <v>10228</v>
      </c>
      <c r="P1006" s="1721">
        <v>20</v>
      </c>
      <c r="Q1006" s="1765" t="s">
        <v>10229</v>
      </c>
      <c r="R1006" s="1770"/>
      <c r="S1006" s="1770"/>
      <c r="T1006" s="61">
        <v>739256</v>
      </c>
      <c r="U1006" s="1765" t="s">
        <v>10230</v>
      </c>
      <c r="V1006" s="61">
        <v>241788121</v>
      </c>
    </row>
    <row r="1007" spans="3:22" ht="15" customHeight="1" x14ac:dyDescent="0.25">
      <c r="C1007" s="2078">
        <v>44755</v>
      </c>
      <c r="D1007" s="1679" t="s">
        <v>10231</v>
      </c>
      <c r="E1007" s="1764" t="s">
        <v>10232</v>
      </c>
      <c r="F1007" s="1771">
        <v>30</v>
      </c>
      <c r="G1007" s="1772"/>
      <c r="H1007" s="1772"/>
      <c r="I1007" s="1772"/>
      <c r="J1007" s="1779" t="s">
        <v>10233</v>
      </c>
      <c r="K1007" s="1680" t="s">
        <v>506</v>
      </c>
      <c r="L1007" s="1778"/>
      <c r="M1007" s="1790" t="s">
        <v>10234</v>
      </c>
      <c r="N1007" s="1680" t="s">
        <v>505</v>
      </c>
      <c r="O1007" s="1774" t="s">
        <v>10235</v>
      </c>
      <c r="P1007" s="1771">
        <v>10</v>
      </c>
      <c r="Q1007" s="1764" t="s">
        <v>10236</v>
      </c>
      <c r="R1007" s="1775" t="s">
        <v>10237</v>
      </c>
      <c r="S1007" s="1775" t="s">
        <v>6484</v>
      </c>
      <c r="T1007" s="66" t="s">
        <v>10238</v>
      </c>
      <c r="U1007" s="1764"/>
      <c r="V1007" s="66" t="s">
        <v>10239</v>
      </c>
    </row>
    <row r="1008" spans="3:22" ht="15" customHeight="1" x14ac:dyDescent="0.25">
      <c r="C1008" s="2078">
        <v>44754</v>
      </c>
      <c r="D1008" s="1664" t="s">
        <v>10240</v>
      </c>
      <c r="E1008" s="1765" t="s">
        <v>8217</v>
      </c>
      <c r="F1008" s="1721" t="s">
        <v>10241</v>
      </c>
      <c r="G1008" s="1766" t="s">
        <v>4714</v>
      </c>
      <c r="H1008" s="1766"/>
      <c r="I1008" s="1766"/>
      <c r="J1008" s="1767" t="s">
        <v>10219</v>
      </c>
      <c r="K1008" s="1665" t="s">
        <v>506</v>
      </c>
      <c r="L1008" s="1720" t="s">
        <v>1038</v>
      </c>
      <c r="M1008" s="1768" t="s">
        <v>10242</v>
      </c>
      <c r="N1008" s="1665" t="s">
        <v>505</v>
      </c>
      <c r="O1008" s="1769" t="s">
        <v>10243</v>
      </c>
      <c r="P1008" s="1721">
        <v>3</v>
      </c>
      <c r="Q1008" s="1765" t="s">
        <v>8216</v>
      </c>
      <c r="R1008" s="1770" t="s">
        <v>7960</v>
      </c>
      <c r="S1008" s="1770" t="s">
        <v>6502</v>
      </c>
      <c r="T1008" s="61">
        <v>2210</v>
      </c>
      <c r="U1008" s="1765" t="s">
        <v>10244</v>
      </c>
      <c r="V1008" s="61"/>
    </row>
    <row r="1009" spans="3:22" ht="15" customHeight="1" x14ac:dyDescent="0.25">
      <c r="C1009" s="2078">
        <v>44754</v>
      </c>
      <c r="D1009" s="1679" t="s">
        <v>10245</v>
      </c>
      <c r="E1009" s="1764" t="s">
        <v>9589</v>
      </c>
      <c r="F1009" s="1882" t="s">
        <v>10246</v>
      </c>
      <c r="G1009" s="1772" t="s">
        <v>4714</v>
      </c>
      <c r="H1009" s="1772"/>
      <c r="I1009" s="1772"/>
      <c r="J1009" s="1779" t="s">
        <v>10233</v>
      </c>
      <c r="K1009" s="1680" t="s">
        <v>506</v>
      </c>
      <c r="L1009" s="1778" t="s">
        <v>10247</v>
      </c>
      <c r="M1009" s="2079" t="s">
        <v>10248</v>
      </c>
      <c r="N1009" s="1680" t="s">
        <v>545</v>
      </c>
      <c r="O1009" s="1774" t="s">
        <v>10054</v>
      </c>
      <c r="P1009" s="1771">
        <v>22</v>
      </c>
      <c r="Q1009" s="1764" t="s">
        <v>9595</v>
      </c>
      <c r="R1009" s="1775" t="s">
        <v>8298</v>
      </c>
      <c r="S1009" s="1775" t="s">
        <v>6484</v>
      </c>
      <c r="T1009" s="66" t="s">
        <v>9596</v>
      </c>
      <c r="U1009" s="1764" t="s">
        <v>9597</v>
      </c>
      <c r="V1009" s="66"/>
    </row>
    <row r="1010" spans="3:22" ht="15" customHeight="1" x14ac:dyDescent="0.25">
      <c r="C1010" s="2078">
        <v>44753</v>
      </c>
      <c r="D1010" s="1679" t="s">
        <v>10249</v>
      </c>
      <c r="E1010" s="1764" t="s">
        <v>6512</v>
      </c>
      <c r="F1010" s="1771">
        <v>432</v>
      </c>
      <c r="G1010" s="1772"/>
      <c r="H1010" s="1772"/>
      <c r="I1010" s="1772"/>
      <c r="J1010" s="1779" t="s">
        <v>10250</v>
      </c>
      <c r="K1010" s="1680" t="s">
        <v>506</v>
      </c>
      <c r="L1010" s="2080"/>
      <c r="M1010" s="1773" t="s">
        <v>10251</v>
      </c>
      <c r="N1010" s="1680" t="s">
        <v>545</v>
      </c>
      <c r="O1010" s="1774" t="s">
        <v>10091</v>
      </c>
      <c r="P1010" s="1771">
        <v>2</v>
      </c>
      <c r="Q1010" s="1764" t="s">
        <v>6511</v>
      </c>
      <c r="R1010" s="1775" t="s">
        <v>6513</v>
      </c>
      <c r="S1010" s="1775" t="s">
        <v>6514</v>
      </c>
      <c r="T1010" s="66" t="s">
        <v>10040</v>
      </c>
      <c r="U1010" s="1764"/>
      <c r="V1010" s="66"/>
    </row>
    <row r="1011" spans="3:22" ht="15" customHeight="1" x14ac:dyDescent="0.25">
      <c r="C1011" s="2078">
        <v>44753</v>
      </c>
      <c r="D1011" s="1664" t="s">
        <v>10252</v>
      </c>
      <c r="E1011" s="1765" t="s">
        <v>10081</v>
      </c>
      <c r="F1011" s="1721">
        <v>46</v>
      </c>
      <c r="G1011" s="1766" t="s">
        <v>4714</v>
      </c>
      <c r="H1011" s="1766"/>
      <c r="I1011" s="1766"/>
      <c r="J1011" s="1767" t="s">
        <v>10253</v>
      </c>
      <c r="K1011" s="1665" t="s">
        <v>782</v>
      </c>
      <c r="L1011" s="2080"/>
      <c r="M1011" s="1768" t="s">
        <v>10254</v>
      </c>
      <c r="N1011" s="1665" t="s">
        <v>505</v>
      </c>
      <c r="O1011" s="1769" t="s">
        <v>10255</v>
      </c>
      <c r="P1011" s="1721">
        <v>27</v>
      </c>
      <c r="Q1011" s="1765" t="s">
        <v>7816</v>
      </c>
      <c r="R1011" s="1770" t="s">
        <v>7818</v>
      </c>
      <c r="S1011" s="1770" t="s">
        <v>6484</v>
      </c>
      <c r="T1011" s="61" t="s">
        <v>10086</v>
      </c>
      <c r="U1011" s="1765"/>
      <c r="V1011" s="61"/>
    </row>
    <row r="1012" spans="3:22" ht="15" customHeight="1" x14ac:dyDescent="0.25">
      <c r="C1012" s="2078">
        <v>44753</v>
      </c>
      <c r="D1012" s="1679" t="s">
        <v>10256</v>
      </c>
      <c r="E1012" s="1764" t="s">
        <v>8765</v>
      </c>
      <c r="F1012" s="1771">
        <v>159</v>
      </c>
      <c r="G1012" s="1772" t="s">
        <v>4668</v>
      </c>
      <c r="H1012" s="1772"/>
      <c r="I1012" s="1772"/>
      <c r="J1012" s="1779" t="s">
        <v>10257</v>
      </c>
      <c r="K1012" s="1680" t="s">
        <v>506</v>
      </c>
      <c r="L1012" s="1778" t="s">
        <v>10258</v>
      </c>
      <c r="M1012" s="1773" t="s">
        <v>10259</v>
      </c>
      <c r="N1012" s="1680" t="s">
        <v>505</v>
      </c>
      <c r="O1012" s="1774" t="s">
        <v>10260</v>
      </c>
      <c r="P1012" s="1771">
        <v>56</v>
      </c>
      <c r="Q1012" s="1764" t="s">
        <v>524</v>
      </c>
      <c r="R1012" s="1775" t="s">
        <v>7031</v>
      </c>
      <c r="S1012" s="1775" t="s">
        <v>6534</v>
      </c>
      <c r="T1012" s="66">
        <v>80403</v>
      </c>
      <c r="U1012" s="1764"/>
      <c r="V1012" s="66"/>
    </row>
    <row r="1013" spans="3:22" ht="15" customHeight="1" x14ac:dyDescent="0.25">
      <c r="C1013" s="2078">
        <v>44750</v>
      </c>
      <c r="D1013" s="1664" t="s">
        <v>10261</v>
      </c>
      <c r="E1013" s="1765" t="s">
        <v>9052</v>
      </c>
      <c r="F1013" s="1721">
        <v>11</v>
      </c>
      <c r="G1013" s="1766"/>
      <c r="H1013" s="1766"/>
      <c r="I1013" s="1766"/>
      <c r="J1013" s="1767" t="s">
        <v>10262</v>
      </c>
      <c r="K1013" s="1665" t="s">
        <v>506</v>
      </c>
      <c r="L1013" s="1720" t="s">
        <v>10263</v>
      </c>
      <c r="M1013" s="1768" t="s">
        <v>10264</v>
      </c>
      <c r="N1013" s="1665" t="s">
        <v>629</v>
      </c>
      <c r="O1013" s="1769" t="s">
        <v>10265</v>
      </c>
      <c r="P1013" s="1721">
        <v>31</v>
      </c>
      <c r="Q1013" s="1765" t="s">
        <v>7838</v>
      </c>
      <c r="R1013" s="1770" t="s">
        <v>6588</v>
      </c>
      <c r="S1013" s="1770" t="s">
        <v>6589</v>
      </c>
      <c r="T1013" s="61" t="s">
        <v>10266</v>
      </c>
      <c r="U1013" s="1765" t="s">
        <v>10267</v>
      </c>
      <c r="V1013" s="61"/>
    </row>
    <row r="1014" spans="3:22" ht="15" customHeight="1" x14ac:dyDescent="0.25">
      <c r="C1014" s="2078">
        <v>44750</v>
      </c>
      <c r="D1014" s="1679" t="s">
        <v>10268</v>
      </c>
      <c r="E1014" s="1764" t="s">
        <v>6967</v>
      </c>
      <c r="F1014" s="1771">
        <v>200</v>
      </c>
      <c r="G1014" s="1772"/>
      <c r="H1014" s="1772"/>
      <c r="I1014" s="1772"/>
      <c r="J1014" s="1779" t="s">
        <v>10253</v>
      </c>
      <c r="K1014" s="1680" t="s">
        <v>520</v>
      </c>
      <c r="L1014" s="1778" t="s">
        <v>1144</v>
      </c>
      <c r="M1014" s="1773" t="s">
        <v>10269</v>
      </c>
      <c r="N1014" s="1680"/>
      <c r="O1014" s="1774" t="s">
        <v>10091</v>
      </c>
      <c r="P1014" s="1771">
        <v>3</v>
      </c>
      <c r="Q1014" s="1764" t="s">
        <v>4832</v>
      </c>
      <c r="R1014" s="1775" t="s">
        <v>6968</v>
      </c>
      <c r="S1014" s="1775" t="s">
        <v>6750</v>
      </c>
      <c r="T1014" s="66" t="s">
        <v>10270</v>
      </c>
      <c r="U1014" s="1764"/>
      <c r="V1014" s="66" t="s">
        <v>10271</v>
      </c>
    </row>
    <row r="1015" spans="3:22" ht="15" customHeight="1" x14ac:dyDescent="0.25">
      <c r="C1015" s="2078">
        <v>44750</v>
      </c>
      <c r="D1015" s="1664" t="s">
        <v>10272</v>
      </c>
      <c r="E1015" s="1765" t="s">
        <v>8452</v>
      </c>
      <c r="F1015" s="1665" t="s">
        <v>10273</v>
      </c>
      <c r="G1015" s="1665" t="s">
        <v>10274</v>
      </c>
      <c r="H1015" s="1665" t="s">
        <v>8957</v>
      </c>
      <c r="I1015" s="1665" t="s">
        <v>8958</v>
      </c>
      <c r="J1015" s="1665" t="s">
        <v>10275</v>
      </c>
      <c r="K1015" s="1665" t="s">
        <v>506</v>
      </c>
      <c r="L1015" s="1720" t="s">
        <v>8959</v>
      </c>
      <c r="M1015" s="1768" t="s">
        <v>10276</v>
      </c>
      <c r="N1015" s="1665" t="s">
        <v>545</v>
      </c>
      <c r="O1015" s="1769" t="s">
        <v>8961</v>
      </c>
      <c r="P1015" s="1721">
        <v>2</v>
      </c>
      <c r="Q1015" s="1765" t="s">
        <v>8451</v>
      </c>
      <c r="R1015" s="1770" t="s">
        <v>8453</v>
      </c>
      <c r="S1015" s="1770" t="s">
        <v>6579</v>
      </c>
      <c r="T1015" s="61" t="s">
        <v>8962</v>
      </c>
      <c r="U1015" s="1765" t="s">
        <v>8963</v>
      </c>
      <c r="V1015" s="61">
        <v>234304518</v>
      </c>
    </row>
    <row r="1016" spans="3:22" ht="15" customHeight="1" x14ac:dyDescent="0.25">
      <c r="C1016" s="2078">
        <v>44750</v>
      </c>
      <c r="D1016" s="1693" t="s">
        <v>10277</v>
      </c>
      <c r="E1016" s="1764" t="s">
        <v>10125</v>
      </c>
      <c r="F1016" s="1792">
        <v>40</v>
      </c>
      <c r="G1016" s="1793"/>
      <c r="H1016" s="1793"/>
      <c r="I1016" s="1793"/>
      <c r="J1016" s="1794" t="s">
        <v>10278</v>
      </c>
      <c r="K1016" s="1694" t="s">
        <v>506</v>
      </c>
      <c r="L1016" s="1694" t="s">
        <v>9730</v>
      </c>
      <c r="M1016" s="1796" t="s">
        <v>10279</v>
      </c>
      <c r="N1016" s="1694" t="s">
        <v>640</v>
      </c>
      <c r="O1016" s="1797" t="s">
        <v>10280</v>
      </c>
      <c r="P1016" s="1792">
        <v>2</v>
      </c>
      <c r="Q1016" s="1764" t="s">
        <v>5911</v>
      </c>
      <c r="R1016" s="1775" t="s">
        <v>7295</v>
      </c>
      <c r="S1016" s="1775" t="s">
        <v>6475</v>
      </c>
      <c r="T1016" s="66" t="s">
        <v>10130</v>
      </c>
      <c r="U1016" s="1764"/>
      <c r="V1016" s="66"/>
    </row>
    <row r="1017" spans="3:22" ht="15" customHeight="1" x14ac:dyDescent="0.25">
      <c r="C1017" s="2078">
        <v>44749</v>
      </c>
      <c r="D1017" s="1679" t="s">
        <v>10281</v>
      </c>
      <c r="E1017" s="1764" t="s">
        <v>6571</v>
      </c>
      <c r="F1017" s="1771">
        <v>10</v>
      </c>
      <c r="G1017" s="1766"/>
      <c r="H1017" s="1766"/>
      <c r="I1017" s="1766"/>
      <c r="J1017" s="1767" t="s">
        <v>10282</v>
      </c>
      <c r="K1017" s="1680" t="s">
        <v>506</v>
      </c>
      <c r="L1017" s="1720" t="s">
        <v>10283</v>
      </c>
      <c r="M1017" s="1773" t="s">
        <v>10090</v>
      </c>
      <c r="N1017" s="1773"/>
      <c r="O1017" s="1769" t="s">
        <v>10284</v>
      </c>
      <c r="P1017" s="1771">
        <v>12</v>
      </c>
      <c r="Q1017" s="1764" t="s">
        <v>3559</v>
      </c>
      <c r="R1017" s="1775" t="s">
        <v>6572</v>
      </c>
      <c r="S1017" s="1775" t="s">
        <v>6573</v>
      </c>
      <c r="T1017" s="66" t="s">
        <v>9125</v>
      </c>
      <c r="U1017" s="1764" t="s">
        <v>10092</v>
      </c>
      <c r="V1017" s="66">
        <v>749026308</v>
      </c>
    </row>
    <row r="1018" spans="3:22" ht="15" customHeight="1" x14ac:dyDescent="0.25">
      <c r="C1018" s="2078">
        <v>44748</v>
      </c>
      <c r="D1018" s="1672" t="s">
        <v>10202</v>
      </c>
      <c r="E1018" s="1812" t="s">
        <v>10203</v>
      </c>
      <c r="F1018" s="1776">
        <v>310</v>
      </c>
      <c r="G1018" s="1766"/>
      <c r="H1018" s="1766"/>
      <c r="I1018" s="1766" t="s">
        <v>10285</v>
      </c>
      <c r="J1018" s="1767" t="s">
        <v>10205</v>
      </c>
      <c r="K1018" s="1665" t="s">
        <v>506</v>
      </c>
      <c r="L1018" s="1724" t="s">
        <v>10206</v>
      </c>
      <c r="M1018" s="1837" t="s">
        <v>10207</v>
      </c>
      <c r="N1018" s="1665" t="s">
        <v>640</v>
      </c>
      <c r="O1018" s="1769" t="s">
        <v>10208</v>
      </c>
      <c r="P1018" s="1721">
        <v>1</v>
      </c>
      <c r="Q1018" s="1812" t="s">
        <v>10209</v>
      </c>
      <c r="R1018" s="1809" t="s">
        <v>10210</v>
      </c>
      <c r="S1018" s="1809" t="s">
        <v>6546</v>
      </c>
      <c r="T1018" s="10" t="s">
        <v>10211</v>
      </c>
      <c r="U1018" s="1812"/>
      <c r="V1018" s="10"/>
    </row>
    <row r="1019" spans="3:22" ht="15" customHeight="1" x14ac:dyDescent="0.25">
      <c r="C1019" s="2078">
        <v>44748</v>
      </c>
      <c r="D1019" s="1664" t="s">
        <v>10286</v>
      </c>
      <c r="E1019" s="1765" t="s">
        <v>6633</v>
      </c>
      <c r="F1019" s="1721">
        <v>142</v>
      </c>
      <c r="G1019" s="1766"/>
      <c r="H1019" s="1766"/>
      <c r="I1019" s="1766"/>
      <c r="J1019" s="1767" t="s">
        <v>10287</v>
      </c>
      <c r="K1019" s="1665" t="s">
        <v>4478</v>
      </c>
      <c r="L1019" s="1720" t="s">
        <v>586</v>
      </c>
      <c r="M1019" s="1768" t="s">
        <v>5828</v>
      </c>
      <c r="N1019" s="1665" t="s">
        <v>545</v>
      </c>
      <c r="O1019" s="1769" t="s">
        <v>10288</v>
      </c>
      <c r="P1019" s="1721">
        <v>12</v>
      </c>
      <c r="Q1019" s="1765" t="s">
        <v>5460</v>
      </c>
      <c r="R1019" s="1770" t="s">
        <v>6634</v>
      </c>
      <c r="S1019" s="1770" t="s">
        <v>6635</v>
      </c>
      <c r="T1019" s="61" t="s">
        <v>10289</v>
      </c>
      <c r="U1019" s="1765"/>
      <c r="V1019" s="61" t="s">
        <v>10290</v>
      </c>
    </row>
    <row r="1020" spans="3:22" ht="15" customHeight="1" x14ac:dyDescent="0.25">
      <c r="C1020" s="2078">
        <v>44748</v>
      </c>
      <c r="D1020" s="1723" t="s">
        <v>10291</v>
      </c>
      <c r="E1020" s="1765" t="s">
        <v>10292</v>
      </c>
      <c r="F1020" s="1784">
        <v>4</v>
      </c>
      <c r="G1020" s="1780"/>
      <c r="H1020" s="1780"/>
      <c r="I1020" s="1780"/>
      <c r="J1020" s="1781" t="s">
        <v>10293</v>
      </c>
      <c r="K1020" s="1724" t="s">
        <v>520</v>
      </c>
      <c r="L1020" s="2081" t="s">
        <v>10294</v>
      </c>
      <c r="M1020" s="1782" t="s">
        <v>627</v>
      </c>
      <c r="N1020" s="1724" t="s">
        <v>545</v>
      </c>
      <c r="O1020" s="1783" t="s">
        <v>10295</v>
      </c>
      <c r="P1020" s="1784">
        <v>7</v>
      </c>
      <c r="Q1020" s="1765" t="s">
        <v>10296</v>
      </c>
      <c r="R1020" s="1770" t="s">
        <v>10297</v>
      </c>
      <c r="S1020" s="1770" t="s">
        <v>6612</v>
      </c>
      <c r="T1020" s="61" t="s">
        <v>10298</v>
      </c>
      <c r="U1020" s="1765" t="s">
        <v>10299</v>
      </c>
      <c r="V1020" s="61" t="s">
        <v>10300</v>
      </c>
    </row>
    <row r="1021" spans="3:22" ht="15" customHeight="1" x14ac:dyDescent="0.25">
      <c r="C1021" s="2078">
        <v>44747</v>
      </c>
      <c r="D1021" s="1679" t="s">
        <v>10301</v>
      </c>
      <c r="E1021" s="1764" t="s">
        <v>10302</v>
      </c>
      <c r="F1021" s="1771">
        <v>220</v>
      </c>
      <c r="G1021" s="1772"/>
      <c r="H1021" s="1772"/>
      <c r="I1021" s="1772"/>
      <c r="J1021" s="1779" t="s">
        <v>10303</v>
      </c>
      <c r="K1021" s="1680" t="s">
        <v>506</v>
      </c>
      <c r="L1021" s="1720" t="s">
        <v>1038</v>
      </c>
      <c r="M1021" s="1790" t="s">
        <v>10304</v>
      </c>
      <c r="N1021" s="1680" t="s">
        <v>545</v>
      </c>
      <c r="O1021" s="1774" t="s">
        <v>10156</v>
      </c>
      <c r="P1021" s="1771">
        <v>1</v>
      </c>
      <c r="Q1021" s="1764" t="s">
        <v>10305</v>
      </c>
      <c r="R1021" s="1775" t="s">
        <v>10306</v>
      </c>
      <c r="S1021" s="1775" t="s">
        <v>6817</v>
      </c>
      <c r="T1021" s="66" t="s">
        <v>10307</v>
      </c>
      <c r="U1021" s="1764"/>
      <c r="V1021" s="66"/>
    </row>
    <row r="1022" spans="3:22" ht="15" customHeight="1" x14ac:dyDescent="0.25">
      <c r="C1022" s="2078">
        <v>44747</v>
      </c>
      <c r="D1022" s="1679" t="s">
        <v>10308</v>
      </c>
      <c r="E1022" s="1764" t="s">
        <v>10045</v>
      </c>
      <c r="F1022" s="1771">
        <v>500</v>
      </c>
      <c r="G1022" s="1772"/>
      <c r="H1022" s="1772"/>
      <c r="I1022" s="1772"/>
      <c r="J1022" s="1779" t="s">
        <v>10309</v>
      </c>
      <c r="K1022" s="1680" t="s">
        <v>506</v>
      </c>
      <c r="L1022" s="1720" t="s">
        <v>1038</v>
      </c>
      <c r="M1022" s="1773" t="s">
        <v>10310</v>
      </c>
      <c r="N1022" s="1680" t="s">
        <v>798</v>
      </c>
      <c r="O1022" s="1774" t="s">
        <v>10311</v>
      </c>
      <c r="P1022" s="1771">
        <v>0</v>
      </c>
      <c r="Q1022" s="1764" t="s">
        <v>10049</v>
      </c>
      <c r="R1022" s="1775" t="s">
        <v>7584</v>
      </c>
      <c r="S1022" s="1775" t="s">
        <v>6534</v>
      </c>
      <c r="T1022" s="66">
        <v>80011</v>
      </c>
      <c r="U1022" s="1764"/>
      <c r="V1022" s="66">
        <v>180195459</v>
      </c>
    </row>
    <row r="1023" spans="3:22" ht="15" customHeight="1" x14ac:dyDescent="0.25">
      <c r="C1023" s="2078">
        <v>44747</v>
      </c>
      <c r="D1023" s="1664" t="s">
        <v>10312</v>
      </c>
      <c r="E1023" s="1765" t="s">
        <v>10302</v>
      </c>
      <c r="F1023" s="1721">
        <v>110</v>
      </c>
      <c r="G1023" s="1766"/>
      <c r="H1023" s="1766"/>
      <c r="I1023" s="1766"/>
      <c r="J1023" s="1767" t="s">
        <v>10313</v>
      </c>
      <c r="K1023" s="1665" t="s">
        <v>506</v>
      </c>
      <c r="L1023" s="1720" t="s">
        <v>1038</v>
      </c>
      <c r="M1023" s="1877" t="s">
        <v>10314</v>
      </c>
      <c r="N1023" s="1665" t="s">
        <v>545</v>
      </c>
      <c r="O1023" s="1769" t="s">
        <v>10315</v>
      </c>
      <c r="P1023" s="1721">
        <v>1</v>
      </c>
      <c r="Q1023" s="1765" t="s">
        <v>10305</v>
      </c>
      <c r="R1023" s="1770" t="s">
        <v>10306</v>
      </c>
      <c r="S1023" s="1770" t="s">
        <v>6817</v>
      </c>
      <c r="T1023" s="61" t="s">
        <v>10307</v>
      </c>
      <c r="U1023" s="1765"/>
      <c r="V1023" s="61"/>
    </row>
    <row r="1024" spans="3:22" ht="15" customHeight="1" x14ac:dyDescent="0.25">
      <c r="C1024" s="2078">
        <v>44743</v>
      </c>
      <c r="D1024" s="1679" t="s">
        <v>10316</v>
      </c>
      <c r="E1024" s="1764" t="s">
        <v>6482</v>
      </c>
      <c r="F1024" s="1771">
        <v>25</v>
      </c>
      <c r="G1024" s="1772" t="s">
        <v>4668</v>
      </c>
      <c r="H1024" s="1772"/>
      <c r="I1024" s="1772"/>
      <c r="J1024" s="1779" t="s">
        <v>10317</v>
      </c>
      <c r="K1024" s="1680" t="s">
        <v>506</v>
      </c>
      <c r="L1024" s="1778" t="s">
        <v>1038</v>
      </c>
      <c r="M1024" s="2082" t="s">
        <v>10318</v>
      </c>
      <c r="N1024" s="1680" t="s">
        <v>505</v>
      </c>
      <c r="O1024" s="1774" t="s">
        <v>9955</v>
      </c>
      <c r="P1024" s="1771">
        <v>4</v>
      </c>
      <c r="Q1024" s="1764" t="s">
        <v>5234</v>
      </c>
      <c r="R1024" s="1775" t="s">
        <v>6483</v>
      </c>
      <c r="S1024" s="1775" t="s">
        <v>6484</v>
      </c>
      <c r="T1024" s="66" t="s">
        <v>10319</v>
      </c>
      <c r="U1024" s="1764" t="s">
        <v>10320</v>
      </c>
      <c r="V1024" s="66"/>
    </row>
    <row r="1025" spans="3:22" ht="15" customHeight="1" x14ac:dyDescent="0.25">
      <c r="C1025" s="2078">
        <v>44743</v>
      </c>
      <c r="D1025" s="1893" t="s">
        <v>10321</v>
      </c>
      <c r="E1025" s="1765" t="s">
        <v>6571</v>
      </c>
      <c r="F1025" s="1894" t="s">
        <v>10322</v>
      </c>
      <c r="G1025" s="1766"/>
      <c r="H1025" s="1766"/>
      <c r="I1025" s="1766"/>
      <c r="J1025" s="1895" t="s">
        <v>10323</v>
      </c>
      <c r="K1025" s="1896" t="e" vm="1">
        <v>#VALUE!</v>
      </c>
      <c r="L1025" s="1720"/>
      <c r="M1025" s="1878" t="s">
        <v>10324</v>
      </c>
      <c r="N1025" s="1878"/>
      <c r="O1025" s="1692" t="s">
        <v>10325</v>
      </c>
      <c r="P1025" s="1898">
        <v>4</v>
      </c>
      <c r="Q1025" s="1765" t="s">
        <v>3559</v>
      </c>
      <c r="R1025" s="1765" t="s">
        <v>6572</v>
      </c>
      <c r="S1025" s="1765" t="s">
        <v>6573</v>
      </c>
      <c r="T1025" s="61" t="s">
        <v>9125</v>
      </c>
      <c r="U1025" s="1765" t="s">
        <v>9221</v>
      </c>
      <c r="V1025" s="61">
        <v>749026308</v>
      </c>
    </row>
    <row r="1026" spans="3:22" ht="15" customHeight="1" x14ac:dyDescent="0.25">
      <c r="C1026" s="2078">
        <v>44742</v>
      </c>
      <c r="D1026" s="1664" t="s">
        <v>10326</v>
      </c>
      <c r="E1026" s="1765" t="s">
        <v>9714</v>
      </c>
      <c r="F1026" s="1816" t="s">
        <v>10327</v>
      </c>
      <c r="G1026" s="1766"/>
      <c r="H1026" s="1766"/>
      <c r="I1026" s="1766"/>
      <c r="J1026" s="1767" t="s">
        <v>10328</v>
      </c>
      <c r="K1026" s="1665" t="s">
        <v>782</v>
      </c>
      <c r="L1026" s="1720" t="s">
        <v>9715</v>
      </c>
      <c r="M1026" s="1768" t="s">
        <v>10329</v>
      </c>
      <c r="N1026" s="1665" t="s">
        <v>640</v>
      </c>
      <c r="O1026" s="1769" t="s">
        <v>9717</v>
      </c>
      <c r="P1026" s="1721" t="s">
        <v>640</v>
      </c>
      <c r="Q1026" s="1765" t="s">
        <v>9718</v>
      </c>
      <c r="R1026" s="1770" t="s">
        <v>8453</v>
      </c>
      <c r="S1026" s="1770" t="s">
        <v>6579</v>
      </c>
      <c r="T1026" s="61" t="s">
        <v>8962</v>
      </c>
      <c r="U1026" s="1765"/>
      <c r="V1026" s="61">
        <v>234304518</v>
      </c>
    </row>
    <row r="1027" spans="3:22" ht="15" customHeight="1" x14ac:dyDescent="0.25">
      <c r="C1027" s="2078">
        <v>44742</v>
      </c>
      <c r="D1027" s="1679" t="s">
        <v>10330</v>
      </c>
      <c r="E1027" s="1764" t="s">
        <v>8765</v>
      </c>
      <c r="F1027" s="1771">
        <v>25</v>
      </c>
      <c r="G1027" s="1772"/>
      <c r="H1027" s="1772"/>
      <c r="I1027" s="1772"/>
      <c r="J1027" s="1779" t="s">
        <v>10331</v>
      </c>
      <c r="K1027" s="1680" t="s">
        <v>506</v>
      </c>
      <c r="L1027" s="1778" t="s">
        <v>1038</v>
      </c>
      <c r="M1027" s="2079" t="s">
        <v>10332</v>
      </c>
      <c r="N1027" s="1680" t="s">
        <v>545</v>
      </c>
      <c r="O1027" s="1774" t="s">
        <v>10333</v>
      </c>
      <c r="P1027" s="1771">
        <v>35</v>
      </c>
      <c r="Q1027" s="1764" t="s">
        <v>524</v>
      </c>
      <c r="R1027" s="1775" t="s">
        <v>7031</v>
      </c>
      <c r="S1027" s="1775" t="s">
        <v>6534</v>
      </c>
      <c r="T1027" s="66">
        <v>80403</v>
      </c>
      <c r="U1027" s="1764"/>
      <c r="V1027" s="66"/>
    </row>
    <row r="1028" spans="3:22" ht="15" customHeight="1" x14ac:dyDescent="0.25">
      <c r="C1028" s="2078">
        <v>44742</v>
      </c>
      <c r="D1028" s="1664" t="s">
        <v>10334</v>
      </c>
      <c r="E1028" s="1765" t="s">
        <v>10335</v>
      </c>
      <c r="F1028" s="1721">
        <v>25</v>
      </c>
      <c r="G1028" s="1766"/>
      <c r="H1028" s="1766"/>
      <c r="I1028" s="1766"/>
      <c r="J1028" s="1767" t="s">
        <v>10336</v>
      </c>
      <c r="K1028" s="1665" t="s">
        <v>3667</v>
      </c>
      <c r="L1028" s="1720" t="s">
        <v>10337</v>
      </c>
      <c r="M1028" s="1768" t="s">
        <v>10338</v>
      </c>
      <c r="N1028" s="1665" t="s">
        <v>545</v>
      </c>
      <c r="O1028" s="1769" t="s">
        <v>10339</v>
      </c>
      <c r="P1028" s="1721">
        <v>30</v>
      </c>
      <c r="Q1028" s="1765" t="s">
        <v>10340</v>
      </c>
      <c r="R1028" s="1770" t="s">
        <v>6848</v>
      </c>
      <c r="S1028" s="1770" t="s">
        <v>6849</v>
      </c>
      <c r="T1028" s="61" t="s">
        <v>10341</v>
      </c>
      <c r="U1028" s="1765"/>
      <c r="V1028" s="61" t="s">
        <v>10342</v>
      </c>
    </row>
    <row r="1029" spans="3:22" ht="15" customHeight="1" x14ac:dyDescent="0.25">
      <c r="C1029" s="2078">
        <v>44741</v>
      </c>
      <c r="D1029" s="1664" t="s">
        <v>10343</v>
      </c>
      <c r="E1029" s="1765" t="s">
        <v>6571</v>
      </c>
      <c r="F1029" s="1721">
        <v>8</v>
      </c>
      <c r="G1029" s="1766"/>
      <c r="H1029" s="1766"/>
      <c r="I1029" s="1766"/>
      <c r="J1029" s="1767" t="s">
        <v>10344</v>
      </c>
      <c r="K1029" s="1665" t="s">
        <v>506</v>
      </c>
      <c r="L1029" s="1720"/>
      <c r="M1029" s="1768" t="s">
        <v>10345</v>
      </c>
      <c r="N1029" s="1768" t="s">
        <v>629</v>
      </c>
      <c r="O1029" s="1769" t="s">
        <v>10333</v>
      </c>
      <c r="P1029" s="1721">
        <v>1</v>
      </c>
      <c r="Q1029" s="1765" t="s">
        <v>3559</v>
      </c>
      <c r="R1029" s="1770" t="s">
        <v>6572</v>
      </c>
      <c r="S1029" s="1770" t="s">
        <v>6573</v>
      </c>
      <c r="T1029" s="61" t="s">
        <v>9125</v>
      </c>
      <c r="U1029" s="1765" t="s">
        <v>10092</v>
      </c>
      <c r="V1029" s="61">
        <v>749026308</v>
      </c>
    </row>
    <row r="1030" spans="3:22" ht="15" customHeight="1" x14ac:dyDescent="0.25">
      <c r="C1030" s="2078">
        <v>44741</v>
      </c>
      <c r="D1030" s="1679" t="s">
        <v>10346</v>
      </c>
      <c r="E1030" s="1764" t="s">
        <v>10347</v>
      </c>
      <c r="F1030" s="1771">
        <v>25</v>
      </c>
      <c r="G1030" s="1772"/>
      <c r="H1030" s="1772"/>
      <c r="I1030" s="1772"/>
      <c r="J1030" s="1779" t="s">
        <v>10348</v>
      </c>
      <c r="K1030" s="1680" t="s">
        <v>506</v>
      </c>
      <c r="L1030" s="1778" t="s">
        <v>1038</v>
      </c>
      <c r="M1030" s="1790" t="s">
        <v>10349</v>
      </c>
      <c r="N1030" s="1665" t="s">
        <v>629</v>
      </c>
      <c r="O1030" s="1774" t="s">
        <v>8961</v>
      </c>
      <c r="P1030" s="1771">
        <v>22</v>
      </c>
      <c r="Q1030" s="1764" t="s">
        <v>5391</v>
      </c>
      <c r="R1030" s="1775" t="s">
        <v>6501</v>
      </c>
      <c r="S1030" s="1775" t="s">
        <v>6502</v>
      </c>
      <c r="T1030" s="66" t="s">
        <v>10350</v>
      </c>
      <c r="U1030" s="1764"/>
      <c r="V1030" s="66">
        <v>100055635</v>
      </c>
    </row>
    <row r="1031" spans="3:22" ht="15" customHeight="1" x14ac:dyDescent="0.25">
      <c r="C1031" s="2078">
        <v>44741</v>
      </c>
      <c r="D1031" s="1664" t="s">
        <v>10351</v>
      </c>
      <c r="E1031" s="1765" t="s">
        <v>7895</v>
      </c>
      <c r="F1031" s="1776" t="s">
        <v>10352</v>
      </c>
      <c r="G1031" s="1766"/>
      <c r="H1031" s="1766"/>
      <c r="I1031" s="1766"/>
      <c r="J1031" s="1767" t="s">
        <v>10353</v>
      </c>
      <c r="K1031" s="1665" t="s">
        <v>506</v>
      </c>
      <c r="L1031" s="1720" t="s">
        <v>10354</v>
      </c>
      <c r="M1031" s="1768" t="s">
        <v>10355</v>
      </c>
      <c r="N1031" s="1665" t="s">
        <v>505</v>
      </c>
      <c r="O1031" s="1769" t="s">
        <v>10356</v>
      </c>
      <c r="P1031" s="1721">
        <v>0</v>
      </c>
      <c r="Q1031" s="1765" t="s">
        <v>10357</v>
      </c>
      <c r="R1031" s="1770" t="s">
        <v>7896</v>
      </c>
      <c r="S1031" s="1770" t="s">
        <v>6579</v>
      </c>
      <c r="T1031" s="61" t="s">
        <v>10358</v>
      </c>
      <c r="U1031" s="1765" t="s">
        <v>10359</v>
      </c>
      <c r="V1031" s="61"/>
    </row>
    <row r="1032" spans="3:22" ht="15" customHeight="1" x14ac:dyDescent="0.25">
      <c r="C1032" s="2078">
        <v>44741</v>
      </c>
      <c r="D1032" s="1679" t="s">
        <v>10360</v>
      </c>
      <c r="E1032" s="1764" t="s">
        <v>10361</v>
      </c>
      <c r="F1032" s="1771">
        <v>25</v>
      </c>
      <c r="G1032" s="1772"/>
      <c r="H1032" s="1772"/>
      <c r="I1032" s="1772"/>
      <c r="J1032" s="1779" t="s">
        <v>10362</v>
      </c>
      <c r="K1032" s="1680" t="s">
        <v>782</v>
      </c>
      <c r="L1032" s="1778" t="s">
        <v>10363</v>
      </c>
      <c r="M1032" s="1773" t="s">
        <v>10364</v>
      </c>
      <c r="N1032" s="1680" t="s">
        <v>545</v>
      </c>
      <c r="O1032" s="1774" t="s">
        <v>10311</v>
      </c>
      <c r="P1032" s="1771">
        <v>11</v>
      </c>
      <c r="Q1032" s="1764" t="s">
        <v>10365</v>
      </c>
      <c r="R1032" s="1775" t="s">
        <v>9664</v>
      </c>
      <c r="S1032" s="1775" t="s">
        <v>6465</v>
      </c>
      <c r="T1032" s="66">
        <v>15201</v>
      </c>
      <c r="U1032" s="1764"/>
      <c r="V1032" s="66"/>
    </row>
    <row r="1033" spans="3:22" ht="15" customHeight="1" x14ac:dyDescent="0.25">
      <c r="C1033" s="2078">
        <v>44741</v>
      </c>
      <c r="D1033" s="1664" t="s">
        <v>10366</v>
      </c>
      <c r="E1033" s="1765" t="s">
        <v>6736</v>
      </c>
      <c r="F1033" s="1721">
        <v>980</v>
      </c>
      <c r="G1033" s="1766"/>
      <c r="H1033" s="1766"/>
      <c r="I1033" s="1766"/>
      <c r="J1033" s="1767" t="s">
        <v>10367</v>
      </c>
      <c r="K1033" s="1665" t="s">
        <v>506</v>
      </c>
      <c r="L1033" s="1720" t="s">
        <v>9845</v>
      </c>
      <c r="M1033" s="1768" t="s">
        <v>10368</v>
      </c>
      <c r="N1033" s="1665" t="s">
        <v>505</v>
      </c>
      <c r="O1033" s="1769" t="s">
        <v>10369</v>
      </c>
      <c r="P1033" s="1721">
        <v>0</v>
      </c>
      <c r="Q1033" s="1765" t="s">
        <v>5855</v>
      </c>
      <c r="R1033" s="1770" t="s">
        <v>6737</v>
      </c>
      <c r="S1033" s="1770" t="s">
        <v>6502</v>
      </c>
      <c r="T1033" s="61" t="s">
        <v>10370</v>
      </c>
      <c r="U1033" s="1765"/>
      <c r="V1033" s="61">
        <v>175218688</v>
      </c>
    </row>
    <row r="1034" spans="3:22" ht="15" customHeight="1" x14ac:dyDescent="0.25">
      <c r="C1034" s="2078">
        <v>44741</v>
      </c>
      <c r="D1034" s="1664" t="s">
        <v>10371</v>
      </c>
      <c r="E1034" s="1765" t="s">
        <v>6736</v>
      </c>
      <c r="F1034" s="1776" t="s">
        <v>10372</v>
      </c>
      <c r="G1034" s="1766"/>
      <c r="H1034" s="1766"/>
      <c r="I1034" s="1766"/>
      <c r="J1034" s="1767" t="s">
        <v>10373</v>
      </c>
      <c r="K1034" s="1665" t="s">
        <v>506</v>
      </c>
      <c r="L1034" s="1720" t="s">
        <v>9845</v>
      </c>
      <c r="M1034" s="1768" t="s">
        <v>10374</v>
      </c>
      <c r="N1034" s="1665" t="s">
        <v>505</v>
      </c>
      <c r="O1034" s="1769" t="s">
        <v>10375</v>
      </c>
      <c r="P1034" s="1721">
        <v>0</v>
      </c>
      <c r="Q1034" s="1765" t="s">
        <v>5855</v>
      </c>
      <c r="R1034" s="1770" t="s">
        <v>6737</v>
      </c>
      <c r="S1034" s="1770" t="s">
        <v>6502</v>
      </c>
      <c r="T1034" s="61" t="s">
        <v>10370</v>
      </c>
      <c r="U1034" s="1765"/>
      <c r="V1034" s="61">
        <v>175218688</v>
      </c>
    </row>
    <row r="1035" spans="3:22" ht="15" customHeight="1" x14ac:dyDescent="0.25">
      <c r="C1035" s="2078">
        <v>44741</v>
      </c>
      <c r="D1035" s="1679" t="s">
        <v>10376</v>
      </c>
      <c r="E1035" s="1764" t="s">
        <v>9132</v>
      </c>
      <c r="F1035" s="1771">
        <v>500</v>
      </c>
      <c r="G1035" s="1772"/>
      <c r="H1035" s="1772"/>
      <c r="I1035" s="1772"/>
      <c r="J1035" s="1779" t="s">
        <v>10362</v>
      </c>
      <c r="K1035" s="1680" t="s">
        <v>520</v>
      </c>
      <c r="L1035" s="1778" t="s">
        <v>1038</v>
      </c>
      <c r="M1035" s="1773" t="s">
        <v>10377</v>
      </c>
      <c r="N1035" s="1680" t="s">
        <v>545</v>
      </c>
      <c r="O1035" s="1774" t="s">
        <v>10311</v>
      </c>
      <c r="P1035" s="1771">
        <v>2</v>
      </c>
      <c r="Q1035" s="1764" t="s">
        <v>9131</v>
      </c>
      <c r="R1035" s="1775" t="s">
        <v>7860</v>
      </c>
      <c r="S1035" s="1775" t="s">
        <v>6465</v>
      </c>
      <c r="T1035" s="66" t="s">
        <v>9133</v>
      </c>
      <c r="U1035" s="1764"/>
      <c r="V1035" s="66" t="s">
        <v>10217</v>
      </c>
    </row>
    <row r="1036" spans="3:22" ht="15" customHeight="1" x14ac:dyDescent="0.25">
      <c r="C1036" s="2078">
        <v>44740</v>
      </c>
      <c r="D1036" s="1679" t="s">
        <v>10378</v>
      </c>
      <c r="E1036" s="1764" t="s">
        <v>8623</v>
      </c>
      <c r="F1036" s="1771">
        <v>7</v>
      </c>
      <c r="G1036" s="1772"/>
      <c r="H1036" s="1772"/>
      <c r="I1036" s="1772"/>
      <c r="J1036" s="1779" t="s">
        <v>10362</v>
      </c>
      <c r="K1036" s="1680" t="s">
        <v>520</v>
      </c>
      <c r="L1036" s="1778" t="s">
        <v>586</v>
      </c>
      <c r="M1036" s="1773" t="s">
        <v>10379</v>
      </c>
      <c r="N1036" s="1680" t="s">
        <v>545</v>
      </c>
      <c r="O1036" s="1774" t="s">
        <v>10311</v>
      </c>
      <c r="P1036" s="1771">
        <v>55</v>
      </c>
      <c r="Q1036" s="1764" t="s">
        <v>8622</v>
      </c>
      <c r="R1036" s="1775" t="s">
        <v>8624</v>
      </c>
      <c r="S1036" s="1775" t="s">
        <v>6455</v>
      </c>
      <c r="T1036" s="66" t="s">
        <v>10380</v>
      </c>
      <c r="U1036" s="1764" t="s">
        <v>10381</v>
      </c>
      <c r="V1036" s="66">
        <v>149191</v>
      </c>
    </row>
    <row r="1037" spans="3:22" ht="15" customHeight="1" x14ac:dyDescent="0.25">
      <c r="C1037" s="2078">
        <v>44740</v>
      </c>
      <c r="D1037" s="1664" t="s">
        <v>10382</v>
      </c>
      <c r="E1037" s="1765" t="s">
        <v>10383</v>
      </c>
      <c r="F1037" s="1721">
        <v>100</v>
      </c>
      <c r="G1037" s="1766"/>
      <c r="H1037" s="1766"/>
      <c r="I1037" s="1766"/>
      <c r="J1037" s="1767" t="s">
        <v>10384</v>
      </c>
      <c r="K1037" s="1665" t="s">
        <v>3667</v>
      </c>
      <c r="L1037" s="1720" t="s">
        <v>10385</v>
      </c>
      <c r="M1037" s="1768" t="s">
        <v>10386</v>
      </c>
      <c r="N1037" s="1665" t="s">
        <v>629</v>
      </c>
      <c r="O1037" s="1769" t="s">
        <v>10387</v>
      </c>
      <c r="P1037" s="1721">
        <v>4</v>
      </c>
      <c r="Q1037" s="1765" t="s">
        <v>10388</v>
      </c>
      <c r="R1037" s="1770" t="s">
        <v>10389</v>
      </c>
      <c r="S1037" s="1770" t="s">
        <v>6620</v>
      </c>
      <c r="T1037" s="61" t="s">
        <v>10390</v>
      </c>
      <c r="U1037" s="1765"/>
      <c r="V1037" s="61" t="s">
        <v>10391</v>
      </c>
    </row>
    <row r="1038" spans="3:22" ht="15" customHeight="1" x14ac:dyDescent="0.25">
      <c r="C1038" s="2078">
        <v>44740</v>
      </c>
      <c r="D1038" s="1752" t="s">
        <v>10392</v>
      </c>
      <c r="E1038" s="1764" t="s">
        <v>10393</v>
      </c>
      <c r="F1038" s="1870">
        <v>18</v>
      </c>
      <c r="G1038" s="1866"/>
      <c r="H1038" s="1866"/>
      <c r="I1038" s="1866"/>
      <c r="J1038" s="1867" t="s">
        <v>10394</v>
      </c>
      <c r="K1038" s="1753" t="s">
        <v>782</v>
      </c>
      <c r="L1038" s="1753" t="s">
        <v>10395</v>
      </c>
      <c r="M1038" s="1868" t="s">
        <v>10396</v>
      </c>
      <c r="N1038" s="1753" t="s">
        <v>629</v>
      </c>
      <c r="O1038" s="1869" t="s">
        <v>10397</v>
      </c>
      <c r="P1038" s="2083">
        <v>39</v>
      </c>
      <c r="Q1038" s="1764" t="s">
        <v>10398</v>
      </c>
      <c r="R1038" s="1775" t="s">
        <v>8082</v>
      </c>
      <c r="S1038" s="1775" t="s">
        <v>6546</v>
      </c>
      <c r="T1038" s="66" t="s">
        <v>10399</v>
      </c>
      <c r="U1038" s="1764"/>
      <c r="V1038" s="66">
        <v>965848010</v>
      </c>
    </row>
    <row r="1039" spans="3:22" ht="15" customHeight="1" x14ac:dyDescent="0.25">
      <c r="C1039" s="2078">
        <v>44740</v>
      </c>
      <c r="D1039" s="1664" t="s">
        <v>10400</v>
      </c>
      <c r="E1039" s="1765" t="s">
        <v>10361</v>
      </c>
      <c r="F1039" s="1721">
        <v>25</v>
      </c>
      <c r="G1039" s="1766"/>
      <c r="H1039" s="1766"/>
      <c r="I1039" s="1766"/>
      <c r="J1039" s="1767" t="s">
        <v>10401</v>
      </c>
      <c r="K1039" s="1665" t="s">
        <v>506</v>
      </c>
      <c r="L1039" s="1720" t="s">
        <v>1038</v>
      </c>
      <c r="M1039" s="1790" t="s">
        <v>10402</v>
      </c>
      <c r="N1039" s="1665" t="s">
        <v>505</v>
      </c>
      <c r="O1039" s="1769" t="s">
        <v>10369</v>
      </c>
      <c r="P1039" s="1721">
        <v>15</v>
      </c>
      <c r="Q1039" s="1765" t="s">
        <v>10365</v>
      </c>
      <c r="R1039" s="1770" t="s">
        <v>9664</v>
      </c>
      <c r="S1039" s="1770" t="s">
        <v>6465</v>
      </c>
      <c r="T1039" s="61">
        <v>15201</v>
      </c>
      <c r="U1039" s="1765"/>
      <c r="V1039" s="61"/>
    </row>
    <row r="1040" spans="3:22" ht="15" customHeight="1" x14ac:dyDescent="0.25">
      <c r="C1040" s="2078">
        <v>44740</v>
      </c>
      <c r="D1040" s="1679" t="s">
        <v>10403</v>
      </c>
      <c r="E1040" s="1764" t="s">
        <v>10404</v>
      </c>
      <c r="F1040" s="1882" t="s">
        <v>10405</v>
      </c>
      <c r="G1040" s="1772"/>
      <c r="H1040" s="1772"/>
      <c r="I1040" s="1772"/>
      <c r="J1040" s="1779" t="s">
        <v>10406</v>
      </c>
      <c r="K1040" s="1680" t="s">
        <v>506</v>
      </c>
      <c r="L1040" s="1778" t="s">
        <v>10407</v>
      </c>
      <c r="M1040" s="1773" t="s">
        <v>10408</v>
      </c>
      <c r="N1040" s="1680" t="s">
        <v>505</v>
      </c>
      <c r="O1040" s="1774"/>
      <c r="P1040" s="1771">
        <v>9</v>
      </c>
      <c r="Q1040" s="1764" t="s">
        <v>10409</v>
      </c>
      <c r="R1040" s="1775" t="s">
        <v>9569</v>
      </c>
      <c r="S1040" s="1775" t="s">
        <v>6546</v>
      </c>
      <c r="T1040" s="66" t="s">
        <v>10410</v>
      </c>
      <c r="U1040" s="1764" t="s">
        <v>10411</v>
      </c>
      <c r="V1040" s="66">
        <v>442722803</v>
      </c>
    </row>
    <row r="1041" spans="3:22" ht="15" customHeight="1" x14ac:dyDescent="0.25">
      <c r="C1041" s="2078">
        <v>44739</v>
      </c>
      <c r="D1041" s="1679" t="s">
        <v>10412</v>
      </c>
      <c r="E1041" s="1764" t="s">
        <v>9751</v>
      </c>
      <c r="F1041" s="1771">
        <v>240</v>
      </c>
      <c r="G1041" s="1772"/>
      <c r="H1041" s="1772"/>
      <c r="I1041" s="1772"/>
      <c r="J1041" s="1779" t="s">
        <v>10401</v>
      </c>
      <c r="K1041" s="1680" t="s">
        <v>782</v>
      </c>
      <c r="L1041" s="1778" t="s">
        <v>10413</v>
      </c>
      <c r="M1041" s="1773" t="s">
        <v>10414</v>
      </c>
      <c r="N1041" s="1680" t="s">
        <v>545</v>
      </c>
      <c r="O1041" s="1774" t="s">
        <v>10369</v>
      </c>
      <c r="P1041" s="1771">
        <v>0</v>
      </c>
      <c r="Q1041" s="1764" t="s">
        <v>4573</v>
      </c>
      <c r="R1041" s="1775" t="s">
        <v>9756</v>
      </c>
      <c r="S1041" s="1775" t="s">
        <v>6514</v>
      </c>
      <c r="T1041" s="66" t="s">
        <v>9757</v>
      </c>
      <c r="U1041" s="1764" t="s">
        <v>9758</v>
      </c>
      <c r="V1041" s="66"/>
    </row>
    <row r="1042" spans="3:22" ht="15" customHeight="1" x14ac:dyDescent="0.25">
      <c r="C1042" s="2078">
        <v>44739</v>
      </c>
      <c r="D1042" s="1693" t="s">
        <v>10415</v>
      </c>
      <c r="E1042" s="1764" t="s">
        <v>10416</v>
      </c>
      <c r="F1042" s="1792">
        <v>10</v>
      </c>
      <c r="G1042" s="1793"/>
      <c r="H1042" s="1793"/>
      <c r="I1042" s="1793"/>
      <c r="J1042" s="1794" t="s">
        <v>10417</v>
      </c>
      <c r="K1042" s="1694" t="s">
        <v>506</v>
      </c>
      <c r="L1042" s="1694" t="s">
        <v>10418</v>
      </c>
      <c r="M1042" s="1796" t="s">
        <v>10419</v>
      </c>
      <c r="N1042" s="1694" t="s">
        <v>730</v>
      </c>
      <c r="O1042" s="1797" t="s">
        <v>10311</v>
      </c>
      <c r="P1042" s="1792">
        <v>0</v>
      </c>
      <c r="Q1042" s="1764" t="s">
        <v>10420</v>
      </c>
      <c r="R1042" s="1775" t="s">
        <v>10421</v>
      </c>
      <c r="S1042" s="1775" t="s">
        <v>6804</v>
      </c>
      <c r="T1042" s="66" t="s">
        <v>10422</v>
      </c>
      <c r="U1042" s="1764"/>
      <c r="V1042" s="66"/>
    </row>
    <row r="1043" spans="3:22" ht="15" customHeight="1" x14ac:dyDescent="0.25">
      <c r="C1043" s="2078">
        <v>44739</v>
      </c>
      <c r="D1043" s="1664" t="s">
        <v>10423</v>
      </c>
      <c r="E1043" s="1765" t="s">
        <v>8120</v>
      </c>
      <c r="F1043" s="1721">
        <v>5</v>
      </c>
      <c r="G1043" s="1766"/>
      <c r="H1043" s="1766"/>
      <c r="I1043" s="1766"/>
      <c r="J1043" s="1767" t="s">
        <v>10424</v>
      </c>
      <c r="K1043" s="1665" t="s">
        <v>506</v>
      </c>
      <c r="L1043" s="1720" t="s">
        <v>1038</v>
      </c>
      <c r="M1043" s="1768" t="s">
        <v>10425</v>
      </c>
      <c r="N1043" s="1665" t="s">
        <v>629</v>
      </c>
      <c r="O1043" s="1769" t="s">
        <v>10426</v>
      </c>
      <c r="P1043" s="1721">
        <v>9</v>
      </c>
      <c r="Q1043" s="1765" t="s">
        <v>8119</v>
      </c>
      <c r="R1043" s="1770" t="s">
        <v>8121</v>
      </c>
      <c r="S1043" s="1770" t="s">
        <v>6475</v>
      </c>
      <c r="T1043" s="61" t="s">
        <v>10427</v>
      </c>
      <c r="U1043" s="1765"/>
      <c r="V1043" s="61"/>
    </row>
    <row r="1044" spans="3:22" ht="15" customHeight="1" x14ac:dyDescent="0.25">
      <c r="C1044" s="2078">
        <v>44739</v>
      </c>
      <c r="D1044" s="1664" t="s">
        <v>10428</v>
      </c>
      <c r="E1044" s="1765" t="s">
        <v>10429</v>
      </c>
      <c r="F1044" s="1721">
        <v>70</v>
      </c>
      <c r="G1044" s="1766"/>
      <c r="H1044" s="1766"/>
      <c r="I1044" s="1766"/>
      <c r="J1044" s="1767" t="s">
        <v>10424</v>
      </c>
      <c r="K1044" s="1665" t="s">
        <v>506</v>
      </c>
      <c r="L1044" s="1720" t="s">
        <v>10430</v>
      </c>
      <c r="M1044" s="1768" t="s">
        <v>10431</v>
      </c>
      <c r="N1044" s="1665" t="s">
        <v>640</v>
      </c>
      <c r="O1044" s="1769" t="s">
        <v>10426</v>
      </c>
      <c r="P1044" s="1721">
        <v>5</v>
      </c>
      <c r="Q1044" s="1765" t="s">
        <v>6662</v>
      </c>
      <c r="R1044" s="1770" t="s">
        <v>6664</v>
      </c>
      <c r="S1044" s="1770" t="s">
        <v>6502</v>
      </c>
      <c r="T1044" s="61" t="s">
        <v>10432</v>
      </c>
      <c r="U1044" s="1765"/>
      <c r="V1044" s="61"/>
    </row>
    <row r="1045" spans="3:22" ht="15" customHeight="1" x14ac:dyDescent="0.25">
      <c r="C1045" s="2078">
        <v>44736</v>
      </c>
      <c r="D1045" s="1679" t="s">
        <v>10433</v>
      </c>
      <c r="E1045" s="1764" t="s">
        <v>9751</v>
      </c>
      <c r="F1045" s="1771">
        <v>240</v>
      </c>
      <c r="G1045" s="1772"/>
      <c r="H1045" s="1772"/>
      <c r="I1045" s="1772"/>
      <c r="J1045" s="1779" t="s">
        <v>10424</v>
      </c>
      <c r="K1045" s="1680" t="s">
        <v>782</v>
      </c>
      <c r="L1045" s="1778" t="s">
        <v>10434</v>
      </c>
      <c r="M1045" s="1773" t="s">
        <v>10435</v>
      </c>
      <c r="N1045" s="1680" t="s">
        <v>545</v>
      </c>
      <c r="O1045" s="1774" t="s">
        <v>10426</v>
      </c>
      <c r="P1045" s="1771">
        <v>0</v>
      </c>
      <c r="Q1045" s="1764" t="s">
        <v>4573</v>
      </c>
      <c r="R1045" s="1775" t="s">
        <v>9756</v>
      </c>
      <c r="S1045" s="1775" t="s">
        <v>6514</v>
      </c>
      <c r="T1045" s="66" t="s">
        <v>9757</v>
      </c>
      <c r="U1045" s="1764" t="s">
        <v>9758</v>
      </c>
      <c r="V1045" s="66"/>
    </row>
    <row r="1046" spans="3:22" ht="15" customHeight="1" x14ac:dyDescent="0.25">
      <c r="C1046" s="2078">
        <v>44736</v>
      </c>
      <c r="D1046" s="1664" t="s">
        <v>10436</v>
      </c>
      <c r="E1046" s="1765" t="s">
        <v>6587</v>
      </c>
      <c r="F1046" s="1721">
        <v>3</v>
      </c>
      <c r="G1046" s="1766"/>
      <c r="H1046" s="1766"/>
      <c r="I1046" s="1766"/>
      <c r="J1046" s="1767" t="s">
        <v>10437</v>
      </c>
      <c r="K1046" s="1665" t="s">
        <v>3609</v>
      </c>
      <c r="L1046" s="1720" t="s">
        <v>10438</v>
      </c>
      <c r="M1046" s="1768" t="s">
        <v>10439</v>
      </c>
      <c r="N1046" s="1665" t="s">
        <v>629</v>
      </c>
      <c r="O1046" s="1769" t="s">
        <v>10440</v>
      </c>
      <c r="P1046" s="1721">
        <v>26</v>
      </c>
      <c r="Q1046" s="1765" t="s">
        <v>6586</v>
      </c>
      <c r="R1046" s="1770" t="s">
        <v>6588</v>
      </c>
      <c r="S1046" s="1770" t="s">
        <v>6589</v>
      </c>
      <c r="T1046" s="61" t="s">
        <v>10266</v>
      </c>
      <c r="U1046" s="1765" t="s">
        <v>10441</v>
      </c>
      <c r="V1046" s="61"/>
    </row>
    <row r="1047" spans="3:22" ht="15" customHeight="1" x14ac:dyDescent="0.25">
      <c r="C1047" s="2078">
        <v>44736</v>
      </c>
      <c r="D1047" s="1679" t="s">
        <v>10442</v>
      </c>
      <c r="E1047" s="1764" t="s">
        <v>7977</v>
      </c>
      <c r="F1047" s="1771">
        <v>6</v>
      </c>
      <c r="G1047" s="1772"/>
      <c r="H1047" s="1772"/>
      <c r="I1047" s="1772"/>
      <c r="J1047" s="1779" t="s">
        <v>10437</v>
      </c>
      <c r="K1047" s="1680" t="s">
        <v>782</v>
      </c>
      <c r="L1047" s="1778" t="s">
        <v>10443</v>
      </c>
      <c r="M1047" s="1790" t="s">
        <v>10444</v>
      </c>
      <c r="N1047" s="1680" t="s">
        <v>505</v>
      </c>
      <c r="O1047" s="1774" t="s">
        <v>10369</v>
      </c>
      <c r="P1047" s="1771">
        <v>14</v>
      </c>
      <c r="Q1047" s="1764" t="s">
        <v>4955</v>
      </c>
      <c r="R1047" s="1775" t="s">
        <v>7978</v>
      </c>
      <c r="S1047" s="1775" t="s">
        <v>6447</v>
      </c>
      <c r="T1047" s="66" t="s">
        <v>10445</v>
      </c>
      <c r="U1047" s="1764" t="s">
        <v>10446</v>
      </c>
      <c r="V1047" s="66"/>
    </row>
    <row r="1048" spans="3:22" ht="15" customHeight="1" x14ac:dyDescent="0.25">
      <c r="C1048" s="2078">
        <v>44735</v>
      </c>
      <c r="D1048" s="1723" t="s">
        <v>10447</v>
      </c>
      <c r="E1048" s="1765" t="s">
        <v>10107</v>
      </c>
      <c r="F1048" s="1965" t="s">
        <v>10448</v>
      </c>
      <c r="G1048" s="1780"/>
      <c r="H1048" s="1780"/>
      <c r="I1048" s="1780"/>
      <c r="J1048" s="1781" t="s">
        <v>10449</v>
      </c>
      <c r="K1048" s="1724" t="s">
        <v>520</v>
      </c>
      <c r="L1048" s="1724" t="s">
        <v>10450</v>
      </c>
      <c r="M1048" s="1782" t="s">
        <v>10451</v>
      </c>
      <c r="N1048" s="1724" t="s">
        <v>505</v>
      </c>
      <c r="O1048" s="1783" t="s">
        <v>10452</v>
      </c>
      <c r="P1048" s="1784">
        <v>1</v>
      </c>
      <c r="Q1048" s="1765" t="s">
        <v>6960</v>
      </c>
      <c r="R1048" s="1770" t="s">
        <v>7628</v>
      </c>
      <c r="S1048" s="1770" t="s">
        <v>6546</v>
      </c>
      <c r="T1048" s="61" t="s">
        <v>10113</v>
      </c>
      <c r="U1048" s="1765"/>
      <c r="V1048" s="2054" t="s">
        <v>10114</v>
      </c>
    </row>
    <row r="1049" spans="3:22" ht="15" customHeight="1" x14ac:dyDescent="0.25">
      <c r="C1049" s="2078">
        <v>44735</v>
      </c>
      <c r="D1049" s="1664" t="s">
        <v>10453</v>
      </c>
      <c r="E1049" s="1765" t="s">
        <v>8707</v>
      </c>
      <c r="F1049" s="1721">
        <v>45</v>
      </c>
      <c r="G1049" s="1766"/>
      <c r="H1049" s="1766"/>
      <c r="I1049" s="1766"/>
      <c r="J1049" s="1767" t="s">
        <v>10449</v>
      </c>
      <c r="K1049" s="1665" t="s">
        <v>520</v>
      </c>
      <c r="L1049" s="1720" t="s">
        <v>10454</v>
      </c>
      <c r="M1049" s="1768" t="s">
        <v>10455</v>
      </c>
      <c r="N1049" s="1665" t="s">
        <v>505</v>
      </c>
      <c r="O1049" s="1769" t="s">
        <v>8961</v>
      </c>
      <c r="P1049" s="1721">
        <v>11</v>
      </c>
      <c r="Q1049" s="1765" t="s">
        <v>8820</v>
      </c>
      <c r="R1049" s="1770" t="s">
        <v>8708</v>
      </c>
      <c r="S1049" s="1770" t="s">
        <v>6573</v>
      </c>
      <c r="T1049" s="61" t="s">
        <v>9928</v>
      </c>
      <c r="U1049" s="1765" t="s">
        <v>10456</v>
      </c>
      <c r="V1049" s="61" t="s">
        <v>9930</v>
      </c>
    </row>
    <row r="1050" spans="3:22" ht="15" customHeight="1" x14ac:dyDescent="0.25">
      <c r="C1050" s="2078">
        <v>44735</v>
      </c>
      <c r="D1050" s="1664" t="s">
        <v>10457</v>
      </c>
      <c r="E1050" s="1765" t="s">
        <v>9871</v>
      </c>
      <c r="F1050" s="1721">
        <v>150</v>
      </c>
      <c r="G1050" s="1766"/>
      <c r="H1050" s="1766"/>
      <c r="I1050" s="1766"/>
      <c r="J1050" s="1767" t="s">
        <v>10449</v>
      </c>
      <c r="K1050" s="1665" t="s">
        <v>506</v>
      </c>
      <c r="L1050" s="1720" t="s">
        <v>1038</v>
      </c>
      <c r="M1050" s="1768" t="s">
        <v>10458</v>
      </c>
      <c r="N1050" s="1665" t="s">
        <v>505</v>
      </c>
      <c r="O1050" s="1769" t="s">
        <v>8961</v>
      </c>
      <c r="P1050" s="1721">
        <v>0</v>
      </c>
      <c r="Q1050" s="1765" t="s">
        <v>5751</v>
      </c>
      <c r="R1050" s="1770" t="s">
        <v>9876</v>
      </c>
      <c r="S1050" s="1770" t="s">
        <v>7237</v>
      </c>
      <c r="T1050" s="61" t="s">
        <v>9877</v>
      </c>
      <c r="U1050" s="1765"/>
      <c r="V1050" s="61"/>
    </row>
    <row r="1051" spans="3:22" ht="15" customHeight="1" x14ac:dyDescent="0.25">
      <c r="C1051" s="2078">
        <v>44735</v>
      </c>
      <c r="D1051" s="1664" t="s">
        <v>10459</v>
      </c>
      <c r="E1051" s="1765" t="s">
        <v>6618</v>
      </c>
      <c r="F1051" s="1665">
        <v>60</v>
      </c>
      <c r="G1051" s="1766"/>
      <c r="H1051" s="1766"/>
      <c r="I1051" s="1766"/>
      <c r="J1051" s="1767">
        <v>44735</v>
      </c>
      <c r="K1051" s="1665" t="s">
        <v>520</v>
      </c>
      <c r="L1051" s="1720" t="s">
        <v>10460</v>
      </c>
      <c r="M1051" s="1768" t="s">
        <v>10461</v>
      </c>
      <c r="N1051" s="1665" t="s">
        <v>505</v>
      </c>
      <c r="O1051" s="1769" t="s">
        <v>10462</v>
      </c>
      <c r="P1051" s="1721">
        <v>20</v>
      </c>
      <c r="Q1051" s="1765" t="s">
        <v>6617</v>
      </c>
      <c r="R1051" s="1770" t="s">
        <v>6619</v>
      </c>
      <c r="S1051" s="1770" t="s">
        <v>6620</v>
      </c>
      <c r="T1051" s="61" t="s">
        <v>10463</v>
      </c>
      <c r="U1051" s="1765" t="s">
        <v>9443</v>
      </c>
      <c r="V1051" s="61" t="s">
        <v>10464</v>
      </c>
    </row>
    <row r="1052" spans="3:22" ht="15" customHeight="1" x14ac:dyDescent="0.25">
      <c r="C1052" s="2078">
        <v>44735</v>
      </c>
      <c r="D1052" s="1734" t="s">
        <v>10465</v>
      </c>
      <c r="E1052" s="1764" t="s">
        <v>7895</v>
      </c>
      <c r="F1052" s="1834" t="s">
        <v>10466</v>
      </c>
      <c r="G1052" s="1786"/>
      <c r="H1052" s="1786"/>
      <c r="I1052" s="1786" t="s">
        <v>10467</v>
      </c>
      <c r="J1052" s="1788" t="s">
        <v>8787</v>
      </c>
      <c r="K1052" s="1735" t="s">
        <v>506</v>
      </c>
      <c r="L1052" s="1789" t="s">
        <v>10468</v>
      </c>
      <c r="M1052" s="1790" t="s">
        <v>10469</v>
      </c>
      <c r="N1052" s="1735" t="s">
        <v>505</v>
      </c>
      <c r="O1052" s="1791" t="s">
        <v>10470</v>
      </c>
      <c r="P1052" s="1785">
        <v>0</v>
      </c>
      <c r="Q1052" s="1764" t="s">
        <v>10357</v>
      </c>
      <c r="R1052" s="1775" t="s">
        <v>7896</v>
      </c>
      <c r="S1052" s="1775" t="s">
        <v>6579</v>
      </c>
      <c r="T1052" s="66" t="s">
        <v>10358</v>
      </c>
      <c r="U1052" s="1764" t="s">
        <v>10359</v>
      </c>
      <c r="V1052" s="66"/>
    </row>
    <row r="1053" spans="3:22" ht="15" customHeight="1" x14ac:dyDescent="0.25">
      <c r="C1053" s="2078">
        <v>44735</v>
      </c>
      <c r="D1053" s="1664" t="s">
        <v>10471</v>
      </c>
      <c r="E1053" s="1765" t="s">
        <v>9871</v>
      </c>
      <c r="F1053" s="1721">
        <v>150</v>
      </c>
      <c r="G1053" s="1766"/>
      <c r="H1053" s="1766"/>
      <c r="I1053" s="1766"/>
      <c r="J1053" s="1767" t="s">
        <v>10449</v>
      </c>
      <c r="K1053" s="1665" t="s">
        <v>506</v>
      </c>
      <c r="L1053" s="1720" t="s">
        <v>1038</v>
      </c>
      <c r="M1053" s="1768" t="s">
        <v>10472</v>
      </c>
      <c r="N1053" s="1665" t="s">
        <v>545</v>
      </c>
      <c r="O1053" s="1769" t="s">
        <v>8961</v>
      </c>
      <c r="P1053" s="1721">
        <v>5</v>
      </c>
      <c r="Q1053" s="1765" t="s">
        <v>5751</v>
      </c>
      <c r="R1053" s="1770" t="s">
        <v>9876</v>
      </c>
      <c r="S1053" s="1770" t="s">
        <v>7237</v>
      </c>
      <c r="T1053" s="61" t="s">
        <v>9877</v>
      </c>
      <c r="U1053" s="1765"/>
      <c r="V1053" s="61"/>
    </row>
    <row r="1054" spans="3:22" ht="15" customHeight="1" x14ac:dyDescent="0.25">
      <c r="C1054" s="2078">
        <v>44735</v>
      </c>
      <c r="D1054" s="1723" t="s">
        <v>10473</v>
      </c>
      <c r="E1054" s="1765" t="s">
        <v>10474</v>
      </c>
      <c r="F1054" s="1784">
        <v>15</v>
      </c>
      <c r="G1054" s="1780"/>
      <c r="H1054" s="1780"/>
      <c r="I1054" s="1780"/>
      <c r="J1054" s="1781" t="s">
        <v>10475</v>
      </c>
      <c r="K1054" s="1724" t="s">
        <v>520</v>
      </c>
      <c r="L1054" s="1724" t="s">
        <v>10476</v>
      </c>
      <c r="M1054" s="1842" t="s">
        <v>10477</v>
      </c>
      <c r="N1054" s="1724" t="s">
        <v>629</v>
      </c>
      <c r="O1054" s="1783" t="s">
        <v>10478</v>
      </c>
      <c r="P1054" s="1784">
        <v>15</v>
      </c>
      <c r="Q1054" s="1765" t="s">
        <v>10479</v>
      </c>
      <c r="R1054" s="1770" t="s">
        <v>10480</v>
      </c>
      <c r="S1054" s="1770" t="s">
        <v>7968</v>
      </c>
      <c r="T1054" s="61" t="s">
        <v>10481</v>
      </c>
      <c r="U1054" s="1765"/>
      <c r="V1054" s="2054" t="s">
        <v>10482</v>
      </c>
    </row>
    <row r="1055" spans="3:22" ht="15" customHeight="1" x14ac:dyDescent="0.25">
      <c r="C1055" s="2078">
        <v>44735</v>
      </c>
      <c r="D1055" s="1672" t="s">
        <v>10483</v>
      </c>
      <c r="E1055" s="1917" t="s">
        <v>10203</v>
      </c>
      <c r="F1055" s="1776" t="s">
        <v>8341</v>
      </c>
      <c r="G1055" s="1766"/>
      <c r="H1055" s="1766"/>
      <c r="I1055" s="1766"/>
      <c r="J1055" s="1767" t="s">
        <v>10484</v>
      </c>
      <c r="K1055" s="1665" t="s">
        <v>506</v>
      </c>
      <c r="L1055" s="1720" t="s">
        <v>10485</v>
      </c>
      <c r="M1055" s="1837" t="s">
        <v>10486</v>
      </c>
      <c r="N1055" s="1665" t="s">
        <v>640</v>
      </c>
      <c r="O1055" s="1769" t="s">
        <v>10487</v>
      </c>
      <c r="P1055" s="1721">
        <v>1</v>
      </c>
      <c r="Q1055" s="1917" t="s">
        <v>10209</v>
      </c>
      <c r="R1055" s="1918" t="s">
        <v>10210</v>
      </c>
      <c r="S1055" s="1918" t="s">
        <v>6546</v>
      </c>
      <c r="T1055" s="1919" t="s">
        <v>10211</v>
      </c>
      <c r="U1055" s="1917"/>
      <c r="V1055" s="1919"/>
    </row>
    <row r="1056" spans="3:22" ht="15" customHeight="1" x14ac:dyDescent="0.25">
      <c r="C1056" s="2078">
        <v>44734</v>
      </c>
      <c r="D1056" s="1752" t="s">
        <v>10488</v>
      </c>
      <c r="E1056" s="1764" t="s">
        <v>10393</v>
      </c>
      <c r="F1056" s="1865" t="s">
        <v>10489</v>
      </c>
      <c r="G1056" s="1866"/>
      <c r="H1056" s="1866"/>
      <c r="I1056" s="1866"/>
      <c r="J1056" s="1867" t="s">
        <v>10490</v>
      </c>
      <c r="K1056" s="1753" t="s">
        <v>782</v>
      </c>
      <c r="L1056" s="1753" t="s">
        <v>10491</v>
      </c>
      <c r="M1056" s="1868" t="s">
        <v>10492</v>
      </c>
      <c r="N1056" s="1753" t="s">
        <v>629</v>
      </c>
      <c r="O1056" s="1869" t="s">
        <v>10493</v>
      </c>
      <c r="P1056" s="1870">
        <v>39</v>
      </c>
      <c r="Q1056" s="1764" t="s">
        <v>10398</v>
      </c>
      <c r="R1056" s="1775" t="s">
        <v>8082</v>
      </c>
      <c r="S1056" s="1775" t="s">
        <v>6546</v>
      </c>
      <c r="T1056" s="66" t="s">
        <v>10399</v>
      </c>
      <c r="U1056" s="1764"/>
      <c r="V1056" s="66">
        <v>965848010</v>
      </c>
    </row>
    <row r="1057" spans="3:22" ht="15" customHeight="1" x14ac:dyDescent="0.25">
      <c r="C1057" s="2078">
        <v>44734</v>
      </c>
      <c r="D1057" s="1693" t="s">
        <v>10494</v>
      </c>
      <c r="E1057" s="1764" t="s">
        <v>10495</v>
      </c>
      <c r="F1057" s="1792">
        <v>31</v>
      </c>
      <c r="G1057" s="1793"/>
      <c r="H1057" s="1793"/>
      <c r="I1057" s="1793"/>
      <c r="J1057" s="1794" t="s">
        <v>10496</v>
      </c>
      <c r="K1057" s="1694" t="s">
        <v>520</v>
      </c>
      <c r="L1057" s="1694" t="s">
        <v>10497</v>
      </c>
      <c r="M1057" s="1796" t="s">
        <v>10498</v>
      </c>
      <c r="N1057" s="1694" t="s">
        <v>545</v>
      </c>
      <c r="O1057" s="1797" t="s">
        <v>10499</v>
      </c>
      <c r="P1057" s="1792">
        <v>57</v>
      </c>
      <c r="Q1057" s="1764" t="s">
        <v>10500</v>
      </c>
      <c r="R1057" s="1775" t="s">
        <v>10501</v>
      </c>
      <c r="S1057" s="1775" t="s">
        <v>7922</v>
      </c>
      <c r="T1057" s="66" t="s">
        <v>10502</v>
      </c>
      <c r="U1057" s="1764" t="s">
        <v>10503</v>
      </c>
      <c r="V1057" s="66" t="s">
        <v>10504</v>
      </c>
    </row>
    <row r="1058" spans="3:22" ht="15" customHeight="1" x14ac:dyDescent="0.25">
      <c r="C1058" s="2078">
        <v>44734</v>
      </c>
      <c r="D1058" s="1664" t="s">
        <v>10505</v>
      </c>
      <c r="E1058" s="1765" t="s">
        <v>10506</v>
      </c>
      <c r="F1058" s="1721">
        <v>25</v>
      </c>
      <c r="G1058" s="1766"/>
      <c r="H1058" s="1766"/>
      <c r="I1058" s="1766"/>
      <c r="J1058" s="1767" t="s">
        <v>10507</v>
      </c>
      <c r="K1058" s="1665" t="s">
        <v>520</v>
      </c>
      <c r="L1058" s="1720" t="s">
        <v>10508</v>
      </c>
      <c r="M1058" s="1768" t="s">
        <v>10509</v>
      </c>
      <c r="N1058" s="1665" t="s">
        <v>505</v>
      </c>
      <c r="O1058" s="1769" t="s">
        <v>10510</v>
      </c>
      <c r="P1058" s="1721">
        <v>31</v>
      </c>
      <c r="Q1058" s="1765" t="s">
        <v>10511</v>
      </c>
      <c r="R1058" s="1770" t="s">
        <v>10512</v>
      </c>
      <c r="S1058" s="1770" t="s">
        <v>6546</v>
      </c>
      <c r="T1058" s="61" t="s">
        <v>10513</v>
      </c>
      <c r="U1058" s="1765" t="s">
        <v>10514</v>
      </c>
      <c r="V1058" s="61" t="s">
        <v>10515</v>
      </c>
    </row>
    <row r="1059" spans="3:22" ht="15" customHeight="1" x14ac:dyDescent="0.25">
      <c r="C1059" s="2078">
        <v>44733</v>
      </c>
      <c r="D1059" s="1679" t="s">
        <v>10516</v>
      </c>
      <c r="E1059" s="1764" t="s">
        <v>9751</v>
      </c>
      <c r="F1059" s="1771">
        <v>240</v>
      </c>
      <c r="G1059" s="1772"/>
      <c r="H1059" s="1772"/>
      <c r="I1059" s="1772"/>
      <c r="J1059" s="1779" t="s">
        <v>10437</v>
      </c>
      <c r="K1059" s="1680" t="s">
        <v>782</v>
      </c>
      <c r="L1059" s="1778" t="s">
        <v>1038</v>
      </c>
      <c r="M1059" s="1773" t="s">
        <v>10517</v>
      </c>
      <c r="N1059" s="1680" t="s">
        <v>545</v>
      </c>
      <c r="O1059" s="1774" t="s">
        <v>10333</v>
      </c>
      <c r="P1059" s="1771">
        <v>0</v>
      </c>
      <c r="Q1059" s="1764" t="s">
        <v>4573</v>
      </c>
      <c r="R1059" s="1775" t="s">
        <v>9756</v>
      </c>
      <c r="S1059" s="1775" t="s">
        <v>6514</v>
      </c>
      <c r="T1059" s="66" t="s">
        <v>9757</v>
      </c>
      <c r="U1059" s="1764" t="s">
        <v>9758</v>
      </c>
      <c r="V1059" s="66" t="s">
        <v>10518</v>
      </c>
    </row>
    <row r="1060" spans="3:22" ht="15" customHeight="1" x14ac:dyDescent="0.25">
      <c r="C1060" s="2078">
        <v>44733</v>
      </c>
      <c r="D1060" s="1679" t="s">
        <v>10519</v>
      </c>
      <c r="E1060" s="1764" t="s">
        <v>8953</v>
      </c>
      <c r="F1060" s="1771">
        <v>3</v>
      </c>
      <c r="G1060" s="1772"/>
      <c r="H1060" s="1772"/>
      <c r="I1060" s="1772"/>
      <c r="J1060" s="1779" t="s">
        <v>10449</v>
      </c>
      <c r="K1060" s="1680" t="s">
        <v>506</v>
      </c>
      <c r="L1060" s="1778" t="s">
        <v>10520</v>
      </c>
      <c r="M1060" s="1773" t="s">
        <v>10521</v>
      </c>
      <c r="N1060" s="1680"/>
      <c r="O1060" s="1774" t="s">
        <v>8961</v>
      </c>
      <c r="P1060" s="1771">
        <v>2</v>
      </c>
      <c r="Q1060" s="1764" t="s">
        <v>8952</v>
      </c>
      <c r="R1060" s="1775" t="s">
        <v>8954</v>
      </c>
      <c r="S1060" s="1775" t="s">
        <v>6534</v>
      </c>
      <c r="T1060" s="66" t="s">
        <v>8955</v>
      </c>
      <c r="U1060" s="1764"/>
      <c r="V1060" s="66"/>
    </row>
    <row r="1061" spans="3:22" ht="15" customHeight="1" x14ac:dyDescent="0.25">
      <c r="C1061" s="2078">
        <v>44732</v>
      </c>
      <c r="D1061" s="1857">
        <v>110487</v>
      </c>
      <c r="E1061" s="1765" t="s">
        <v>8533</v>
      </c>
      <c r="F1061" s="1859">
        <v>8</v>
      </c>
      <c r="G1061" s="1860"/>
      <c r="H1061" s="1860"/>
      <c r="I1061" s="1860"/>
      <c r="J1061" s="1861" t="s">
        <v>10522</v>
      </c>
      <c r="K1061" s="1858" t="s">
        <v>782</v>
      </c>
      <c r="L1061" s="1858" t="s">
        <v>10523</v>
      </c>
      <c r="M1061" s="1862" t="s">
        <v>10524</v>
      </c>
      <c r="N1061" s="1858" t="s">
        <v>640</v>
      </c>
      <c r="O1061" s="1863" t="s">
        <v>10525</v>
      </c>
      <c r="P1061" s="1859">
        <v>38</v>
      </c>
      <c r="Q1061" s="1765" t="s">
        <v>8532</v>
      </c>
      <c r="R1061" s="1770" t="s">
        <v>8534</v>
      </c>
      <c r="S1061" s="1770" t="s">
        <v>6534</v>
      </c>
      <c r="T1061" s="61" t="s">
        <v>10526</v>
      </c>
      <c r="U1061" s="1765"/>
      <c r="V1061" s="61">
        <v>977459036</v>
      </c>
    </row>
    <row r="1062" spans="3:22" ht="15" customHeight="1" x14ac:dyDescent="0.25">
      <c r="C1062" s="2078">
        <v>44732</v>
      </c>
      <c r="D1062" s="1664" t="s">
        <v>10527</v>
      </c>
      <c r="E1062" s="1765" t="s">
        <v>10528</v>
      </c>
      <c r="F1062" s="1721">
        <v>20</v>
      </c>
      <c r="G1062" s="1766"/>
      <c r="H1062" s="1766"/>
      <c r="I1062" s="1766"/>
      <c r="J1062" s="1767" t="s">
        <v>10529</v>
      </c>
      <c r="K1062" s="1665" t="s">
        <v>782</v>
      </c>
      <c r="L1062" s="1720" t="s">
        <v>10530</v>
      </c>
      <c r="M1062" s="1768" t="s">
        <v>10531</v>
      </c>
      <c r="N1062" s="1665" t="s">
        <v>798</v>
      </c>
      <c r="O1062" s="1769" t="s">
        <v>10532</v>
      </c>
      <c r="P1062" s="1721">
        <v>62</v>
      </c>
      <c r="Q1062" s="1765" t="s">
        <v>10533</v>
      </c>
      <c r="R1062" s="1770" t="s">
        <v>10534</v>
      </c>
      <c r="S1062" s="1770" t="s">
        <v>6534</v>
      </c>
      <c r="T1062" s="61" t="s">
        <v>10535</v>
      </c>
      <c r="U1062" s="1765"/>
      <c r="V1062" s="61"/>
    </row>
    <row r="1063" spans="3:22" ht="15" customHeight="1" x14ac:dyDescent="0.25">
      <c r="C1063" s="2078">
        <v>44732</v>
      </c>
      <c r="D1063" s="1679" t="s">
        <v>10536</v>
      </c>
      <c r="E1063" s="1764" t="s">
        <v>9132</v>
      </c>
      <c r="F1063" s="1771">
        <v>500</v>
      </c>
      <c r="G1063" s="1772"/>
      <c r="H1063" s="1772"/>
      <c r="I1063" s="1772"/>
      <c r="J1063" s="1779" t="s">
        <v>10537</v>
      </c>
      <c r="K1063" s="1680" t="s">
        <v>520</v>
      </c>
      <c r="L1063" s="1778" t="s">
        <v>10538</v>
      </c>
      <c r="M1063" s="1837" t="s">
        <v>10539</v>
      </c>
      <c r="N1063" s="1680" t="s">
        <v>545</v>
      </c>
      <c r="O1063" s="1774" t="s">
        <v>10540</v>
      </c>
      <c r="P1063" s="1771">
        <v>2</v>
      </c>
      <c r="Q1063" s="1764" t="s">
        <v>9131</v>
      </c>
      <c r="R1063" s="1775" t="s">
        <v>7860</v>
      </c>
      <c r="S1063" s="1775" t="s">
        <v>6465</v>
      </c>
      <c r="T1063" s="66" t="s">
        <v>9133</v>
      </c>
      <c r="U1063" s="1764"/>
      <c r="V1063" s="66" t="s">
        <v>10217</v>
      </c>
    </row>
    <row r="1064" spans="3:22" ht="15" customHeight="1" x14ac:dyDescent="0.25">
      <c r="C1064" s="2078">
        <v>44729</v>
      </c>
      <c r="D1064" s="1664" t="s">
        <v>10541</v>
      </c>
      <c r="E1064" s="1765" t="s">
        <v>10542</v>
      </c>
      <c r="F1064" s="1721">
        <v>60</v>
      </c>
      <c r="G1064" s="1766"/>
      <c r="H1064" s="1766"/>
      <c r="I1064" s="1766"/>
      <c r="J1064" s="1767" t="s">
        <v>10529</v>
      </c>
      <c r="K1064" s="1665" t="s">
        <v>506</v>
      </c>
      <c r="L1064" s="1720" t="s">
        <v>10543</v>
      </c>
      <c r="M1064" s="1837" t="s">
        <v>10544</v>
      </c>
      <c r="N1064" s="1665" t="s">
        <v>505</v>
      </c>
      <c r="O1064" s="1769" t="s">
        <v>10532</v>
      </c>
      <c r="P1064" s="1721">
        <v>0</v>
      </c>
      <c r="Q1064" s="1765" t="s">
        <v>8723</v>
      </c>
      <c r="R1064" s="1770" t="s">
        <v>6655</v>
      </c>
      <c r="S1064" s="1770" t="s">
        <v>6546</v>
      </c>
      <c r="T1064" s="61" t="s">
        <v>10545</v>
      </c>
      <c r="U1064" s="1765" t="s">
        <v>10546</v>
      </c>
      <c r="V1064" s="61"/>
    </row>
    <row r="1065" spans="3:22" ht="15" customHeight="1" x14ac:dyDescent="0.25">
      <c r="C1065" s="2078">
        <v>44729</v>
      </c>
      <c r="D1065" s="1664" t="s">
        <v>10547</v>
      </c>
      <c r="E1065" s="1765" t="s">
        <v>10548</v>
      </c>
      <c r="F1065" s="1721">
        <v>15</v>
      </c>
      <c r="G1065" s="1766">
        <v>44701</v>
      </c>
      <c r="H1065" s="1766"/>
      <c r="I1065" s="1766"/>
      <c r="J1065" s="1767" t="s">
        <v>10549</v>
      </c>
      <c r="K1065" s="1665" t="s">
        <v>520</v>
      </c>
      <c r="L1065" s="1720" t="s">
        <v>1038</v>
      </c>
      <c r="M1065" s="1768" t="s">
        <v>10550</v>
      </c>
      <c r="N1065" s="1665" t="s">
        <v>629</v>
      </c>
      <c r="O1065" s="1769" t="s">
        <v>10551</v>
      </c>
      <c r="P1065" s="1721">
        <v>54</v>
      </c>
      <c r="Q1065" s="1765" t="s">
        <v>7824</v>
      </c>
      <c r="R1065" s="1770" t="s">
        <v>7826</v>
      </c>
      <c r="S1065" s="1770" t="s">
        <v>6546</v>
      </c>
      <c r="T1065" s="61" t="s">
        <v>10552</v>
      </c>
      <c r="U1065" s="1765"/>
      <c r="V1065" s="61" t="s">
        <v>10553</v>
      </c>
    </row>
    <row r="1066" spans="3:22" ht="15" customHeight="1" x14ac:dyDescent="0.25">
      <c r="C1066" s="2078">
        <v>44729</v>
      </c>
      <c r="D1066" s="1664" t="s">
        <v>10554</v>
      </c>
      <c r="E1066" s="1765" t="s">
        <v>7839</v>
      </c>
      <c r="F1066" s="1721">
        <v>28</v>
      </c>
      <c r="G1066" s="1766"/>
      <c r="H1066" s="1766"/>
      <c r="I1066" s="1766"/>
      <c r="J1066" s="1767" t="s">
        <v>10555</v>
      </c>
      <c r="K1066" s="1665" t="s">
        <v>3609</v>
      </c>
      <c r="L1066" s="1720" t="s">
        <v>586</v>
      </c>
      <c r="M1066" s="2079" t="s">
        <v>10556</v>
      </c>
      <c r="N1066" s="1665" t="s">
        <v>629</v>
      </c>
      <c r="O1066" s="1769" t="s">
        <v>10557</v>
      </c>
      <c r="P1066" s="1721">
        <v>26</v>
      </c>
      <c r="Q1066" s="1765" t="s">
        <v>7838</v>
      </c>
      <c r="R1066" s="1770" t="s">
        <v>6803</v>
      </c>
      <c r="S1066" s="1770" t="s">
        <v>6804</v>
      </c>
      <c r="T1066" s="61" t="s">
        <v>10558</v>
      </c>
      <c r="U1066" s="1765" t="s">
        <v>9336</v>
      </c>
      <c r="V1066" s="61"/>
    </row>
    <row r="1067" spans="3:22" ht="15" customHeight="1" x14ac:dyDescent="0.25">
      <c r="C1067" s="2078">
        <v>44728</v>
      </c>
      <c r="D1067" s="1664" t="s">
        <v>10559</v>
      </c>
      <c r="E1067" s="1765" t="s">
        <v>7572</v>
      </c>
      <c r="F1067" s="1721">
        <v>43</v>
      </c>
      <c r="G1067" s="1766"/>
      <c r="H1067" s="1766"/>
      <c r="I1067" s="1766"/>
      <c r="J1067" s="1767" t="s">
        <v>10560</v>
      </c>
      <c r="K1067" s="1665" t="s">
        <v>3667</v>
      </c>
      <c r="L1067" s="1720" t="s">
        <v>10561</v>
      </c>
      <c r="M1067" s="1768" t="s">
        <v>10562</v>
      </c>
      <c r="N1067" s="1665" t="s">
        <v>505</v>
      </c>
      <c r="O1067" s="1769" t="s">
        <v>10563</v>
      </c>
      <c r="P1067" s="1721">
        <v>29</v>
      </c>
      <c r="Q1067" s="1765" t="s">
        <v>7571</v>
      </c>
      <c r="R1067" s="1770" t="s">
        <v>7573</v>
      </c>
      <c r="S1067" s="1770" t="s">
        <v>6708</v>
      </c>
      <c r="T1067" s="61" t="s">
        <v>10564</v>
      </c>
      <c r="U1067" s="1765"/>
      <c r="V1067" s="61">
        <v>780849</v>
      </c>
    </row>
    <row r="1068" spans="3:22" ht="15" customHeight="1" x14ac:dyDescent="0.25">
      <c r="C1068" s="2078">
        <v>44727</v>
      </c>
      <c r="D1068" s="1664" t="s">
        <v>10565</v>
      </c>
      <c r="E1068" s="1765" t="s">
        <v>10566</v>
      </c>
      <c r="F1068" s="1721">
        <v>15</v>
      </c>
      <c r="G1068" s="1766"/>
      <c r="H1068" s="1766"/>
      <c r="I1068" s="1766"/>
      <c r="J1068" s="1767" t="s">
        <v>10560</v>
      </c>
      <c r="K1068" s="1665" t="s">
        <v>3667</v>
      </c>
      <c r="L1068" s="1720" t="s">
        <v>10567</v>
      </c>
      <c r="M1068" s="1768" t="s">
        <v>10568</v>
      </c>
      <c r="N1068" s="1665" t="s">
        <v>505</v>
      </c>
      <c r="O1068" s="1769" t="s">
        <v>10569</v>
      </c>
      <c r="P1068" s="1721">
        <v>0</v>
      </c>
      <c r="Q1068" s="1765" t="s">
        <v>10570</v>
      </c>
      <c r="R1068" s="1770" t="s">
        <v>10571</v>
      </c>
      <c r="S1068" s="1770" t="s">
        <v>10572</v>
      </c>
      <c r="T1068" s="61" t="s">
        <v>10573</v>
      </c>
      <c r="U1068" s="1765" t="s">
        <v>10574</v>
      </c>
      <c r="V1068" s="61" t="s">
        <v>10575</v>
      </c>
    </row>
    <row r="1069" spans="3:22" ht="15" customHeight="1" x14ac:dyDescent="0.25">
      <c r="C1069" s="2078">
        <v>44727</v>
      </c>
      <c r="D1069" s="1679" t="s">
        <v>10576</v>
      </c>
      <c r="E1069" s="1764" t="s">
        <v>10094</v>
      </c>
      <c r="F1069" s="1890">
        <v>300</v>
      </c>
      <c r="G1069" s="1772"/>
      <c r="H1069" s="1772"/>
      <c r="I1069" s="1772"/>
      <c r="J1069" s="1779" t="s">
        <v>10577</v>
      </c>
      <c r="K1069" s="1680" t="s">
        <v>782</v>
      </c>
      <c r="L1069" s="1778" t="s">
        <v>10578</v>
      </c>
      <c r="M1069" s="1790" t="s">
        <v>10579</v>
      </c>
      <c r="N1069" s="1680" t="s">
        <v>629</v>
      </c>
      <c r="O1069" s="1774" t="s">
        <v>10580</v>
      </c>
      <c r="P1069" s="1771">
        <v>4</v>
      </c>
      <c r="Q1069" s="1764" t="s">
        <v>3855</v>
      </c>
      <c r="R1069" s="1775" t="s">
        <v>6831</v>
      </c>
      <c r="S1069" s="1775" t="s">
        <v>6620</v>
      </c>
      <c r="T1069" s="66" t="s">
        <v>10100</v>
      </c>
      <c r="U1069" s="1764"/>
      <c r="V1069" s="66"/>
    </row>
    <row r="1070" spans="3:22" ht="15" customHeight="1" x14ac:dyDescent="0.25">
      <c r="C1070" s="2078">
        <v>44727</v>
      </c>
      <c r="D1070" s="1679" t="s">
        <v>10581</v>
      </c>
      <c r="E1070" s="1764" t="s">
        <v>6633</v>
      </c>
      <c r="F1070" s="1771">
        <v>142</v>
      </c>
      <c r="G1070" s="1772"/>
      <c r="H1070" s="1772"/>
      <c r="I1070" s="1772"/>
      <c r="J1070" s="1779" t="s">
        <v>10582</v>
      </c>
      <c r="K1070" s="1680" t="s">
        <v>4478</v>
      </c>
      <c r="L1070" s="1778" t="s">
        <v>10583</v>
      </c>
      <c r="M1070" s="1773"/>
      <c r="N1070" s="1680"/>
      <c r="O1070" s="1774"/>
      <c r="P1070" s="1771">
        <v>2</v>
      </c>
      <c r="Q1070" s="1764" t="s">
        <v>5460</v>
      </c>
      <c r="R1070" s="1775" t="s">
        <v>6634</v>
      </c>
      <c r="S1070" s="1775" t="s">
        <v>6635</v>
      </c>
      <c r="T1070" s="66" t="s">
        <v>10289</v>
      </c>
      <c r="U1070" s="1764"/>
      <c r="V1070" s="66" t="s">
        <v>10290</v>
      </c>
    </row>
    <row r="1071" spans="3:22" ht="15" customHeight="1" x14ac:dyDescent="0.25">
      <c r="C1071" s="2078">
        <v>44727</v>
      </c>
      <c r="D1071" s="1664" t="s">
        <v>10584</v>
      </c>
      <c r="E1071" s="1765" t="s">
        <v>10585</v>
      </c>
      <c r="F1071" s="1721">
        <v>30</v>
      </c>
      <c r="G1071" s="1766"/>
      <c r="H1071" s="1766"/>
      <c r="I1071" s="1766"/>
      <c r="J1071" s="1767" t="s">
        <v>10586</v>
      </c>
      <c r="K1071" s="1665" t="s">
        <v>782</v>
      </c>
      <c r="L1071" s="1720" t="s">
        <v>10587</v>
      </c>
      <c r="M1071" s="1768" t="s">
        <v>10588</v>
      </c>
      <c r="N1071" s="1665" t="s">
        <v>505</v>
      </c>
      <c r="O1071" s="1769" t="s">
        <v>10589</v>
      </c>
      <c r="P1071" s="1721">
        <v>0</v>
      </c>
      <c r="Q1071" s="1765" t="s">
        <v>6692</v>
      </c>
      <c r="R1071" s="1770" t="s">
        <v>6694</v>
      </c>
      <c r="S1071" s="1770" t="s">
        <v>6534</v>
      </c>
      <c r="T1071" s="61" t="s">
        <v>10590</v>
      </c>
      <c r="U1071" s="1765"/>
      <c r="V1071" s="61">
        <v>158332655</v>
      </c>
    </row>
    <row r="1072" spans="3:22" ht="15" customHeight="1" x14ac:dyDescent="0.25">
      <c r="C1072" s="2078">
        <v>44726</v>
      </c>
      <c r="D1072" s="1679" t="s">
        <v>10591</v>
      </c>
      <c r="E1072" s="1764" t="s">
        <v>8632</v>
      </c>
      <c r="F1072" s="1771">
        <v>25</v>
      </c>
      <c r="G1072" s="1772"/>
      <c r="H1072" s="1772"/>
      <c r="I1072" s="1772"/>
      <c r="J1072" s="1779" t="s">
        <v>10592</v>
      </c>
      <c r="K1072" s="1680" t="s">
        <v>520</v>
      </c>
      <c r="L1072" s="1778" t="s">
        <v>1038</v>
      </c>
      <c r="M1072" s="1773" t="s">
        <v>10593</v>
      </c>
      <c r="N1072" s="1680" t="s">
        <v>545</v>
      </c>
      <c r="O1072" s="1774" t="s">
        <v>10569</v>
      </c>
      <c r="P1072" s="1771">
        <v>10</v>
      </c>
      <c r="Q1072" s="1764" t="s">
        <v>8631</v>
      </c>
      <c r="R1072" s="1775" t="s">
        <v>7818</v>
      </c>
      <c r="S1072" s="1775" t="s">
        <v>6484</v>
      </c>
      <c r="T1072" s="66" t="s">
        <v>10594</v>
      </c>
      <c r="U1072" s="1764"/>
      <c r="V1072" s="66">
        <v>283561</v>
      </c>
    </row>
    <row r="1073" spans="3:22" ht="15" customHeight="1" x14ac:dyDescent="0.25">
      <c r="C1073" s="2078">
        <v>44726</v>
      </c>
      <c r="D1073" s="1723" t="s">
        <v>10595</v>
      </c>
      <c r="E1073" s="1765" t="s">
        <v>10596</v>
      </c>
      <c r="F1073" s="1784">
        <v>25</v>
      </c>
      <c r="G1073" s="1780"/>
      <c r="H1073" s="1780"/>
      <c r="I1073" s="1780"/>
      <c r="J1073" s="1781" t="s">
        <v>10597</v>
      </c>
      <c r="K1073" s="1724" t="s">
        <v>506</v>
      </c>
      <c r="L1073" s="1724" t="s">
        <v>10598</v>
      </c>
      <c r="M1073" s="1782" t="s">
        <v>10599</v>
      </c>
      <c r="N1073" s="1724" t="s">
        <v>545</v>
      </c>
      <c r="O1073" s="1783" t="s">
        <v>10600</v>
      </c>
      <c r="P1073" s="1784">
        <v>10</v>
      </c>
      <c r="Q1073" s="1765" t="s">
        <v>10601</v>
      </c>
      <c r="R1073" s="1770" t="s">
        <v>10602</v>
      </c>
      <c r="S1073" s="1770" t="s">
        <v>6546</v>
      </c>
      <c r="T1073" s="61" t="s">
        <v>10603</v>
      </c>
      <c r="U1073" s="1765" t="s">
        <v>10604</v>
      </c>
      <c r="V1073" s="61"/>
    </row>
    <row r="1074" spans="3:22" ht="15" customHeight="1" x14ac:dyDescent="0.25">
      <c r="C1074" s="2078">
        <v>44726</v>
      </c>
      <c r="D1074" s="1664" t="s">
        <v>10605</v>
      </c>
      <c r="E1074" s="1765" t="s">
        <v>9987</v>
      </c>
      <c r="F1074" s="1721" t="s">
        <v>10606</v>
      </c>
      <c r="G1074" s="1766"/>
      <c r="H1074" s="1766"/>
      <c r="I1074" s="1766"/>
      <c r="J1074" s="1767" t="s">
        <v>10607</v>
      </c>
      <c r="K1074" s="1665" t="s">
        <v>520</v>
      </c>
      <c r="L1074" s="1720" t="s">
        <v>10608</v>
      </c>
      <c r="M1074" s="1768" t="s">
        <v>10609</v>
      </c>
      <c r="N1074" s="1665" t="s">
        <v>587</v>
      </c>
      <c r="O1074" s="1769" t="s">
        <v>10610</v>
      </c>
      <c r="P1074" s="1721">
        <v>28</v>
      </c>
      <c r="Q1074" s="1765" t="s">
        <v>9992</v>
      </c>
      <c r="R1074" s="1770" t="s">
        <v>9993</v>
      </c>
      <c r="S1074" s="1770" t="s">
        <v>6546</v>
      </c>
      <c r="T1074" s="61" t="s">
        <v>9994</v>
      </c>
      <c r="U1074" s="1765"/>
      <c r="V1074" s="61" t="s">
        <v>9995</v>
      </c>
    </row>
    <row r="1075" spans="3:22" ht="15" customHeight="1" x14ac:dyDescent="0.25">
      <c r="C1075" s="2078">
        <v>44726</v>
      </c>
      <c r="D1075" s="1664" t="s">
        <v>10611</v>
      </c>
      <c r="E1075" s="1765" t="s">
        <v>10612</v>
      </c>
      <c r="F1075" s="1665">
        <v>30</v>
      </c>
      <c r="G1075" s="1766"/>
      <c r="H1075" s="1766"/>
      <c r="I1075" s="1766"/>
      <c r="J1075" s="1767" t="s">
        <v>10613</v>
      </c>
      <c r="K1075" s="1665" t="s">
        <v>506</v>
      </c>
      <c r="L1075" s="1720"/>
      <c r="M1075" s="1768" t="s">
        <v>10614</v>
      </c>
      <c r="N1075" s="1665" t="s">
        <v>629</v>
      </c>
      <c r="O1075" s="1769" t="s">
        <v>10615</v>
      </c>
      <c r="P1075" s="1721">
        <v>23</v>
      </c>
      <c r="Q1075" s="1765" t="s">
        <v>10616</v>
      </c>
      <c r="R1075" s="1770" t="s">
        <v>9418</v>
      </c>
      <c r="S1075" s="1770" t="s">
        <v>6708</v>
      </c>
      <c r="T1075" s="61" t="s">
        <v>10617</v>
      </c>
      <c r="U1075" s="1765" t="s">
        <v>10618</v>
      </c>
      <c r="V1075" s="61"/>
    </row>
    <row r="1076" spans="3:22" ht="15" customHeight="1" x14ac:dyDescent="0.25">
      <c r="C1076" s="2078">
        <v>44725</v>
      </c>
      <c r="D1076" s="1679" t="s">
        <v>10619</v>
      </c>
      <c r="E1076" s="1764" t="s">
        <v>9871</v>
      </c>
      <c r="F1076" s="1771">
        <v>150</v>
      </c>
      <c r="G1076" s="1772"/>
      <c r="H1076" s="1772"/>
      <c r="I1076" s="1772"/>
      <c r="J1076" s="1779" t="s">
        <v>10607</v>
      </c>
      <c r="K1076" s="1680" t="s">
        <v>506</v>
      </c>
      <c r="L1076" s="1778" t="s">
        <v>1038</v>
      </c>
      <c r="M1076" s="1773" t="s">
        <v>10620</v>
      </c>
      <c r="N1076" s="1680" t="s">
        <v>505</v>
      </c>
      <c r="O1076" s="1774" t="s">
        <v>10532</v>
      </c>
      <c r="P1076" s="1771">
        <v>3</v>
      </c>
      <c r="Q1076" s="1764" t="s">
        <v>5751</v>
      </c>
      <c r="R1076" s="1775" t="s">
        <v>9876</v>
      </c>
      <c r="S1076" s="1775" t="s">
        <v>7237</v>
      </c>
      <c r="T1076" s="66" t="s">
        <v>9877</v>
      </c>
      <c r="U1076" s="1764"/>
      <c r="V1076" s="66"/>
    </row>
    <row r="1077" spans="3:22" ht="15" customHeight="1" x14ac:dyDescent="0.25">
      <c r="C1077" s="2078">
        <v>44725</v>
      </c>
      <c r="D1077" s="1664" t="s">
        <v>10621</v>
      </c>
      <c r="E1077" s="1765" t="s">
        <v>8217</v>
      </c>
      <c r="F1077" s="1721" t="s">
        <v>10622</v>
      </c>
      <c r="G1077" s="1766"/>
      <c r="H1077" s="1766"/>
      <c r="I1077" s="1766"/>
      <c r="J1077" s="1767" t="s">
        <v>10623</v>
      </c>
      <c r="K1077" s="1665" t="s">
        <v>506</v>
      </c>
      <c r="L1077" s="1720" t="s">
        <v>1038</v>
      </c>
      <c r="M1077" s="1768" t="s">
        <v>10624</v>
      </c>
      <c r="N1077" s="1665" t="s">
        <v>505</v>
      </c>
      <c r="O1077" s="1769" t="s">
        <v>10625</v>
      </c>
      <c r="P1077" s="1721">
        <v>3</v>
      </c>
      <c r="Q1077" s="1765" t="s">
        <v>8216</v>
      </c>
      <c r="R1077" s="1770" t="s">
        <v>7960</v>
      </c>
      <c r="S1077" s="1770" t="s">
        <v>6502</v>
      </c>
      <c r="T1077" s="61">
        <v>2210</v>
      </c>
      <c r="U1077" s="1765" t="s">
        <v>10244</v>
      </c>
      <c r="V1077" s="61"/>
    </row>
    <row r="1078" spans="3:22" ht="15" customHeight="1" x14ac:dyDescent="0.25">
      <c r="C1078" s="2078">
        <v>44722</v>
      </c>
      <c r="D1078" s="1679" t="s">
        <v>10626</v>
      </c>
      <c r="E1078" s="1764" t="s">
        <v>10627</v>
      </c>
      <c r="F1078" s="1771">
        <v>100</v>
      </c>
      <c r="G1078" s="1772"/>
      <c r="H1078" s="1772"/>
      <c r="I1078" s="1772"/>
      <c r="J1078" s="1779" t="s">
        <v>10628</v>
      </c>
      <c r="K1078" s="1680" t="s">
        <v>506</v>
      </c>
      <c r="L1078" s="1778" t="s">
        <v>1038</v>
      </c>
      <c r="M1078" s="1790" t="s">
        <v>10629</v>
      </c>
      <c r="N1078" s="1680" t="s">
        <v>545</v>
      </c>
      <c r="O1078" s="1774" t="s">
        <v>10557</v>
      </c>
      <c r="P1078" s="1771">
        <v>11</v>
      </c>
      <c r="Q1078" s="1764" t="s">
        <v>10630</v>
      </c>
      <c r="R1078" s="1775" t="s">
        <v>10122</v>
      </c>
      <c r="S1078" s="1775" t="s">
        <v>6546</v>
      </c>
      <c r="T1078" s="66" t="s">
        <v>10631</v>
      </c>
      <c r="U1078" s="1764"/>
      <c r="V1078" s="66"/>
    </row>
    <row r="1079" spans="3:22" ht="15" customHeight="1" x14ac:dyDescent="0.25">
      <c r="C1079" s="2078">
        <v>44722</v>
      </c>
      <c r="D1079" s="1991" t="s">
        <v>10632</v>
      </c>
      <c r="E1079" s="1764" t="s">
        <v>10633</v>
      </c>
      <c r="F1079" s="1992" t="s">
        <v>10634</v>
      </c>
      <c r="G1079" s="1993"/>
      <c r="H1079" s="1993"/>
      <c r="I1079" s="1993"/>
      <c r="J1079" s="1994" t="s">
        <v>10635</v>
      </c>
      <c r="K1079" s="1995" t="s">
        <v>506</v>
      </c>
      <c r="L1079" s="1995" t="s">
        <v>10636</v>
      </c>
      <c r="M1079" s="1996" t="s">
        <v>10637</v>
      </c>
      <c r="N1079" s="1995" t="s">
        <v>730</v>
      </c>
      <c r="O1079" s="1997" t="s">
        <v>10638</v>
      </c>
      <c r="P1079" s="1998">
        <v>1</v>
      </c>
      <c r="Q1079" s="1764" t="s">
        <v>7160</v>
      </c>
      <c r="R1079" s="1775" t="s">
        <v>7162</v>
      </c>
      <c r="S1079" s="1775" t="s">
        <v>6484</v>
      </c>
      <c r="T1079" s="66">
        <v>20723</v>
      </c>
      <c r="U1079" s="1764"/>
      <c r="V1079" s="66"/>
    </row>
    <row r="1080" spans="3:22" ht="15" customHeight="1" x14ac:dyDescent="0.25">
      <c r="C1080" s="2078">
        <v>44722</v>
      </c>
      <c r="D1080" s="1679" t="s">
        <v>10639</v>
      </c>
      <c r="E1080" s="1764" t="s">
        <v>10081</v>
      </c>
      <c r="F1080" s="1771">
        <v>75</v>
      </c>
      <c r="G1080" s="1772"/>
      <c r="H1080" s="1772"/>
      <c r="I1080" s="1772"/>
      <c r="J1080" s="1779" t="s">
        <v>10640</v>
      </c>
      <c r="K1080" s="1680" t="s">
        <v>782</v>
      </c>
      <c r="L1080" s="1778"/>
      <c r="M1080" s="1773" t="s">
        <v>10641</v>
      </c>
      <c r="N1080" s="1680" t="s">
        <v>629</v>
      </c>
      <c r="O1080" s="1774" t="s">
        <v>10642</v>
      </c>
      <c r="P1080" s="1771">
        <v>18</v>
      </c>
      <c r="Q1080" s="1764" t="s">
        <v>7816</v>
      </c>
      <c r="R1080" s="1775" t="s">
        <v>7818</v>
      </c>
      <c r="S1080" s="1775" t="s">
        <v>6484</v>
      </c>
      <c r="T1080" s="66" t="s">
        <v>10086</v>
      </c>
      <c r="U1080" s="1764"/>
      <c r="V1080" s="66"/>
    </row>
    <row r="1081" spans="3:22" ht="15" customHeight="1" x14ac:dyDescent="0.25">
      <c r="C1081" s="2078">
        <v>44721</v>
      </c>
      <c r="D1081" s="1723" t="s">
        <v>10643</v>
      </c>
      <c r="E1081" s="1765" t="s">
        <v>10107</v>
      </c>
      <c r="F1081" s="1965" t="s">
        <v>10644</v>
      </c>
      <c r="G1081" s="1780"/>
      <c r="H1081" s="1780"/>
      <c r="I1081" s="1780"/>
      <c r="J1081" s="1781" t="s">
        <v>10645</v>
      </c>
      <c r="K1081" s="1724" t="s">
        <v>520</v>
      </c>
      <c r="L1081" s="1724" t="s">
        <v>10646</v>
      </c>
      <c r="M1081" s="1782" t="s">
        <v>10647</v>
      </c>
      <c r="N1081" s="1724" t="s">
        <v>505</v>
      </c>
      <c r="O1081" s="1783" t="s">
        <v>10648</v>
      </c>
      <c r="P1081" s="1784">
        <v>1</v>
      </c>
      <c r="Q1081" s="1765" t="s">
        <v>6960</v>
      </c>
      <c r="R1081" s="1770" t="s">
        <v>7628</v>
      </c>
      <c r="S1081" s="1770" t="s">
        <v>6546</v>
      </c>
      <c r="T1081" s="61" t="s">
        <v>10113</v>
      </c>
      <c r="U1081" s="1765"/>
      <c r="V1081" s="2054" t="s">
        <v>10114</v>
      </c>
    </row>
    <row r="1082" spans="3:22" ht="15" customHeight="1" x14ac:dyDescent="0.25">
      <c r="C1082" s="2078">
        <v>44721</v>
      </c>
      <c r="D1082" s="1693" t="s">
        <v>10649</v>
      </c>
      <c r="E1082" s="1764" t="s">
        <v>10650</v>
      </c>
      <c r="F1082" s="1792">
        <v>16</v>
      </c>
      <c r="G1082" s="1793"/>
      <c r="H1082" s="1793"/>
      <c r="I1082" s="1793"/>
      <c r="J1082" s="1794">
        <v>44725</v>
      </c>
      <c r="K1082" s="1694" t="s">
        <v>506</v>
      </c>
      <c r="L1082" s="1694" t="s">
        <v>10651</v>
      </c>
      <c r="M1082" s="1796" t="s">
        <v>10652</v>
      </c>
      <c r="N1082" s="1694" t="s">
        <v>505</v>
      </c>
      <c r="O1082" s="1797" t="s">
        <v>10653</v>
      </c>
      <c r="P1082" s="1792">
        <v>0</v>
      </c>
      <c r="Q1082" s="1764" t="s">
        <v>5382</v>
      </c>
      <c r="R1082" s="1775" t="s">
        <v>6446</v>
      </c>
      <c r="S1082" s="1775" t="s">
        <v>6447</v>
      </c>
      <c r="T1082" s="66" t="s">
        <v>10654</v>
      </c>
      <c r="U1082" s="1764"/>
      <c r="V1082" s="66"/>
    </row>
    <row r="1083" spans="3:22" ht="15" customHeight="1" x14ac:dyDescent="0.25">
      <c r="C1083" s="2078">
        <v>44721</v>
      </c>
      <c r="D1083" s="1679" t="s">
        <v>10655</v>
      </c>
      <c r="E1083" s="1764" t="s">
        <v>7852</v>
      </c>
      <c r="F1083" s="1771">
        <v>3</v>
      </c>
      <c r="G1083" s="1772"/>
      <c r="H1083" s="1772"/>
      <c r="I1083" s="1772"/>
      <c r="J1083" s="1779" t="s">
        <v>10656</v>
      </c>
      <c r="K1083" s="1680" t="s">
        <v>4642</v>
      </c>
      <c r="L1083" s="1778" t="s">
        <v>10657</v>
      </c>
      <c r="M1083" s="2079" t="s">
        <v>10658</v>
      </c>
      <c r="N1083" s="1680" t="s">
        <v>545</v>
      </c>
      <c r="O1083" s="1774" t="s">
        <v>10659</v>
      </c>
      <c r="P1083" s="1771">
        <v>110</v>
      </c>
      <c r="Q1083" s="1764" t="s">
        <v>7851</v>
      </c>
      <c r="R1083" s="1775" t="s">
        <v>7853</v>
      </c>
      <c r="S1083" s="1775" t="s">
        <v>6534</v>
      </c>
      <c r="T1083" s="66" t="s">
        <v>10660</v>
      </c>
      <c r="U1083" s="1764"/>
      <c r="V1083" s="66"/>
    </row>
    <row r="1084" spans="3:22" ht="15" customHeight="1" x14ac:dyDescent="0.25">
      <c r="C1084" s="2078">
        <v>44721</v>
      </c>
      <c r="D1084" s="1693" t="s">
        <v>10661</v>
      </c>
      <c r="E1084" s="1764" t="s">
        <v>10662</v>
      </c>
      <c r="F1084" s="1792">
        <v>100</v>
      </c>
      <c r="G1084" s="1793"/>
      <c r="H1084" s="1793"/>
      <c r="I1084" s="1793"/>
      <c r="J1084" s="1794" t="s">
        <v>10663</v>
      </c>
      <c r="K1084" s="1694" t="s">
        <v>506</v>
      </c>
      <c r="L1084" s="1694" t="s">
        <v>10664</v>
      </c>
      <c r="M1084" s="1796" t="s">
        <v>1144</v>
      </c>
      <c r="N1084" s="1694"/>
      <c r="O1084" s="1797" t="s">
        <v>10625</v>
      </c>
      <c r="P1084" s="1792">
        <v>24</v>
      </c>
      <c r="Q1084" s="1764" t="s">
        <v>5505</v>
      </c>
      <c r="R1084" s="1775" t="s">
        <v>6962</v>
      </c>
      <c r="S1084" s="1775" t="s">
        <v>6546</v>
      </c>
      <c r="T1084" s="66" t="s">
        <v>10665</v>
      </c>
      <c r="U1084" s="1764"/>
      <c r="V1084" s="66">
        <v>481232988</v>
      </c>
    </row>
    <row r="1085" spans="3:22" ht="15" customHeight="1" x14ac:dyDescent="0.25">
      <c r="C1085" s="2078">
        <v>44721</v>
      </c>
      <c r="D1085" s="1664" t="s">
        <v>10666</v>
      </c>
      <c r="E1085" s="1765" t="s">
        <v>6618</v>
      </c>
      <c r="F1085" s="1665">
        <v>30</v>
      </c>
      <c r="G1085" s="1766"/>
      <c r="H1085" s="1766"/>
      <c r="I1085" s="1766"/>
      <c r="J1085" s="1767">
        <v>44721</v>
      </c>
      <c r="K1085" s="1665" t="s">
        <v>520</v>
      </c>
      <c r="L1085" s="1720" t="s">
        <v>10460</v>
      </c>
      <c r="M1085" s="1768" t="s">
        <v>10667</v>
      </c>
      <c r="N1085" s="1665" t="s">
        <v>505</v>
      </c>
      <c r="O1085" s="1769" t="s">
        <v>10462</v>
      </c>
      <c r="P1085" s="1721">
        <v>20</v>
      </c>
      <c r="Q1085" s="1765" t="s">
        <v>6617</v>
      </c>
      <c r="R1085" s="1770" t="s">
        <v>6619</v>
      </c>
      <c r="S1085" s="1770" t="s">
        <v>6620</v>
      </c>
      <c r="T1085" s="61" t="s">
        <v>10463</v>
      </c>
      <c r="U1085" s="1765" t="s">
        <v>9443</v>
      </c>
      <c r="V1085" s="61" t="s">
        <v>10464</v>
      </c>
    </row>
    <row r="1086" spans="3:22" ht="15" customHeight="1" x14ac:dyDescent="0.25">
      <c r="C1086" s="2078">
        <v>44721</v>
      </c>
      <c r="D1086" s="1664" t="s">
        <v>10668</v>
      </c>
      <c r="E1086" s="1765" t="s">
        <v>10669</v>
      </c>
      <c r="F1086" s="1776" t="s">
        <v>10670</v>
      </c>
      <c r="G1086" s="1766"/>
      <c r="H1086" s="1766"/>
      <c r="I1086" s="1766"/>
      <c r="J1086" s="1767" t="s">
        <v>10671</v>
      </c>
      <c r="K1086" s="1665" t="s">
        <v>506</v>
      </c>
      <c r="L1086" s="1720" t="s">
        <v>10672</v>
      </c>
      <c r="M1086" s="1837" t="s">
        <v>10673</v>
      </c>
      <c r="N1086" s="1665" t="s">
        <v>629</v>
      </c>
      <c r="O1086" s="1769" t="s">
        <v>10674</v>
      </c>
      <c r="P1086" s="1721">
        <v>41</v>
      </c>
      <c r="Q1086" s="1765" t="s">
        <v>10675</v>
      </c>
      <c r="R1086" s="1770" t="s">
        <v>10676</v>
      </c>
      <c r="S1086" s="1770" t="s">
        <v>6579</v>
      </c>
      <c r="T1086" s="61" t="s">
        <v>10677</v>
      </c>
      <c r="U1086" s="1765" t="s">
        <v>10678</v>
      </c>
      <c r="V1086" s="61"/>
    </row>
    <row r="1087" spans="3:22" ht="15" customHeight="1" x14ac:dyDescent="0.25">
      <c r="C1087" s="2078">
        <v>44720</v>
      </c>
      <c r="D1087" s="1664" t="s">
        <v>10679</v>
      </c>
      <c r="E1087" s="1765" t="s">
        <v>7533</v>
      </c>
      <c r="F1087" s="1721">
        <v>4</v>
      </c>
      <c r="G1087" s="1766"/>
      <c r="H1087" s="1766"/>
      <c r="I1087" s="1766"/>
      <c r="J1087" s="1767" t="s">
        <v>10680</v>
      </c>
      <c r="K1087" s="1665" t="s">
        <v>506</v>
      </c>
      <c r="L1087" s="1720" t="s">
        <v>10681</v>
      </c>
      <c r="M1087" s="1768" t="s">
        <v>10682</v>
      </c>
      <c r="N1087" s="1665" t="s">
        <v>629</v>
      </c>
      <c r="O1087" s="1769" t="s">
        <v>10683</v>
      </c>
      <c r="P1087" s="1721">
        <v>27</v>
      </c>
      <c r="Q1087" s="1765" t="s">
        <v>7532</v>
      </c>
      <c r="R1087" s="1770" t="s">
        <v>7534</v>
      </c>
      <c r="S1087" s="1770" t="s">
        <v>6514</v>
      </c>
      <c r="T1087" s="61" t="s">
        <v>10684</v>
      </c>
      <c r="U1087" s="1765"/>
      <c r="V1087" s="61"/>
    </row>
    <row r="1088" spans="3:22" ht="15" customHeight="1" x14ac:dyDescent="0.25">
      <c r="C1088" s="2078">
        <v>44720</v>
      </c>
      <c r="D1088" s="1679" t="s">
        <v>10685</v>
      </c>
      <c r="E1088" s="1764" t="s">
        <v>10686</v>
      </c>
      <c r="F1088" s="1771">
        <v>110</v>
      </c>
      <c r="G1088" s="1772"/>
      <c r="H1088" s="1772"/>
      <c r="I1088" s="1772"/>
      <c r="J1088" s="1779" t="s">
        <v>10687</v>
      </c>
      <c r="K1088" s="1680" t="s">
        <v>506</v>
      </c>
      <c r="L1088" s="1778" t="s">
        <v>1038</v>
      </c>
      <c r="M1088" s="1768" t="s">
        <v>10688</v>
      </c>
      <c r="N1088" s="1680" t="s">
        <v>587</v>
      </c>
      <c r="O1088" s="1774" t="s">
        <v>10689</v>
      </c>
      <c r="P1088" s="1771">
        <v>7</v>
      </c>
      <c r="Q1088" s="1764" t="s">
        <v>6085</v>
      </c>
      <c r="R1088" s="1775" t="s">
        <v>6707</v>
      </c>
      <c r="S1088" s="1775" t="s">
        <v>6708</v>
      </c>
      <c r="T1088" s="66" t="s">
        <v>10690</v>
      </c>
      <c r="U1088" s="1764" t="s">
        <v>10686</v>
      </c>
      <c r="V1088" s="66">
        <v>861230104</v>
      </c>
    </row>
    <row r="1089" spans="3:22" ht="15" customHeight="1" x14ac:dyDescent="0.25">
      <c r="C1089" s="2078">
        <v>44720</v>
      </c>
      <c r="D1089" s="1664" t="s">
        <v>10691</v>
      </c>
      <c r="E1089" s="1765" t="s">
        <v>9380</v>
      </c>
      <c r="F1089" s="1721">
        <v>30</v>
      </c>
      <c r="G1089" s="1766"/>
      <c r="H1089" s="1766"/>
      <c r="I1089" s="1766"/>
      <c r="J1089" s="1767" t="s">
        <v>10692</v>
      </c>
      <c r="K1089" s="1665" t="s">
        <v>782</v>
      </c>
      <c r="L1089" s="1720" t="s">
        <v>10693</v>
      </c>
      <c r="M1089" s="1768"/>
      <c r="N1089" s="1665"/>
      <c r="O1089" s="1769" t="s">
        <v>10694</v>
      </c>
      <c r="P1089" s="1721">
        <v>68</v>
      </c>
      <c r="Q1089" s="1765" t="s">
        <v>5494</v>
      </c>
      <c r="R1089" s="1770" t="s">
        <v>10695</v>
      </c>
      <c r="S1089" s="1770" t="s">
        <v>6792</v>
      </c>
      <c r="T1089" s="61" t="s">
        <v>10696</v>
      </c>
      <c r="U1089" s="1765"/>
      <c r="V1089" s="61"/>
    </row>
    <row r="1090" spans="3:22" ht="15" customHeight="1" x14ac:dyDescent="0.25">
      <c r="C1090" s="2078">
        <v>44719</v>
      </c>
      <c r="D1090" s="1734" t="s">
        <v>10697</v>
      </c>
      <c r="E1090" s="1764" t="s">
        <v>6445</v>
      </c>
      <c r="F1090" s="1785">
        <v>20</v>
      </c>
      <c r="G1090" s="1786"/>
      <c r="H1090" s="1786"/>
      <c r="I1090" s="1786"/>
      <c r="J1090" s="1788" t="s">
        <v>10698</v>
      </c>
      <c r="K1090" s="1735" t="s">
        <v>506</v>
      </c>
      <c r="L1090" s="1789" t="s">
        <v>1038</v>
      </c>
      <c r="M1090" s="1790" t="s">
        <v>10699</v>
      </c>
      <c r="N1090" s="1735" t="s">
        <v>505</v>
      </c>
      <c r="O1090" s="1791" t="s">
        <v>10700</v>
      </c>
      <c r="P1090" s="1785">
        <v>0</v>
      </c>
      <c r="Q1090" s="1764" t="s">
        <v>800</v>
      </c>
      <c r="R1090" s="1775" t="s">
        <v>6446</v>
      </c>
      <c r="S1090" s="1775" t="s">
        <v>6447</v>
      </c>
      <c r="T1090" s="66" t="s">
        <v>8745</v>
      </c>
      <c r="U1090" s="1764"/>
      <c r="V1090" s="66"/>
    </row>
    <row r="1091" spans="3:22" ht="15" customHeight="1" x14ac:dyDescent="0.25">
      <c r="C1091" s="2078">
        <v>44719</v>
      </c>
      <c r="D1091" s="1679" t="s">
        <v>10701</v>
      </c>
      <c r="E1091" s="1764" t="s">
        <v>10702</v>
      </c>
      <c r="F1091" s="1771">
        <v>115</v>
      </c>
      <c r="G1091" s="1772"/>
      <c r="H1091" s="1772"/>
      <c r="I1091" s="1772"/>
      <c r="J1091" s="1779" t="s">
        <v>10703</v>
      </c>
      <c r="K1091" s="1680" t="s">
        <v>782</v>
      </c>
      <c r="L1091" s="1778" t="s">
        <v>1038</v>
      </c>
      <c r="M1091" s="1768" t="s">
        <v>10704</v>
      </c>
      <c r="N1091" s="1680"/>
      <c r="O1091" s="1774" t="s">
        <v>10557</v>
      </c>
      <c r="P1091" s="1771">
        <v>0</v>
      </c>
      <c r="Q1091" s="1764" t="s">
        <v>10705</v>
      </c>
      <c r="R1091" s="1775" t="s">
        <v>10706</v>
      </c>
      <c r="S1091" s="1775" t="s">
        <v>6502</v>
      </c>
      <c r="T1091" s="66" t="s">
        <v>10707</v>
      </c>
      <c r="U1091" s="1764"/>
      <c r="V1091" s="66">
        <v>227759437</v>
      </c>
    </row>
    <row r="1092" spans="3:22" ht="15" customHeight="1" x14ac:dyDescent="0.25">
      <c r="C1092" s="2078">
        <v>44718</v>
      </c>
      <c r="D1092" s="1664">
        <v>110019</v>
      </c>
      <c r="E1092" s="1765" t="s">
        <v>6601</v>
      </c>
      <c r="F1092" s="1721">
        <v>13</v>
      </c>
      <c r="G1092" s="1766"/>
      <c r="H1092" s="1766"/>
      <c r="I1092" s="1766"/>
      <c r="J1092" s="1767"/>
      <c r="K1092" s="1665" t="s">
        <v>506</v>
      </c>
      <c r="L1092" s="1720" t="s">
        <v>921</v>
      </c>
      <c r="M1092" s="1768"/>
      <c r="N1092" s="1768"/>
      <c r="O1092" s="1769"/>
      <c r="P1092" s="1721">
        <v>12</v>
      </c>
      <c r="Q1092" s="1765" t="s">
        <v>5988</v>
      </c>
      <c r="R1092" s="1770" t="s">
        <v>6602</v>
      </c>
      <c r="S1092" s="1770" t="s">
        <v>6603</v>
      </c>
      <c r="T1092" s="61" t="s">
        <v>10708</v>
      </c>
      <c r="U1092" s="1765"/>
      <c r="V1092" s="61"/>
    </row>
    <row r="1093" spans="3:22" ht="15" customHeight="1" x14ac:dyDescent="0.25">
      <c r="C1093" s="2078">
        <v>44718</v>
      </c>
      <c r="D1093" s="1664" t="s">
        <v>10709</v>
      </c>
      <c r="E1093" s="1765" t="s">
        <v>6453</v>
      </c>
      <c r="F1093" s="1721">
        <v>25</v>
      </c>
      <c r="G1093" s="1766"/>
      <c r="H1093" s="1766"/>
      <c r="I1093" s="1766"/>
      <c r="J1093" s="1767" t="s">
        <v>10710</v>
      </c>
      <c r="K1093" s="1665" t="s">
        <v>782</v>
      </c>
      <c r="L1093" s="1720" t="s">
        <v>1038</v>
      </c>
      <c r="M1093" s="1790" t="s">
        <v>10711</v>
      </c>
      <c r="N1093" s="1665" t="s">
        <v>640</v>
      </c>
      <c r="O1093" s="1769" t="s">
        <v>10712</v>
      </c>
      <c r="P1093" s="1721">
        <v>30</v>
      </c>
      <c r="Q1093" s="1765" t="s">
        <v>6320</v>
      </c>
      <c r="R1093" s="1770" t="s">
        <v>6454</v>
      </c>
      <c r="S1093" s="1770" t="s">
        <v>6455</v>
      </c>
      <c r="T1093" s="61" t="s">
        <v>10713</v>
      </c>
      <c r="U1093" s="1765"/>
      <c r="V1093" s="61" t="s">
        <v>10714</v>
      </c>
    </row>
    <row r="1094" spans="3:22" ht="15" customHeight="1" x14ac:dyDescent="0.25">
      <c r="C1094" s="2078">
        <v>44718</v>
      </c>
      <c r="D1094" s="1679" t="s">
        <v>10715</v>
      </c>
      <c r="E1094" s="1764" t="s">
        <v>10716</v>
      </c>
      <c r="F1094" s="1771">
        <v>110</v>
      </c>
      <c r="G1094" s="1772"/>
      <c r="H1094" s="1772"/>
      <c r="I1094" s="1772"/>
      <c r="J1094" s="1779" t="s">
        <v>10710</v>
      </c>
      <c r="K1094" s="1680" t="s">
        <v>506</v>
      </c>
      <c r="L1094" s="1778" t="s">
        <v>10717</v>
      </c>
      <c r="M1094" s="2079" t="s">
        <v>10718</v>
      </c>
      <c r="N1094" s="1680" t="s">
        <v>505</v>
      </c>
      <c r="O1094" s="1774" t="s">
        <v>10712</v>
      </c>
      <c r="P1094" s="1771">
        <v>4</v>
      </c>
      <c r="Q1094" s="1764" t="s">
        <v>10719</v>
      </c>
      <c r="R1094" s="1775" t="s">
        <v>10720</v>
      </c>
      <c r="S1094" s="1775" t="s">
        <v>6447</v>
      </c>
      <c r="T1094" s="66" t="s">
        <v>10721</v>
      </c>
      <c r="U1094" s="1764"/>
      <c r="V1094" s="66">
        <v>230306168</v>
      </c>
    </row>
    <row r="1095" spans="3:22" ht="15" customHeight="1" x14ac:dyDescent="0.25">
      <c r="C1095" s="2078">
        <v>44715</v>
      </c>
      <c r="D1095" s="1664" t="s">
        <v>10722</v>
      </c>
      <c r="E1095" s="1765" t="s">
        <v>7943</v>
      </c>
      <c r="F1095" s="1776" t="s">
        <v>10723</v>
      </c>
      <c r="G1095" s="1766"/>
      <c r="H1095" s="1766"/>
      <c r="I1095" s="1766"/>
      <c r="J1095" s="1767" t="s">
        <v>10724</v>
      </c>
      <c r="K1095" s="1665" t="s">
        <v>506</v>
      </c>
      <c r="L1095" s="1720" t="s">
        <v>1038</v>
      </c>
      <c r="M1095" s="1768" t="s">
        <v>10725</v>
      </c>
      <c r="N1095" s="1665" t="s">
        <v>629</v>
      </c>
      <c r="O1095" s="1769" t="s">
        <v>10726</v>
      </c>
      <c r="P1095" s="1721">
        <v>11</v>
      </c>
      <c r="Q1095" s="1765" t="s">
        <v>7942</v>
      </c>
      <c r="R1095" s="1770" t="s">
        <v>7944</v>
      </c>
      <c r="S1095" s="1770" t="s">
        <v>6514</v>
      </c>
      <c r="T1095" s="61" t="s">
        <v>9454</v>
      </c>
      <c r="U1095" s="1765" t="s">
        <v>9455</v>
      </c>
      <c r="V1095" s="61"/>
    </row>
    <row r="1096" spans="3:22" ht="15" customHeight="1" x14ac:dyDescent="0.25">
      <c r="C1096" s="2078">
        <v>44715</v>
      </c>
      <c r="D1096" s="1664" t="s">
        <v>10727</v>
      </c>
      <c r="E1096" s="1765" t="s">
        <v>7385</v>
      </c>
      <c r="F1096" s="1721">
        <v>200</v>
      </c>
      <c r="G1096" s="1766"/>
      <c r="H1096" s="1766"/>
      <c r="I1096" s="1766"/>
      <c r="J1096" s="1767" t="s">
        <v>10724</v>
      </c>
      <c r="K1096" s="1665" t="s">
        <v>506</v>
      </c>
      <c r="L1096" s="1720" t="s">
        <v>1038</v>
      </c>
      <c r="M1096" s="2079" t="s">
        <v>10728</v>
      </c>
      <c r="N1096" s="1665" t="s">
        <v>640</v>
      </c>
      <c r="O1096" s="1769" t="s">
        <v>10729</v>
      </c>
      <c r="P1096" s="1721">
        <v>6</v>
      </c>
      <c r="Q1096" s="1765" t="s">
        <v>7384</v>
      </c>
      <c r="R1096" s="1770" t="s">
        <v>7386</v>
      </c>
      <c r="S1096" s="1770" t="s">
        <v>7313</v>
      </c>
      <c r="T1096" s="61" t="s">
        <v>10730</v>
      </c>
      <c r="U1096" s="1765"/>
      <c r="V1096" s="61"/>
    </row>
    <row r="1097" spans="3:22" ht="15" customHeight="1" x14ac:dyDescent="0.25">
      <c r="C1097" s="2078">
        <v>44714</v>
      </c>
      <c r="D1097" s="1664" t="s">
        <v>10731</v>
      </c>
      <c r="E1097" s="1765" t="s">
        <v>7727</v>
      </c>
      <c r="F1097" s="1721">
        <v>3</v>
      </c>
      <c r="G1097" s="1766"/>
      <c r="H1097" s="1766"/>
      <c r="I1097" s="1766"/>
      <c r="J1097" s="1767" t="s">
        <v>10710</v>
      </c>
      <c r="K1097" s="1665" t="s">
        <v>506</v>
      </c>
      <c r="L1097" s="1720"/>
      <c r="M1097" s="1768" t="s">
        <v>10732</v>
      </c>
      <c r="N1097" s="1665" t="s">
        <v>505</v>
      </c>
      <c r="O1097" s="1769" t="s">
        <v>10733</v>
      </c>
      <c r="P1097" s="1721">
        <v>60</v>
      </c>
      <c r="Q1097" s="1765" t="s">
        <v>5735</v>
      </c>
      <c r="R1097" s="1770" t="s">
        <v>6984</v>
      </c>
      <c r="S1097" s="1770" t="s">
        <v>6546</v>
      </c>
      <c r="T1097" s="61" t="s">
        <v>10141</v>
      </c>
      <c r="U1097" s="1765"/>
      <c r="V1097" s="61"/>
    </row>
    <row r="1098" spans="3:22" ht="15" customHeight="1" x14ac:dyDescent="0.25">
      <c r="C1098" s="2078">
        <v>44714</v>
      </c>
      <c r="D1098" s="1679" t="s">
        <v>10734</v>
      </c>
      <c r="E1098" s="1764" t="s">
        <v>10735</v>
      </c>
      <c r="F1098" s="1771">
        <v>45</v>
      </c>
      <c r="G1098" s="1772"/>
      <c r="H1098" s="1772"/>
      <c r="I1098" s="1772"/>
      <c r="J1098" s="1779" t="s">
        <v>10710</v>
      </c>
      <c r="K1098" s="1680" t="s">
        <v>3609</v>
      </c>
      <c r="L1098" s="1778"/>
      <c r="M1098" s="1773" t="s">
        <v>10736</v>
      </c>
      <c r="N1098" s="1680" t="s">
        <v>545</v>
      </c>
      <c r="O1098" s="1774" t="s">
        <v>10737</v>
      </c>
      <c r="P1098" s="1771">
        <v>4</v>
      </c>
      <c r="Q1098" s="1764" t="s">
        <v>10738</v>
      </c>
      <c r="R1098" s="1775" t="s">
        <v>10739</v>
      </c>
      <c r="S1098" s="1775" t="s">
        <v>7237</v>
      </c>
      <c r="T1098" s="66" t="s">
        <v>10740</v>
      </c>
      <c r="U1098" s="1764"/>
      <c r="V1098" s="66">
        <v>196221875</v>
      </c>
    </row>
    <row r="1099" spans="3:22" ht="15" customHeight="1" x14ac:dyDescent="0.25">
      <c r="C1099" s="2078">
        <v>44714</v>
      </c>
      <c r="D1099" s="1664" t="s">
        <v>10741</v>
      </c>
      <c r="E1099" s="1765" t="s">
        <v>6618</v>
      </c>
      <c r="F1099" s="1665" t="s">
        <v>10742</v>
      </c>
      <c r="G1099" s="1766"/>
      <c r="H1099" s="1766"/>
      <c r="I1099" s="1766"/>
      <c r="J1099" s="1767" t="s">
        <v>10743</v>
      </c>
      <c r="K1099" s="1665" t="s">
        <v>520</v>
      </c>
      <c r="L1099" s="1720" t="s">
        <v>10744</v>
      </c>
      <c r="M1099" s="1768" t="s">
        <v>10667</v>
      </c>
      <c r="N1099" s="1665" t="s">
        <v>505</v>
      </c>
      <c r="O1099" s="1769" t="s">
        <v>10462</v>
      </c>
      <c r="P1099" s="1721">
        <v>20</v>
      </c>
      <c r="Q1099" s="1765" t="s">
        <v>6617</v>
      </c>
      <c r="R1099" s="1770" t="s">
        <v>6619</v>
      </c>
      <c r="S1099" s="1770" t="s">
        <v>6620</v>
      </c>
      <c r="T1099" s="61" t="s">
        <v>10463</v>
      </c>
      <c r="U1099" s="1765" t="s">
        <v>9443</v>
      </c>
      <c r="V1099" s="61" t="s">
        <v>10464</v>
      </c>
    </row>
    <row r="1100" spans="3:22" ht="15" customHeight="1" x14ac:dyDescent="0.25">
      <c r="C1100" s="2078">
        <v>44713</v>
      </c>
      <c r="D1100" s="1664" t="s">
        <v>10745</v>
      </c>
      <c r="E1100" s="1765" t="s">
        <v>10746</v>
      </c>
      <c r="F1100" s="1721">
        <v>9</v>
      </c>
      <c r="G1100" s="1766"/>
      <c r="H1100" s="1766"/>
      <c r="I1100" s="1766"/>
      <c r="J1100" s="1767" t="s">
        <v>10747</v>
      </c>
      <c r="K1100" s="1665" t="s">
        <v>782</v>
      </c>
      <c r="L1100" s="1720" t="s">
        <v>10748</v>
      </c>
      <c r="M1100" s="1768" t="s">
        <v>10749</v>
      </c>
      <c r="N1100" s="1665" t="s">
        <v>505</v>
      </c>
      <c r="O1100" s="1769" t="s">
        <v>10750</v>
      </c>
      <c r="P1100" s="1721">
        <v>4</v>
      </c>
      <c r="Q1100" s="1765" t="s">
        <v>10751</v>
      </c>
      <c r="R1100" s="1770" t="s">
        <v>8895</v>
      </c>
      <c r="S1100" s="1770" t="s">
        <v>6534</v>
      </c>
      <c r="T1100" s="61" t="s">
        <v>10752</v>
      </c>
      <c r="U1100" s="1765"/>
      <c r="V1100" s="61"/>
    </row>
    <row r="1101" spans="3:22" ht="15" customHeight="1" x14ac:dyDescent="0.25">
      <c r="C1101" s="2078">
        <v>44713</v>
      </c>
      <c r="D1101" s="1664" t="s">
        <v>10753</v>
      </c>
      <c r="E1101" s="1765" t="s">
        <v>10754</v>
      </c>
      <c r="F1101" s="1721">
        <v>60</v>
      </c>
      <c r="G1101" s="1766"/>
      <c r="H1101" s="1766"/>
      <c r="I1101" s="1766"/>
      <c r="J1101" s="1767" t="s">
        <v>10755</v>
      </c>
      <c r="K1101" s="1665" t="s">
        <v>782</v>
      </c>
      <c r="L1101" s="1720"/>
      <c r="M1101" s="1768" t="s">
        <v>10756</v>
      </c>
      <c r="N1101" s="1665" t="s">
        <v>505</v>
      </c>
      <c r="O1101" s="1769" t="s">
        <v>10757</v>
      </c>
      <c r="P1101" s="1721">
        <v>18</v>
      </c>
      <c r="Q1101" s="1765" t="s">
        <v>10758</v>
      </c>
      <c r="R1101" s="1770" t="s">
        <v>7853</v>
      </c>
      <c r="S1101" s="1770" t="s">
        <v>6534</v>
      </c>
      <c r="T1101" s="61" t="s">
        <v>10759</v>
      </c>
      <c r="U1101" s="1765" t="s">
        <v>10760</v>
      </c>
      <c r="V1101" s="61">
        <v>14832441</v>
      </c>
    </row>
    <row r="1102" spans="3:22" ht="15" customHeight="1" x14ac:dyDescent="0.25">
      <c r="C1102" s="2078">
        <v>44712</v>
      </c>
      <c r="D1102" s="1679" t="s">
        <v>10761</v>
      </c>
      <c r="E1102" s="1764" t="s">
        <v>10762</v>
      </c>
      <c r="F1102" s="1771">
        <v>9</v>
      </c>
      <c r="G1102" s="1772"/>
      <c r="H1102" s="1772"/>
      <c r="I1102" s="1772"/>
      <c r="J1102" s="1779" t="s">
        <v>10763</v>
      </c>
      <c r="K1102" s="1680" t="s">
        <v>782</v>
      </c>
      <c r="L1102" s="1778" t="s">
        <v>1038</v>
      </c>
      <c r="M1102" s="1768" t="s">
        <v>10764</v>
      </c>
      <c r="N1102" s="1680" t="s">
        <v>545</v>
      </c>
      <c r="O1102" s="1774" t="s">
        <v>10765</v>
      </c>
      <c r="P1102" s="1771">
        <v>0</v>
      </c>
      <c r="Q1102" s="1764" t="s">
        <v>10766</v>
      </c>
      <c r="R1102" s="1775" t="s">
        <v>8549</v>
      </c>
      <c r="S1102" s="1775" t="s">
        <v>8550</v>
      </c>
      <c r="T1102" s="66" t="s">
        <v>10767</v>
      </c>
      <c r="U1102" s="1764"/>
      <c r="V1102" s="66"/>
    </row>
    <row r="1103" spans="3:22" ht="15" customHeight="1" x14ac:dyDescent="0.25">
      <c r="C1103" s="2078">
        <v>44712</v>
      </c>
      <c r="D1103" s="1664" t="s">
        <v>10768</v>
      </c>
      <c r="E1103" s="1765" t="s">
        <v>6633</v>
      </c>
      <c r="F1103" s="1721">
        <v>138</v>
      </c>
      <c r="G1103" s="1766"/>
      <c r="H1103" s="1766"/>
      <c r="I1103" s="1766"/>
      <c r="J1103" s="1767" t="s">
        <v>10763</v>
      </c>
      <c r="K1103" s="1665" t="s">
        <v>4478</v>
      </c>
      <c r="L1103" s="1720"/>
      <c r="M1103" s="1790" t="s">
        <v>10769</v>
      </c>
      <c r="N1103" s="1665" t="s">
        <v>505</v>
      </c>
      <c r="O1103" s="1769" t="s">
        <v>10765</v>
      </c>
      <c r="P1103" s="1721">
        <v>3</v>
      </c>
      <c r="Q1103" s="1765" t="s">
        <v>5460</v>
      </c>
      <c r="R1103" s="1770" t="s">
        <v>6634</v>
      </c>
      <c r="S1103" s="1770" t="s">
        <v>6635</v>
      </c>
      <c r="T1103" s="61" t="s">
        <v>10289</v>
      </c>
      <c r="U1103" s="1765"/>
      <c r="V1103" s="61" t="s">
        <v>10770</v>
      </c>
    </row>
    <row r="1104" spans="3:22" ht="15" customHeight="1" x14ac:dyDescent="0.25">
      <c r="C1104" s="2078">
        <v>44712</v>
      </c>
      <c r="D1104" s="1664" t="s">
        <v>10771</v>
      </c>
      <c r="E1104" s="1765" t="s">
        <v>10772</v>
      </c>
      <c r="F1104" s="1721">
        <v>100</v>
      </c>
      <c r="G1104" s="1766"/>
      <c r="H1104" s="1766"/>
      <c r="I1104" s="1766"/>
      <c r="J1104" s="1767" t="s">
        <v>10773</v>
      </c>
      <c r="K1104" s="1665" t="s">
        <v>3667</v>
      </c>
      <c r="L1104" s="1720" t="s">
        <v>10774</v>
      </c>
      <c r="M1104" s="1768" t="s">
        <v>10775</v>
      </c>
      <c r="N1104" s="1665" t="s">
        <v>545</v>
      </c>
      <c r="O1104" s="1769" t="s">
        <v>10776</v>
      </c>
      <c r="P1104" s="1721">
        <v>5</v>
      </c>
      <c r="Q1104" s="1765" t="s">
        <v>7919</v>
      </c>
      <c r="R1104" s="1770" t="s">
        <v>7921</v>
      </c>
      <c r="S1104" s="1770" t="s">
        <v>7922</v>
      </c>
      <c r="T1104" s="61" t="s">
        <v>10777</v>
      </c>
      <c r="U1104" s="1765"/>
      <c r="V1104" s="61">
        <v>554730</v>
      </c>
    </row>
    <row r="1105" spans="3:22" ht="15" customHeight="1" x14ac:dyDescent="0.25">
      <c r="C1105" s="2078">
        <v>44712</v>
      </c>
      <c r="D1105" s="1664" t="s">
        <v>10778</v>
      </c>
      <c r="E1105" s="1765" t="s">
        <v>6736</v>
      </c>
      <c r="F1105" s="1721">
        <v>20</v>
      </c>
      <c r="G1105" s="1766"/>
      <c r="H1105" s="1766"/>
      <c r="I1105" s="1766"/>
      <c r="J1105" s="1767" t="s">
        <v>10779</v>
      </c>
      <c r="K1105" s="1665" t="s">
        <v>506</v>
      </c>
      <c r="L1105" s="1720" t="s">
        <v>10780</v>
      </c>
      <c r="M1105" s="1768" t="s">
        <v>10781</v>
      </c>
      <c r="N1105" s="1665" t="s">
        <v>505</v>
      </c>
      <c r="O1105" s="1769" t="s">
        <v>10782</v>
      </c>
      <c r="P1105" s="1721">
        <v>0</v>
      </c>
      <c r="Q1105" s="1765" t="s">
        <v>5855</v>
      </c>
      <c r="R1105" s="1770" t="s">
        <v>6737</v>
      </c>
      <c r="S1105" s="1770" t="s">
        <v>6502</v>
      </c>
      <c r="T1105" s="61" t="s">
        <v>10370</v>
      </c>
      <c r="U1105" s="1765"/>
      <c r="V1105" s="61">
        <v>175218688</v>
      </c>
    </row>
    <row r="1106" spans="3:22" ht="15" customHeight="1" x14ac:dyDescent="0.25">
      <c r="C1106" s="1910"/>
      <c r="H1106" s="68"/>
    </row>
    <row r="1107" spans="3:22" ht="15" customHeight="1" x14ac:dyDescent="0.25">
      <c r="C1107" s="2078">
        <v>44708</v>
      </c>
      <c r="D1107" s="2084" t="s">
        <v>10783</v>
      </c>
      <c r="E1107" s="1764" t="s">
        <v>10633</v>
      </c>
      <c r="F1107" s="2085" t="s">
        <v>10784</v>
      </c>
      <c r="G1107" s="2086"/>
      <c r="H1107" s="2086"/>
      <c r="I1107" s="2086"/>
      <c r="J1107" s="2087" t="s">
        <v>10785</v>
      </c>
      <c r="K1107" s="2088" t="s">
        <v>506</v>
      </c>
      <c r="L1107" s="2088" t="s">
        <v>10786</v>
      </c>
      <c r="M1107" s="2089" t="s">
        <v>10787</v>
      </c>
      <c r="N1107" s="2088" t="s">
        <v>730</v>
      </c>
      <c r="O1107" s="2090" t="s">
        <v>10788</v>
      </c>
      <c r="P1107" s="2091">
        <v>1</v>
      </c>
      <c r="Q1107" s="1764" t="s">
        <v>7160</v>
      </c>
      <c r="R1107" s="1775" t="s">
        <v>7162</v>
      </c>
      <c r="S1107" s="1775" t="s">
        <v>6484</v>
      </c>
      <c r="T1107" s="66">
        <v>20723</v>
      </c>
      <c r="U1107" s="1764"/>
      <c r="V1107" s="66"/>
    </row>
    <row r="1108" spans="3:22" ht="15" customHeight="1" x14ac:dyDescent="0.25">
      <c r="C1108" s="2078">
        <v>44708</v>
      </c>
      <c r="D1108" s="1679" t="s">
        <v>10789</v>
      </c>
      <c r="E1108" s="1764" t="s">
        <v>8845</v>
      </c>
      <c r="F1108" s="1882" t="s">
        <v>10790</v>
      </c>
      <c r="G1108" s="1772"/>
      <c r="H1108" s="1772"/>
      <c r="I1108" s="1772"/>
      <c r="J1108" s="1779" t="s">
        <v>10791</v>
      </c>
      <c r="K1108" s="1680" t="s">
        <v>782</v>
      </c>
      <c r="L1108" s="1778" t="s">
        <v>10792</v>
      </c>
      <c r="M1108" s="1773" t="s">
        <v>10793</v>
      </c>
      <c r="N1108" s="1680" t="s">
        <v>545</v>
      </c>
      <c r="O1108" s="1774" t="s">
        <v>10794</v>
      </c>
      <c r="P1108" s="1771">
        <v>15</v>
      </c>
      <c r="Q1108" s="1764" t="s">
        <v>8844</v>
      </c>
      <c r="R1108" s="1775" t="s">
        <v>8846</v>
      </c>
      <c r="S1108" s="1775" t="s">
        <v>6447</v>
      </c>
      <c r="T1108" s="66" t="s">
        <v>8847</v>
      </c>
      <c r="U1108" s="1764"/>
      <c r="V1108" s="66"/>
    </row>
    <row r="1109" spans="3:22" ht="15" customHeight="1" x14ac:dyDescent="0.25">
      <c r="C1109" s="2078">
        <v>44708</v>
      </c>
      <c r="D1109" s="1963" t="s">
        <v>10795</v>
      </c>
      <c r="E1109" s="1764" t="s">
        <v>6906</v>
      </c>
      <c r="F1109" s="1912">
        <v>32</v>
      </c>
      <c r="G1109" s="1913"/>
      <c r="H1109" s="1913"/>
      <c r="I1109" s="1913"/>
      <c r="J1109" s="1914" t="s">
        <v>10796</v>
      </c>
      <c r="K1109" s="1814" t="s">
        <v>506</v>
      </c>
      <c r="L1109" s="1814" t="s">
        <v>8987</v>
      </c>
      <c r="M1109" s="1915" t="s">
        <v>10797</v>
      </c>
      <c r="N1109" s="1814" t="s">
        <v>730</v>
      </c>
      <c r="O1109" s="1916" t="s">
        <v>10798</v>
      </c>
      <c r="P1109" s="1912">
        <v>1</v>
      </c>
      <c r="Q1109" s="1764" t="s">
        <v>4617</v>
      </c>
      <c r="R1109" s="1775" t="s">
        <v>6803</v>
      </c>
      <c r="S1109" s="1775" t="s">
        <v>6804</v>
      </c>
      <c r="T1109" s="66" t="s">
        <v>10799</v>
      </c>
      <c r="U1109" s="1764"/>
      <c r="V1109" s="66"/>
    </row>
    <row r="1110" spans="3:22" ht="15" customHeight="1" x14ac:dyDescent="0.25">
      <c r="C1110" s="2078">
        <v>44708</v>
      </c>
      <c r="D1110" s="1664" t="s">
        <v>10800</v>
      </c>
      <c r="E1110" s="1765" t="s">
        <v>10548</v>
      </c>
      <c r="F1110" s="1776" t="s">
        <v>2268</v>
      </c>
      <c r="G1110" s="1766">
        <v>44701</v>
      </c>
      <c r="H1110" s="1766"/>
      <c r="I1110" s="1766"/>
      <c r="J1110" s="1767" t="s">
        <v>10801</v>
      </c>
      <c r="K1110" s="1665" t="s">
        <v>520</v>
      </c>
      <c r="L1110" s="1720" t="s">
        <v>10802</v>
      </c>
      <c r="M1110" s="1768" t="s">
        <v>10803</v>
      </c>
      <c r="N1110" s="1665" t="s">
        <v>629</v>
      </c>
      <c r="O1110" s="1769" t="s">
        <v>10804</v>
      </c>
      <c r="P1110" s="1721">
        <v>54</v>
      </c>
      <c r="Q1110" s="1765" t="s">
        <v>7824</v>
      </c>
      <c r="R1110" s="1770" t="s">
        <v>7826</v>
      </c>
      <c r="S1110" s="1770" t="s">
        <v>6546</v>
      </c>
      <c r="T1110" s="61" t="s">
        <v>10552</v>
      </c>
      <c r="U1110" s="1765"/>
      <c r="V1110" s="61" t="s">
        <v>10553</v>
      </c>
    </row>
    <row r="1111" spans="3:22" ht="15" customHeight="1" x14ac:dyDescent="0.25">
      <c r="C1111" s="2078">
        <v>44707</v>
      </c>
      <c r="D1111" s="1664" t="s">
        <v>10805</v>
      </c>
      <c r="E1111" s="1765" t="s">
        <v>10806</v>
      </c>
      <c r="F1111" s="1721">
        <v>25</v>
      </c>
      <c r="G1111" s="1766"/>
      <c r="H1111" s="1766"/>
      <c r="I1111" s="1766"/>
      <c r="J1111" s="1767" t="s">
        <v>10807</v>
      </c>
      <c r="K1111" s="1665" t="s">
        <v>506</v>
      </c>
      <c r="L1111" s="1720" t="s">
        <v>10808</v>
      </c>
      <c r="M1111" s="1768" t="s">
        <v>10809</v>
      </c>
      <c r="N1111" s="1665" t="s">
        <v>629</v>
      </c>
      <c r="O1111" s="1769" t="s">
        <v>10810</v>
      </c>
      <c r="P1111" s="1721">
        <v>37</v>
      </c>
      <c r="Q1111" s="1765" t="s">
        <v>10811</v>
      </c>
      <c r="R1111" s="1770" t="s">
        <v>10812</v>
      </c>
      <c r="S1111" s="1770" t="s">
        <v>6447</v>
      </c>
      <c r="T1111" s="61" t="s">
        <v>10813</v>
      </c>
      <c r="U1111" s="1765"/>
      <c r="V1111" s="61" t="s">
        <v>10814</v>
      </c>
    </row>
    <row r="1112" spans="3:22" ht="15" customHeight="1" x14ac:dyDescent="0.25">
      <c r="C1112" s="2078">
        <v>44707</v>
      </c>
      <c r="D1112" s="1679" t="s">
        <v>10576</v>
      </c>
      <c r="E1112" s="1764" t="s">
        <v>10094</v>
      </c>
      <c r="F1112" s="1890" t="s">
        <v>9527</v>
      </c>
      <c r="G1112" s="1772"/>
      <c r="H1112" s="1772"/>
      <c r="I1112" s="1772"/>
      <c r="J1112" s="1779" t="s">
        <v>10815</v>
      </c>
      <c r="K1112" s="1680" t="s">
        <v>782</v>
      </c>
      <c r="L1112" s="1778"/>
      <c r="M1112" s="1790" t="s">
        <v>10816</v>
      </c>
      <c r="N1112" s="1680" t="s">
        <v>629</v>
      </c>
      <c r="O1112" s="1774" t="s">
        <v>10817</v>
      </c>
      <c r="P1112" s="1771">
        <v>4</v>
      </c>
      <c r="Q1112" s="1764" t="s">
        <v>3855</v>
      </c>
      <c r="R1112" s="1775" t="s">
        <v>6831</v>
      </c>
      <c r="S1112" s="1775" t="s">
        <v>6620</v>
      </c>
      <c r="T1112" s="66" t="s">
        <v>10100</v>
      </c>
      <c r="U1112" s="1764"/>
      <c r="V1112" s="66"/>
    </row>
    <row r="1113" spans="3:22" ht="15" customHeight="1" x14ac:dyDescent="0.25">
      <c r="C1113" s="2078">
        <v>44706</v>
      </c>
      <c r="D1113" s="1664" t="s">
        <v>10818</v>
      </c>
      <c r="E1113" s="1765" t="s">
        <v>7096</v>
      </c>
      <c r="F1113" s="1721">
        <v>30</v>
      </c>
      <c r="G1113" s="1766"/>
      <c r="H1113" s="1766"/>
      <c r="I1113" s="1766"/>
      <c r="J1113" s="1767" t="s">
        <v>10791</v>
      </c>
      <c r="K1113" s="1665" t="s">
        <v>506</v>
      </c>
      <c r="L1113" s="1720" t="s">
        <v>10819</v>
      </c>
      <c r="M1113" s="1768" t="s">
        <v>10820</v>
      </c>
      <c r="N1113" s="1665" t="s">
        <v>505</v>
      </c>
      <c r="O1113" s="1769" t="s">
        <v>10821</v>
      </c>
      <c r="P1113" s="1721">
        <v>0</v>
      </c>
      <c r="Q1113" s="1765" t="s">
        <v>7095</v>
      </c>
      <c r="R1113" s="1770" t="s">
        <v>7097</v>
      </c>
      <c r="S1113" s="1770" t="s">
        <v>6447</v>
      </c>
      <c r="T1113" s="61" t="s">
        <v>10822</v>
      </c>
      <c r="U1113" s="1765"/>
      <c r="V1113" s="61"/>
    </row>
    <row r="1114" spans="3:22" ht="15" customHeight="1" x14ac:dyDescent="0.25">
      <c r="C1114" s="2078">
        <v>44706</v>
      </c>
      <c r="D1114" s="1664" t="s">
        <v>10823</v>
      </c>
      <c r="E1114" s="1765" t="s">
        <v>6453</v>
      </c>
      <c r="F1114" s="1721">
        <v>25</v>
      </c>
      <c r="G1114" s="1766"/>
      <c r="H1114" s="1766"/>
      <c r="I1114" s="1766"/>
      <c r="J1114" s="1767" t="s">
        <v>10824</v>
      </c>
      <c r="K1114" s="1665" t="s">
        <v>782</v>
      </c>
      <c r="L1114" s="1720" t="s">
        <v>10825</v>
      </c>
      <c r="M1114" s="1768" t="s">
        <v>10826</v>
      </c>
      <c r="N1114" s="1665" t="s">
        <v>629</v>
      </c>
      <c r="O1114" s="1769" t="s">
        <v>10827</v>
      </c>
      <c r="P1114" s="1721">
        <v>33</v>
      </c>
      <c r="Q1114" s="1765" t="s">
        <v>6320</v>
      </c>
      <c r="R1114" s="1770" t="s">
        <v>6454</v>
      </c>
      <c r="S1114" s="1770" t="s">
        <v>6455</v>
      </c>
      <c r="T1114" s="61" t="s">
        <v>10713</v>
      </c>
      <c r="U1114" s="1765"/>
      <c r="V1114" s="61">
        <v>1320019</v>
      </c>
    </row>
    <row r="1115" spans="3:22" ht="15" customHeight="1" x14ac:dyDescent="0.25">
      <c r="C1115" s="2078">
        <v>44705</v>
      </c>
      <c r="D1115" s="1679" t="s">
        <v>10828</v>
      </c>
      <c r="E1115" s="1764" t="s">
        <v>10081</v>
      </c>
      <c r="F1115" s="1771">
        <v>60</v>
      </c>
      <c r="G1115" s="1772"/>
      <c r="H1115" s="1772"/>
      <c r="I1115" s="1772"/>
      <c r="J1115" s="1779" t="s">
        <v>10829</v>
      </c>
      <c r="K1115" s="1680" t="s">
        <v>782</v>
      </c>
      <c r="L1115" s="1778" t="s">
        <v>10830</v>
      </c>
      <c r="M1115" s="2082" t="s">
        <v>10831</v>
      </c>
      <c r="N1115" s="1680" t="s">
        <v>629</v>
      </c>
      <c r="O1115" s="1774" t="s">
        <v>10832</v>
      </c>
      <c r="P1115" s="1771">
        <v>38</v>
      </c>
      <c r="Q1115" s="1764" t="s">
        <v>7816</v>
      </c>
      <c r="R1115" s="1775" t="s">
        <v>7818</v>
      </c>
      <c r="S1115" s="1775" t="s">
        <v>6484</v>
      </c>
      <c r="T1115" s="66" t="s">
        <v>10833</v>
      </c>
      <c r="U1115" s="1764"/>
      <c r="V1115" s="66"/>
    </row>
    <row r="1116" spans="3:22" ht="15" customHeight="1" x14ac:dyDescent="0.25">
      <c r="C1116" s="2078">
        <v>44705</v>
      </c>
      <c r="D1116" s="1679" t="s">
        <v>10834</v>
      </c>
      <c r="E1116" s="1764" t="s">
        <v>10835</v>
      </c>
      <c r="F1116" s="1771">
        <v>300</v>
      </c>
      <c r="G1116" s="1772"/>
      <c r="H1116" s="1772"/>
      <c r="I1116" s="1772"/>
      <c r="J1116" s="1779" t="s">
        <v>10836</v>
      </c>
      <c r="K1116" s="1680" t="s">
        <v>782</v>
      </c>
      <c r="L1116" s="1778"/>
      <c r="M1116" s="1790" t="s">
        <v>10837</v>
      </c>
      <c r="N1116" s="1680" t="s">
        <v>545</v>
      </c>
      <c r="O1116" s="1774" t="s">
        <v>10765</v>
      </c>
      <c r="P1116" s="1771">
        <v>0</v>
      </c>
      <c r="Q1116" s="1764" t="s">
        <v>10838</v>
      </c>
      <c r="R1116" s="1775" t="s">
        <v>8017</v>
      </c>
      <c r="S1116" s="1775" t="s">
        <v>6603</v>
      </c>
      <c r="T1116" s="66" t="s">
        <v>10839</v>
      </c>
      <c r="U1116" s="1764"/>
      <c r="V1116" s="66">
        <v>447648865</v>
      </c>
    </row>
    <row r="1117" spans="3:22" ht="15" customHeight="1" x14ac:dyDescent="0.25">
      <c r="C1117" s="2078">
        <v>44704</v>
      </c>
      <c r="D1117" s="1664" t="s">
        <v>10840</v>
      </c>
      <c r="E1117" s="1765" t="s">
        <v>10841</v>
      </c>
      <c r="F1117" s="1721">
        <v>44</v>
      </c>
      <c r="G1117" s="1766"/>
      <c r="H1117" s="1766"/>
      <c r="I1117" s="1766"/>
      <c r="J1117" s="1767" t="s">
        <v>10842</v>
      </c>
      <c r="K1117" s="1665" t="s">
        <v>782</v>
      </c>
      <c r="L1117" s="1720" t="s">
        <v>10843</v>
      </c>
      <c r="M1117" s="1768" t="s">
        <v>10844</v>
      </c>
      <c r="N1117" s="1665" t="s">
        <v>545</v>
      </c>
      <c r="O1117" s="1769" t="s">
        <v>10845</v>
      </c>
      <c r="P1117" s="1721">
        <v>16</v>
      </c>
      <c r="Q1117" s="1765" t="s">
        <v>10846</v>
      </c>
      <c r="R1117" s="1770" t="s">
        <v>9670</v>
      </c>
      <c r="S1117" s="1770" t="s">
        <v>6534</v>
      </c>
      <c r="T1117" s="61" t="s">
        <v>10847</v>
      </c>
      <c r="U1117" s="1765"/>
      <c r="V1117" s="61"/>
    </row>
    <row r="1118" spans="3:22" ht="15" customHeight="1" x14ac:dyDescent="0.25">
      <c r="C1118" s="2078">
        <v>44704</v>
      </c>
      <c r="D1118" s="1723" t="s">
        <v>10848</v>
      </c>
      <c r="E1118" s="1765" t="s">
        <v>10849</v>
      </c>
      <c r="F1118" s="1784">
        <v>3</v>
      </c>
      <c r="G1118" s="1780"/>
      <c r="H1118" s="1780"/>
      <c r="I1118" s="1780"/>
      <c r="J1118" s="1781" t="s">
        <v>10850</v>
      </c>
      <c r="K1118" s="1724" t="s">
        <v>506</v>
      </c>
      <c r="L1118" s="1724" t="s">
        <v>10851</v>
      </c>
      <c r="M1118" s="1782" t="s">
        <v>10852</v>
      </c>
      <c r="N1118" s="1724" t="s">
        <v>505</v>
      </c>
      <c r="O1118" s="1783" t="s">
        <v>10853</v>
      </c>
      <c r="P1118" s="1784">
        <v>56</v>
      </c>
      <c r="Q1118" s="1765" t="s">
        <v>8952</v>
      </c>
      <c r="R1118" s="1770" t="s">
        <v>8954</v>
      </c>
      <c r="S1118" s="1770" t="s">
        <v>6534</v>
      </c>
      <c r="T1118" s="61" t="s">
        <v>8955</v>
      </c>
      <c r="U1118" s="1765"/>
      <c r="V1118" s="61">
        <v>342527426</v>
      </c>
    </row>
    <row r="1119" spans="3:22" ht="15" customHeight="1" x14ac:dyDescent="0.25">
      <c r="C1119" s="2078">
        <v>44704</v>
      </c>
      <c r="D1119" s="1664" t="s">
        <v>10854</v>
      </c>
      <c r="E1119" s="1765" t="s">
        <v>10542</v>
      </c>
      <c r="F1119" s="1776" t="s">
        <v>10855</v>
      </c>
      <c r="G1119" s="1766"/>
      <c r="H1119" s="1766"/>
      <c r="I1119" s="1766"/>
      <c r="J1119" s="1767" t="s">
        <v>10836</v>
      </c>
      <c r="K1119" s="1665" t="s">
        <v>506</v>
      </c>
      <c r="L1119" s="1720" t="s">
        <v>10543</v>
      </c>
      <c r="M1119" s="1768" t="s">
        <v>10856</v>
      </c>
      <c r="N1119" s="1665" t="s">
        <v>505</v>
      </c>
      <c r="O1119" s="1769" t="s">
        <v>10857</v>
      </c>
      <c r="P1119" s="1721">
        <v>0</v>
      </c>
      <c r="Q1119" s="1765" t="s">
        <v>8723</v>
      </c>
      <c r="R1119" s="1770" t="s">
        <v>6655</v>
      </c>
      <c r="S1119" s="1770" t="s">
        <v>6546</v>
      </c>
      <c r="T1119" s="61" t="s">
        <v>10545</v>
      </c>
      <c r="U1119" s="1765" t="s">
        <v>10546</v>
      </c>
      <c r="V1119" s="61"/>
    </row>
    <row r="1120" spans="3:22" ht="15" customHeight="1" x14ac:dyDescent="0.25">
      <c r="C1120" s="2078">
        <v>44704</v>
      </c>
      <c r="D1120" s="1664" t="s">
        <v>10858</v>
      </c>
      <c r="E1120" s="1765" t="s">
        <v>6520</v>
      </c>
      <c r="F1120" s="1721">
        <v>300</v>
      </c>
      <c r="G1120" s="1766"/>
      <c r="H1120" s="1766"/>
      <c r="I1120" s="1766"/>
      <c r="J1120" s="1767" t="s">
        <v>10859</v>
      </c>
      <c r="K1120" s="1665" t="s">
        <v>506</v>
      </c>
      <c r="L1120" s="1720" t="s">
        <v>10860</v>
      </c>
      <c r="M1120" s="1877" t="s">
        <v>10861</v>
      </c>
      <c r="N1120" s="1665" t="s">
        <v>629</v>
      </c>
      <c r="O1120" s="1769" t="s">
        <v>10862</v>
      </c>
      <c r="P1120" s="1721">
        <v>3</v>
      </c>
      <c r="Q1120" s="1765" t="s">
        <v>6024</v>
      </c>
      <c r="R1120" s="1770" t="s">
        <v>6521</v>
      </c>
      <c r="S1120" s="1770" t="s">
        <v>6522</v>
      </c>
      <c r="T1120" s="61" t="s">
        <v>10863</v>
      </c>
      <c r="U1120" s="1765" t="s">
        <v>9782</v>
      </c>
      <c r="V1120" s="61">
        <v>153669597</v>
      </c>
    </row>
    <row r="1121" spans="3:22" ht="15" customHeight="1" x14ac:dyDescent="0.25">
      <c r="C1121" s="2078">
        <v>44701</v>
      </c>
      <c r="D1121" s="1664" t="s">
        <v>10864</v>
      </c>
      <c r="E1121" s="1765" t="s">
        <v>7727</v>
      </c>
      <c r="F1121" s="1721">
        <v>2</v>
      </c>
      <c r="G1121" s="1766"/>
      <c r="H1121" s="1766"/>
      <c r="I1121" s="1766"/>
      <c r="J1121" s="1767" t="s">
        <v>10865</v>
      </c>
      <c r="K1121" s="1665" t="s">
        <v>506</v>
      </c>
      <c r="L1121" s="1720"/>
      <c r="M1121" s="1768" t="s">
        <v>10866</v>
      </c>
      <c r="N1121" s="1665" t="s">
        <v>640</v>
      </c>
      <c r="O1121" s="1769" t="s">
        <v>10867</v>
      </c>
      <c r="P1121" s="1721">
        <v>84</v>
      </c>
      <c r="Q1121" s="1765" t="s">
        <v>5735</v>
      </c>
      <c r="R1121" s="1770" t="s">
        <v>6984</v>
      </c>
      <c r="S1121" s="1770" t="s">
        <v>6546</v>
      </c>
      <c r="T1121" s="61" t="s">
        <v>10141</v>
      </c>
      <c r="U1121" s="1765"/>
      <c r="V1121" s="61"/>
    </row>
    <row r="1122" spans="3:22" ht="15" customHeight="1" x14ac:dyDescent="0.25">
      <c r="C1122" s="2078">
        <v>44701</v>
      </c>
      <c r="D1122" s="1679" t="s">
        <v>10868</v>
      </c>
      <c r="E1122" s="1764" t="s">
        <v>7011</v>
      </c>
      <c r="F1122" s="1882" t="s">
        <v>10869</v>
      </c>
      <c r="G1122" s="1772">
        <v>44694</v>
      </c>
      <c r="H1122" s="1772"/>
      <c r="I1122" s="1772"/>
      <c r="J1122" s="1779" t="s">
        <v>10836</v>
      </c>
      <c r="K1122" s="1680" t="s">
        <v>520</v>
      </c>
      <c r="L1122" s="1778" t="s">
        <v>1038</v>
      </c>
      <c r="M1122" s="1790" t="s">
        <v>10870</v>
      </c>
      <c r="N1122" s="1680" t="s">
        <v>505</v>
      </c>
      <c r="O1122" s="1774" t="s">
        <v>10765</v>
      </c>
      <c r="P1122" s="1771">
        <v>4</v>
      </c>
      <c r="Q1122" s="1764" t="s">
        <v>7010</v>
      </c>
      <c r="R1122" s="1775" t="s">
        <v>7012</v>
      </c>
      <c r="S1122" s="1775" t="s">
        <v>6502</v>
      </c>
      <c r="T1122" s="66" t="s">
        <v>9497</v>
      </c>
      <c r="U1122" s="1764"/>
      <c r="V1122" s="2063" t="s">
        <v>9498</v>
      </c>
    </row>
    <row r="1123" spans="3:22" ht="15" customHeight="1" x14ac:dyDescent="0.25">
      <c r="C1123" s="2078">
        <v>44701</v>
      </c>
      <c r="D1123" s="1664" t="s">
        <v>10871</v>
      </c>
      <c r="E1123" s="1765" t="s">
        <v>10872</v>
      </c>
      <c r="F1123" s="1665" t="s">
        <v>10873</v>
      </c>
      <c r="G1123" s="1766"/>
      <c r="H1123" s="1766"/>
      <c r="I1123" s="1766"/>
      <c r="J1123" s="1767" t="s">
        <v>10874</v>
      </c>
      <c r="K1123" s="1665" t="s">
        <v>3609</v>
      </c>
      <c r="L1123" s="1720"/>
      <c r="M1123" s="1768" t="s">
        <v>10875</v>
      </c>
      <c r="N1123" s="1665"/>
      <c r="O1123" s="1769" t="s">
        <v>10876</v>
      </c>
      <c r="P1123" s="1721">
        <v>5</v>
      </c>
      <c r="Q1123" s="1765" t="s">
        <v>10877</v>
      </c>
      <c r="R1123" s="1770" t="s">
        <v>8838</v>
      </c>
      <c r="S1123" s="1770" t="s">
        <v>6534</v>
      </c>
      <c r="T1123" s="61" t="s">
        <v>10878</v>
      </c>
      <c r="U1123" s="1765"/>
      <c r="V1123" s="61"/>
    </row>
    <row r="1124" spans="3:22" ht="15" customHeight="1" x14ac:dyDescent="0.25">
      <c r="C1124" s="2078">
        <v>44701</v>
      </c>
      <c r="D1124" s="1679" t="s">
        <v>10879</v>
      </c>
      <c r="E1124" s="1764" t="s">
        <v>9132</v>
      </c>
      <c r="F1124" s="1771">
        <v>500</v>
      </c>
      <c r="G1124" s="1772"/>
      <c r="H1124" s="1772"/>
      <c r="I1124" s="1772"/>
      <c r="J1124" s="1779" t="s">
        <v>10880</v>
      </c>
      <c r="K1124" s="1680" t="s">
        <v>782</v>
      </c>
      <c r="L1124" s="1778"/>
      <c r="M1124" s="1773" t="s">
        <v>10881</v>
      </c>
      <c r="N1124" s="1680" t="s">
        <v>505</v>
      </c>
      <c r="O1124" s="1774" t="s">
        <v>10882</v>
      </c>
      <c r="P1124" s="1771">
        <v>7</v>
      </c>
      <c r="Q1124" s="1764" t="s">
        <v>9131</v>
      </c>
      <c r="R1124" s="1775" t="s">
        <v>7860</v>
      </c>
      <c r="S1124" s="1775" t="s">
        <v>6465</v>
      </c>
      <c r="T1124" s="66" t="s">
        <v>9133</v>
      </c>
      <c r="U1124" s="1764"/>
      <c r="V1124" s="66" t="s">
        <v>10217</v>
      </c>
    </row>
    <row r="1125" spans="3:22" ht="15" customHeight="1" x14ac:dyDescent="0.25">
      <c r="C1125" s="2078">
        <v>44700</v>
      </c>
      <c r="D1125" s="1723" t="s">
        <v>10883</v>
      </c>
      <c r="E1125" s="1765" t="s">
        <v>10884</v>
      </c>
      <c r="F1125" s="2092" t="s">
        <v>10885</v>
      </c>
      <c r="G1125" s="1780"/>
      <c r="H1125" s="1780"/>
      <c r="I1125" s="1780"/>
      <c r="J1125" s="1781" t="s">
        <v>10886</v>
      </c>
      <c r="K1125" s="1724" t="s">
        <v>506</v>
      </c>
      <c r="L1125" s="1724" t="s">
        <v>10887</v>
      </c>
      <c r="M1125" s="1782" t="s">
        <v>501</v>
      </c>
      <c r="N1125" s="1724" t="s">
        <v>505</v>
      </c>
      <c r="O1125" s="2093" t="s">
        <v>10888</v>
      </c>
      <c r="P1125" s="1784">
        <v>26</v>
      </c>
      <c r="Q1125" s="1765" t="s">
        <v>6930</v>
      </c>
      <c r="R1125" s="1770" t="s">
        <v>6932</v>
      </c>
      <c r="S1125" s="1770" t="s">
        <v>6933</v>
      </c>
      <c r="T1125" s="61" t="s">
        <v>10889</v>
      </c>
      <c r="U1125" s="1765"/>
      <c r="V1125" s="61"/>
    </row>
    <row r="1126" spans="3:22" ht="15" customHeight="1" x14ac:dyDescent="0.25">
      <c r="C1126" s="2078">
        <v>44700</v>
      </c>
      <c r="D1126" s="1723" t="s">
        <v>10890</v>
      </c>
      <c r="E1126" s="1765" t="s">
        <v>8707</v>
      </c>
      <c r="F1126" s="1784">
        <v>5</v>
      </c>
      <c r="G1126" s="1780"/>
      <c r="H1126" s="1780"/>
      <c r="I1126" s="1780"/>
      <c r="J1126" s="1781" t="s">
        <v>10891</v>
      </c>
      <c r="K1126" s="1724" t="s">
        <v>520</v>
      </c>
      <c r="L1126" s="1724" t="s">
        <v>8987</v>
      </c>
      <c r="M1126" s="1782" t="s">
        <v>10892</v>
      </c>
      <c r="N1126" s="1724" t="s">
        <v>505</v>
      </c>
      <c r="O1126" s="1783" t="s">
        <v>10893</v>
      </c>
      <c r="P1126" s="1784">
        <v>11</v>
      </c>
      <c r="Q1126" s="1765" t="s">
        <v>8820</v>
      </c>
      <c r="R1126" s="1770" t="s">
        <v>8708</v>
      </c>
      <c r="S1126" s="1770" t="s">
        <v>6573</v>
      </c>
      <c r="T1126" s="61" t="s">
        <v>9928</v>
      </c>
      <c r="U1126" s="1765" t="s">
        <v>10456</v>
      </c>
      <c r="V1126" s="61" t="s">
        <v>9930</v>
      </c>
    </row>
    <row r="1127" spans="3:22" ht="15" customHeight="1" x14ac:dyDescent="0.25">
      <c r="C1127" s="2078">
        <v>44700</v>
      </c>
      <c r="D1127" s="1723" t="s">
        <v>10894</v>
      </c>
      <c r="E1127" s="1765" t="s">
        <v>8707</v>
      </c>
      <c r="F1127" s="1784">
        <v>5</v>
      </c>
      <c r="G1127" s="1780"/>
      <c r="H1127" s="1780"/>
      <c r="I1127" s="1780"/>
      <c r="J1127" s="1781" t="s">
        <v>10891</v>
      </c>
      <c r="K1127" s="1724" t="s">
        <v>520</v>
      </c>
      <c r="L1127" s="1724" t="s">
        <v>8987</v>
      </c>
      <c r="M1127" s="1782" t="s">
        <v>10892</v>
      </c>
      <c r="N1127" s="1724" t="s">
        <v>505</v>
      </c>
      <c r="O1127" s="1783" t="s">
        <v>10893</v>
      </c>
      <c r="P1127" s="1784">
        <v>11</v>
      </c>
      <c r="Q1127" s="1765" t="s">
        <v>8820</v>
      </c>
      <c r="R1127" s="1770" t="s">
        <v>8708</v>
      </c>
      <c r="S1127" s="1770" t="s">
        <v>6573</v>
      </c>
      <c r="T1127" s="61" t="s">
        <v>9928</v>
      </c>
      <c r="U1127" s="1765" t="s">
        <v>9929</v>
      </c>
      <c r="V1127" s="61" t="s">
        <v>9930</v>
      </c>
    </row>
    <row r="1128" spans="3:22" ht="15" customHeight="1" x14ac:dyDescent="0.25">
      <c r="C1128" s="2078">
        <v>44700</v>
      </c>
      <c r="D1128" s="1963" t="s">
        <v>10895</v>
      </c>
      <c r="E1128" s="1764" t="s">
        <v>10896</v>
      </c>
      <c r="F1128" s="1912">
        <v>5</v>
      </c>
      <c r="G1128" s="1913"/>
      <c r="H1128" s="1913"/>
      <c r="I1128" s="1913"/>
      <c r="J1128" s="1914" t="s">
        <v>10897</v>
      </c>
      <c r="K1128" s="1814" t="s">
        <v>5335</v>
      </c>
      <c r="L1128" s="1814" t="s">
        <v>10898</v>
      </c>
      <c r="M1128" s="1915" t="s">
        <v>10899</v>
      </c>
      <c r="N1128" s="1814" t="s">
        <v>730</v>
      </c>
      <c r="O1128" s="1916" t="s">
        <v>10900</v>
      </c>
      <c r="P1128" s="1912">
        <v>0</v>
      </c>
      <c r="Q1128" s="1764" t="s">
        <v>10901</v>
      </c>
      <c r="R1128" s="1775" t="s">
        <v>10902</v>
      </c>
      <c r="S1128" s="1775" t="s">
        <v>6817</v>
      </c>
      <c r="T1128" s="66">
        <v>60056</v>
      </c>
      <c r="U1128" s="1764"/>
      <c r="V1128" s="66">
        <v>655983</v>
      </c>
    </row>
    <row r="1129" spans="3:22" ht="15" customHeight="1" x14ac:dyDescent="0.25">
      <c r="C1129" s="2078">
        <v>44699</v>
      </c>
      <c r="D1129" s="1664" t="s">
        <v>10903</v>
      </c>
      <c r="E1129" s="1765" t="s">
        <v>8777</v>
      </c>
      <c r="F1129" s="1816" t="s">
        <v>10904</v>
      </c>
      <c r="G1129" s="1766"/>
      <c r="H1129" s="1766"/>
      <c r="I1129" s="1766"/>
      <c r="J1129" s="1767" t="s">
        <v>10905</v>
      </c>
      <c r="K1129" s="1665" t="s">
        <v>506</v>
      </c>
      <c r="L1129" s="1720" t="s">
        <v>10906</v>
      </c>
      <c r="M1129" s="1768" t="s">
        <v>10907</v>
      </c>
      <c r="N1129" s="1665" t="s">
        <v>730</v>
      </c>
      <c r="O1129" s="1769" t="s">
        <v>10908</v>
      </c>
      <c r="P1129" s="1721">
        <v>0</v>
      </c>
      <c r="Q1129" s="1765" t="s">
        <v>5610</v>
      </c>
      <c r="R1129" s="1770" t="s">
        <v>8778</v>
      </c>
      <c r="S1129" s="1770" t="s">
        <v>6475</v>
      </c>
      <c r="T1129" s="61" t="s">
        <v>10909</v>
      </c>
      <c r="U1129" s="1765"/>
      <c r="V1129" s="61"/>
    </row>
    <row r="1130" spans="3:22" ht="15" customHeight="1" x14ac:dyDescent="0.25">
      <c r="C1130" s="2078">
        <v>44699</v>
      </c>
      <c r="D1130" s="1693" t="s">
        <v>10910</v>
      </c>
      <c r="E1130" s="1764" t="s">
        <v>6729</v>
      </c>
      <c r="F1130" s="1792">
        <v>100</v>
      </c>
      <c r="G1130" s="1793"/>
      <c r="H1130" s="1793"/>
      <c r="I1130" s="1793"/>
      <c r="J1130" s="1794" t="s">
        <v>10911</v>
      </c>
      <c r="K1130" s="1694" t="s">
        <v>3667</v>
      </c>
      <c r="L1130" s="1694" t="s">
        <v>10912</v>
      </c>
      <c r="M1130" s="1796"/>
      <c r="N1130" s="1694"/>
      <c r="O1130" s="1797"/>
      <c r="P1130" s="1792">
        <v>1</v>
      </c>
      <c r="Q1130" s="1764" t="s">
        <v>5334</v>
      </c>
      <c r="R1130" s="1775" t="s">
        <v>6730</v>
      </c>
      <c r="S1130" s="1775" t="s">
        <v>6534</v>
      </c>
      <c r="T1130" s="66" t="s">
        <v>10913</v>
      </c>
      <c r="U1130" s="1764"/>
      <c r="V1130" s="66" t="s">
        <v>10914</v>
      </c>
    </row>
    <row r="1131" spans="3:22" ht="15" customHeight="1" x14ac:dyDescent="0.25">
      <c r="C1131" s="2078">
        <v>44699</v>
      </c>
      <c r="D1131" s="1734" t="s">
        <v>10915</v>
      </c>
      <c r="E1131" s="1764" t="s">
        <v>10916</v>
      </c>
      <c r="F1131" s="1834" t="s">
        <v>10917</v>
      </c>
      <c r="G1131" s="1786"/>
      <c r="H1131" s="1786"/>
      <c r="I1131" s="1786"/>
      <c r="J1131" s="1788" t="s">
        <v>10918</v>
      </c>
      <c r="K1131" s="1735" t="s">
        <v>506</v>
      </c>
      <c r="L1131" s="1789" t="s">
        <v>1038</v>
      </c>
      <c r="M1131" s="1790" t="s">
        <v>10919</v>
      </c>
      <c r="N1131" s="1735" t="s">
        <v>629</v>
      </c>
      <c r="O1131" s="1791" t="s">
        <v>10920</v>
      </c>
      <c r="P1131" s="1785">
        <v>1</v>
      </c>
      <c r="Q1131" s="1764" t="s">
        <v>10921</v>
      </c>
      <c r="R1131" s="1775" t="s">
        <v>7896</v>
      </c>
      <c r="S1131" s="1775" t="s">
        <v>6579</v>
      </c>
      <c r="T1131" s="66" t="s">
        <v>10922</v>
      </c>
      <c r="U1131" s="1764" t="s">
        <v>10923</v>
      </c>
      <c r="V1131" s="66"/>
    </row>
    <row r="1132" spans="3:22" ht="15" customHeight="1" x14ac:dyDescent="0.25">
      <c r="C1132" s="2078">
        <v>44698</v>
      </c>
      <c r="D1132" s="1734" t="s">
        <v>10924</v>
      </c>
      <c r="E1132" s="1764" t="s">
        <v>10916</v>
      </c>
      <c r="F1132" s="1834">
        <v>160</v>
      </c>
      <c r="G1132" s="1786"/>
      <c r="H1132" s="1786"/>
      <c r="I1132" s="1786"/>
      <c r="J1132" s="1788" t="s">
        <v>10918</v>
      </c>
      <c r="K1132" s="1735" t="s">
        <v>506</v>
      </c>
      <c r="L1132" s="1789" t="s">
        <v>1038</v>
      </c>
      <c r="M1132" s="1790" t="s">
        <v>10919</v>
      </c>
      <c r="N1132" s="1735" t="s">
        <v>629</v>
      </c>
      <c r="O1132" s="1791" t="s">
        <v>10920</v>
      </c>
      <c r="P1132" s="1785">
        <v>1</v>
      </c>
      <c r="Q1132" s="1764" t="s">
        <v>10921</v>
      </c>
      <c r="R1132" s="1775" t="s">
        <v>7896</v>
      </c>
      <c r="S1132" s="1775" t="s">
        <v>6579</v>
      </c>
      <c r="T1132" s="66" t="s">
        <v>10922</v>
      </c>
      <c r="U1132" s="1764" t="s">
        <v>10923</v>
      </c>
      <c r="V1132" s="66"/>
    </row>
    <row r="1133" spans="3:22" ht="15" customHeight="1" x14ac:dyDescent="0.25">
      <c r="C1133" s="2078">
        <v>44698</v>
      </c>
      <c r="D1133" s="1679" t="s">
        <v>10925</v>
      </c>
      <c r="E1133" s="1764" t="s">
        <v>9554</v>
      </c>
      <c r="F1133" s="1771">
        <v>1</v>
      </c>
      <c r="G1133" s="1772"/>
      <c r="H1133" s="1772"/>
      <c r="I1133" s="1772"/>
      <c r="J1133" s="1779" t="s">
        <v>10926</v>
      </c>
      <c r="K1133" s="1680" t="s">
        <v>10927</v>
      </c>
      <c r="L1133" s="1720" t="s">
        <v>1038</v>
      </c>
      <c r="M1133" s="1790" t="s">
        <v>10928</v>
      </c>
      <c r="N1133" s="1680" t="s">
        <v>505</v>
      </c>
      <c r="O1133" s="1774" t="s">
        <v>10929</v>
      </c>
      <c r="P1133" s="1771">
        <v>94</v>
      </c>
      <c r="Q1133" s="1764" t="s">
        <v>10930</v>
      </c>
      <c r="R1133" s="1775" t="s">
        <v>10931</v>
      </c>
      <c r="S1133" s="1764" t="s">
        <v>6772</v>
      </c>
      <c r="T1133" s="66">
        <v>40104</v>
      </c>
      <c r="U1133" s="1764"/>
      <c r="V1133" s="66" t="s">
        <v>10932</v>
      </c>
    </row>
    <row r="1134" spans="3:22" ht="15" customHeight="1" x14ac:dyDescent="0.25">
      <c r="C1134" s="2078">
        <v>44698</v>
      </c>
      <c r="D1134" s="1664" t="s">
        <v>10933</v>
      </c>
      <c r="E1134" s="1765" t="s">
        <v>8765</v>
      </c>
      <c r="F1134" s="1776" t="s">
        <v>10934</v>
      </c>
      <c r="G1134" s="1766"/>
      <c r="H1134" s="1766"/>
      <c r="I1134" s="1766"/>
      <c r="J1134" s="1767" t="s">
        <v>10935</v>
      </c>
      <c r="K1134" s="1665" t="s">
        <v>506</v>
      </c>
      <c r="L1134" s="1720" t="s">
        <v>10936</v>
      </c>
      <c r="M1134" s="1768" t="s">
        <v>10937</v>
      </c>
      <c r="N1134" s="1665" t="s">
        <v>730</v>
      </c>
      <c r="O1134" s="1769" t="s">
        <v>10938</v>
      </c>
      <c r="P1134" s="1721">
        <v>3</v>
      </c>
      <c r="Q1134" s="1765" t="s">
        <v>524</v>
      </c>
      <c r="R1134" s="1770" t="s">
        <v>7031</v>
      </c>
      <c r="S1134" s="1770" t="s">
        <v>6534</v>
      </c>
      <c r="T1134" s="61">
        <v>80403</v>
      </c>
      <c r="U1134" s="1765"/>
      <c r="V1134" s="61"/>
    </row>
    <row r="1135" spans="3:22" ht="15" customHeight="1" x14ac:dyDescent="0.25">
      <c r="C1135" s="2078">
        <v>44698</v>
      </c>
      <c r="D1135" s="1664" t="s">
        <v>10939</v>
      </c>
      <c r="E1135" s="1765" t="s">
        <v>8777</v>
      </c>
      <c r="F1135" s="1776" t="s">
        <v>10940</v>
      </c>
      <c r="G1135" s="1766"/>
      <c r="H1135" s="1766"/>
      <c r="I1135" s="1766"/>
      <c r="J1135" s="1767" t="s">
        <v>10935</v>
      </c>
      <c r="K1135" s="1665" t="s">
        <v>506</v>
      </c>
      <c r="L1135" s="1720" t="s">
        <v>10941</v>
      </c>
      <c r="M1135" s="1768" t="s">
        <v>10942</v>
      </c>
      <c r="N1135" s="1665" t="s">
        <v>730</v>
      </c>
      <c r="O1135" s="1769" t="s">
        <v>10943</v>
      </c>
      <c r="P1135" s="1721">
        <v>0</v>
      </c>
      <c r="Q1135" s="1765" t="s">
        <v>5610</v>
      </c>
      <c r="R1135" s="1770" t="s">
        <v>8778</v>
      </c>
      <c r="S1135" s="1770" t="s">
        <v>6475</v>
      </c>
      <c r="T1135" s="61" t="s">
        <v>10909</v>
      </c>
      <c r="U1135" s="1765"/>
      <c r="V1135" s="61"/>
    </row>
    <row r="1136" spans="3:22" ht="15" customHeight="1" x14ac:dyDescent="0.25">
      <c r="C1136" s="2078">
        <v>44697</v>
      </c>
      <c r="D1136" s="1679" t="s">
        <v>10944</v>
      </c>
      <c r="E1136" s="1764" t="s">
        <v>10125</v>
      </c>
      <c r="F1136" s="1771">
        <v>2</v>
      </c>
      <c r="G1136" s="1772"/>
      <c r="H1136" s="1772"/>
      <c r="I1136" s="1772"/>
      <c r="J1136" s="1779" t="s">
        <v>10945</v>
      </c>
      <c r="K1136" s="1680" t="s">
        <v>520</v>
      </c>
      <c r="L1136" s="1720"/>
      <c r="M1136" s="1790" t="s">
        <v>10946</v>
      </c>
      <c r="N1136" s="1680" t="s">
        <v>505</v>
      </c>
      <c r="O1136" s="1774" t="s">
        <v>10947</v>
      </c>
      <c r="P1136" s="1771">
        <v>9</v>
      </c>
      <c r="Q1136" s="1764" t="s">
        <v>5911</v>
      </c>
      <c r="R1136" s="1775" t="s">
        <v>7295</v>
      </c>
      <c r="S1136" s="1775" t="s">
        <v>6475</v>
      </c>
      <c r="T1136" s="66" t="s">
        <v>10130</v>
      </c>
      <c r="U1136" s="1764"/>
      <c r="V1136" s="2094" t="s">
        <v>10948</v>
      </c>
    </row>
    <row r="1137" spans="3:22" ht="15" customHeight="1" x14ac:dyDescent="0.25">
      <c r="C1137" s="2078">
        <v>44697</v>
      </c>
      <c r="D1137" s="1679" t="s">
        <v>10949</v>
      </c>
      <c r="E1137" s="1764" t="s">
        <v>10094</v>
      </c>
      <c r="F1137" s="1890" t="s">
        <v>10950</v>
      </c>
      <c r="G1137" s="1772"/>
      <c r="H1137" s="1772"/>
      <c r="I1137" s="1772"/>
      <c r="J1137" s="1779" t="s">
        <v>10951</v>
      </c>
      <c r="K1137" s="1680" t="s">
        <v>782</v>
      </c>
      <c r="L1137" s="1778"/>
      <c r="M1137" s="1790" t="s">
        <v>10816</v>
      </c>
      <c r="N1137" s="1680" t="s">
        <v>629</v>
      </c>
      <c r="O1137" s="1774" t="s">
        <v>10817</v>
      </c>
      <c r="P1137" s="1771">
        <v>4</v>
      </c>
      <c r="Q1137" s="1764" t="s">
        <v>3855</v>
      </c>
      <c r="R1137" s="1775" t="s">
        <v>6831</v>
      </c>
      <c r="S1137" s="1775" t="s">
        <v>6620</v>
      </c>
      <c r="T1137" s="66" t="s">
        <v>10100</v>
      </c>
      <c r="U1137" s="1764"/>
      <c r="V1137" s="66"/>
    </row>
    <row r="1138" spans="3:22" ht="15" customHeight="1" x14ac:dyDescent="0.25">
      <c r="C1138" s="2078">
        <v>44697</v>
      </c>
      <c r="D1138" s="1723" t="s">
        <v>10952</v>
      </c>
      <c r="E1138" s="1764" t="s">
        <v>10650</v>
      </c>
      <c r="F1138" s="1784">
        <v>50</v>
      </c>
      <c r="G1138" s="1780"/>
      <c r="H1138" s="1780"/>
      <c r="I1138" s="1780"/>
      <c r="J1138" s="1781" t="s">
        <v>10953</v>
      </c>
      <c r="K1138" s="1724" t="s">
        <v>506</v>
      </c>
      <c r="L1138" s="1724" t="s">
        <v>10954</v>
      </c>
      <c r="M1138" s="1920" t="s">
        <v>10955</v>
      </c>
      <c r="N1138" s="1724" t="s">
        <v>505</v>
      </c>
      <c r="O1138" s="1783" t="s">
        <v>10956</v>
      </c>
      <c r="P1138" s="1784">
        <v>0</v>
      </c>
      <c r="Q1138" s="1764" t="s">
        <v>5382</v>
      </c>
      <c r="R1138" s="1775" t="s">
        <v>6446</v>
      </c>
      <c r="S1138" s="1775" t="s">
        <v>6447</v>
      </c>
      <c r="T1138" s="66" t="s">
        <v>10654</v>
      </c>
      <c r="U1138" s="1764"/>
      <c r="V1138" s="66"/>
    </row>
    <row r="1139" spans="3:22" ht="15" customHeight="1" x14ac:dyDescent="0.25">
      <c r="C1139" s="2078">
        <v>44694</v>
      </c>
      <c r="D1139" s="1664" t="s">
        <v>10957</v>
      </c>
      <c r="E1139" s="1765" t="s">
        <v>10958</v>
      </c>
      <c r="F1139" s="1721">
        <v>12</v>
      </c>
      <c r="G1139" s="1766"/>
      <c r="H1139" s="1766"/>
      <c r="I1139" s="1766"/>
      <c r="J1139" s="1767" t="s">
        <v>10959</v>
      </c>
      <c r="K1139" s="1665" t="s">
        <v>782</v>
      </c>
      <c r="L1139" s="1720" t="s">
        <v>10960</v>
      </c>
      <c r="M1139" s="1768" t="s">
        <v>10961</v>
      </c>
      <c r="N1139" s="1665" t="s">
        <v>505</v>
      </c>
      <c r="O1139" s="1769" t="s">
        <v>10962</v>
      </c>
      <c r="P1139" s="1721">
        <v>28</v>
      </c>
      <c r="Q1139" s="1765" t="s">
        <v>10963</v>
      </c>
      <c r="R1139" s="1770" t="s">
        <v>10964</v>
      </c>
      <c r="S1139" s="1770" t="s">
        <v>6502</v>
      </c>
      <c r="T1139" s="61" t="s">
        <v>10965</v>
      </c>
      <c r="U1139" s="1765"/>
      <c r="V1139" s="61">
        <v>152136714</v>
      </c>
    </row>
    <row r="1140" spans="3:22" ht="15" customHeight="1" x14ac:dyDescent="0.25">
      <c r="C1140" s="2078">
        <v>44694</v>
      </c>
      <c r="D1140" s="1664" t="s">
        <v>10966</v>
      </c>
      <c r="E1140" s="1765" t="s">
        <v>8765</v>
      </c>
      <c r="F1140" s="1721" t="s">
        <v>10967</v>
      </c>
      <c r="G1140" s="1766"/>
      <c r="H1140" s="1766"/>
      <c r="I1140" s="1766"/>
      <c r="J1140" s="1767" t="s">
        <v>10968</v>
      </c>
      <c r="K1140" s="1665" t="s">
        <v>506</v>
      </c>
      <c r="L1140" s="1720" t="s">
        <v>10969</v>
      </c>
      <c r="M1140" s="1768" t="s">
        <v>10970</v>
      </c>
      <c r="N1140" s="1665" t="s">
        <v>505</v>
      </c>
      <c r="O1140" s="1769" t="s">
        <v>10971</v>
      </c>
      <c r="P1140" s="1721">
        <v>4</v>
      </c>
      <c r="Q1140" s="1765" t="s">
        <v>524</v>
      </c>
      <c r="R1140" s="1770" t="s">
        <v>7031</v>
      </c>
      <c r="S1140" s="1770" t="s">
        <v>6534</v>
      </c>
      <c r="T1140" s="61">
        <v>80403</v>
      </c>
      <c r="U1140" s="1765"/>
      <c r="V1140" s="61"/>
    </row>
    <row r="1141" spans="3:22" ht="15" customHeight="1" x14ac:dyDescent="0.25">
      <c r="C1141" s="2078">
        <v>44694</v>
      </c>
      <c r="D1141" s="1664" t="s">
        <v>10972</v>
      </c>
      <c r="E1141" s="1765" t="s">
        <v>10495</v>
      </c>
      <c r="F1141" s="1721">
        <v>20</v>
      </c>
      <c r="G1141" s="1766"/>
      <c r="H1141" s="1766"/>
      <c r="I1141" s="1766"/>
      <c r="J1141" s="1767" t="s">
        <v>10973</v>
      </c>
      <c r="K1141" s="1665" t="s">
        <v>520</v>
      </c>
      <c r="L1141" s="1720"/>
      <c r="M1141" s="1768" t="s">
        <v>10974</v>
      </c>
      <c r="N1141" s="1665" t="s">
        <v>545</v>
      </c>
      <c r="O1141" s="1769" t="s">
        <v>10975</v>
      </c>
      <c r="P1141" s="1721">
        <v>30</v>
      </c>
      <c r="Q1141" s="1765" t="s">
        <v>10500</v>
      </c>
      <c r="R1141" s="1770" t="s">
        <v>10501</v>
      </c>
      <c r="S1141" s="1770" t="s">
        <v>7922</v>
      </c>
      <c r="T1141" s="61" t="s">
        <v>10502</v>
      </c>
      <c r="U1141" s="1765" t="s">
        <v>10503</v>
      </c>
      <c r="V1141" s="61" t="s">
        <v>10504</v>
      </c>
    </row>
    <row r="1142" spans="3:22" ht="15" customHeight="1" x14ac:dyDescent="0.25">
      <c r="C1142" s="2078">
        <v>44694</v>
      </c>
      <c r="D1142" s="1664" t="s">
        <v>10976</v>
      </c>
      <c r="E1142" s="1765" t="s">
        <v>10977</v>
      </c>
      <c r="F1142" s="1776" t="s">
        <v>10978</v>
      </c>
      <c r="G1142" s="1766"/>
      <c r="H1142" s="1766"/>
      <c r="I1142" s="1766"/>
      <c r="J1142" s="1767" t="s">
        <v>10935</v>
      </c>
      <c r="K1142" s="1665" t="s">
        <v>506</v>
      </c>
      <c r="L1142" s="1720" t="s">
        <v>10979</v>
      </c>
      <c r="M1142" s="1768"/>
      <c r="N1142" s="1665" t="s">
        <v>484</v>
      </c>
      <c r="O1142" s="1769" t="s">
        <v>10980</v>
      </c>
      <c r="P1142" s="1721">
        <v>70</v>
      </c>
      <c r="Q1142" s="1765" t="s">
        <v>10981</v>
      </c>
      <c r="R1142" s="1770" t="s">
        <v>10982</v>
      </c>
      <c r="S1142" s="1770" t="s">
        <v>6546</v>
      </c>
      <c r="T1142" s="61" t="s">
        <v>10983</v>
      </c>
      <c r="U1142" s="1765"/>
      <c r="V1142" s="61"/>
    </row>
    <row r="1143" spans="3:22" ht="15" customHeight="1" x14ac:dyDescent="0.25">
      <c r="C1143" s="2078">
        <v>44693</v>
      </c>
      <c r="D1143" s="1664" t="s">
        <v>10984</v>
      </c>
      <c r="E1143" s="1765" t="s">
        <v>6453</v>
      </c>
      <c r="F1143" s="1721">
        <v>10</v>
      </c>
      <c r="G1143" s="1766"/>
      <c r="H1143" s="1766"/>
      <c r="I1143" s="1766"/>
      <c r="J1143" s="1767" t="s">
        <v>10985</v>
      </c>
      <c r="K1143" s="1665" t="s">
        <v>782</v>
      </c>
      <c r="L1143" s="1720"/>
      <c r="M1143" s="1768" t="s">
        <v>10986</v>
      </c>
      <c r="N1143" s="1665" t="s">
        <v>629</v>
      </c>
      <c r="O1143" s="1769" t="s">
        <v>10987</v>
      </c>
      <c r="P1143" s="1721">
        <v>39</v>
      </c>
      <c r="Q1143" s="1765" t="s">
        <v>6320</v>
      </c>
      <c r="R1143" s="1770" t="s">
        <v>6454</v>
      </c>
      <c r="S1143" s="1770" t="s">
        <v>6455</v>
      </c>
      <c r="T1143" s="61" t="s">
        <v>10713</v>
      </c>
      <c r="U1143" s="1765"/>
      <c r="V1143" s="61" t="s">
        <v>10714</v>
      </c>
    </row>
    <row r="1144" spans="3:22" ht="15" customHeight="1" x14ac:dyDescent="0.25">
      <c r="C1144" s="2078">
        <v>44693</v>
      </c>
      <c r="D1144" s="1679" t="s">
        <v>10988</v>
      </c>
      <c r="E1144" s="1764" t="s">
        <v>7895</v>
      </c>
      <c r="F1144" s="1771">
        <v>100</v>
      </c>
      <c r="G1144" s="1772"/>
      <c r="H1144" s="1772"/>
      <c r="I1144" s="1772"/>
      <c r="J1144" s="1779" t="s">
        <v>10985</v>
      </c>
      <c r="K1144" s="1680" t="s">
        <v>3609</v>
      </c>
      <c r="L1144" s="1778" t="s">
        <v>10989</v>
      </c>
      <c r="M1144" s="1773" t="s">
        <v>10990</v>
      </c>
      <c r="N1144" s="1680" t="s">
        <v>587</v>
      </c>
      <c r="O1144" s="1774"/>
      <c r="P1144" s="1771">
        <v>45</v>
      </c>
      <c r="Q1144" s="1764" t="s">
        <v>10991</v>
      </c>
      <c r="R1144" s="1775" t="s">
        <v>7896</v>
      </c>
      <c r="S1144" s="1775" t="s">
        <v>6579</v>
      </c>
      <c r="T1144" s="66" t="s">
        <v>10358</v>
      </c>
      <c r="U1144" s="1764"/>
      <c r="V1144" s="66"/>
    </row>
    <row r="1145" spans="3:22" ht="15" customHeight="1" x14ac:dyDescent="0.25">
      <c r="C1145" s="2078">
        <v>44692</v>
      </c>
      <c r="D1145" s="1664" t="s">
        <v>10992</v>
      </c>
      <c r="E1145" s="1765" t="s">
        <v>6482</v>
      </c>
      <c r="F1145" s="1721">
        <v>15</v>
      </c>
      <c r="G1145" s="1766"/>
      <c r="H1145" s="1766"/>
      <c r="I1145" s="1766"/>
      <c r="J1145" s="1767" t="s">
        <v>10985</v>
      </c>
      <c r="K1145" s="1665" t="s">
        <v>506</v>
      </c>
      <c r="L1145" s="1720"/>
      <c r="M1145" s="1768" t="s">
        <v>10993</v>
      </c>
      <c r="N1145" s="1665" t="s">
        <v>629</v>
      </c>
      <c r="O1145" s="1769" t="s">
        <v>10832</v>
      </c>
      <c r="P1145" s="1721">
        <v>12</v>
      </c>
      <c r="Q1145" s="1765" t="s">
        <v>5234</v>
      </c>
      <c r="R1145" s="1770" t="s">
        <v>6483</v>
      </c>
      <c r="S1145" s="1770" t="s">
        <v>6484</v>
      </c>
      <c r="T1145" s="61" t="s">
        <v>10319</v>
      </c>
      <c r="U1145" s="1765" t="s">
        <v>10320</v>
      </c>
      <c r="V1145" s="61"/>
    </row>
    <row r="1146" spans="3:22" ht="15" customHeight="1" x14ac:dyDescent="0.25">
      <c r="C1146" s="2078">
        <v>44692</v>
      </c>
      <c r="D1146" s="1723" t="s">
        <v>10994</v>
      </c>
      <c r="E1146" s="1765" t="s">
        <v>8765</v>
      </c>
      <c r="F1146" s="1965" t="s">
        <v>3029</v>
      </c>
      <c r="G1146" s="1780"/>
      <c r="H1146" s="1780"/>
      <c r="I1146" s="1780"/>
      <c r="J1146" s="1781" t="s">
        <v>10995</v>
      </c>
      <c r="K1146" s="1724" t="s">
        <v>506</v>
      </c>
      <c r="L1146" s="1724" t="s">
        <v>10936</v>
      </c>
      <c r="M1146" s="1782" t="s">
        <v>10996</v>
      </c>
      <c r="N1146" s="1724" t="s">
        <v>730</v>
      </c>
      <c r="O1146" s="1783" t="s">
        <v>10997</v>
      </c>
      <c r="P1146" s="1784">
        <v>3</v>
      </c>
      <c r="Q1146" s="1765" t="s">
        <v>524</v>
      </c>
      <c r="R1146" s="1770" t="s">
        <v>7031</v>
      </c>
      <c r="S1146" s="1770" t="s">
        <v>6534</v>
      </c>
      <c r="T1146" s="61">
        <v>80403</v>
      </c>
      <c r="U1146" s="1765"/>
      <c r="V1146" s="61"/>
    </row>
    <row r="1147" spans="3:22" ht="15" customHeight="1" x14ac:dyDescent="0.25">
      <c r="C1147" s="2078">
        <v>44692</v>
      </c>
      <c r="D1147" s="1664" t="s">
        <v>10998</v>
      </c>
      <c r="E1147" s="1764" t="s">
        <v>10999</v>
      </c>
      <c r="F1147" s="1721">
        <v>10</v>
      </c>
      <c r="G1147" s="1766"/>
      <c r="H1147" s="1766"/>
      <c r="I1147" s="1766"/>
      <c r="J1147" s="1767" t="s">
        <v>11000</v>
      </c>
      <c r="K1147" s="1665" t="s">
        <v>506</v>
      </c>
      <c r="L1147" s="1720" t="s">
        <v>11001</v>
      </c>
      <c r="M1147" s="1768" t="s">
        <v>11002</v>
      </c>
      <c r="N1147" s="1665" t="s">
        <v>505</v>
      </c>
      <c r="O1147" s="1769" t="s">
        <v>11003</v>
      </c>
      <c r="P1147" s="1721">
        <v>2</v>
      </c>
      <c r="Q1147" s="1764" t="s">
        <v>6960</v>
      </c>
      <c r="R1147" s="1775" t="s">
        <v>7860</v>
      </c>
      <c r="S1147" s="1775" t="s">
        <v>6465</v>
      </c>
      <c r="T1147" s="66" t="s">
        <v>11004</v>
      </c>
      <c r="U1147" s="1764"/>
      <c r="V1147" s="66"/>
    </row>
    <row r="1148" spans="3:22" ht="15" customHeight="1" x14ac:dyDescent="0.25">
      <c r="C1148" s="2078">
        <v>44692</v>
      </c>
      <c r="D1148" s="1664" t="s">
        <v>11005</v>
      </c>
      <c r="E1148" s="1765" t="s">
        <v>8663</v>
      </c>
      <c r="F1148" s="1721" t="s">
        <v>11006</v>
      </c>
      <c r="G1148" s="1766"/>
      <c r="H1148" s="1766"/>
      <c r="I1148" s="1766"/>
      <c r="J1148" s="1767" t="s">
        <v>11007</v>
      </c>
      <c r="K1148" s="1665" t="s">
        <v>520</v>
      </c>
      <c r="L1148" s="1720" t="s">
        <v>11008</v>
      </c>
      <c r="M1148" s="1768" t="s">
        <v>11009</v>
      </c>
      <c r="N1148" s="1665" t="s">
        <v>640</v>
      </c>
      <c r="O1148" s="1769" t="s">
        <v>11010</v>
      </c>
      <c r="P1148" s="1721">
        <v>4</v>
      </c>
      <c r="Q1148" s="1765" t="s">
        <v>8662</v>
      </c>
      <c r="R1148" s="1770" t="s">
        <v>6707</v>
      </c>
      <c r="S1148" s="1770" t="s">
        <v>6708</v>
      </c>
      <c r="T1148" s="61" t="s">
        <v>11011</v>
      </c>
      <c r="U1148" s="1765"/>
      <c r="V1148" s="61" t="s">
        <v>11012</v>
      </c>
    </row>
    <row r="1149" spans="3:22" ht="15" customHeight="1" x14ac:dyDescent="0.25">
      <c r="C1149" s="2078">
        <v>44692</v>
      </c>
      <c r="D1149" s="1679" t="s">
        <v>11013</v>
      </c>
      <c r="E1149" s="1764" t="s">
        <v>11014</v>
      </c>
      <c r="F1149" s="1882">
        <v>400</v>
      </c>
      <c r="G1149" s="1772"/>
      <c r="H1149" s="1772"/>
      <c r="I1149" s="1772"/>
      <c r="J1149" s="1779" t="s">
        <v>11015</v>
      </c>
      <c r="K1149" s="1680" t="s">
        <v>782</v>
      </c>
      <c r="L1149" s="1778" t="s">
        <v>11016</v>
      </c>
      <c r="M1149" s="1773" t="s">
        <v>11017</v>
      </c>
      <c r="N1149" s="1680" t="s">
        <v>11018</v>
      </c>
      <c r="O1149" s="1774" t="s">
        <v>11019</v>
      </c>
      <c r="P1149" s="1771">
        <v>0</v>
      </c>
      <c r="Q1149" s="1764" t="s">
        <v>11020</v>
      </c>
      <c r="R1149" s="1775" t="s">
        <v>6446</v>
      </c>
      <c r="S1149" s="1775" t="s">
        <v>6447</v>
      </c>
      <c r="T1149" s="66" t="s">
        <v>11021</v>
      </c>
      <c r="U1149" s="1764"/>
      <c r="V1149" s="66"/>
    </row>
    <row r="1150" spans="3:22" ht="15" customHeight="1" x14ac:dyDescent="0.25">
      <c r="C1150" s="2078">
        <v>44692</v>
      </c>
      <c r="D1150" s="1693" t="s">
        <v>11022</v>
      </c>
      <c r="E1150" s="1764" t="s">
        <v>11023</v>
      </c>
      <c r="F1150" s="1792">
        <v>4</v>
      </c>
      <c r="G1150" s="1793"/>
      <c r="H1150" s="1793"/>
      <c r="I1150" s="1793"/>
      <c r="J1150" s="1794" t="s">
        <v>11024</v>
      </c>
      <c r="K1150" s="1694" t="s">
        <v>506</v>
      </c>
      <c r="L1150" s="1694" t="s">
        <v>11025</v>
      </c>
      <c r="M1150" s="1796" t="s">
        <v>11026</v>
      </c>
      <c r="N1150" s="1694" t="s">
        <v>629</v>
      </c>
      <c r="O1150" s="1797" t="s">
        <v>11027</v>
      </c>
      <c r="P1150" s="1792">
        <v>15</v>
      </c>
      <c r="Q1150" s="1764" t="s">
        <v>11023</v>
      </c>
      <c r="R1150" s="1775" t="s">
        <v>11028</v>
      </c>
      <c r="S1150" s="1775" t="s">
        <v>6546</v>
      </c>
      <c r="T1150" s="66" t="s">
        <v>11029</v>
      </c>
      <c r="U1150" s="1764" t="s">
        <v>11023</v>
      </c>
      <c r="V1150" s="66">
        <v>770955750</v>
      </c>
    </row>
    <row r="1151" spans="3:22" ht="15" customHeight="1" x14ac:dyDescent="0.25">
      <c r="C1151" s="2078">
        <v>44691</v>
      </c>
      <c r="D1151" s="1679" t="s">
        <v>11030</v>
      </c>
      <c r="E1151" s="1764" t="s">
        <v>10495</v>
      </c>
      <c r="F1151" s="1771">
        <v>20</v>
      </c>
      <c r="G1151" s="1772"/>
      <c r="H1151" s="1772"/>
      <c r="I1151" s="1772"/>
      <c r="J1151" s="1779" t="s">
        <v>11031</v>
      </c>
      <c r="K1151" s="1680" t="s">
        <v>520</v>
      </c>
      <c r="L1151" s="1720"/>
      <c r="M1151" s="1768" t="s">
        <v>11032</v>
      </c>
      <c r="N1151" s="1680" t="s">
        <v>545</v>
      </c>
      <c r="O1151" s="1774" t="s">
        <v>11033</v>
      </c>
      <c r="P1151" s="1771">
        <v>30</v>
      </c>
      <c r="Q1151" s="1764" t="s">
        <v>10500</v>
      </c>
      <c r="R1151" s="1775" t="s">
        <v>10501</v>
      </c>
      <c r="S1151" s="1775" t="s">
        <v>7922</v>
      </c>
      <c r="T1151" s="66" t="s">
        <v>10502</v>
      </c>
      <c r="U1151" s="1764" t="s">
        <v>10503</v>
      </c>
      <c r="V1151" s="66" t="s">
        <v>10504</v>
      </c>
    </row>
    <row r="1152" spans="3:22" ht="15" customHeight="1" x14ac:dyDescent="0.25">
      <c r="C1152" s="2078">
        <v>44691</v>
      </c>
      <c r="D1152" s="1664" t="s">
        <v>11034</v>
      </c>
      <c r="E1152" s="1765" t="s">
        <v>8334</v>
      </c>
      <c r="F1152" s="1721">
        <v>75</v>
      </c>
      <c r="G1152" s="1766"/>
      <c r="H1152" s="1766"/>
      <c r="I1152" s="1766"/>
      <c r="J1152" s="1767" t="s">
        <v>11000</v>
      </c>
      <c r="K1152" s="1665" t="s">
        <v>506</v>
      </c>
      <c r="L1152" s="1720"/>
      <c r="M1152" s="2697" t="s">
        <v>11035</v>
      </c>
      <c r="N1152" s="1665" t="s">
        <v>505</v>
      </c>
      <c r="O1152" s="1769" t="s">
        <v>11036</v>
      </c>
      <c r="P1152" s="1721">
        <v>0</v>
      </c>
      <c r="Q1152" s="1765" t="s">
        <v>5682</v>
      </c>
      <c r="R1152" s="1770" t="s">
        <v>8307</v>
      </c>
      <c r="S1152" s="1770" t="s">
        <v>6502</v>
      </c>
      <c r="T1152" s="61">
        <v>1581</v>
      </c>
      <c r="U1152" s="1765"/>
      <c r="V1152" s="61">
        <v>180195459</v>
      </c>
    </row>
    <row r="1153" spans="3:22" ht="15" customHeight="1" x14ac:dyDescent="0.25">
      <c r="C1153" s="2078">
        <v>44691</v>
      </c>
      <c r="D1153" s="1664" t="s">
        <v>11037</v>
      </c>
      <c r="E1153" s="1765" t="s">
        <v>6889</v>
      </c>
      <c r="F1153" s="1721" t="s">
        <v>11038</v>
      </c>
      <c r="G1153" s="1766"/>
      <c r="H1153" s="1766"/>
      <c r="I1153" s="1766"/>
      <c r="J1153" s="1767" t="s">
        <v>11039</v>
      </c>
      <c r="K1153" s="1665" t="s">
        <v>3667</v>
      </c>
      <c r="L1153" s="1720"/>
      <c r="M1153" s="1837" t="s">
        <v>11040</v>
      </c>
      <c r="N1153" s="1665" t="s">
        <v>505</v>
      </c>
      <c r="O1153" s="1769" t="s">
        <v>11041</v>
      </c>
      <c r="P1153" s="1721">
        <v>47</v>
      </c>
      <c r="Q1153" s="1765" t="s">
        <v>4841</v>
      </c>
      <c r="R1153" s="1770" t="s">
        <v>6890</v>
      </c>
      <c r="S1153" s="1770" t="s">
        <v>6804</v>
      </c>
      <c r="T1153" s="61" t="s">
        <v>10147</v>
      </c>
      <c r="U1153" s="1765"/>
      <c r="V1153" s="2054" t="s">
        <v>11042</v>
      </c>
    </row>
    <row r="1154" spans="3:22" ht="15" customHeight="1" x14ac:dyDescent="0.35">
      <c r="C1154" s="2078">
        <v>44690</v>
      </c>
      <c r="D1154" s="1679" t="s">
        <v>10924</v>
      </c>
      <c r="E1154" s="1764" t="s">
        <v>10916</v>
      </c>
      <c r="F1154" s="1771">
        <v>20</v>
      </c>
      <c r="G1154" s="1772"/>
      <c r="H1154" s="1815"/>
      <c r="I1154" s="1772"/>
      <c r="J1154" s="1779" t="s">
        <v>10918</v>
      </c>
      <c r="K1154" s="1680" t="s">
        <v>506</v>
      </c>
      <c r="L1154" s="1778" t="s">
        <v>1038</v>
      </c>
      <c r="M1154" s="1790" t="s">
        <v>10919</v>
      </c>
      <c r="N1154" s="1680" t="s">
        <v>629</v>
      </c>
      <c r="O1154" s="1774" t="s">
        <v>10920</v>
      </c>
      <c r="P1154" s="1771">
        <v>1</v>
      </c>
      <c r="Q1154" s="1764" t="s">
        <v>10921</v>
      </c>
      <c r="R1154" s="1775" t="s">
        <v>7896</v>
      </c>
      <c r="S1154" s="1775" t="s">
        <v>6579</v>
      </c>
      <c r="T1154" s="66" t="s">
        <v>10922</v>
      </c>
      <c r="U1154" s="1764" t="s">
        <v>10923</v>
      </c>
      <c r="V1154" s="66"/>
    </row>
    <row r="1155" spans="3:22" ht="15" customHeight="1" x14ac:dyDescent="0.25">
      <c r="C1155" s="1910">
        <v>44690</v>
      </c>
      <c r="D1155" s="146" t="s">
        <v>11043</v>
      </c>
      <c r="E1155" s="1764" t="s">
        <v>10633</v>
      </c>
      <c r="F1155" s="2095" t="s">
        <v>11044</v>
      </c>
      <c r="G1155" s="2096"/>
      <c r="H1155" s="2096"/>
      <c r="I1155" s="2096"/>
      <c r="J1155" s="2097" t="s">
        <v>11045</v>
      </c>
      <c r="K1155" s="2098" t="s">
        <v>506</v>
      </c>
      <c r="L1155" s="2098" t="s">
        <v>11046</v>
      </c>
      <c r="M1155" s="2099" t="s">
        <v>11047</v>
      </c>
      <c r="N1155" s="2098" t="s">
        <v>730</v>
      </c>
      <c r="O1155" s="2100" t="s">
        <v>11048</v>
      </c>
      <c r="P1155" s="2101">
        <v>1</v>
      </c>
      <c r="Q1155" s="1764" t="s">
        <v>7160</v>
      </c>
      <c r="R1155" s="1775" t="s">
        <v>7162</v>
      </c>
      <c r="S1155" s="1775" t="s">
        <v>6484</v>
      </c>
      <c r="T1155" s="66">
        <v>20723</v>
      </c>
      <c r="U1155" s="1764"/>
      <c r="V1155" s="66"/>
    </row>
    <row r="1156" spans="3:22" ht="15" customHeight="1" x14ac:dyDescent="0.25">
      <c r="C1156" s="2078">
        <v>44690</v>
      </c>
      <c r="D1156" s="2102" t="s">
        <v>11049</v>
      </c>
      <c r="E1156" s="1764" t="s">
        <v>11050</v>
      </c>
      <c r="F1156" s="2103" t="s">
        <v>9908</v>
      </c>
      <c r="G1156" s="2104"/>
      <c r="H1156" s="2104"/>
      <c r="I1156" s="2104"/>
      <c r="J1156" s="2105" t="s">
        <v>11051</v>
      </c>
      <c r="K1156" s="2106" t="s">
        <v>506</v>
      </c>
      <c r="L1156" s="2106" t="s">
        <v>11052</v>
      </c>
      <c r="M1156" s="2107" t="s">
        <v>11053</v>
      </c>
      <c r="N1156" s="2106" t="s">
        <v>629</v>
      </c>
      <c r="O1156" s="2108" t="s">
        <v>10832</v>
      </c>
      <c r="P1156" s="2103">
        <v>36</v>
      </c>
      <c r="Q1156" s="1764" t="s">
        <v>558</v>
      </c>
      <c r="R1156" s="1775" t="s">
        <v>11054</v>
      </c>
      <c r="S1156" s="1775" t="s">
        <v>4783</v>
      </c>
      <c r="T1156" s="66" t="s">
        <v>11055</v>
      </c>
      <c r="U1156" s="1764" t="s">
        <v>11056</v>
      </c>
      <c r="V1156" s="66"/>
    </row>
    <row r="1157" spans="3:22" ht="15" customHeight="1" x14ac:dyDescent="0.25">
      <c r="C1157" s="2078">
        <v>44690</v>
      </c>
      <c r="D1157" s="2102" t="s">
        <v>11057</v>
      </c>
      <c r="E1157" s="1764" t="s">
        <v>11050</v>
      </c>
      <c r="F1157" s="2103">
        <v>3</v>
      </c>
      <c r="G1157" s="2104"/>
      <c r="H1157" s="2104"/>
      <c r="I1157" s="2104"/>
      <c r="J1157" s="2105" t="s">
        <v>11058</v>
      </c>
      <c r="K1157" s="2106" t="s">
        <v>506</v>
      </c>
      <c r="L1157" s="2109" t="s">
        <v>11052</v>
      </c>
      <c r="M1157" s="2110" t="s">
        <v>11059</v>
      </c>
      <c r="N1157" s="2106" t="s">
        <v>629</v>
      </c>
      <c r="O1157" s="2108" t="s">
        <v>11060</v>
      </c>
      <c r="P1157" s="2103">
        <v>36</v>
      </c>
      <c r="Q1157" s="1764" t="s">
        <v>558</v>
      </c>
      <c r="R1157" s="1775" t="s">
        <v>11054</v>
      </c>
      <c r="S1157" s="1775" t="s">
        <v>4783</v>
      </c>
      <c r="T1157" s="66" t="s">
        <v>11055</v>
      </c>
      <c r="U1157" s="1764" t="s">
        <v>11056</v>
      </c>
      <c r="V1157" s="66"/>
    </row>
    <row r="1158" spans="3:22" ht="15" customHeight="1" x14ac:dyDescent="0.35">
      <c r="C1158" s="2078">
        <v>44687</v>
      </c>
      <c r="D1158" s="2102" t="s">
        <v>11061</v>
      </c>
      <c r="E1158" s="1764" t="s">
        <v>11050</v>
      </c>
      <c r="F1158" s="2103">
        <v>3</v>
      </c>
      <c r="G1158" s="2104"/>
      <c r="H1158" s="2111"/>
      <c r="I1158" s="2104"/>
      <c r="J1158" s="2105" t="s">
        <v>11062</v>
      </c>
      <c r="K1158" s="2106" t="s">
        <v>506</v>
      </c>
      <c r="L1158" s="2106" t="s">
        <v>11052</v>
      </c>
      <c r="M1158" s="2107" t="s">
        <v>11059</v>
      </c>
      <c r="N1158" s="2106" t="s">
        <v>629</v>
      </c>
      <c r="O1158" s="2108" t="s">
        <v>10832</v>
      </c>
      <c r="P1158" s="2103">
        <v>36</v>
      </c>
      <c r="Q1158" s="1764" t="s">
        <v>558</v>
      </c>
      <c r="R1158" s="1775" t="s">
        <v>11054</v>
      </c>
      <c r="S1158" s="1775" t="s">
        <v>4783</v>
      </c>
      <c r="T1158" s="66" t="s">
        <v>11055</v>
      </c>
      <c r="U1158" s="1764" t="s">
        <v>11056</v>
      </c>
      <c r="V1158" s="66"/>
    </row>
    <row r="1159" spans="3:22" ht="15" customHeight="1" x14ac:dyDescent="0.25">
      <c r="C1159" s="2078">
        <v>44687</v>
      </c>
      <c r="D1159" s="1723" t="s">
        <v>11063</v>
      </c>
      <c r="E1159" s="1765" t="s">
        <v>10633</v>
      </c>
      <c r="F1159" s="2092" t="s">
        <v>11064</v>
      </c>
      <c r="G1159" s="1780"/>
      <c r="H1159" s="1780"/>
      <c r="I1159" s="1780"/>
      <c r="J1159" s="1781" t="s">
        <v>11065</v>
      </c>
      <c r="K1159" s="1724" t="s">
        <v>506</v>
      </c>
      <c r="L1159" s="1724" t="s">
        <v>10636</v>
      </c>
      <c r="M1159" s="1782" t="s">
        <v>11066</v>
      </c>
      <c r="N1159" s="1724" t="s">
        <v>730</v>
      </c>
      <c r="O1159" s="1783" t="s">
        <v>11067</v>
      </c>
      <c r="P1159" s="1784">
        <v>1</v>
      </c>
      <c r="Q1159" s="1765" t="s">
        <v>7160</v>
      </c>
      <c r="R1159" s="1770" t="s">
        <v>7162</v>
      </c>
      <c r="S1159" s="1770" t="s">
        <v>6484</v>
      </c>
      <c r="T1159" s="61">
        <v>20723</v>
      </c>
      <c r="U1159" s="1765"/>
      <c r="V1159" s="61"/>
    </row>
    <row r="1160" spans="3:22" ht="15" customHeight="1" x14ac:dyDescent="0.25">
      <c r="C1160" s="2112">
        <v>44687</v>
      </c>
      <c r="D1160" s="61" t="s">
        <v>11068</v>
      </c>
      <c r="E1160" s="1765" t="s">
        <v>8663</v>
      </c>
      <c r="F1160" s="1806" t="s">
        <v>11069</v>
      </c>
      <c r="G1160" s="1809"/>
      <c r="H1160" s="1808"/>
      <c r="I1160" s="1809"/>
      <c r="J1160" s="1810" t="s">
        <v>11007</v>
      </c>
      <c r="K1160" s="11" t="s">
        <v>520</v>
      </c>
      <c r="L1160" s="1811" t="s">
        <v>11008</v>
      </c>
      <c r="M1160" s="10" t="s">
        <v>11070</v>
      </c>
      <c r="N1160" s="11" t="s">
        <v>640</v>
      </c>
      <c r="O1160" s="1812" t="s">
        <v>11010</v>
      </c>
      <c r="P1160" s="1806">
        <v>4</v>
      </c>
      <c r="Q1160" s="1765" t="s">
        <v>8662</v>
      </c>
      <c r="R1160" s="1770" t="s">
        <v>6707</v>
      </c>
      <c r="S1160" s="1770" t="s">
        <v>6708</v>
      </c>
      <c r="T1160" s="61" t="s">
        <v>11011</v>
      </c>
      <c r="U1160" s="1765"/>
      <c r="V1160" s="61" t="s">
        <v>11012</v>
      </c>
    </row>
    <row r="1161" spans="3:22" ht="15" customHeight="1" x14ac:dyDescent="0.25">
      <c r="C1161" s="2078">
        <v>44687</v>
      </c>
      <c r="D1161" s="1679" t="s">
        <v>11071</v>
      </c>
      <c r="E1161" s="1764" t="s">
        <v>10754</v>
      </c>
      <c r="F1161" s="1771">
        <v>25</v>
      </c>
      <c r="G1161" s="1772"/>
      <c r="H1161" s="1772"/>
      <c r="I1161" s="1772"/>
      <c r="J1161" s="1779" t="s">
        <v>11072</v>
      </c>
      <c r="K1161" s="1680" t="s">
        <v>782</v>
      </c>
      <c r="L1161" s="1778" t="s">
        <v>11073</v>
      </c>
      <c r="M1161" s="1773" t="s">
        <v>11074</v>
      </c>
      <c r="N1161" s="1680" t="s">
        <v>505</v>
      </c>
      <c r="O1161" s="1774" t="s">
        <v>11075</v>
      </c>
      <c r="P1161" s="1771">
        <v>22</v>
      </c>
      <c r="Q1161" s="1764" t="s">
        <v>11076</v>
      </c>
      <c r="R1161" s="1775" t="s">
        <v>7853</v>
      </c>
      <c r="S1161" s="1775" t="s">
        <v>6534</v>
      </c>
      <c r="T1161" s="66" t="s">
        <v>10759</v>
      </c>
      <c r="U1161" s="1764"/>
      <c r="V1161" s="66">
        <v>148324417</v>
      </c>
    </row>
    <row r="1162" spans="3:22" ht="15" customHeight="1" x14ac:dyDescent="0.25">
      <c r="C1162" s="2078">
        <v>44687</v>
      </c>
      <c r="D1162" s="1664" t="s">
        <v>11077</v>
      </c>
      <c r="E1162" s="1765" t="s">
        <v>11078</v>
      </c>
      <c r="F1162" s="1721">
        <v>10</v>
      </c>
      <c r="G1162" s="1766"/>
      <c r="H1162" s="1766"/>
      <c r="I1162" s="1766"/>
      <c r="J1162" s="1767" t="s">
        <v>11072</v>
      </c>
      <c r="K1162" s="1665" t="s">
        <v>506</v>
      </c>
      <c r="L1162" s="1720" t="s">
        <v>11079</v>
      </c>
      <c r="M1162" s="1768" t="s">
        <v>11080</v>
      </c>
      <c r="N1162" s="1665" t="s">
        <v>629</v>
      </c>
      <c r="O1162" s="1769" t="s">
        <v>11081</v>
      </c>
      <c r="P1162" s="1721">
        <v>49</v>
      </c>
      <c r="Q1162" s="1765" t="s">
        <v>11082</v>
      </c>
      <c r="R1162" s="1770" t="s">
        <v>11083</v>
      </c>
      <c r="S1162" s="1770" t="s">
        <v>6502</v>
      </c>
      <c r="T1162" s="61" t="s">
        <v>11084</v>
      </c>
      <c r="U1162" s="1765"/>
      <c r="V1162" s="61"/>
    </row>
    <row r="1163" spans="3:22" ht="15" customHeight="1" x14ac:dyDescent="0.25">
      <c r="C1163" s="2078">
        <v>44687</v>
      </c>
      <c r="D1163" s="1664" t="s">
        <v>11085</v>
      </c>
      <c r="E1163" s="1765" t="s">
        <v>11086</v>
      </c>
      <c r="F1163" s="1721">
        <v>10</v>
      </c>
      <c r="G1163" s="1766"/>
      <c r="H1163" s="1766"/>
      <c r="I1163" s="1766"/>
      <c r="J1163" s="1767" t="s">
        <v>11087</v>
      </c>
      <c r="K1163" s="1665" t="s">
        <v>3667</v>
      </c>
      <c r="L1163" s="1720"/>
      <c r="M1163" s="1768" t="s">
        <v>11088</v>
      </c>
      <c r="N1163" s="1665" t="s">
        <v>629</v>
      </c>
      <c r="O1163" s="1769" t="s">
        <v>11089</v>
      </c>
      <c r="P1163" s="1721">
        <v>31</v>
      </c>
      <c r="Q1163" s="1765" t="s">
        <v>11090</v>
      </c>
      <c r="R1163" s="1770" t="s">
        <v>10297</v>
      </c>
      <c r="S1163" s="1770" t="s">
        <v>6612</v>
      </c>
      <c r="T1163" s="61" t="s">
        <v>11091</v>
      </c>
      <c r="U1163" s="1765"/>
      <c r="V1163" s="61" t="s">
        <v>11092</v>
      </c>
    </row>
    <row r="1164" spans="3:22" ht="15" customHeight="1" x14ac:dyDescent="0.25">
      <c r="C1164" s="2112">
        <v>44686</v>
      </c>
      <c r="D1164" s="61" t="s">
        <v>11093</v>
      </c>
      <c r="E1164" s="1765" t="s">
        <v>8663</v>
      </c>
      <c r="F1164" s="1806">
        <v>100</v>
      </c>
      <c r="G1164" s="1809"/>
      <c r="H1164" s="1808"/>
      <c r="I1164" s="1809"/>
      <c r="J1164" s="1810" t="s">
        <v>11007</v>
      </c>
      <c r="K1164" s="11" t="s">
        <v>520</v>
      </c>
      <c r="L1164" s="1811" t="s">
        <v>11008</v>
      </c>
      <c r="M1164" s="10" t="s">
        <v>11070</v>
      </c>
      <c r="N1164" s="11" t="s">
        <v>640</v>
      </c>
      <c r="O1164" s="1812" t="s">
        <v>11010</v>
      </c>
      <c r="P1164" s="1806">
        <v>4</v>
      </c>
      <c r="Q1164" s="1765" t="s">
        <v>8662</v>
      </c>
      <c r="R1164" s="1770" t="s">
        <v>6707</v>
      </c>
      <c r="S1164" s="1770" t="s">
        <v>6708</v>
      </c>
      <c r="T1164" s="61" t="s">
        <v>11011</v>
      </c>
      <c r="U1164" s="1765"/>
      <c r="V1164" s="61" t="s">
        <v>11012</v>
      </c>
    </row>
    <row r="1165" spans="3:22" ht="15" customHeight="1" x14ac:dyDescent="0.25">
      <c r="C1165" s="2078">
        <v>44686</v>
      </c>
      <c r="D1165" s="1693" t="s">
        <v>11094</v>
      </c>
      <c r="E1165" s="1764" t="s">
        <v>10916</v>
      </c>
      <c r="F1165" s="2113" t="s">
        <v>11095</v>
      </c>
      <c r="G1165" s="1793"/>
      <c r="H1165" s="1793"/>
      <c r="I1165" s="1793"/>
      <c r="J1165" s="1794" t="s">
        <v>11096</v>
      </c>
      <c r="K1165" s="1694" t="s">
        <v>506</v>
      </c>
      <c r="L1165" s="1694" t="s">
        <v>11097</v>
      </c>
      <c r="M1165" s="1915" t="s">
        <v>11098</v>
      </c>
      <c r="N1165" s="1694" t="s">
        <v>629</v>
      </c>
      <c r="O1165" s="1797" t="s">
        <v>11099</v>
      </c>
      <c r="P1165" s="1792">
        <v>1</v>
      </c>
      <c r="Q1165" s="1764" t="s">
        <v>10921</v>
      </c>
      <c r="R1165" s="1775" t="s">
        <v>7896</v>
      </c>
      <c r="S1165" s="1775" t="s">
        <v>6579</v>
      </c>
      <c r="T1165" s="66" t="s">
        <v>10922</v>
      </c>
      <c r="U1165" s="1764" t="s">
        <v>10923</v>
      </c>
      <c r="V1165" s="66"/>
    </row>
    <row r="1166" spans="3:22" ht="15" customHeight="1" x14ac:dyDescent="0.25">
      <c r="C1166" s="2078">
        <v>44686</v>
      </c>
      <c r="D1166" s="1664" t="s">
        <v>11100</v>
      </c>
      <c r="E1166" s="1765" t="s">
        <v>11101</v>
      </c>
      <c r="F1166" s="1721">
        <v>160</v>
      </c>
      <c r="G1166" s="1766"/>
      <c r="H1166" s="1766"/>
      <c r="I1166" s="1766"/>
      <c r="J1166" s="1767" t="s">
        <v>11102</v>
      </c>
      <c r="K1166" s="1665" t="s">
        <v>3609</v>
      </c>
      <c r="L1166" s="1720"/>
      <c r="M1166" s="1768" t="s">
        <v>11103</v>
      </c>
      <c r="N1166" s="1665" t="s">
        <v>640</v>
      </c>
      <c r="O1166" s="1769" t="s">
        <v>11104</v>
      </c>
      <c r="P1166" s="1721">
        <v>0</v>
      </c>
      <c r="Q1166" s="1765" t="s">
        <v>5161</v>
      </c>
      <c r="R1166" s="1770" t="s">
        <v>11105</v>
      </c>
      <c r="S1166" s="1770" t="s">
        <v>6603</v>
      </c>
      <c r="T1166" s="61" t="s">
        <v>11106</v>
      </c>
      <c r="U1166" s="1765"/>
      <c r="V1166" s="61">
        <v>181712317</v>
      </c>
    </row>
    <row r="1167" spans="3:22" ht="15" customHeight="1" x14ac:dyDescent="0.25">
      <c r="C1167" s="2112">
        <v>44685</v>
      </c>
      <c r="D1167" s="61" t="s">
        <v>11107</v>
      </c>
      <c r="E1167" s="1765" t="s">
        <v>8663</v>
      </c>
      <c r="F1167" s="2114" t="s">
        <v>9895</v>
      </c>
      <c r="G1167" s="1809"/>
      <c r="H1167" s="1808"/>
      <c r="I1167" s="1809"/>
      <c r="J1167" s="1810" t="s">
        <v>11007</v>
      </c>
      <c r="K1167" s="11" t="s">
        <v>520</v>
      </c>
      <c r="L1167" s="1811" t="s">
        <v>11008</v>
      </c>
      <c r="M1167" s="10" t="s">
        <v>11070</v>
      </c>
      <c r="N1167" s="11" t="s">
        <v>640</v>
      </c>
      <c r="O1167" s="1812" t="s">
        <v>11010</v>
      </c>
      <c r="P1167" s="1806">
        <v>4</v>
      </c>
      <c r="Q1167" s="1765" t="s">
        <v>8662</v>
      </c>
      <c r="R1167" s="1770" t="s">
        <v>6707</v>
      </c>
      <c r="S1167" s="1770" t="s">
        <v>6708</v>
      </c>
      <c r="T1167" s="61" t="s">
        <v>11011</v>
      </c>
      <c r="U1167" s="1765"/>
      <c r="V1167" s="61" t="s">
        <v>11012</v>
      </c>
    </row>
    <row r="1168" spans="3:22" ht="15" customHeight="1" x14ac:dyDescent="0.25">
      <c r="C1168" s="2078">
        <v>44685</v>
      </c>
      <c r="D1168" s="1679" t="s">
        <v>11108</v>
      </c>
      <c r="E1168" s="1764" t="s">
        <v>11109</v>
      </c>
      <c r="F1168" s="1771">
        <v>33</v>
      </c>
      <c r="G1168" s="1772"/>
      <c r="H1168" s="1772"/>
      <c r="I1168" s="1772"/>
      <c r="J1168" s="1779" t="s">
        <v>11007</v>
      </c>
      <c r="K1168" s="1680" t="s">
        <v>506</v>
      </c>
      <c r="L1168" s="1778" t="s">
        <v>6909</v>
      </c>
      <c r="M1168" s="1773" t="s">
        <v>11110</v>
      </c>
      <c r="N1168" s="1680" t="s">
        <v>629</v>
      </c>
      <c r="O1168" s="1774" t="s">
        <v>11111</v>
      </c>
      <c r="P1168" s="1771">
        <v>25</v>
      </c>
      <c r="Q1168" s="1764" t="s">
        <v>10398</v>
      </c>
      <c r="R1168" s="1775" t="s">
        <v>8082</v>
      </c>
      <c r="S1168" s="1775" t="s">
        <v>6546</v>
      </c>
      <c r="T1168" s="66" t="s">
        <v>10399</v>
      </c>
      <c r="U1168" s="1764"/>
      <c r="V1168" s="66"/>
    </row>
    <row r="1169" spans="3:22" ht="15" customHeight="1" x14ac:dyDescent="0.25">
      <c r="C1169" s="2078">
        <v>44684</v>
      </c>
      <c r="D1169" s="1679" t="s">
        <v>11112</v>
      </c>
      <c r="E1169" s="1764" t="s">
        <v>9132</v>
      </c>
      <c r="F1169" s="1771">
        <v>500</v>
      </c>
      <c r="G1169" s="1772"/>
      <c r="H1169" s="1772"/>
      <c r="I1169" s="1772"/>
      <c r="J1169" s="1779" t="s">
        <v>11113</v>
      </c>
      <c r="K1169" s="1680" t="s">
        <v>782</v>
      </c>
      <c r="L1169" s="1778" t="s">
        <v>11114</v>
      </c>
      <c r="M1169" s="1773" t="s">
        <v>11115</v>
      </c>
      <c r="N1169" s="1680" t="s">
        <v>545</v>
      </c>
      <c r="O1169" s="1774" t="s">
        <v>11116</v>
      </c>
      <c r="P1169" s="1771">
        <v>0</v>
      </c>
      <c r="Q1169" s="1764" t="s">
        <v>9131</v>
      </c>
      <c r="R1169" s="1775" t="s">
        <v>7860</v>
      </c>
      <c r="S1169" s="1775" t="s">
        <v>6465</v>
      </c>
      <c r="T1169" s="66" t="s">
        <v>9133</v>
      </c>
      <c r="U1169" s="1764"/>
      <c r="V1169" s="66" t="s">
        <v>10217</v>
      </c>
    </row>
    <row r="1170" spans="3:22" ht="15" customHeight="1" x14ac:dyDescent="0.25">
      <c r="C1170" s="2078">
        <v>44684</v>
      </c>
      <c r="D1170" s="1679" t="s">
        <v>11117</v>
      </c>
      <c r="E1170" s="1764" t="s">
        <v>11118</v>
      </c>
      <c r="F1170" s="1771">
        <v>5</v>
      </c>
      <c r="G1170" s="1772"/>
      <c r="H1170" s="1772"/>
      <c r="I1170" s="1772"/>
      <c r="J1170" s="1779" t="s">
        <v>11119</v>
      </c>
      <c r="K1170" s="1680" t="s">
        <v>506</v>
      </c>
      <c r="L1170" s="1778" t="s">
        <v>11120</v>
      </c>
      <c r="M1170" s="1773" t="s">
        <v>11121</v>
      </c>
      <c r="N1170" s="1680" t="s">
        <v>730</v>
      </c>
      <c r="O1170" s="1774" t="s">
        <v>11122</v>
      </c>
      <c r="P1170" s="1771">
        <v>40</v>
      </c>
      <c r="Q1170" s="1764" t="s">
        <v>7634</v>
      </c>
      <c r="R1170" s="1775" t="s">
        <v>11123</v>
      </c>
      <c r="S1170" s="1775" t="s">
        <v>7237</v>
      </c>
      <c r="T1170" s="66" t="s">
        <v>11124</v>
      </c>
      <c r="U1170" s="1764"/>
      <c r="V1170" s="66"/>
    </row>
    <row r="1171" spans="3:22" ht="15" customHeight="1" x14ac:dyDescent="0.25">
      <c r="C1171" s="2078">
        <v>44684</v>
      </c>
      <c r="D1171" s="1734" t="s">
        <v>11125</v>
      </c>
      <c r="E1171" s="1764" t="s">
        <v>6641</v>
      </c>
      <c r="F1171" s="1735" t="s">
        <v>11126</v>
      </c>
      <c r="G1171" s="1786"/>
      <c r="H1171" s="1786"/>
      <c r="I1171" s="1786"/>
      <c r="J1171" s="1788" t="s">
        <v>10698</v>
      </c>
      <c r="K1171" s="1735" t="s">
        <v>782</v>
      </c>
      <c r="L1171" s="1789" t="s">
        <v>11127</v>
      </c>
      <c r="M1171" s="1790" t="s">
        <v>11128</v>
      </c>
      <c r="N1171" s="1735" t="s">
        <v>545</v>
      </c>
      <c r="O1171" s="1791" t="s">
        <v>11129</v>
      </c>
      <c r="P1171" s="1785">
        <v>12</v>
      </c>
      <c r="Q1171" s="1764" t="s">
        <v>1912</v>
      </c>
      <c r="R1171" s="1775" t="s">
        <v>6642</v>
      </c>
      <c r="S1171" s="1775" t="s">
        <v>6447</v>
      </c>
      <c r="T1171" s="66" t="s">
        <v>11130</v>
      </c>
      <c r="U1171" s="1764" t="s">
        <v>11131</v>
      </c>
      <c r="V1171" s="66"/>
    </row>
    <row r="1172" spans="3:22" ht="15" customHeight="1" x14ac:dyDescent="0.25">
      <c r="C1172" s="2078">
        <v>44684</v>
      </c>
      <c r="D1172" s="1679" t="s">
        <v>11132</v>
      </c>
      <c r="E1172" s="1764" t="s">
        <v>11133</v>
      </c>
      <c r="F1172" s="1771">
        <v>4</v>
      </c>
      <c r="G1172" s="1772"/>
      <c r="H1172" s="1772"/>
      <c r="I1172" s="1772"/>
      <c r="J1172" s="1779" t="s">
        <v>11134</v>
      </c>
      <c r="K1172" s="1680" t="s">
        <v>782</v>
      </c>
      <c r="L1172" s="1778"/>
      <c r="M1172" s="1773" t="s">
        <v>11121</v>
      </c>
      <c r="N1172" s="1680" t="s">
        <v>505</v>
      </c>
      <c r="O1172" s="1774" t="s">
        <v>11122</v>
      </c>
      <c r="P1172" s="1771">
        <v>12</v>
      </c>
      <c r="Q1172" s="1764" t="s">
        <v>11135</v>
      </c>
      <c r="R1172" s="1775" t="s">
        <v>6446</v>
      </c>
      <c r="S1172" s="1775" t="s">
        <v>6447</v>
      </c>
      <c r="T1172" s="66">
        <v>22405</v>
      </c>
      <c r="U1172" s="1764"/>
      <c r="V1172" s="66"/>
    </row>
    <row r="1173" spans="3:22" ht="15" customHeight="1" x14ac:dyDescent="0.25">
      <c r="C1173" s="2078">
        <v>44684</v>
      </c>
      <c r="D1173" s="1693" t="s">
        <v>11136</v>
      </c>
      <c r="E1173" s="1764" t="s">
        <v>11137</v>
      </c>
      <c r="F1173" s="1792" t="s">
        <v>11138</v>
      </c>
      <c r="G1173" s="1793"/>
      <c r="H1173" s="1793"/>
      <c r="I1173" s="1793"/>
      <c r="J1173" s="1794" t="s">
        <v>11139</v>
      </c>
      <c r="K1173" s="1694" t="s">
        <v>506</v>
      </c>
      <c r="L1173" s="1694" t="s">
        <v>11140</v>
      </c>
      <c r="M1173" s="1796" t="s">
        <v>11141</v>
      </c>
      <c r="N1173" s="1694" t="s">
        <v>484</v>
      </c>
      <c r="O1173" s="1797" t="s">
        <v>11142</v>
      </c>
      <c r="P1173" s="1792">
        <v>27</v>
      </c>
      <c r="Q1173" s="1764" t="s">
        <v>11143</v>
      </c>
      <c r="R1173" s="1775" t="s">
        <v>11144</v>
      </c>
      <c r="S1173" s="1775" t="s">
        <v>6708</v>
      </c>
      <c r="T1173" s="66" t="s">
        <v>11145</v>
      </c>
      <c r="U1173" s="1764"/>
      <c r="V1173" s="66">
        <v>195294062</v>
      </c>
    </row>
    <row r="1174" spans="3:22" ht="15" customHeight="1" x14ac:dyDescent="0.25">
      <c r="C1174" s="2078">
        <v>44684</v>
      </c>
      <c r="D1174" s="1693" t="s">
        <v>11146</v>
      </c>
      <c r="E1174" s="1764" t="s">
        <v>11147</v>
      </c>
      <c r="F1174" s="1792">
        <v>24</v>
      </c>
      <c r="G1174" s="1793"/>
      <c r="H1174" s="1793"/>
      <c r="I1174" s="1793"/>
      <c r="J1174" s="1794" t="s">
        <v>11148</v>
      </c>
      <c r="K1174" s="1694" t="s">
        <v>506</v>
      </c>
      <c r="L1174" s="1694" t="s">
        <v>11149</v>
      </c>
      <c r="M1174" s="1796" t="s">
        <v>501</v>
      </c>
      <c r="N1174" s="1694" t="s">
        <v>545</v>
      </c>
      <c r="O1174" s="1797" t="s">
        <v>11150</v>
      </c>
      <c r="P1174" s="1792">
        <v>0</v>
      </c>
      <c r="Q1174" s="1764" t="s">
        <v>6309</v>
      </c>
      <c r="R1174" s="1775" t="s">
        <v>7667</v>
      </c>
      <c r="S1174" s="1775" t="s">
        <v>6502</v>
      </c>
      <c r="T1174" s="66" t="s">
        <v>11151</v>
      </c>
      <c r="U1174" s="1764" t="s">
        <v>11152</v>
      </c>
      <c r="V1174" s="66">
        <v>253053240</v>
      </c>
    </row>
    <row r="1175" spans="3:22" ht="15" customHeight="1" x14ac:dyDescent="0.25">
      <c r="C1175" s="2078">
        <v>44683</v>
      </c>
      <c r="D1175" s="1723" t="s">
        <v>11153</v>
      </c>
      <c r="E1175" s="1765" t="s">
        <v>11154</v>
      </c>
      <c r="F1175" s="1784">
        <v>5</v>
      </c>
      <c r="G1175" s="1780"/>
      <c r="H1175" s="1780"/>
      <c r="I1175" s="1780"/>
      <c r="J1175" s="1781" t="s">
        <v>11155</v>
      </c>
      <c r="K1175" s="1724" t="s">
        <v>506</v>
      </c>
      <c r="L1175" s="1724" t="s">
        <v>11156</v>
      </c>
      <c r="M1175" s="1782" t="s">
        <v>11157</v>
      </c>
      <c r="N1175" s="1724" t="s">
        <v>730</v>
      </c>
      <c r="O1175" s="1783" t="s">
        <v>11158</v>
      </c>
      <c r="P1175" s="1784">
        <v>71</v>
      </c>
      <c r="Q1175" s="1765" t="s">
        <v>11159</v>
      </c>
      <c r="R1175" s="1770" t="s">
        <v>11160</v>
      </c>
      <c r="S1175" s="1770" t="s">
        <v>7968</v>
      </c>
      <c r="T1175" s="61" t="s">
        <v>11161</v>
      </c>
      <c r="U1175" s="1765" t="s">
        <v>11162</v>
      </c>
      <c r="V1175" s="61"/>
    </row>
    <row r="1176" spans="3:22" ht="15" customHeight="1" x14ac:dyDescent="0.25">
      <c r="C1176" s="2078">
        <v>44683</v>
      </c>
      <c r="D1176" s="1752" t="s">
        <v>11163</v>
      </c>
      <c r="E1176" s="1764" t="s">
        <v>11164</v>
      </c>
      <c r="F1176" s="1870">
        <v>50</v>
      </c>
      <c r="G1176" s="1866"/>
      <c r="H1176" s="1866"/>
      <c r="I1176" s="1866"/>
      <c r="J1176" s="1867" t="s">
        <v>11165</v>
      </c>
      <c r="K1176" s="1753" t="s">
        <v>506</v>
      </c>
      <c r="L1176" s="1753" t="s">
        <v>11166</v>
      </c>
      <c r="M1176" s="1868" t="s">
        <v>11167</v>
      </c>
      <c r="N1176" s="1753" t="s">
        <v>545</v>
      </c>
      <c r="O1176" s="1869" t="s">
        <v>11168</v>
      </c>
      <c r="P1176" s="1870">
        <v>2</v>
      </c>
      <c r="Q1176" s="1764" t="s">
        <v>5403</v>
      </c>
      <c r="R1176" s="1775" t="s">
        <v>6501</v>
      </c>
      <c r="S1176" s="1775" t="s">
        <v>6502</v>
      </c>
      <c r="T1176" s="66" t="s">
        <v>11169</v>
      </c>
      <c r="U1176" s="1764"/>
      <c r="V1176" s="66" t="s">
        <v>11170</v>
      </c>
    </row>
    <row r="1177" spans="3:22" ht="15" customHeight="1" x14ac:dyDescent="0.25">
      <c r="C1177" s="2078">
        <v>44683</v>
      </c>
      <c r="D1177" s="1723" t="s">
        <v>11171</v>
      </c>
      <c r="E1177" s="1765" t="s">
        <v>8765</v>
      </c>
      <c r="F1177" s="1965" t="s">
        <v>11172</v>
      </c>
      <c r="G1177" s="1780"/>
      <c r="H1177" s="1780"/>
      <c r="I1177" s="1780"/>
      <c r="J1177" s="1781" t="s">
        <v>11173</v>
      </c>
      <c r="K1177" s="1724" t="s">
        <v>506</v>
      </c>
      <c r="L1177" s="1724" t="s">
        <v>10969</v>
      </c>
      <c r="M1177" s="1782" t="s">
        <v>11174</v>
      </c>
      <c r="N1177" s="1724" t="s">
        <v>505</v>
      </c>
      <c r="O1177" s="1783" t="s">
        <v>10971</v>
      </c>
      <c r="P1177" s="1784">
        <v>4</v>
      </c>
      <c r="Q1177" s="1765" t="s">
        <v>524</v>
      </c>
      <c r="R1177" s="1770" t="s">
        <v>7031</v>
      </c>
      <c r="S1177" s="1770" t="s">
        <v>6534</v>
      </c>
      <c r="T1177" s="61">
        <v>80403</v>
      </c>
      <c r="U1177" s="1765"/>
      <c r="V1177" s="61"/>
    </row>
    <row r="1178" spans="3:22" ht="15" customHeight="1" x14ac:dyDescent="0.25">
      <c r="C1178" s="2078">
        <v>44680</v>
      </c>
      <c r="D1178" s="1664" t="s">
        <v>11175</v>
      </c>
      <c r="E1178" s="1765" t="s">
        <v>11176</v>
      </c>
      <c r="F1178" s="1721">
        <v>25</v>
      </c>
      <c r="G1178" s="1766"/>
      <c r="H1178" s="1766"/>
      <c r="I1178" s="1766"/>
      <c r="J1178" s="1767" t="s">
        <v>11177</v>
      </c>
      <c r="K1178" s="1665" t="s">
        <v>3667</v>
      </c>
      <c r="L1178" s="1720"/>
      <c r="M1178" s="1768" t="s">
        <v>2772</v>
      </c>
      <c r="N1178" s="1665" t="s">
        <v>505</v>
      </c>
      <c r="O1178" s="1769" t="s">
        <v>11178</v>
      </c>
      <c r="P1178" s="1721">
        <v>22</v>
      </c>
      <c r="Q1178" s="1765" t="s">
        <v>11179</v>
      </c>
      <c r="R1178" s="1770" t="s">
        <v>11180</v>
      </c>
      <c r="S1178" s="1770" t="s">
        <v>6534</v>
      </c>
      <c r="T1178" s="61">
        <v>81401</v>
      </c>
      <c r="U1178" s="1765"/>
      <c r="V1178" s="61"/>
    </row>
    <row r="1179" spans="3:22" ht="15" customHeight="1" x14ac:dyDescent="0.25">
      <c r="C1179" s="2078">
        <v>44680</v>
      </c>
      <c r="D1179" s="1734" t="s">
        <v>11181</v>
      </c>
      <c r="E1179" s="1764" t="s">
        <v>10977</v>
      </c>
      <c r="F1179" s="1834">
        <v>21</v>
      </c>
      <c r="G1179" s="1786"/>
      <c r="H1179" s="1786"/>
      <c r="I1179" s="1786"/>
      <c r="J1179" s="1788" t="s">
        <v>11182</v>
      </c>
      <c r="K1179" s="1735" t="s">
        <v>506</v>
      </c>
      <c r="L1179" s="1789" t="s">
        <v>11183</v>
      </c>
      <c r="M1179" s="1790"/>
      <c r="N1179" s="1735" t="s">
        <v>484</v>
      </c>
      <c r="O1179" s="1791" t="s">
        <v>11184</v>
      </c>
      <c r="P1179" s="1785">
        <v>70</v>
      </c>
      <c r="Q1179" s="1764" t="s">
        <v>10981</v>
      </c>
      <c r="R1179" s="1775" t="s">
        <v>10982</v>
      </c>
      <c r="S1179" s="1775" t="s">
        <v>6546</v>
      </c>
      <c r="T1179" s="66" t="s">
        <v>10983</v>
      </c>
      <c r="U1179" s="1764"/>
      <c r="V1179" s="66"/>
    </row>
    <row r="1180" spans="3:22" ht="15" customHeight="1" x14ac:dyDescent="0.25">
      <c r="C1180" s="2078">
        <v>44680</v>
      </c>
      <c r="D1180" s="1664" t="s">
        <v>11185</v>
      </c>
      <c r="E1180" s="1765" t="s">
        <v>10754</v>
      </c>
      <c r="F1180" s="1721">
        <v>25</v>
      </c>
      <c r="G1180" s="1766"/>
      <c r="H1180" s="1766"/>
      <c r="I1180" s="1766"/>
      <c r="J1180" s="1767" t="s">
        <v>11186</v>
      </c>
      <c r="K1180" s="1665" t="s">
        <v>782</v>
      </c>
      <c r="L1180" s="1720" t="s">
        <v>11187</v>
      </c>
      <c r="M1180" s="1768" t="s">
        <v>11188</v>
      </c>
      <c r="N1180" s="1665" t="s">
        <v>505</v>
      </c>
      <c r="O1180" s="1769" t="s">
        <v>11189</v>
      </c>
      <c r="P1180" s="1721">
        <v>22</v>
      </c>
      <c r="Q1180" s="1765" t="s">
        <v>11076</v>
      </c>
      <c r="R1180" s="1770" t="s">
        <v>7853</v>
      </c>
      <c r="S1180" s="1770" t="s">
        <v>6534</v>
      </c>
      <c r="T1180" s="61" t="s">
        <v>10759</v>
      </c>
      <c r="U1180" s="1765"/>
      <c r="V1180" s="61">
        <v>148324417</v>
      </c>
    </row>
    <row r="1181" spans="3:22" ht="15" customHeight="1" x14ac:dyDescent="0.25">
      <c r="C1181" s="1910">
        <v>44680</v>
      </c>
      <c r="D1181" s="66" t="s">
        <v>11190</v>
      </c>
      <c r="E1181" s="1764" t="s">
        <v>6618</v>
      </c>
      <c r="F1181" s="2115" t="s">
        <v>11191</v>
      </c>
      <c r="G1181" s="1918"/>
      <c r="H1181" s="1918"/>
      <c r="I1181" s="1918"/>
      <c r="J1181" s="2014" t="s">
        <v>11192</v>
      </c>
      <c r="K1181" s="2012" t="s">
        <v>520</v>
      </c>
      <c r="L1181" s="2015" t="s">
        <v>11193</v>
      </c>
      <c r="M1181" s="1919" t="s">
        <v>11194</v>
      </c>
      <c r="N1181" s="2012" t="s">
        <v>640</v>
      </c>
      <c r="O1181" s="1917" t="s">
        <v>11195</v>
      </c>
      <c r="P1181" s="2016">
        <v>20</v>
      </c>
      <c r="Q1181" s="1764" t="s">
        <v>6617</v>
      </c>
      <c r="R1181" s="1775" t="s">
        <v>6619</v>
      </c>
      <c r="S1181" s="1775" t="s">
        <v>6620</v>
      </c>
      <c r="T1181" s="66" t="s">
        <v>10463</v>
      </c>
      <c r="U1181" s="1764" t="s">
        <v>9443</v>
      </c>
      <c r="V1181" s="66" t="s">
        <v>10464</v>
      </c>
    </row>
    <row r="1182" spans="3:22" ht="15" customHeight="1" x14ac:dyDescent="0.25">
      <c r="C1182" s="2078">
        <v>44680</v>
      </c>
      <c r="D1182" s="1664" t="s">
        <v>11196</v>
      </c>
      <c r="E1182" s="1765" t="s">
        <v>6618</v>
      </c>
      <c r="F1182" s="1665" t="s">
        <v>11197</v>
      </c>
      <c r="G1182" s="1766"/>
      <c r="H1182" s="1766"/>
      <c r="I1182" s="1766"/>
      <c r="J1182" s="1767" t="s">
        <v>11198</v>
      </c>
      <c r="K1182" s="1665" t="s">
        <v>520</v>
      </c>
      <c r="L1182" s="1720" t="s">
        <v>11193</v>
      </c>
      <c r="M1182" s="1768" t="s">
        <v>11199</v>
      </c>
      <c r="N1182" s="1665" t="s">
        <v>640</v>
      </c>
      <c r="O1182" s="1769" t="s">
        <v>11200</v>
      </c>
      <c r="P1182" s="1721">
        <v>20</v>
      </c>
      <c r="Q1182" s="1765" t="s">
        <v>6617</v>
      </c>
      <c r="R1182" s="1770" t="s">
        <v>6619</v>
      </c>
      <c r="S1182" s="1770" t="s">
        <v>6620</v>
      </c>
      <c r="T1182" s="61" t="s">
        <v>10463</v>
      </c>
      <c r="U1182" s="1765" t="s">
        <v>9443</v>
      </c>
      <c r="V1182" s="61" t="s">
        <v>10464</v>
      </c>
    </row>
    <row r="1183" spans="3:22" ht="15" customHeight="1" x14ac:dyDescent="0.25">
      <c r="C1183" s="2078">
        <v>44679</v>
      </c>
      <c r="D1183" s="1664" t="s">
        <v>11201</v>
      </c>
      <c r="E1183" s="1765" t="s">
        <v>9871</v>
      </c>
      <c r="F1183" s="1721">
        <v>150</v>
      </c>
      <c r="G1183" s="1766"/>
      <c r="H1183" s="1766"/>
      <c r="I1183" s="1766"/>
      <c r="J1183" s="1767" t="s">
        <v>11202</v>
      </c>
      <c r="K1183" s="1665" t="s">
        <v>506</v>
      </c>
      <c r="L1183" s="1720" t="s">
        <v>11203</v>
      </c>
      <c r="M1183" s="1768" t="s">
        <v>11204</v>
      </c>
      <c r="N1183" s="1665" t="s">
        <v>505</v>
      </c>
      <c r="O1183" s="1769" t="s">
        <v>11205</v>
      </c>
      <c r="P1183" s="1721" t="s">
        <v>798</v>
      </c>
      <c r="Q1183" s="1765" t="s">
        <v>5751</v>
      </c>
      <c r="R1183" s="1770" t="s">
        <v>9876</v>
      </c>
      <c r="S1183" s="1770" t="s">
        <v>7237</v>
      </c>
      <c r="T1183" s="61" t="s">
        <v>9877</v>
      </c>
      <c r="U1183" s="1765"/>
      <c r="V1183" s="61"/>
    </row>
    <row r="1184" spans="3:22" ht="15" customHeight="1" x14ac:dyDescent="0.25">
      <c r="C1184" s="2078">
        <v>44679</v>
      </c>
      <c r="D1184" s="1664" t="s">
        <v>11206</v>
      </c>
      <c r="E1184" s="1765" t="s">
        <v>11207</v>
      </c>
      <c r="F1184" s="1721" t="s">
        <v>11208</v>
      </c>
      <c r="G1184" s="1766"/>
      <c r="H1184" s="1766"/>
      <c r="I1184" s="1766"/>
      <c r="J1184" s="1767" t="s">
        <v>11209</v>
      </c>
      <c r="K1184" s="1665" t="s">
        <v>3667</v>
      </c>
      <c r="L1184" s="1720" t="s">
        <v>11210</v>
      </c>
      <c r="M1184" s="1768" t="s">
        <v>11211</v>
      </c>
      <c r="N1184" s="1665" t="s">
        <v>545</v>
      </c>
      <c r="O1184" s="1769" t="s">
        <v>11212</v>
      </c>
      <c r="P1184" s="1721">
        <v>15</v>
      </c>
      <c r="Q1184" s="1765" t="s">
        <v>11213</v>
      </c>
      <c r="R1184" s="1770" t="s">
        <v>9168</v>
      </c>
      <c r="S1184" s="1770" t="s">
        <v>6546</v>
      </c>
      <c r="T1184" s="61" t="s">
        <v>11214</v>
      </c>
      <c r="U1184" s="1765"/>
      <c r="V1184" s="61">
        <v>956956</v>
      </c>
    </row>
    <row r="1185" spans="3:22" ht="15" customHeight="1" x14ac:dyDescent="0.25">
      <c r="C1185" s="2078">
        <v>44679</v>
      </c>
      <c r="D1185" s="1664" t="s">
        <v>11215</v>
      </c>
      <c r="E1185" s="1765" t="s">
        <v>11216</v>
      </c>
      <c r="F1185" s="1721">
        <v>40</v>
      </c>
      <c r="G1185" s="1766"/>
      <c r="H1185" s="1766"/>
      <c r="I1185" s="1766"/>
      <c r="J1185" s="1767" t="s">
        <v>11217</v>
      </c>
      <c r="K1185" s="1665" t="s">
        <v>506</v>
      </c>
      <c r="L1185" s="1720" t="s">
        <v>11218</v>
      </c>
      <c r="M1185" s="1768" t="s">
        <v>11219</v>
      </c>
      <c r="N1185" s="1665" t="s">
        <v>640</v>
      </c>
      <c r="O1185" s="1769" t="s">
        <v>11220</v>
      </c>
      <c r="P1185" s="1721">
        <v>28</v>
      </c>
      <c r="Q1185" s="1765" t="s">
        <v>6960</v>
      </c>
      <c r="R1185" s="1770" t="s">
        <v>7628</v>
      </c>
      <c r="S1185" s="1770" t="s">
        <v>6546</v>
      </c>
      <c r="T1185" s="61" t="s">
        <v>11221</v>
      </c>
      <c r="U1185" s="1765"/>
      <c r="V1185" s="61"/>
    </row>
    <row r="1186" spans="3:22" ht="15" customHeight="1" x14ac:dyDescent="0.25">
      <c r="C1186" s="2078">
        <v>44679</v>
      </c>
      <c r="D1186" s="1664" t="s">
        <v>11222</v>
      </c>
      <c r="E1186" s="1765" t="s">
        <v>6520</v>
      </c>
      <c r="F1186" s="1721">
        <v>380</v>
      </c>
      <c r="G1186" s="1766"/>
      <c r="H1186" s="1766"/>
      <c r="I1186" s="1766"/>
      <c r="J1186" s="1767" t="s">
        <v>11217</v>
      </c>
      <c r="K1186" s="1665" t="s">
        <v>506</v>
      </c>
      <c r="L1186" s="1720" t="s">
        <v>695</v>
      </c>
      <c r="M1186" s="1768" t="s">
        <v>11223</v>
      </c>
      <c r="N1186" s="1665" t="s">
        <v>545</v>
      </c>
      <c r="O1186" s="1769" t="s">
        <v>11220</v>
      </c>
      <c r="P1186" s="1721">
        <v>2</v>
      </c>
      <c r="Q1186" s="1765" t="s">
        <v>6024</v>
      </c>
      <c r="R1186" s="1770" t="s">
        <v>6521</v>
      </c>
      <c r="S1186" s="1770" t="s">
        <v>6522</v>
      </c>
      <c r="T1186" s="61" t="s">
        <v>9781</v>
      </c>
      <c r="U1186" s="1765" t="s">
        <v>9782</v>
      </c>
      <c r="V1186" s="61">
        <v>153669597</v>
      </c>
    </row>
    <row r="1187" spans="3:22" ht="15" customHeight="1" x14ac:dyDescent="0.25">
      <c r="C1187" s="2078">
        <v>44678</v>
      </c>
      <c r="D1187" s="1664" t="s">
        <v>11224</v>
      </c>
      <c r="E1187" s="1765" t="s">
        <v>6863</v>
      </c>
      <c r="F1187" s="1721">
        <v>10</v>
      </c>
      <c r="G1187" s="1766"/>
      <c r="H1187" s="1766"/>
      <c r="I1187" s="1766"/>
      <c r="J1187" s="1767" t="s">
        <v>11225</v>
      </c>
      <c r="K1187" s="1665" t="s">
        <v>782</v>
      </c>
      <c r="L1187" s="1720" t="s">
        <v>11226</v>
      </c>
      <c r="M1187" s="1768" t="s">
        <v>11227</v>
      </c>
      <c r="N1187" s="1665" t="s">
        <v>640</v>
      </c>
      <c r="O1187" s="1769" t="s">
        <v>11228</v>
      </c>
      <c r="P1187" s="1721">
        <v>0</v>
      </c>
      <c r="Q1187" s="1765" t="s">
        <v>5579</v>
      </c>
      <c r="R1187" s="1770" t="s">
        <v>6864</v>
      </c>
      <c r="S1187" s="1770" t="s">
        <v>6817</v>
      </c>
      <c r="T1187" s="61" t="s">
        <v>9816</v>
      </c>
      <c r="U1187" s="1765"/>
      <c r="V1187" s="61"/>
    </row>
    <row r="1188" spans="3:22" ht="15" customHeight="1" x14ac:dyDescent="0.25">
      <c r="C1188" s="2078">
        <v>44678</v>
      </c>
      <c r="D1188" s="1664" t="s">
        <v>11229</v>
      </c>
      <c r="E1188" s="1765" t="s">
        <v>7727</v>
      </c>
      <c r="F1188" s="1776" t="s">
        <v>11230</v>
      </c>
      <c r="G1188" s="1766"/>
      <c r="H1188" s="1766"/>
      <c r="I1188" s="1766"/>
      <c r="J1188" s="1767" t="s">
        <v>11231</v>
      </c>
      <c r="K1188" s="1665" t="s">
        <v>3609</v>
      </c>
      <c r="L1188" s="1720"/>
      <c r="M1188" s="1768" t="s">
        <v>11232</v>
      </c>
      <c r="N1188" s="1665" t="s">
        <v>505</v>
      </c>
      <c r="O1188" s="1769" t="s">
        <v>11233</v>
      </c>
      <c r="P1188" s="1721">
        <v>0</v>
      </c>
      <c r="Q1188" s="1765" t="s">
        <v>5735</v>
      </c>
      <c r="R1188" s="1770" t="s">
        <v>6984</v>
      </c>
      <c r="S1188" s="1770" t="s">
        <v>6546</v>
      </c>
      <c r="T1188" s="61" t="s">
        <v>10141</v>
      </c>
      <c r="U1188" s="1765" t="s">
        <v>11234</v>
      </c>
      <c r="V1188" s="61">
        <v>255688804</v>
      </c>
    </row>
    <row r="1189" spans="3:22" ht="15" customHeight="1" x14ac:dyDescent="0.25">
      <c r="C1189" s="2078">
        <v>44678</v>
      </c>
      <c r="D1189" s="1664" t="s">
        <v>11235</v>
      </c>
      <c r="E1189" s="1765" t="s">
        <v>11236</v>
      </c>
      <c r="F1189" s="1721">
        <v>5</v>
      </c>
      <c r="G1189" s="1766"/>
      <c r="H1189" s="1766"/>
      <c r="I1189" s="1766"/>
      <c r="J1189" s="1767" t="s">
        <v>11237</v>
      </c>
      <c r="K1189" s="1665" t="s">
        <v>506</v>
      </c>
      <c r="L1189" s="1720"/>
      <c r="M1189" s="1768" t="s">
        <v>11238</v>
      </c>
      <c r="N1189" s="1665" t="s">
        <v>505</v>
      </c>
      <c r="O1189" s="1769" t="s">
        <v>11239</v>
      </c>
      <c r="P1189" s="1721">
        <v>4</v>
      </c>
      <c r="Q1189" s="1765" t="s">
        <v>11240</v>
      </c>
      <c r="R1189" s="1770" t="s">
        <v>11241</v>
      </c>
      <c r="S1189" s="1770" t="s">
        <v>6804</v>
      </c>
      <c r="T1189" s="61" t="s">
        <v>11242</v>
      </c>
      <c r="U1189" s="1765" t="s">
        <v>11243</v>
      </c>
      <c r="V1189" s="61"/>
    </row>
    <row r="1190" spans="3:22" ht="15" customHeight="1" x14ac:dyDescent="0.25">
      <c r="C1190" s="2078">
        <v>44677</v>
      </c>
      <c r="D1190" s="1693" t="s">
        <v>11244</v>
      </c>
      <c r="E1190" s="1764" t="s">
        <v>11245</v>
      </c>
      <c r="F1190" s="1792">
        <v>100</v>
      </c>
      <c r="G1190" s="1793"/>
      <c r="H1190" s="1793"/>
      <c r="I1190" s="1793"/>
      <c r="J1190" s="1794" t="s">
        <v>11246</v>
      </c>
      <c r="K1190" s="1694" t="s">
        <v>520</v>
      </c>
      <c r="L1190" s="1694" t="s">
        <v>8987</v>
      </c>
      <c r="M1190" s="1796" t="s">
        <v>11247</v>
      </c>
      <c r="N1190" s="1694" t="s">
        <v>505</v>
      </c>
      <c r="O1190" s="1797" t="s">
        <v>11116</v>
      </c>
      <c r="P1190" s="1792">
        <v>1</v>
      </c>
      <c r="Q1190" s="1764" t="s">
        <v>11248</v>
      </c>
      <c r="R1190" s="1775" t="s">
        <v>11249</v>
      </c>
      <c r="S1190" s="1775" t="s">
        <v>6635</v>
      </c>
      <c r="T1190" s="66" t="s">
        <v>11250</v>
      </c>
      <c r="U1190" s="1764" t="s">
        <v>11251</v>
      </c>
      <c r="V1190" s="2063" t="s">
        <v>11252</v>
      </c>
    </row>
    <row r="1191" spans="3:22" ht="15" customHeight="1" x14ac:dyDescent="0.25">
      <c r="C1191" s="2078">
        <v>44677</v>
      </c>
      <c r="D1191" s="1679" t="s">
        <v>11253</v>
      </c>
      <c r="E1191" s="1764" t="s">
        <v>7620</v>
      </c>
      <c r="F1191" s="1882" t="s">
        <v>11254</v>
      </c>
      <c r="G1191" s="1772"/>
      <c r="H1191" s="1772"/>
      <c r="I1191" s="1772"/>
      <c r="J1191" s="1779" t="s">
        <v>11255</v>
      </c>
      <c r="K1191" s="1680" t="s">
        <v>782</v>
      </c>
      <c r="L1191" s="1720" t="s">
        <v>11256</v>
      </c>
      <c r="M1191" s="1773" t="s">
        <v>11257</v>
      </c>
      <c r="N1191" s="1680" t="s">
        <v>640</v>
      </c>
      <c r="O1191" s="1774" t="s">
        <v>11258</v>
      </c>
      <c r="P1191" s="1771">
        <v>10</v>
      </c>
      <c r="Q1191" s="1764" t="s">
        <v>7619</v>
      </c>
      <c r="R1191" s="1775" t="s">
        <v>6992</v>
      </c>
      <c r="S1191" s="1775" t="s">
        <v>6546</v>
      </c>
      <c r="T1191" s="66" t="s">
        <v>11259</v>
      </c>
      <c r="U1191" s="1764"/>
      <c r="V1191" s="66">
        <v>284194284</v>
      </c>
    </row>
    <row r="1192" spans="3:22" ht="15" customHeight="1" x14ac:dyDescent="0.25">
      <c r="C1192" s="2078">
        <v>44677</v>
      </c>
      <c r="D1192" s="1734" t="s">
        <v>11260</v>
      </c>
      <c r="E1192" s="1764" t="s">
        <v>6544</v>
      </c>
      <c r="F1192" s="1785" t="s">
        <v>11261</v>
      </c>
      <c r="G1192" s="1737"/>
      <c r="H1192" s="1737"/>
      <c r="I1192" s="1737"/>
      <c r="J1192" s="1788" t="s">
        <v>11262</v>
      </c>
      <c r="K1192" s="1735" t="s">
        <v>506</v>
      </c>
      <c r="L1192" s="1789" t="s">
        <v>11263</v>
      </c>
      <c r="M1192" s="1790" t="s">
        <v>11264</v>
      </c>
      <c r="N1192" s="1735"/>
      <c r="O1192" s="1791" t="s">
        <v>11265</v>
      </c>
      <c r="P1192" s="1020">
        <v>25</v>
      </c>
      <c r="Q1192" s="1764" t="s">
        <v>4285</v>
      </c>
      <c r="R1192" s="1775" t="s">
        <v>6545</v>
      </c>
      <c r="S1192" s="1775" t="s">
        <v>6546</v>
      </c>
      <c r="T1192" s="66" t="s">
        <v>11266</v>
      </c>
      <c r="U1192" s="1764"/>
      <c r="V1192" s="66">
        <v>187585619</v>
      </c>
    </row>
    <row r="1193" spans="3:22" ht="15" customHeight="1" x14ac:dyDescent="0.25">
      <c r="C1193" s="2078">
        <v>44677</v>
      </c>
      <c r="D1193" s="1664" t="s">
        <v>11267</v>
      </c>
      <c r="E1193" s="1765" t="s">
        <v>6544</v>
      </c>
      <c r="F1193" s="1721" t="s">
        <v>11268</v>
      </c>
      <c r="G1193" s="1668"/>
      <c r="H1193" s="1668"/>
      <c r="I1193" s="1668"/>
      <c r="J1193" s="1767" t="s">
        <v>11269</v>
      </c>
      <c r="K1193" s="1665" t="s">
        <v>506</v>
      </c>
      <c r="L1193" s="1720" t="s">
        <v>11270</v>
      </c>
      <c r="M1193" s="1768" t="s">
        <v>11271</v>
      </c>
      <c r="N1193" s="1665"/>
      <c r="O1193" s="1769" t="s">
        <v>11272</v>
      </c>
      <c r="P1193" s="1721">
        <v>25</v>
      </c>
      <c r="Q1193" s="1765" t="s">
        <v>4285</v>
      </c>
      <c r="R1193" s="1770" t="s">
        <v>6545</v>
      </c>
      <c r="S1193" s="1770" t="s">
        <v>6546</v>
      </c>
      <c r="T1193" s="61" t="s">
        <v>11266</v>
      </c>
      <c r="U1193" s="1765"/>
      <c r="V1193" s="61">
        <v>187585619</v>
      </c>
    </row>
    <row r="1194" spans="3:22" ht="15" customHeight="1" x14ac:dyDescent="0.25">
      <c r="C1194" s="2078">
        <v>44676</v>
      </c>
      <c r="D1194" s="1664" t="s">
        <v>11273</v>
      </c>
      <c r="E1194" s="1765" t="s">
        <v>11274</v>
      </c>
      <c r="F1194" s="1721">
        <v>540</v>
      </c>
      <c r="G1194" s="1766"/>
      <c r="H1194" s="1766"/>
      <c r="I1194" s="1766"/>
      <c r="J1194" s="1767" t="s">
        <v>11275</v>
      </c>
      <c r="K1194" s="1665" t="s">
        <v>506</v>
      </c>
      <c r="L1194" s="1720" t="s">
        <v>11276</v>
      </c>
      <c r="M1194" s="1768" t="s">
        <v>11238</v>
      </c>
      <c r="N1194" s="1665" t="s">
        <v>545</v>
      </c>
      <c r="O1194" s="1769" t="s">
        <v>11122</v>
      </c>
      <c r="P1194" s="1721">
        <v>0</v>
      </c>
      <c r="Q1194" s="1765" t="s">
        <v>3509</v>
      </c>
      <c r="R1194" s="1770" t="s">
        <v>11277</v>
      </c>
      <c r="S1194" s="1770" t="s">
        <v>6546</v>
      </c>
      <c r="T1194" s="61">
        <v>93117</v>
      </c>
      <c r="U1194" s="1765" t="s">
        <v>11278</v>
      </c>
      <c r="V1194" s="61"/>
    </row>
    <row r="1195" spans="3:22" ht="15" customHeight="1" x14ac:dyDescent="0.35">
      <c r="C1195" s="2078">
        <v>44676</v>
      </c>
      <c r="D1195" s="1664" t="s">
        <v>11279</v>
      </c>
      <c r="E1195" s="1764" t="s">
        <v>6618</v>
      </c>
      <c r="F1195" s="1665" t="s">
        <v>11280</v>
      </c>
      <c r="G1195" s="1766"/>
      <c r="H1195" s="1945"/>
      <c r="I1195" s="1766"/>
      <c r="J1195" s="1767" t="s">
        <v>11281</v>
      </c>
      <c r="K1195" s="1665" t="s">
        <v>520</v>
      </c>
      <c r="L1195" s="1720" t="s">
        <v>11193</v>
      </c>
      <c r="M1195" s="1768" t="s">
        <v>11194</v>
      </c>
      <c r="N1195" s="1665" t="s">
        <v>640</v>
      </c>
      <c r="O1195" s="1769" t="s">
        <v>11195</v>
      </c>
      <c r="P1195" s="1721">
        <v>20</v>
      </c>
      <c r="Q1195" s="1764" t="s">
        <v>6617</v>
      </c>
      <c r="R1195" s="1775" t="s">
        <v>6619</v>
      </c>
      <c r="S1195" s="1775" t="s">
        <v>6620</v>
      </c>
      <c r="T1195" s="66" t="s">
        <v>10463</v>
      </c>
      <c r="U1195" s="1764" t="s">
        <v>9443</v>
      </c>
      <c r="V1195" s="66" t="s">
        <v>10464</v>
      </c>
    </row>
    <row r="1196" spans="3:22" ht="15" customHeight="1" x14ac:dyDescent="0.25">
      <c r="C1196" s="2078">
        <v>44676</v>
      </c>
      <c r="D1196" s="1679" t="s">
        <v>11282</v>
      </c>
      <c r="E1196" s="1764" t="s">
        <v>10754</v>
      </c>
      <c r="F1196" s="1771">
        <v>50</v>
      </c>
      <c r="G1196" s="1772"/>
      <c r="H1196" s="1772"/>
      <c r="I1196" s="1772"/>
      <c r="J1196" s="1779" t="s">
        <v>11283</v>
      </c>
      <c r="K1196" s="1680" t="s">
        <v>782</v>
      </c>
      <c r="L1196" s="1720"/>
      <c r="M1196" s="1773" t="s">
        <v>11284</v>
      </c>
      <c r="N1196" s="1680" t="s">
        <v>505</v>
      </c>
      <c r="O1196" s="1774" t="s">
        <v>11285</v>
      </c>
      <c r="P1196" s="1771">
        <v>9</v>
      </c>
      <c r="Q1196" s="1764" t="s">
        <v>11076</v>
      </c>
      <c r="R1196" s="1775" t="s">
        <v>7853</v>
      </c>
      <c r="S1196" s="1775" t="s">
        <v>6534</v>
      </c>
      <c r="T1196" s="66" t="s">
        <v>10759</v>
      </c>
      <c r="U1196" s="1764"/>
      <c r="V1196" s="66">
        <v>148324417</v>
      </c>
    </row>
    <row r="1197" spans="3:22" ht="15" customHeight="1" x14ac:dyDescent="0.25">
      <c r="C1197" s="2078">
        <v>44676</v>
      </c>
      <c r="D1197" s="1679" t="s">
        <v>11286</v>
      </c>
      <c r="E1197" s="1764" t="s">
        <v>11086</v>
      </c>
      <c r="F1197" s="1771">
        <v>40</v>
      </c>
      <c r="G1197" s="1772"/>
      <c r="H1197" s="1772"/>
      <c r="I1197" s="1772"/>
      <c r="J1197" s="1779" t="s">
        <v>11287</v>
      </c>
      <c r="K1197" s="1680" t="s">
        <v>3667</v>
      </c>
      <c r="L1197" s="1720"/>
      <c r="M1197" s="1773" t="s">
        <v>11288</v>
      </c>
      <c r="N1197" s="1680" t="s">
        <v>505</v>
      </c>
      <c r="O1197" s="1774" t="s">
        <v>11289</v>
      </c>
      <c r="P1197" s="1771">
        <v>0</v>
      </c>
      <c r="Q1197" s="1764" t="s">
        <v>11090</v>
      </c>
      <c r="R1197" s="1775" t="s">
        <v>10297</v>
      </c>
      <c r="S1197" s="1775" t="s">
        <v>6612</v>
      </c>
      <c r="T1197" s="66" t="s">
        <v>11091</v>
      </c>
      <c r="U1197" s="1764"/>
      <c r="V1197" s="66" t="s">
        <v>11092</v>
      </c>
    </row>
    <row r="1198" spans="3:22" ht="15" customHeight="1" x14ac:dyDescent="0.25">
      <c r="C1198" s="2078">
        <v>44673</v>
      </c>
      <c r="D1198" s="1679" t="s">
        <v>11290</v>
      </c>
      <c r="E1198" s="1764" t="s">
        <v>11291</v>
      </c>
      <c r="F1198" s="1771">
        <v>22</v>
      </c>
      <c r="G1198" s="1772"/>
      <c r="H1198" s="1772"/>
      <c r="I1198" s="1772"/>
      <c r="J1198" s="1779" t="s">
        <v>11292</v>
      </c>
      <c r="K1198" s="1680" t="s">
        <v>506</v>
      </c>
      <c r="L1198" s="1720"/>
      <c r="M1198" s="1773" t="s">
        <v>11293</v>
      </c>
      <c r="N1198" s="1680" t="s">
        <v>640</v>
      </c>
      <c r="O1198" s="1774" t="s">
        <v>11289</v>
      </c>
      <c r="P1198" s="1771">
        <v>0</v>
      </c>
      <c r="Q1198" s="1764" t="s">
        <v>5455</v>
      </c>
      <c r="R1198" s="1775" t="s">
        <v>6803</v>
      </c>
      <c r="S1198" s="1775" t="s">
        <v>6804</v>
      </c>
      <c r="T1198" s="66" t="s">
        <v>11294</v>
      </c>
      <c r="U1198" s="1764"/>
      <c r="V1198" s="66"/>
    </row>
    <row r="1199" spans="3:22" ht="15" customHeight="1" x14ac:dyDescent="0.25">
      <c r="C1199" s="2078">
        <v>44673</v>
      </c>
      <c r="D1199" s="1664" t="s">
        <v>11295</v>
      </c>
      <c r="E1199" s="1765" t="s">
        <v>9871</v>
      </c>
      <c r="F1199" s="1721">
        <v>50</v>
      </c>
      <c r="G1199" s="1766"/>
      <c r="H1199" s="1766"/>
      <c r="I1199" s="1766"/>
      <c r="J1199" s="1767" t="s">
        <v>11296</v>
      </c>
      <c r="K1199" s="1665" t="s">
        <v>506</v>
      </c>
      <c r="L1199" s="1720"/>
      <c r="M1199" s="1768" t="s">
        <v>11297</v>
      </c>
      <c r="N1199" s="1665" t="s">
        <v>505</v>
      </c>
      <c r="O1199" s="1769" t="s">
        <v>11298</v>
      </c>
      <c r="P1199" s="1721">
        <v>13</v>
      </c>
      <c r="Q1199" s="1765" t="s">
        <v>5751</v>
      </c>
      <c r="R1199" s="1770" t="s">
        <v>9876</v>
      </c>
      <c r="S1199" s="1770" t="s">
        <v>7237</v>
      </c>
      <c r="T1199" s="61" t="s">
        <v>9877</v>
      </c>
      <c r="U1199" s="1765"/>
      <c r="V1199" s="61"/>
    </row>
    <row r="1200" spans="3:22" ht="15" customHeight="1" x14ac:dyDescent="0.25">
      <c r="C1200" s="2112">
        <v>44673</v>
      </c>
      <c r="D1200" s="61" t="s">
        <v>11299</v>
      </c>
      <c r="E1200" s="1765" t="s">
        <v>6571</v>
      </c>
      <c r="F1200" s="2116" t="s">
        <v>11300</v>
      </c>
      <c r="G1200" s="1809"/>
      <c r="H1200" s="1809"/>
      <c r="I1200" s="1809"/>
      <c r="J1200" s="1810">
        <v>44673</v>
      </c>
      <c r="K1200" s="11" t="s">
        <v>506</v>
      </c>
      <c r="L1200" s="1811"/>
      <c r="M1200" s="10" t="s">
        <v>11301</v>
      </c>
      <c r="N1200" s="11" t="s">
        <v>730</v>
      </c>
      <c r="O1200" s="1765" t="s">
        <v>11302</v>
      </c>
      <c r="P1200" s="1806">
        <v>4</v>
      </c>
      <c r="Q1200" s="1765" t="s">
        <v>3559</v>
      </c>
      <c r="R1200" s="1770" t="s">
        <v>6572</v>
      </c>
      <c r="S1200" s="1770" t="s">
        <v>6573</v>
      </c>
      <c r="T1200" s="61" t="s">
        <v>9125</v>
      </c>
      <c r="U1200" s="1765" t="s">
        <v>9221</v>
      </c>
      <c r="V1200" s="61">
        <v>749026308</v>
      </c>
    </row>
    <row r="1201" spans="3:22" ht="15" customHeight="1" x14ac:dyDescent="0.25">
      <c r="C1201" s="2078">
        <v>44672</v>
      </c>
      <c r="D1201" s="1664" t="s">
        <v>11303</v>
      </c>
      <c r="E1201" s="1765" t="s">
        <v>8172</v>
      </c>
      <c r="F1201" s="1721">
        <v>16</v>
      </c>
      <c r="G1201" s="1766"/>
      <c r="H1201" s="1766"/>
      <c r="I1201" s="1766"/>
      <c r="J1201" s="1767" t="s">
        <v>11292</v>
      </c>
      <c r="K1201" s="1665" t="s">
        <v>520</v>
      </c>
      <c r="L1201" s="1720" t="s">
        <v>11304</v>
      </c>
      <c r="M1201" s="1768" t="s">
        <v>11305</v>
      </c>
      <c r="N1201" s="1665" t="s">
        <v>587</v>
      </c>
      <c r="O1201" s="1769" t="s">
        <v>11306</v>
      </c>
      <c r="P1201" s="1721">
        <v>1</v>
      </c>
      <c r="Q1201" s="1765" t="s">
        <v>6215</v>
      </c>
      <c r="R1201" s="1770" t="s">
        <v>9664</v>
      </c>
      <c r="S1201" s="1770" t="s">
        <v>6465</v>
      </c>
      <c r="T1201" s="61" t="s">
        <v>11307</v>
      </c>
      <c r="U1201" s="1765"/>
      <c r="V1201" s="61" t="s">
        <v>11308</v>
      </c>
    </row>
    <row r="1202" spans="3:22" ht="15" customHeight="1" x14ac:dyDescent="0.25">
      <c r="C1202" s="2078">
        <v>44672</v>
      </c>
      <c r="D1202" s="61" t="s">
        <v>11309</v>
      </c>
      <c r="E1202" s="1765" t="s">
        <v>8765</v>
      </c>
      <c r="F1202" s="1806">
        <v>17</v>
      </c>
      <c r="G1202" s="1809"/>
      <c r="H1202" s="1809"/>
      <c r="I1202" s="1809"/>
      <c r="J1202" s="1810" t="s">
        <v>11310</v>
      </c>
      <c r="K1202" s="11" t="s">
        <v>506</v>
      </c>
      <c r="L1202" s="1811"/>
      <c r="M1202" s="1768" t="s">
        <v>2772</v>
      </c>
      <c r="N1202" s="11" t="s">
        <v>505</v>
      </c>
      <c r="O1202" s="1812" t="s">
        <v>11311</v>
      </c>
      <c r="P1202" s="1806">
        <v>11</v>
      </c>
      <c r="Q1202" s="1765" t="s">
        <v>524</v>
      </c>
      <c r="R1202" s="1770" t="s">
        <v>7031</v>
      </c>
      <c r="S1202" s="1770" t="s">
        <v>6534</v>
      </c>
      <c r="T1202" s="61">
        <v>80403</v>
      </c>
      <c r="U1202" s="1765"/>
      <c r="V1202" s="2054"/>
    </row>
    <row r="1203" spans="3:22" ht="15" customHeight="1" x14ac:dyDescent="0.25">
      <c r="C1203" s="2078">
        <v>44671</v>
      </c>
      <c r="D1203" s="1664" t="s">
        <v>11312</v>
      </c>
      <c r="E1203" s="1765" t="s">
        <v>10884</v>
      </c>
      <c r="F1203" s="1721">
        <v>55</v>
      </c>
      <c r="G1203" s="1766"/>
      <c r="H1203" s="1766"/>
      <c r="I1203" s="1766"/>
      <c r="J1203" s="1767" t="s">
        <v>11313</v>
      </c>
      <c r="K1203" s="1665" t="s">
        <v>3667</v>
      </c>
      <c r="L1203" s="1720"/>
      <c r="M1203" s="1768" t="s">
        <v>11314</v>
      </c>
      <c r="N1203" s="1665" t="s">
        <v>505</v>
      </c>
      <c r="O1203" s="1769" t="s">
        <v>11315</v>
      </c>
      <c r="P1203" s="1721">
        <v>25</v>
      </c>
      <c r="Q1203" s="1765" t="s">
        <v>6930</v>
      </c>
      <c r="R1203" s="1770" t="s">
        <v>6932</v>
      </c>
      <c r="S1203" s="1770" t="s">
        <v>6933</v>
      </c>
      <c r="T1203" s="61" t="s">
        <v>10889</v>
      </c>
      <c r="U1203" s="1765"/>
      <c r="V1203" s="61">
        <v>572941</v>
      </c>
    </row>
    <row r="1204" spans="3:22" ht="15" customHeight="1" x14ac:dyDescent="0.35">
      <c r="C1204" s="2078">
        <v>44671</v>
      </c>
      <c r="D1204" s="1857" t="s">
        <v>11316</v>
      </c>
      <c r="E1204" s="1764" t="s">
        <v>6618</v>
      </c>
      <c r="F1204" s="1858">
        <v>30</v>
      </c>
      <c r="G1204" s="1860"/>
      <c r="H1204" s="2117"/>
      <c r="I1204" s="1860"/>
      <c r="J1204" s="1861" t="s">
        <v>11317</v>
      </c>
      <c r="K1204" s="1858" t="s">
        <v>520</v>
      </c>
      <c r="L1204" s="1858" t="s">
        <v>11193</v>
      </c>
      <c r="M1204" s="1862" t="s">
        <v>11318</v>
      </c>
      <c r="N1204" s="1858" t="s">
        <v>640</v>
      </c>
      <c r="O1204" s="1863" t="s">
        <v>11195</v>
      </c>
      <c r="P1204" s="1859">
        <v>20</v>
      </c>
      <c r="Q1204" s="1764" t="s">
        <v>6617</v>
      </c>
      <c r="R1204" s="1775" t="s">
        <v>6619</v>
      </c>
      <c r="S1204" s="1775" t="s">
        <v>6620</v>
      </c>
      <c r="T1204" s="66" t="s">
        <v>10463</v>
      </c>
      <c r="U1204" s="1764" t="s">
        <v>9443</v>
      </c>
      <c r="V1204" s="66" t="s">
        <v>10464</v>
      </c>
    </row>
    <row r="1205" spans="3:22" ht="15" customHeight="1" x14ac:dyDescent="0.25">
      <c r="C1205" s="2078">
        <v>44670</v>
      </c>
      <c r="D1205" s="1679" t="s">
        <v>11319</v>
      </c>
      <c r="E1205" s="1764" t="s">
        <v>11320</v>
      </c>
      <c r="F1205" s="1771">
        <v>775</v>
      </c>
      <c r="G1205" s="1772"/>
      <c r="H1205" s="1772"/>
      <c r="I1205" s="1772"/>
      <c r="J1205" s="1779" t="s">
        <v>11321</v>
      </c>
      <c r="K1205" s="1680" t="s">
        <v>506</v>
      </c>
      <c r="L1205" s="1720"/>
      <c r="M1205" s="1773" t="s">
        <v>11322</v>
      </c>
      <c r="N1205" s="1680" t="s">
        <v>545</v>
      </c>
      <c r="O1205" s="1774" t="s">
        <v>11285</v>
      </c>
      <c r="P1205" s="1771">
        <v>0</v>
      </c>
      <c r="Q1205" s="1764" t="s">
        <v>7539</v>
      </c>
      <c r="R1205" s="1775" t="s">
        <v>7541</v>
      </c>
      <c r="S1205" s="1775" t="s">
        <v>6502</v>
      </c>
      <c r="T1205" s="66">
        <v>1760</v>
      </c>
      <c r="U1205" s="1764"/>
      <c r="V1205" s="66"/>
    </row>
    <row r="1206" spans="3:22" ht="15" customHeight="1" x14ac:dyDescent="0.25">
      <c r="C1206" s="2078">
        <v>44670</v>
      </c>
      <c r="D1206" s="1664" t="s">
        <v>11323</v>
      </c>
      <c r="E1206" s="1764" t="s">
        <v>7727</v>
      </c>
      <c r="F1206" s="1776" t="s">
        <v>11324</v>
      </c>
      <c r="G1206" s="1766"/>
      <c r="H1206" s="1766"/>
      <c r="I1206" s="1766"/>
      <c r="J1206" s="1767" t="s">
        <v>11325</v>
      </c>
      <c r="K1206" s="1665" t="s">
        <v>3609</v>
      </c>
      <c r="L1206" s="1720" t="s">
        <v>11326</v>
      </c>
      <c r="M1206" s="1768" t="s">
        <v>2772</v>
      </c>
      <c r="N1206" s="1665" t="s">
        <v>505</v>
      </c>
      <c r="O1206" s="1769" t="s">
        <v>11327</v>
      </c>
      <c r="P1206" s="1721">
        <v>0</v>
      </c>
      <c r="Q1206" s="1764" t="s">
        <v>5735</v>
      </c>
      <c r="R1206" s="1775" t="s">
        <v>6984</v>
      </c>
      <c r="S1206" s="1775" t="s">
        <v>6546</v>
      </c>
      <c r="T1206" s="66" t="s">
        <v>10141</v>
      </c>
      <c r="U1206" s="1764" t="s">
        <v>11234</v>
      </c>
      <c r="V1206" s="66">
        <v>255688804</v>
      </c>
    </row>
    <row r="1207" spans="3:22" ht="15" customHeight="1" x14ac:dyDescent="0.25">
      <c r="C1207" s="2078">
        <v>44670</v>
      </c>
      <c r="D1207" s="1679" t="s">
        <v>11328</v>
      </c>
      <c r="E1207" s="1764" t="s">
        <v>8983</v>
      </c>
      <c r="F1207" s="1771">
        <v>100</v>
      </c>
      <c r="G1207" s="1772"/>
      <c r="H1207" s="1772"/>
      <c r="I1207" s="1772"/>
      <c r="J1207" s="1779" t="s">
        <v>11329</v>
      </c>
      <c r="K1207" s="1680" t="s">
        <v>520</v>
      </c>
      <c r="L1207" s="1778"/>
      <c r="M1207" s="1773" t="s">
        <v>11330</v>
      </c>
      <c r="N1207" s="1680" t="s">
        <v>545</v>
      </c>
      <c r="O1207" s="1774" t="s">
        <v>11331</v>
      </c>
      <c r="P1207" s="1771">
        <v>11</v>
      </c>
      <c r="Q1207" s="1764" t="s">
        <v>11332</v>
      </c>
      <c r="R1207" s="1775" t="s">
        <v>8984</v>
      </c>
      <c r="S1207" s="1775" t="s">
        <v>6514</v>
      </c>
      <c r="T1207" s="66" t="s">
        <v>11333</v>
      </c>
      <c r="U1207" s="1764"/>
      <c r="V1207" s="2094" t="s">
        <v>11334</v>
      </c>
    </row>
    <row r="1208" spans="3:22" ht="15" customHeight="1" x14ac:dyDescent="0.25">
      <c r="C1208" s="2078">
        <v>44669</v>
      </c>
      <c r="D1208" s="1664" t="s">
        <v>11335</v>
      </c>
      <c r="E1208" s="1765" t="s">
        <v>8533</v>
      </c>
      <c r="F1208" s="1721">
        <v>50</v>
      </c>
      <c r="G1208" s="1766"/>
      <c r="H1208" s="1766"/>
      <c r="I1208" s="1766"/>
      <c r="J1208" s="1767" t="s">
        <v>11336</v>
      </c>
      <c r="K1208" s="1665" t="s">
        <v>506</v>
      </c>
      <c r="L1208" s="1720" t="s">
        <v>11337</v>
      </c>
      <c r="M1208" s="1768" t="s">
        <v>11338</v>
      </c>
      <c r="N1208" s="1665" t="s">
        <v>505</v>
      </c>
      <c r="O1208" s="1769" t="s">
        <v>11339</v>
      </c>
      <c r="P1208" s="1721">
        <v>7</v>
      </c>
      <c r="Q1208" s="1765" t="s">
        <v>8532</v>
      </c>
      <c r="R1208" s="1770" t="s">
        <v>8534</v>
      </c>
      <c r="S1208" s="1770" t="s">
        <v>6534</v>
      </c>
      <c r="T1208" s="61" t="s">
        <v>10526</v>
      </c>
      <c r="U1208" s="1765"/>
      <c r="V1208" s="61">
        <v>977459036</v>
      </c>
    </row>
    <row r="1209" spans="3:22" ht="15" customHeight="1" x14ac:dyDescent="0.25">
      <c r="C1209" s="2078">
        <v>44669</v>
      </c>
      <c r="D1209" s="1857" t="s">
        <v>11340</v>
      </c>
      <c r="E1209" s="1765" t="s">
        <v>11341</v>
      </c>
      <c r="F1209" s="1858">
        <v>302</v>
      </c>
      <c r="G1209" s="1860"/>
      <c r="H1209" s="1860"/>
      <c r="I1209" s="1860"/>
      <c r="J1209" s="1861" t="s">
        <v>11342</v>
      </c>
      <c r="K1209" s="1858" t="s">
        <v>506</v>
      </c>
      <c r="L1209" s="1858" t="s">
        <v>11343</v>
      </c>
      <c r="M1209" s="1862" t="s">
        <v>11344</v>
      </c>
      <c r="N1209" s="1858" t="s">
        <v>11345</v>
      </c>
      <c r="O1209" s="1863" t="s">
        <v>11346</v>
      </c>
      <c r="P1209" s="1859">
        <v>0</v>
      </c>
      <c r="Q1209" s="1765" t="s">
        <v>11347</v>
      </c>
      <c r="R1209" s="1770" t="s">
        <v>11348</v>
      </c>
      <c r="S1209" s="1770" t="s">
        <v>6534</v>
      </c>
      <c r="T1209" s="61">
        <v>80112</v>
      </c>
      <c r="U1209" s="1765" t="s">
        <v>11349</v>
      </c>
      <c r="V1209" s="61"/>
    </row>
    <row r="1210" spans="3:22" ht="15" customHeight="1" x14ac:dyDescent="0.25">
      <c r="C1210" s="2078">
        <v>44669</v>
      </c>
      <c r="D1210" s="1723" t="s">
        <v>11350</v>
      </c>
      <c r="E1210" s="1765" t="s">
        <v>11351</v>
      </c>
      <c r="F1210" s="1965" t="s">
        <v>9324</v>
      </c>
      <c r="G1210" s="1780"/>
      <c r="H1210" s="1780"/>
      <c r="I1210" s="1780"/>
      <c r="J1210" s="1781" t="s">
        <v>11352</v>
      </c>
      <c r="K1210" s="1724" t="s">
        <v>506</v>
      </c>
      <c r="L1210" s="1724" t="s">
        <v>11353</v>
      </c>
      <c r="M1210" s="1782" t="s">
        <v>11354</v>
      </c>
      <c r="N1210" s="1782" t="s">
        <v>505</v>
      </c>
      <c r="O1210" s="1783" t="s">
        <v>11355</v>
      </c>
      <c r="P1210" s="1784">
        <v>385</v>
      </c>
      <c r="Q1210" s="1765" t="s">
        <v>11356</v>
      </c>
      <c r="R1210" s="1770" t="s">
        <v>11357</v>
      </c>
      <c r="S1210" s="1770" t="s">
        <v>6534</v>
      </c>
      <c r="T1210" s="61" t="s">
        <v>11358</v>
      </c>
      <c r="U1210" s="1765"/>
      <c r="V1210" s="61">
        <v>501565164</v>
      </c>
    </row>
    <row r="1211" spans="3:22" ht="15" customHeight="1" x14ac:dyDescent="0.25">
      <c r="C1211" s="2078">
        <v>44666</v>
      </c>
      <c r="D1211" s="1857" t="s">
        <v>11359</v>
      </c>
      <c r="E1211" s="1765" t="s">
        <v>11341</v>
      </c>
      <c r="F1211" s="1858">
        <v>48</v>
      </c>
      <c r="G1211" s="1860"/>
      <c r="H1211" s="1860"/>
      <c r="I1211" s="1860"/>
      <c r="J1211" s="1861" t="s">
        <v>11360</v>
      </c>
      <c r="K1211" s="1858" t="s">
        <v>506</v>
      </c>
      <c r="L1211" s="1858" t="s">
        <v>11361</v>
      </c>
      <c r="M1211" s="1862" t="s">
        <v>11344</v>
      </c>
      <c r="N1211" s="1858" t="s">
        <v>11345</v>
      </c>
      <c r="O1211" s="1863" t="s">
        <v>11346</v>
      </c>
      <c r="P1211" s="1859">
        <v>0</v>
      </c>
      <c r="Q1211" s="1765" t="s">
        <v>11347</v>
      </c>
      <c r="R1211" s="1770" t="s">
        <v>11348</v>
      </c>
      <c r="S1211" s="1770" t="s">
        <v>6534</v>
      </c>
      <c r="T1211" s="61">
        <v>80112</v>
      </c>
      <c r="U1211" s="1765" t="s">
        <v>11349</v>
      </c>
      <c r="V1211" s="61"/>
    </row>
    <row r="1212" spans="3:22" ht="15" customHeight="1" x14ac:dyDescent="0.25">
      <c r="C1212" s="2078">
        <v>44666</v>
      </c>
      <c r="D1212" s="1693" t="s">
        <v>11362</v>
      </c>
      <c r="E1212" s="1764" t="s">
        <v>8953</v>
      </c>
      <c r="F1212" s="1792">
        <v>3</v>
      </c>
      <c r="G1212" s="1793"/>
      <c r="H1212" s="1793"/>
      <c r="I1212" s="1793"/>
      <c r="J1212" s="1794" t="s">
        <v>11363</v>
      </c>
      <c r="K1212" s="1694" t="s">
        <v>506</v>
      </c>
      <c r="L1212" s="1694" t="s">
        <v>11364</v>
      </c>
      <c r="M1212" s="1796" t="s">
        <v>11365</v>
      </c>
      <c r="N1212" s="1915" t="s">
        <v>505</v>
      </c>
      <c r="O1212" s="1797" t="s">
        <v>11366</v>
      </c>
      <c r="P1212" s="1792">
        <v>75</v>
      </c>
      <c r="Q1212" s="1764" t="s">
        <v>8952</v>
      </c>
      <c r="R1212" s="1775" t="s">
        <v>8954</v>
      </c>
      <c r="S1212" s="1775" t="s">
        <v>6534</v>
      </c>
      <c r="T1212" s="66" t="s">
        <v>8955</v>
      </c>
      <c r="U1212" s="1764"/>
      <c r="V1212" s="66">
        <v>34252726</v>
      </c>
    </row>
    <row r="1213" spans="3:22" ht="15" customHeight="1" x14ac:dyDescent="0.25">
      <c r="C1213" s="2078">
        <v>44666</v>
      </c>
      <c r="D1213" s="1664" t="s">
        <v>11367</v>
      </c>
      <c r="E1213" s="1765" t="s">
        <v>6571</v>
      </c>
      <c r="F1213" s="1816" t="s">
        <v>11368</v>
      </c>
      <c r="G1213" s="1766"/>
      <c r="H1213" s="1766"/>
      <c r="I1213" s="1766"/>
      <c r="J1213" s="1767">
        <v>44666</v>
      </c>
      <c r="K1213" s="1665" t="s">
        <v>506</v>
      </c>
      <c r="L1213" s="1720" t="s">
        <v>11369</v>
      </c>
      <c r="M1213" s="1768" t="s">
        <v>11370</v>
      </c>
      <c r="N1213" s="1665" t="s">
        <v>730</v>
      </c>
      <c r="O1213" s="1678" t="s">
        <v>11302</v>
      </c>
      <c r="P1213" s="1721">
        <v>4</v>
      </c>
      <c r="Q1213" s="1765" t="s">
        <v>3559</v>
      </c>
      <c r="R1213" s="1770" t="s">
        <v>6572</v>
      </c>
      <c r="S1213" s="1770" t="s">
        <v>6573</v>
      </c>
      <c r="T1213" s="61" t="s">
        <v>9125</v>
      </c>
      <c r="U1213" s="1765" t="s">
        <v>9221</v>
      </c>
      <c r="V1213" s="61">
        <v>749026308</v>
      </c>
    </row>
    <row r="1214" spans="3:22" ht="15" customHeight="1" x14ac:dyDescent="0.25">
      <c r="C1214" s="2078">
        <v>44665</v>
      </c>
      <c r="D1214" s="1664" t="s">
        <v>11371</v>
      </c>
      <c r="E1214" s="1765" t="s">
        <v>11372</v>
      </c>
      <c r="F1214" s="1721">
        <v>72</v>
      </c>
      <c r="G1214" s="1766"/>
      <c r="H1214" s="1766"/>
      <c r="I1214" s="1766"/>
      <c r="J1214" s="1767" t="s">
        <v>11373</v>
      </c>
      <c r="K1214" s="1665" t="s">
        <v>3609</v>
      </c>
      <c r="L1214" s="1720"/>
      <c r="M1214" s="1768" t="s">
        <v>11374</v>
      </c>
      <c r="N1214" s="1665" t="s">
        <v>505</v>
      </c>
      <c r="O1214" s="1769" t="s">
        <v>11375</v>
      </c>
      <c r="P1214" s="1721">
        <v>9</v>
      </c>
      <c r="Q1214" s="1765" t="s">
        <v>11376</v>
      </c>
      <c r="R1214" s="1770" t="s">
        <v>9640</v>
      </c>
      <c r="S1214" s="1770" t="s">
        <v>7968</v>
      </c>
      <c r="T1214" s="61" t="s">
        <v>11377</v>
      </c>
      <c r="U1214" s="1765"/>
      <c r="V1214" s="61">
        <v>199197738</v>
      </c>
    </row>
    <row r="1215" spans="3:22" ht="15" customHeight="1" x14ac:dyDescent="0.25">
      <c r="C1215" s="2078">
        <v>44665</v>
      </c>
      <c r="D1215" s="1679" t="s">
        <v>11378</v>
      </c>
      <c r="E1215" s="1764" t="s">
        <v>11379</v>
      </c>
      <c r="F1215" s="1771">
        <v>15</v>
      </c>
      <c r="G1215" s="1772"/>
      <c r="H1215" s="1772"/>
      <c r="I1215" s="1772"/>
      <c r="J1215" s="1779" t="s">
        <v>11380</v>
      </c>
      <c r="K1215" s="1680" t="s">
        <v>520</v>
      </c>
      <c r="L1215" s="1720"/>
      <c r="M1215" s="1773" t="s">
        <v>11381</v>
      </c>
      <c r="N1215" s="1665" t="s">
        <v>505</v>
      </c>
      <c r="O1215" s="1774" t="s">
        <v>11382</v>
      </c>
      <c r="P1215" s="1771">
        <v>3</v>
      </c>
      <c r="Q1215" s="1764" t="s">
        <v>11383</v>
      </c>
      <c r="R1215" s="1775" t="s">
        <v>11384</v>
      </c>
      <c r="S1215" s="1775" t="s">
        <v>6455</v>
      </c>
      <c r="T1215" s="66">
        <v>10598</v>
      </c>
      <c r="U1215" s="1764" t="s">
        <v>11385</v>
      </c>
      <c r="V1215" s="66">
        <v>149191</v>
      </c>
    </row>
    <row r="1216" spans="3:22" ht="15" customHeight="1" x14ac:dyDescent="0.25">
      <c r="C1216" s="2078">
        <v>44664</v>
      </c>
      <c r="D1216" s="1664" t="s">
        <v>11386</v>
      </c>
      <c r="E1216" s="1765" t="s">
        <v>6906</v>
      </c>
      <c r="F1216" s="1721">
        <v>25</v>
      </c>
      <c r="G1216" s="1766"/>
      <c r="H1216" s="1766"/>
      <c r="I1216" s="1766"/>
      <c r="J1216" s="1767" t="s">
        <v>11387</v>
      </c>
      <c r="K1216" s="1665" t="s">
        <v>11388</v>
      </c>
      <c r="L1216" s="1720"/>
      <c r="M1216" s="1768" t="s">
        <v>11389</v>
      </c>
      <c r="N1216" s="1665" t="s">
        <v>545</v>
      </c>
      <c r="O1216" s="1769" t="s">
        <v>11390</v>
      </c>
      <c r="P1216" s="1721">
        <v>3</v>
      </c>
      <c r="Q1216" s="1765" t="s">
        <v>4617</v>
      </c>
      <c r="R1216" s="1770" t="s">
        <v>6803</v>
      </c>
      <c r="S1216" s="1770" t="s">
        <v>6804</v>
      </c>
      <c r="T1216" s="61" t="s">
        <v>10799</v>
      </c>
      <c r="U1216" s="1765"/>
      <c r="V1216" s="61"/>
    </row>
    <row r="1217" spans="3:22" ht="15" customHeight="1" x14ac:dyDescent="0.25">
      <c r="C1217" s="2078">
        <v>44664</v>
      </c>
      <c r="D1217" s="1664" t="s">
        <v>11391</v>
      </c>
      <c r="E1217" s="1765" t="s">
        <v>6906</v>
      </c>
      <c r="F1217" s="1721">
        <v>25</v>
      </c>
      <c r="G1217" s="1766"/>
      <c r="H1217" s="1766"/>
      <c r="I1217" s="1766"/>
      <c r="J1217" s="1767" t="s">
        <v>11387</v>
      </c>
      <c r="K1217" s="1665" t="s">
        <v>11388</v>
      </c>
      <c r="L1217" s="1720"/>
      <c r="M1217" s="1768" t="s">
        <v>11389</v>
      </c>
      <c r="N1217" s="1665" t="s">
        <v>545</v>
      </c>
      <c r="O1217" s="1769" t="s">
        <v>11390</v>
      </c>
      <c r="P1217" s="1721">
        <v>2</v>
      </c>
      <c r="Q1217" s="1765" t="s">
        <v>4617</v>
      </c>
      <c r="R1217" s="1770" t="s">
        <v>6803</v>
      </c>
      <c r="S1217" s="1770" t="s">
        <v>6804</v>
      </c>
      <c r="T1217" s="61" t="s">
        <v>10799</v>
      </c>
      <c r="U1217" s="1765"/>
      <c r="V1217" s="61"/>
    </row>
    <row r="1218" spans="3:22" ht="15" customHeight="1" x14ac:dyDescent="0.25">
      <c r="C1218" s="2078">
        <v>44664</v>
      </c>
      <c r="D1218" s="1752" t="s">
        <v>11392</v>
      </c>
      <c r="E1218" s="1764" t="s">
        <v>11164</v>
      </c>
      <c r="F1218" s="1870">
        <v>100</v>
      </c>
      <c r="G1218" s="1866"/>
      <c r="H1218" s="1866"/>
      <c r="I1218" s="1866"/>
      <c r="J1218" s="1867" t="s">
        <v>11393</v>
      </c>
      <c r="K1218" s="1753" t="s">
        <v>506</v>
      </c>
      <c r="L1218" s="1753" t="s">
        <v>11394</v>
      </c>
      <c r="M1218" s="1868" t="s">
        <v>11395</v>
      </c>
      <c r="N1218" s="1753" t="s">
        <v>505</v>
      </c>
      <c r="O1218" s="1869" t="s">
        <v>11396</v>
      </c>
      <c r="P1218" s="1870">
        <v>20</v>
      </c>
      <c r="Q1218" s="1764" t="s">
        <v>5403</v>
      </c>
      <c r="R1218" s="1775" t="s">
        <v>6501</v>
      </c>
      <c r="S1218" s="1775" t="s">
        <v>6502</v>
      </c>
      <c r="T1218" s="66" t="s">
        <v>11169</v>
      </c>
      <c r="U1218" s="1764"/>
      <c r="V1218" s="66">
        <v>370758867</v>
      </c>
    </row>
    <row r="1219" spans="3:22" ht="15" customHeight="1" x14ac:dyDescent="0.25">
      <c r="C1219" s="2078">
        <v>44664</v>
      </c>
      <c r="D1219" s="1679" t="s">
        <v>11397</v>
      </c>
      <c r="E1219" s="1764" t="s">
        <v>7620</v>
      </c>
      <c r="F1219" s="1882" t="s">
        <v>3531</v>
      </c>
      <c r="G1219" s="1772"/>
      <c r="H1219" s="1772"/>
      <c r="I1219" s="1772"/>
      <c r="J1219" s="1779" t="s">
        <v>11380</v>
      </c>
      <c r="K1219" s="1680" t="s">
        <v>782</v>
      </c>
      <c r="L1219" s="1778" t="s">
        <v>10247</v>
      </c>
      <c r="M1219" s="1773" t="s">
        <v>11398</v>
      </c>
      <c r="N1219" s="1680" t="s">
        <v>640</v>
      </c>
      <c r="O1219" s="1774" t="s">
        <v>11399</v>
      </c>
      <c r="P1219" s="1771">
        <v>10</v>
      </c>
      <c r="Q1219" s="1764" t="s">
        <v>7619</v>
      </c>
      <c r="R1219" s="1775" t="s">
        <v>6992</v>
      </c>
      <c r="S1219" s="1775" t="s">
        <v>6546</v>
      </c>
      <c r="T1219" s="66" t="s">
        <v>11259</v>
      </c>
      <c r="U1219" s="1764"/>
      <c r="V1219" s="66">
        <v>284194284</v>
      </c>
    </row>
    <row r="1220" spans="3:22" ht="15" customHeight="1" x14ac:dyDescent="0.25">
      <c r="C1220" s="2078">
        <v>44663</v>
      </c>
      <c r="D1220" s="1664" t="s">
        <v>11400</v>
      </c>
      <c r="E1220" s="1765" t="s">
        <v>11401</v>
      </c>
      <c r="F1220" s="1721">
        <v>40</v>
      </c>
      <c r="G1220" s="1766"/>
      <c r="H1220" s="1766"/>
      <c r="I1220" s="1766"/>
      <c r="J1220" s="1767" t="s">
        <v>11402</v>
      </c>
      <c r="K1220" s="1665" t="s">
        <v>506</v>
      </c>
      <c r="L1220" s="1720"/>
      <c r="M1220" s="1768" t="s">
        <v>11403</v>
      </c>
      <c r="N1220" s="1665" t="s">
        <v>545</v>
      </c>
      <c r="O1220" s="1769" t="s">
        <v>11404</v>
      </c>
      <c r="P1220" s="1721">
        <v>7</v>
      </c>
      <c r="Q1220" s="1765" t="s">
        <v>11405</v>
      </c>
      <c r="R1220" s="1770" t="s">
        <v>9506</v>
      </c>
      <c r="S1220" s="1770" t="s">
        <v>9074</v>
      </c>
      <c r="T1220" s="61" t="s">
        <v>11406</v>
      </c>
      <c r="U1220" s="1765"/>
      <c r="V1220" s="61"/>
    </row>
    <row r="1221" spans="3:22" ht="15" customHeight="1" x14ac:dyDescent="0.25">
      <c r="C1221" s="2078">
        <v>44663</v>
      </c>
      <c r="D1221" s="1664" t="s">
        <v>11407</v>
      </c>
      <c r="E1221" s="1765" t="s">
        <v>9784</v>
      </c>
      <c r="F1221" s="1721" t="s">
        <v>11408</v>
      </c>
      <c r="G1221" s="1766"/>
      <c r="H1221" s="1766"/>
      <c r="I1221" s="1766"/>
      <c r="J1221" s="1767" t="s">
        <v>11409</v>
      </c>
      <c r="K1221" s="1665" t="s">
        <v>506</v>
      </c>
      <c r="L1221" s="1720"/>
      <c r="M1221" s="1768" t="s">
        <v>11410</v>
      </c>
      <c r="N1221" s="1665" t="s">
        <v>640</v>
      </c>
      <c r="O1221" s="1769" t="s">
        <v>11411</v>
      </c>
      <c r="P1221" s="1721">
        <v>50</v>
      </c>
      <c r="Q1221" s="1765" t="s">
        <v>9789</v>
      </c>
      <c r="R1221" s="1770" t="s">
        <v>9790</v>
      </c>
      <c r="S1221" s="1770" t="s">
        <v>6502</v>
      </c>
      <c r="T1221" s="61" t="s">
        <v>9791</v>
      </c>
      <c r="U1221" s="1765"/>
      <c r="V1221" s="61"/>
    </row>
    <row r="1222" spans="3:22" ht="15" customHeight="1" x14ac:dyDescent="0.25">
      <c r="C1222" s="2078">
        <v>44663</v>
      </c>
      <c r="D1222" s="1857" t="s">
        <v>11412</v>
      </c>
      <c r="E1222" s="1765" t="s">
        <v>11413</v>
      </c>
      <c r="F1222" s="1859">
        <v>8</v>
      </c>
      <c r="G1222" s="1860"/>
      <c r="H1222" s="1860"/>
      <c r="I1222" s="1860"/>
      <c r="J1222" s="1861" t="s">
        <v>11414</v>
      </c>
      <c r="K1222" s="1858" t="s">
        <v>506</v>
      </c>
      <c r="L1222" s="1858" t="s">
        <v>11166</v>
      </c>
      <c r="M1222" s="1862" t="s">
        <v>11415</v>
      </c>
      <c r="N1222" s="1858" t="s">
        <v>11416</v>
      </c>
      <c r="O1222" s="1863" t="s">
        <v>11417</v>
      </c>
      <c r="P1222" s="1859">
        <v>6</v>
      </c>
      <c r="Q1222" s="1765" t="s">
        <v>11418</v>
      </c>
      <c r="R1222" s="1770" t="s">
        <v>11419</v>
      </c>
      <c r="S1222" s="1770" t="s">
        <v>4783</v>
      </c>
      <c r="T1222" s="61" t="s">
        <v>11420</v>
      </c>
      <c r="U1222" s="1765"/>
      <c r="V1222" s="61" t="s">
        <v>10217</v>
      </c>
    </row>
    <row r="1223" spans="3:22" ht="15" customHeight="1" x14ac:dyDescent="0.25">
      <c r="C1223" s="2078">
        <v>44662</v>
      </c>
      <c r="D1223" s="1723" t="s">
        <v>11421</v>
      </c>
      <c r="E1223" s="1765" t="s">
        <v>7895</v>
      </c>
      <c r="F1223" s="1784">
        <v>10</v>
      </c>
      <c r="G1223" s="1780"/>
      <c r="H1223" s="1780"/>
      <c r="I1223" s="1780"/>
      <c r="J1223" s="1781" t="s">
        <v>11422</v>
      </c>
      <c r="K1223" s="1724" t="s">
        <v>3609</v>
      </c>
      <c r="L1223" s="1724" t="s">
        <v>11423</v>
      </c>
      <c r="M1223" s="1782" t="s">
        <v>11424</v>
      </c>
      <c r="N1223" s="1724" t="s">
        <v>505</v>
      </c>
      <c r="O1223" s="1783" t="s">
        <v>11425</v>
      </c>
      <c r="P1223" s="1784">
        <v>42</v>
      </c>
      <c r="Q1223" s="1765" t="s">
        <v>11426</v>
      </c>
      <c r="R1223" s="1770" t="s">
        <v>7896</v>
      </c>
      <c r="S1223" s="1770" t="s">
        <v>6579</v>
      </c>
      <c r="T1223" s="61" t="s">
        <v>10358</v>
      </c>
      <c r="U1223" s="1765"/>
      <c r="V1223" s="61"/>
    </row>
    <row r="1224" spans="3:22" ht="15" customHeight="1" x14ac:dyDescent="0.25">
      <c r="C1224" s="2078">
        <v>44662</v>
      </c>
      <c r="D1224" s="1664" t="s">
        <v>11427</v>
      </c>
      <c r="E1224" s="1765" t="s">
        <v>11428</v>
      </c>
      <c r="F1224" s="1721">
        <v>72</v>
      </c>
      <c r="G1224" s="1766"/>
      <c r="H1224" s="1766"/>
      <c r="I1224" s="1766"/>
      <c r="J1224" s="1767" t="s">
        <v>11429</v>
      </c>
      <c r="K1224" s="1665" t="s">
        <v>506</v>
      </c>
      <c r="L1224" s="1720" t="s">
        <v>11430</v>
      </c>
      <c r="M1224" s="1768" t="s">
        <v>11431</v>
      </c>
      <c r="N1224" s="1665" t="s">
        <v>545</v>
      </c>
      <c r="O1224" s="1769" t="s">
        <v>11432</v>
      </c>
      <c r="P1224" s="1721">
        <v>13</v>
      </c>
      <c r="Q1224" s="1765" t="s">
        <v>11376</v>
      </c>
      <c r="R1224" s="1770" t="s">
        <v>9640</v>
      </c>
      <c r="S1224" s="1770" t="s">
        <v>7968</v>
      </c>
      <c r="T1224" s="61" t="s">
        <v>11433</v>
      </c>
      <c r="U1224" s="1765"/>
      <c r="V1224" s="61"/>
    </row>
    <row r="1225" spans="3:22" ht="15" customHeight="1" x14ac:dyDescent="0.25">
      <c r="C1225" s="2078">
        <v>44662</v>
      </c>
      <c r="D1225" s="1664" t="s">
        <v>11434</v>
      </c>
      <c r="E1225" s="1765" t="s">
        <v>6729</v>
      </c>
      <c r="F1225" s="1721">
        <v>100</v>
      </c>
      <c r="G1225" s="1766"/>
      <c r="H1225" s="1766"/>
      <c r="I1225" s="1766"/>
      <c r="J1225" s="1767" t="s">
        <v>11435</v>
      </c>
      <c r="K1225" s="1665" t="s">
        <v>3667</v>
      </c>
      <c r="L1225" s="1720" t="s">
        <v>11436</v>
      </c>
      <c r="M1225" s="1768" t="s">
        <v>11437</v>
      </c>
      <c r="N1225" s="1665" t="s">
        <v>545</v>
      </c>
      <c r="O1225" s="1769" t="s">
        <v>11438</v>
      </c>
      <c r="P1225" s="1721">
        <v>7</v>
      </c>
      <c r="Q1225" s="1765" t="s">
        <v>5334</v>
      </c>
      <c r="R1225" s="1770" t="s">
        <v>6730</v>
      </c>
      <c r="S1225" s="1770" t="s">
        <v>6534</v>
      </c>
      <c r="T1225" s="61" t="s">
        <v>10913</v>
      </c>
      <c r="U1225" s="1765"/>
      <c r="V1225" s="61" t="s">
        <v>10914</v>
      </c>
    </row>
    <row r="1226" spans="3:22" ht="15" customHeight="1" x14ac:dyDescent="0.25">
      <c r="C1226" s="2112">
        <v>44662</v>
      </c>
      <c r="D1226" s="1664" t="s">
        <v>11439</v>
      </c>
      <c r="E1226" s="1765" t="s">
        <v>6544</v>
      </c>
      <c r="F1226" s="1721" t="s">
        <v>10934</v>
      </c>
      <c r="G1226" s="1766"/>
      <c r="H1226" s="1766"/>
      <c r="I1226" s="1766"/>
      <c r="J1226" s="1767" t="s">
        <v>11440</v>
      </c>
      <c r="K1226" s="1665" t="s">
        <v>506</v>
      </c>
      <c r="L1226" s="1811"/>
      <c r="M1226" s="1768" t="s">
        <v>11441</v>
      </c>
      <c r="N1226" s="1768" t="s">
        <v>730</v>
      </c>
      <c r="O1226" s="1769" t="s">
        <v>11442</v>
      </c>
      <c r="P1226" s="1721">
        <v>25</v>
      </c>
      <c r="Q1226" s="1765" t="s">
        <v>4285</v>
      </c>
      <c r="R1226" s="2118" t="s">
        <v>6545</v>
      </c>
      <c r="S1226" s="1770" t="s">
        <v>6546</v>
      </c>
      <c r="T1226" s="61" t="s">
        <v>11266</v>
      </c>
      <c r="U1226" s="1765" t="s">
        <v>11443</v>
      </c>
      <c r="V1226" s="61">
        <v>97263508</v>
      </c>
    </row>
    <row r="1227" spans="3:22" ht="15" customHeight="1" x14ac:dyDescent="0.25">
      <c r="C1227" s="2112">
        <v>44659</v>
      </c>
      <c r="D1227" s="61" t="s">
        <v>11444</v>
      </c>
      <c r="E1227" s="1765" t="s">
        <v>11445</v>
      </c>
      <c r="F1227" s="2116">
        <v>25</v>
      </c>
      <c r="G1227" s="1809"/>
      <c r="H1227" s="1809"/>
      <c r="I1227" s="1809"/>
      <c r="J1227" s="1810" t="s">
        <v>11446</v>
      </c>
      <c r="K1227" s="11" t="s">
        <v>3609</v>
      </c>
      <c r="L1227" s="1811" t="s">
        <v>11447</v>
      </c>
      <c r="M1227" s="10" t="s">
        <v>11448</v>
      </c>
      <c r="N1227" s="11" t="s">
        <v>505</v>
      </c>
      <c r="O1227" s="1812" t="s">
        <v>11449</v>
      </c>
      <c r="P1227" s="1806">
        <v>10</v>
      </c>
      <c r="Q1227" s="1765" t="s">
        <v>11450</v>
      </c>
      <c r="R1227" s="1770" t="s">
        <v>7596</v>
      </c>
      <c r="S1227" s="1770" t="s">
        <v>6546</v>
      </c>
      <c r="T1227" s="61" t="s">
        <v>11451</v>
      </c>
      <c r="U1227" s="1765"/>
      <c r="V1227" s="61"/>
    </row>
    <row r="1228" spans="3:22" ht="15" customHeight="1" x14ac:dyDescent="0.25">
      <c r="C1228" s="2112">
        <v>44659</v>
      </c>
      <c r="D1228" s="61">
        <v>109381</v>
      </c>
      <c r="E1228" s="1765" t="s">
        <v>11452</v>
      </c>
      <c r="F1228" s="2116" t="s">
        <v>11453</v>
      </c>
      <c r="G1228" s="1809"/>
      <c r="H1228" s="1809"/>
      <c r="I1228" s="1809"/>
      <c r="J1228" s="1810">
        <v>44659</v>
      </c>
      <c r="K1228" s="11" t="s">
        <v>506</v>
      </c>
      <c r="L1228" s="1811" t="s">
        <v>776</v>
      </c>
      <c r="M1228" s="10" t="s">
        <v>11454</v>
      </c>
      <c r="N1228" s="11"/>
      <c r="O1228" s="1812"/>
      <c r="P1228" s="1806">
        <v>1</v>
      </c>
      <c r="Q1228" s="1765" t="s">
        <v>11455</v>
      </c>
      <c r="R1228" s="1770" t="s">
        <v>11456</v>
      </c>
      <c r="S1228" s="1770" t="s">
        <v>9074</v>
      </c>
      <c r="T1228" s="61" t="s">
        <v>11457</v>
      </c>
      <c r="U1228" s="1765"/>
      <c r="V1228" s="61"/>
    </row>
    <row r="1229" spans="3:22" ht="15" customHeight="1" x14ac:dyDescent="0.25">
      <c r="C1229" s="2078">
        <v>44659</v>
      </c>
      <c r="D1229" s="1693" t="s">
        <v>11458</v>
      </c>
      <c r="E1229" s="1764" t="s">
        <v>6879</v>
      </c>
      <c r="F1229" s="1792">
        <v>10</v>
      </c>
      <c r="G1229" s="1793"/>
      <c r="H1229" s="1793"/>
      <c r="I1229" s="1793"/>
      <c r="J1229" s="1794" t="s">
        <v>11422</v>
      </c>
      <c r="K1229" s="1694" t="s">
        <v>506</v>
      </c>
      <c r="L1229" s="1694" t="s">
        <v>8987</v>
      </c>
      <c r="M1229" s="1782" t="s">
        <v>11459</v>
      </c>
      <c r="N1229" s="1694" t="s">
        <v>798</v>
      </c>
      <c r="O1229" s="1797" t="s">
        <v>11425</v>
      </c>
      <c r="P1229" s="1792">
        <v>1</v>
      </c>
      <c r="Q1229" s="1764" t="s">
        <v>6288</v>
      </c>
      <c r="R1229" s="1775" t="s">
        <v>6803</v>
      </c>
      <c r="S1229" s="1775" t="s">
        <v>6804</v>
      </c>
      <c r="T1229" s="66" t="s">
        <v>11460</v>
      </c>
      <c r="U1229" s="1764" t="s">
        <v>11461</v>
      </c>
      <c r="V1229" s="66"/>
    </row>
    <row r="1230" spans="3:22" ht="15" customHeight="1" x14ac:dyDescent="0.25">
      <c r="C1230" s="2078">
        <v>44659</v>
      </c>
      <c r="D1230" s="1693" t="s">
        <v>11462</v>
      </c>
      <c r="E1230" s="1764" t="s">
        <v>6879</v>
      </c>
      <c r="F1230" s="1792">
        <v>10</v>
      </c>
      <c r="G1230" s="1793"/>
      <c r="H1230" s="1793"/>
      <c r="I1230" s="1793"/>
      <c r="J1230" s="1794" t="s">
        <v>11422</v>
      </c>
      <c r="K1230" s="1694" t="s">
        <v>506</v>
      </c>
      <c r="L1230" s="1694" t="s">
        <v>8987</v>
      </c>
      <c r="M1230" s="1782" t="s">
        <v>11459</v>
      </c>
      <c r="N1230" s="1694" t="s">
        <v>505</v>
      </c>
      <c r="O1230" s="1797" t="s">
        <v>11425</v>
      </c>
      <c r="P1230" s="1792">
        <v>0</v>
      </c>
      <c r="Q1230" s="1764" t="s">
        <v>6288</v>
      </c>
      <c r="R1230" s="1775" t="s">
        <v>6803</v>
      </c>
      <c r="S1230" s="1775" t="s">
        <v>6804</v>
      </c>
      <c r="T1230" s="66" t="s">
        <v>11460</v>
      </c>
      <c r="U1230" s="1764" t="s">
        <v>11463</v>
      </c>
      <c r="V1230" s="66"/>
    </row>
    <row r="1231" spans="3:22" ht="15" customHeight="1" x14ac:dyDescent="0.25">
      <c r="C1231" s="2078">
        <v>44658</v>
      </c>
      <c r="D1231" s="1734" t="s">
        <v>11464</v>
      </c>
      <c r="E1231" s="1764" t="s">
        <v>11465</v>
      </c>
      <c r="F1231" s="1785">
        <v>4</v>
      </c>
      <c r="G1231" s="1786"/>
      <c r="H1231" s="1786"/>
      <c r="I1231" s="1786"/>
      <c r="J1231" s="1788" t="s">
        <v>10698</v>
      </c>
      <c r="K1231" s="1735" t="s">
        <v>782</v>
      </c>
      <c r="L1231" s="1789"/>
      <c r="M1231" s="1790" t="s">
        <v>11466</v>
      </c>
      <c r="N1231" s="1735" t="s">
        <v>730</v>
      </c>
      <c r="O1231" s="1791" t="s">
        <v>11467</v>
      </c>
      <c r="P1231" s="1785">
        <v>14</v>
      </c>
      <c r="Q1231" s="1764" t="s">
        <v>11468</v>
      </c>
      <c r="R1231" s="1775" t="s">
        <v>7295</v>
      </c>
      <c r="S1231" s="1775" t="s">
        <v>6475</v>
      </c>
      <c r="T1231" s="66" t="s">
        <v>11469</v>
      </c>
      <c r="U1231" s="1764" t="s">
        <v>11470</v>
      </c>
      <c r="V1231" s="66"/>
    </row>
    <row r="1232" spans="3:22" ht="15" customHeight="1" x14ac:dyDescent="0.25">
      <c r="C1232" s="2078">
        <v>44658</v>
      </c>
      <c r="D1232" s="1664" t="s">
        <v>11471</v>
      </c>
      <c r="E1232" s="1765" t="s">
        <v>8765</v>
      </c>
      <c r="F1232" s="1776" t="s">
        <v>11472</v>
      </c>
      <c r="G1232" s="1766"/>
      <c r="H1232" s="1766"/>
      <c r="I1232" s="1766"/>
      <c r="J1232" s="1767" t="s">
        <v>11473</v>
      </c>
      <c r="K1232" s="1665" t="s">
        <v>506</v>
      </c>
      <c r="L1232" s="1720"/>
      <c r="M1232" s="1768" t="s">
        <v>11474</v>
      </c>
      <c r="N1232" s="1665" t="s">
        <v>505</v>
      </c>
      <c r="O1232" s="1769" t="s">
        <v>11390</v>
      </c>
      <c r="P1232" s="1721">
        <v>11</v>
      </c>
      <c r="Q1232" s="1765" t="s">
        <v>524</v>
      </c>
      <c r="R1232" s="1770" t="s">
        <v>7031</v>
      </c>
      <c r="S1232" s="1770" t="s">
        <v>6534</v>
      </c>
      <c r="T1232" s="61">
        <v>80403</v>
      </c>
      <c r="U1232" s="1765"/>
      <c r="V1232" s="61"/>
    </row>
    <row r="1233" spans="3:22" ht="15" customHeight="1" x14ac:dyDescent="0.25">
      <c r="C1233" s="2078">
        <v>44658</v>
      </c>
      <c r="D1233" s="1679" t="s">
        <v>11475</v>
      </c>
      <c r="E1233" s="1764" t="s">
        <v>9211</v>
      </c>
      <c r="F1233" s="1771">
        <v>150</v>
      </c>
      <c r="G1233" s="1772"/>
      <c r="H1233" s="1772"/>
      <c r="I1233" s="1772"/>
      <c r="J1233" s="1779" t="s">
        <v>11429</v>
      </c>
      <c r="K1233" s="1680" t="s">
        <v>506</v>
      </c>
      <c r="L1233" s="1720" t="s">
        <v>4670</v>
      </c>
      <c r="M1233" s="1768" t="s">
        <v>11476</v>
      </c>
      <c r="N1233" s="1680" t="s">
        <v>505</v>
      </c>
      <c r="O1233" s="1774" t="s">
        <v>11477</v>
      </c>
      <c r="P1233" s="1771">
        <v>0</v>
      </c>
      <c r="Q1233" s="1764" t="s">
        <v>9215</v>
      </c>
      <c r="R1233" s="1775" t="s">
        <v>9216</v>
      </c>
      <c r="S1233" s="1775" t="s">
        <v>6502</v>
      </c>
      <c r="T1233" s="66" t="s">
        <v>11478</v>
      </c>
      <c r="U1233" s="1764"/>
      <c r="V1233" s="66"/>
    </row>
    <row r="1234" spans="3:22" ht="15" customHeight="1" x14ac:dyDescent="0.25">
      <c r="C1234" s="2078">
        <v>44658</v>
      </c>
      <c r="D1234" s="1679" t="s">
        <v>11479</v>
      </c>
      <c r="E1234" s="1764" t="s">
        <v>9211</v>
      </c>
      <c r="F1234" s="1771">
        <v>150</v>
      </c>
      <c r="G1234" s="1772"/>
      <c r="H1234" s="1772"/>
      <c r="I1234" s="1772"/>
      <c r="J1234" s="1779" t="s">
        <v>11429</v>
      </c>
      <c r="K1234" s="1680" t="s">
        <v>506</v>
      </c>
      <c r="L1234" s="1720"/>
      <c r="M1234" s="1768" t="s">
        <v>11476</v>
      </c>
      <c r="N1234" s="1680" t="s">
        <v>505</v>
      </c>
      <c r="O1234" s="1774" t="s">
        <v>11477</v>
      </c>
      <c r="P1234" s="1771">
        <v>0</v>
      </c>
      <c r="Q1234" s="1764" t="s">
        <v>9215</v>
      </c>
      <c r="R1234" s="1775" t="s">
        <v>9216</v>
      </c>
      <c r="S1234" s="1775" t="s">
        <v>6502</v>
      </c>
      <c r="T1234" s="66" t="s">
        <v>11478</v>
      </c>
      <c r="U1234" s="1764"/>
      <c r="V1234" s="66"/>
    </row>
    <row r="1235" spans="3:22" ht="15" customHeight="1" x14ac:dyDescent="0.25">
      <c r="C1235" s="2078">
        <v>44658</v>
      </c>
      <c r="D1235" s="1664" t="s">
        <v>11480</v>
      </c>
      <c r="E1235" s="1765" t="s">
        <v>10585</v>
      </c>
      <c r="F1235" s="1721">
        <v>100</v>
      </c>
      <c r="G1235" s="1766"/>
      <c r="H1235" s="1766"/>
      <c r="I1235" s="1766"/>
      <c r="J1235" s="1767" t="s">
        <v>11481</v>
      </c>
      <c r="K1235" s="1665" t="s">
        <v>506</v>
      </c>
      <c r="L1235" s="1720"/>
      <c r="M1235" s="1768" t="s">
        <v>11482</v>
      </c>
      <c r="N1235" s="1665" t="s">
        <v>505</v>
      </c>
      <c r="O1235" s="1769" t="s">
        <v>11483</v>
      </c>
      <c r="P1235" s="1721">
        <v>0</v>
      </c>
      <c r="Q1235" s="1765" t="s">
        <v>6692</v>
      </c>
      <c r="R1235" s="1770" t="s">
        <v>6694</v>
      </c>
      <c r="S1235" s="1770" t="s">
        <v>6534</v>
      </c>
      <c r="T1235" s="61" t="s">
        <v>10590</v>
      </c>
      <c r="U1235" s="1765"/>
      <c r="V1235" s="61">
        <v>158332655</v>
      </c>
    </row>
    <row r="1236" spans="3:22" ht="15" customHeight="1" x14ac:dyDescent="0.25">
      <c r="C1236" s="2078">
        <v>44658</v>
      </c>
      <c r="D1236" s="1664" t="s">
        <v>11484</v>
      </c>
      <c r="E1236" s="1765" t="s">
        <v>11485</v>
      </c>
      <c r="F1236" s="1721">
        <v>10</v>
      </c>
      <c r="G1236" s="1766"/>
      <c r="H1236" s="1766"/>
      <c r="I1236" s="1766"/>
      <c r="J1236" s="1767" t="s">
        <v>11481</v>
      </c>
      <c r="K1236" s="1665" t="s">
        <v>3609</v>
      </c>
      <c r="L1236" s="1720" t="s">
        <v>11486</v>
      </c>
      <c r="M1236" s="1768" t="s">
        <v>11487</v>
      </c>
      <c r="N1236" s="1665" t="s">
        <v>640</v>
      </c>
      <c r="O1236" s="1769" t="s">
        <v>11390</v>
      </c>
      <c r="P1236" s="1721">
        <v>26</v>
      </c>
      <c r="Q1236" s="1765" t="s">
        <v>11488</v>
      </c>
      <c r="R1236" s="1770" t="s">
        <v>11489</v>
      </c>
      <c r="S1236" s="1770" t="s">
        <v>6546</v>
      </c>
      <c r="T1236" s="61">
        <v>91350</v>
      </c>
      <c r="U1236" s="1765"/>
      <c r="V1236" s="61"/>
    </row>
    <row r="1237" spans="3:22" ht="15" customHeight="1" x14ac:dyDescent="0.25">
      <c r="C1237" s="2078">
        <v>44658</v>
      </c>
      <c r="D1237" s="1844" t="s">
        <v>11490</v>
      </c>
      <c r="E1237" s="1765" t="s">
        <v>6571</v>
      </c>
      <c r="F1237" s="1852">
        <v>90</v>
      </c>
      <c r="G1237" s="1799"/>
      <c r="H1237" s="1799"/>
      <c r="I1237" s="1799"/>
      <c r="J1237" s="1848">
        <v>44658</v>
      </c>
      <c r="K1237" s="1800" t="e" vm="1">
        <v>#VALUE!</v>
      </c>
      <c r="L1237" s="1720"/>
      <c r="M1237" s="1768" t="s">
        <v>11491</v>
      </c>
      <c r="N1237" s="1665" t="s">
        <v>1067</v>
      </c>
      <c r="O1237" s="1678" t="s">
        <v>11492</v>
      </c>
      <c r="P1237" s="1802">
        <v>8</v>
      </c>
      <c r="Q1237" s="1765" t="s">
        <v>3559</v>
      </c>
      <c r="R1237" s="1765" t="s">
        <v>6572</v>
      </c>
      <c r="S1237" s="1765" t="s">
        <v>6573</v>
      </c>
      <c r="T1237" s="61" t="s">
        <v>9125</v>
      </c>
      <c r="U1237" s="1765" t="s">
        <v>9221</v>
      </c>
      <c r="V1237" s="61">
        <v>749026308</v>
      </c>
    </row>
    <row r="1238" spans="3:22" ht="15" customHeight="1" x14ac:dyDescent="0.35">
      <c r="C1238" s="2078">
        <v>44657</v>
      </c>
      <c r="D1238" s="1693" t="s">
        <v>11493</v>
      </c>
      <c r="E1238" s="1764" t="s">
        <v>11494</v>
      </c>
      <c r="F1238" s="1694">
        <v>1</v>
      </c>
      <c r="G1238" s="1793"/>
      <c r="H1238" s="2119"/>
      <c r="I1238" s="1793"/>
      <c r="J1238" s="1794" t="s">
        <v>11495</v>
      </c>
      <c r="K1238" s="1694" t="s">
        <v>506</v>
      </c>
      <c r="L1238" s="1694" t="s">
        <v>11496</v>
      </c>
      <c r="M1238" s="1796" t="s">
        <v>11497</v>
      </c>
      <c r="N1238" s="1694" t="s">
        <v>640</v>
      </c>
      <c r="O1238" s="1797" t="s">
        <v>11498</v>
      </c>
      <c r="P1238" s="1792">
        <v>25</v>
      </c>
      <c r="Q1238" s="1764" t="s">
        <v>6960</v>
      </c>
      <c r="R1238" s="1775" t="s">
        <v>7628</v>
      </c>
      <c r="S1238" s="1775" t="s">
        <v>6546</v>
      </c>
      <c r="T1238" s="66" t="s">
        <v>11221</v>
      </c>
      <c r="U1238" s="1764"/>
      <c r="V1238" s="66"/>
    </row>
    <row r="1239" spans="3:22" ht="15" customHeight="1" x14ac:dyDescent="0.25">
      <c r="C1239" s="2078">
        <v>44657</v>
      </c>
      <c r="D1239" s="1679" t="s">
        <v>11499</v>
      </c>
      <c r="E1239" s="1764" t="s">
        <v>6906</v>
      </c>
      <c r="F1239" s="1771">
        <v>15</v>
      </c>
      <c r="G1239" s="1772"/>
      <c r="H1239" s="1772"/>
      <c r="I1239" s="1772"/>
      <c r="J1239" s="1779" t="s">
        <v>11387</v>
      </c>
      <c r="K1239" s="1680" t="s">
        <v>11388</v>
      </c>
      <c r="L1239" s="1789"/>
      <c r="M1239" s="1768" t="s">
        <v>11500</v>
      </c>
      <c r="N1239" s="1680" t="s">
        <v>798</v>
      </c>
      <c r="O1239" s="1774" t="s">
        <v>11390</v>
      </c>
      <c r="P1239" s="1771">
        <v>1</v>
      </c>
      <c r="Q1239" s="1764" t="s">
        <v>4617</v>
      </c>
      <c r="R1239" s="1775" t="s">
        <v>6803</v>
      </c>
      <c r="S1239" s="1775" t="s">
        <v>6804</v>
      </c>
      <c r="T1239" s="66" t="s">
        <v>10799</v>
      </c>
      <c r="U1239" s="1764"/>
      <c r="V1239" s="66"/>
    </row>
    <row r="1240" spans="3:22" ht="15" customHeight="1" x14ac:dyDescent="0.25">
      <c r="C1240" s="2078">
        <v>44657</v>
      </c>
      <c r="D1240" s="1679" t="s">
        <v>11501</v>
      </c>
      <c r="E1240" s="1764" t="s">
        <v>6906</v>
      </c>
      <c r="F1240" s="1771">
        <v>25</v>
      </c>
      <c r="G1240" s="1772"/>
      <c r="H1240" s="1772"/>
      <c r="I1240" s="1772"/>
      <c r="J1240" s="1779" t="s">
        <v>11387</v>
      </c>
      <c r="K1240" s="1680" t="s">
        <v>11388</v>
      </c>
      <c r="L1240" s="1789"/>
      <c r="M1240" s="1768" t="s">
        <v>11502</v>
      </c>
      <c r="N1240" s="1680" t="s">
        <v>505</v>
      </c>
      <c r="O1240" s="1774" t="s">
        <v>11390</v>
      </c>
      <c r="P1240" s="1771">
        <v>0</v>
      </c>
      <c r="Q1240" s="1764" t="s">
        <v>4617</v>
      </c>
      <c r="R1240" s="1775" t="s">
        <v>6803</v>
      </c>
      <c r="S1240" s="1775" t="s">
        <v>6804</v>
      </c>
      <c r="T1240" s="66" t="s">
        <v>10799</v>
      </c>
      <c r="U1240" s="1764"/>
      <c r="V1240" s="66"/>
    </row>
    <row r="1241" spans="3:22" ht="15" customHeight="1" x14ac:dyDescent="0.25">
      <c r="C1241" s="2078">
        <v>44657</v>
      </c>
      <c r="D1241" s="1679" t="s">
        <v>11503</v>
      </c>
      <c r="E1241" s="1764" t="s">
        <v>11504</v>
      </c>
      <c r="F1241" s="1771">
        <v>220</v>
      </c>
      <c r="G1241" s="1772"/>
      <c r="H1241" s="1772"/>
      <c r="I1241" s="1772"/>
      <c r="J1241" s="1779" t="s">
        <v>11473</v>
      </c>
      <c r="K1241" s="1680" t="s">
        <v>506</v>
      </c>
      <c r="L1241" s="1720"/>
      <c r="M1241" s="1768" t="s">
        <v>11505</v>
      </c>
      <c r="N1241" s="1680" t="s">
        <v>545</v>
      </c>
      <c r="O1241" s="1774" t="s">
        <v>11390</v>
      </c>
      <c r="P1241" s="1771">
        <v>0</v>
      </c>
      <c r="Q1241" s="1764" t="s">
        <v>11506</v>
      </c>
      <c r="R1241" s="1775" t="s">
        <v>11507</v>
      </c>
      <c r="S1241" s="1775" t="s">
        <v>6484</v>
      </c>
      <c r="T1241" s="66">
        <v>20723</v>
      </c>
      <c r="U1241" s="1764" t="s">
        <v>11508</v>
      </c>
      <c r="V1241" s="66"/>
    </row>
    <row r="1242" spans="3:22" ht="15" customHeight="1" x14ac:dyDescent="0.25">
      <c r="C1242" s="2112">
        <v>44657</v>
      </c>
      <c r="D1242" s="61" t="s">
        <v>11509</v>
      </c>
      <c r="E1242" s="1765" t="s">
        <v>10116</v>
      </c>
      <c r="F1242" s="2114" t="s">
        <v>11510</v>
      </c>
      <c r="G1242" s="1809"/>
      <c r="H1242" s="1809"/>
      <c r="I1242" s="1809"/>
      <c r="J1242" s="1810" t="s">
        <v>11511</v>
      </c>
      <c r="K1242" s="11" t="s">
        <v>520</v>
      </c>
      <c r="L1242" s="1811"/>
      <c r="M1242" s="10" t="s">
        <v>11512</v>
      </c>
      <c r="N1242" s="11" t="s">
        <v>629</v>
      </c>
      <c r="O1242" s="1812" t="s">
        <v>11483</v>
      </c>
      <c r="P1242" s="1806">
        <v>8</v>
      </c>
      <c r="Q1242" s="1765" t="s">
        <v>8241</v>
      </c>
      <c r="R1242" s="1770" t="s">
        <v>10122</v>
      </c>
      <c r="S1242" s="1770" t="s">
        <v>6817</v>
      </c>
      <c r="T1242" s="61" t="s">
        <v>11513</v>
      </c>
      <c r="U1242" s="1765"/>
      <c r="V1242" s="61" t="s">
        <v>11514</v>
      </c>
    </row>
    <row r="1243" spans="3:22" ht="15" customHeight="1" x14ac:dyDescent="0.25">
      <c r="C1243" s="2078">
        <v>44655</v>
      </c>
      <c r="D1243" s="1693" t="s">
        <v>11515</v>
      </c>
      <c r="E1243" s="1764" t="s">
        <v>11137</v>
      </c>
      <c r="F1243" s="1792" t="s">
        <v>11516</v>
      </c>
      <c r="G1243" s="1793"/>
      <c r="H1243" s="1793"/>
      <c r="I1243" s="1793"/>
      <c r="J1243" s="1794" t="s">
        <v>11517</v>
      </c>
      <c r="K1243" s="1694" t="s">
        <v>506</v>
      </c>
      <c r="L1243" s="1694" t="s">
        <v>11140</v>
      </c>
      <c r="M1243" s="1796" t="s">
        <v>11518</v>
      </c>
      <c r="N1243" s="1694" t="s">
        <v>484</v>
      </c>
      <c r="O1243" s="1797" t="s">
        <v>11483</v>
      </c>
      <c r="P1243" s="1792">
        <v>27</v>
      </c>
      <c r="Q1243" s="1764" t="s">
        <v>11143</v>
      </c>
      <c r="R1243" s="1775" t="s">
        <v>11144</v>
      </c>
      <c r="S1243" s="1775" t="s">
        <v>6708</v>
      </c>
      <c r="T1243" s="66" t="s">
        <v>11145</v>
      </c>
      <c r="U1243" s="1764"/>
      <c r="V1243" s="66">
        <v>195294062</v>
      </c>
    </row>
    <row r="1244" spans="3:22" ht="15" customHeight="1" x14ac:dyDescent="0.35">
      <c r="C1244" s="2078">
        <v>44655</v>
      </c>
      <c r="D1244" s="1679" t="s">
        <v>11519</v>
      </c>
      <c r="E1244" s="1764" t="s">
        <v>11520</v>
      </c>
      <c r="F1244" s="1882" t="s">
        <v>11521</v>
      </c>
      <c r="G1244" s="1772"/>
      <c r="H1244" s="1772"/>
      <c r="I1244" s="1772"/>
      <c r="J1244" s="1779" t="s">
        <v>11522</v>
      </c>
      <c r="K1244" s="1680" t="s">
        <v>520</v>
      </c>
      <c r="L1244" s="1720" t="s">
        <v>11523</v>
      </c>
      <c r="M1244" s="1768" t="s">
        <v>11524</v>
      </c>
      <c r="N1244" s="1665" t="s">
        <v>505</v>
      </c>
      <c r="O1244" s="1774" t="s">
        <v>11525</v>
      </c>
      <c r="P1244" s="2120">
        <v>0</v>
      </c>
      <c r="Q1244" s="1764" t="s">
        <v>11526</v>
      </c>
      <c r="R1244" s="1775" t="s">
        <v>6501</v>
      </c>
      <c r="S1244" s="1775" t="s">
        <v>6502</v>
      </c>
      <c r="T1244" s="66" t="s">
        <v>11527</v>
      </c>
      <c r="U1244" s="1764" t="s">
        <v>11528</v>
      </c>
      <c r="V1244" s="66" t="s">
        <v>11529</v>
      </c>
    </row>
    <row r="1245" spans="3:22" ht="15" customHeight="1" x14ac:dyDescent="0.25">
      <c r="C1245" s="2078">
        <v>44655</v>
      </c>
      <c r="D1245" s="1752" t="s">
        <v>11530</v>
      </c>
      <c r="E1245" s="1764" t="s">
        <v>11531</v>
      </c>
      <c r="F1245" s="1870">
        <v>20</v>
      </c>
      <c r="G1245" s="1866"/>
      <c r="H1245" s="1866"/>
      <c r="I1245" s="1866"/>
      <c r="J1245" s="1867" t="s">
        <v>11532</v>
      </c>
      <c r="K1245" s="1753" t="s">
        <v>506</v>
      </c>
      <c r="L1245" s="1753" t="s">
        <v>11533</v>
      </c>
      <c r="M1245" s="1790" t="s">
        <v>11466</v>
      </c>
      <c r="N1245" s="1753" t="s">
        <v>629</v>
      </c>
      <c r="O1245" s="1869" t="s">
        <v>11534</v>
      </c>
      <c r="P1245" s="1870">
        <v>7</v>
      </c>
      <c r="Q1245" s="1764" t="s">
        <v>11535</v>
      </c>
      <c r="R1245" s="1775" t="s">
        <v>11536</v>
      </c>
      <c r="S1245" s="1775" t="s">
        <v>6455</v>
      </c>
      <c r="T1245" s="66" t="s">
        <v>11537</v>
      </c>
      <c r="U1245" s="1764"/>
      <c r="V1245" s="66"/>
    </row>
    <row r="1246" spans="3:22" ht="15" customHeight="1" x14ac:dyDescent="0.35">
      <c r="C1246" s="2078">
        <v>44655</v>
      </c>
      <c r="D1246" s="1664" t="s">
        <v>11538</v>
      </c>
      <c r="E1246" s="1764" t="s">
        <v>10977</v>
      </c>
      <c r="F1246" s="1776" t="s">
        <v>11539</v>
      </c>
      <c r="G1246" s="1766"/>
      <c r="H1246" s="1945"/>
      <c r="I1246" s="1766"/>
      <c r="J1246" s="1767" t="s">
        <v>11481</v>
      </c>
      <c r="K1246" s="1665" t="s">
        <v>506</v>
      </c>
      <c r="L1246" s="1720" t="s">
        <v>11540</v>
      </c>
      <c r="M1246" s="1768" t="s">
        <v>11541</v>
      </c>
      <c r="N1246" s="1665" t="s">
        <v>484</v>
      </c>
      <c r="O1246" s="1769" t="s">
        <v>11184</v>
      </c>
      <c r="P1246" s="1721">
        <v>70</v>
      </c>
      <c r="Q1246" s="1764" t="s">
        <v>10981</v>
      </c>
      <c r="R1246" s="1775" t="s">
        <v>10982</v>
      </c>
      <c r="S1246" s="1775" t="s">
        <v>6546</v>
      </c>
      <c r="T1246" s="66" t="s">
        <v>10983</v>
      </c>
      <c r="U1246" s="1764"/>
      <c r="V1246" s="66"/>
    </row>
    <row r="1247" spans="3:22" ht="15" customHeight="1" x14ac:dyDescent="0.25">
      <c r="C1247" s="2078">
        <v>44652</v>
      </c>
      <c r="D1247" s="1664" t="s">
        <v>11542</v>
      </c>
      <c r="E1247" s="1765" t="s">
        <v>11543</v>
      </c>
      <c r="F1247" s="1665">
        <v>200</v>
      </c>
      <c r="G1247" s="1766"/>
      <c r="H1247" s="1766"/>
      <c r="I1247" s="1766"/>
      <c r="J1247" s="1767" t="s">
        <v>11544</v>
      </c>
      <c r="K1247" s="1665" t="s">
        <v>11545</v>
      </c>
      <c r="L1247" s="1720"/>
      <c r="M1247" s="1768" t="s">
        <v>11546</v>
      </c>
      <c r="N1247" s="1665" t="s">
        <v>798</v>
      </c>
      <c r="O1247" s="1769" t="s">
        <v>11547</v>
      </c>
      <c r="P1247" s="1721">
        <v>0</v>
      </c>
      <c r="Q1247" s="1765" t="s">
        <v>6683</v>
      </c>
      <c r="R1247" s="1770" t="s">
        <v>11548</v>
      </c>
      <c r="S1247" s="1770" t="s">
        <v>11549</v>
      </c>
      <c r="T1247" s="61">
        <v>20108</v>
      </c>
      <c r="U1247" s="1765"/>
      <c r="V1247" s="2075" t="s">
        <v>10034</v>
      </c>
    </row>
    <row r="1248" spans="3:22" ht="15" customHeight="1" x14ac:dyDescent="0.25">
      <c r="C1248" s="2078">
        <v>44652</v>
      </c>
      <c r="D1248" s="1664" t="s">
        <v>11550</v>
      </c>
      <c r="E1248" s="1765" t="s">
        <v>8120</v>
      </c>
      <c r="F1248" s="1721">
        <v>5</v>
      </c>
      <c r="G1248" s="1766"/>
      <c r="H1248" s="1766"/>
      <c r="I1248" s="1766"/>
      <c r="J1248" s="1767" t="s">
        <v>11551</v>
      </c>
      <c r="K1248" s="1665" t="s">
        <v>3609</v>
      </c>
      <c r="L1248" s="1720" t="s">
        <v>11552</v>
      </c>
      <c r="M1248" s="1768" t="s">
        <v>11553</v>
      </c>
      <c r="N1248" s="1665" t="s">
        <v>629</v>
      </c>
      <c r="O1248" s="1769" t="s">
        <v>11554</v>
      </c>
      <c r="P1248" s="1721">
        <v>9</v>
      </c>
      <c r="Q1248" s="1765" t="s">
        <v>8119</v>
      </c>
      <c r="R1248" s="1770" t="s">
        <v>8121</v>
      </c>
      <c r="S1248" s="1770" t="s">
        <v>6475</v>
      </c>
      <c r="T1248" s="61" t="s">
        <v>10427</v>
      </c>
      <c r="U1248" s="1765"/>
      <c r="V1248" s="61"/>
    </row>
    <row r="1249" spans="3:22" ht="15" customHeight="1" x14ac:dyDescent="0.25">
      <c r="C1249" s="1910">
        <v>44651</v>
      </c>
      <c r="D1249" s="66" t="s">
        <v>11555</v>
      </c>
      <c r="E1249" s="1764" t="s">
        <v>11556</v>
      </c>
      <c r="F1249" s="2115" t="s">
        <v>11557</v>
      </c>
      <c r="G1249" s="1918"/>
      <c r="H1249" s="1918"/>
      <c r="I1249" s="1918"/>
      <c r="J1249" s="2014" t="s">
        <v>11551</v>
      </c>
      <c r="K1249" s="2012" t="s">
        <v>506</v>
      </c>
      <c r="L1249" s="2015"/>
      <c r="M1249" s="1919" t="s">
        <v>11558</v>
      </c>
      <c r="N1249" s="1919" t="s">
        <v>798</v>
      </c>
      <c r="O1249" s="1917" t="s">
        <v>11554</v>
      </c>
      <c r="P1249" s="2016">
        <v>0</v>
      </c>
      <c r="Q1249" s="1764" t="s">
        <v>5400</v>
      </c>
      <c r="R1249" s="1775" t="s">
        <v>7541</v>
      </c>
      <c r="S1249" s="1775" t="s">
        <v>6502</v>
      </c>
      <c r="T1249" s="66" t="s">
        <v>11559</v>
      </c>
      <c r="U1249" s="1764" t="s">
        <v>11560</v>
      </c>
      <c r="V1249" s="66">
        <v>198814415</v>
      </c>
    </row>
    <row r="1250" spans="3:22" ht="15" customHeight="1" x14ac:dyDescent="0.25">
      <c r="C1250" s="2078">
        <v>44651</v>
      </c>
      <c r="D1250" s="1723" t="s">
        <v>11561</v>
      </c>
      <c r="E1250" s="1765" t="s">
        <v>10884</v>
      </c>
      <c r="F1250" s="2092" t="s">
        <v>11562</v>
      </c>
      <c r="G1250" s="1780"/>
      <c r="H1250" s="1780"/>
      <c r="I1250" s="1780"/>
      <c r="J1250" s="1781" t="s">
        <v>11563</v>
      </c>
      <c r="K1250" s="1724" t="s">
        <v>506</v>
      </c>
      <c r="L1250" s="1724" t="s">
        <v>11564</v>
      </c>
      <c r="M1250" s="1782" t="s">
        <v>11565</v>
      </c>
      <c r="N1250" s="1724" t="s">
        <v>505</v>
      </c>
      <c r="O1250" s="1783" t="s">
        <v>11566</v>
      </c>
      <c r="P1250" s="1784">
        <v>26</v>
      </c>
      <c r="Q1250" s="1765" t="s">
        <v>6930</v>
      </c>
      <c r="R1250" s="1770" t="s">
        <v>6932</v>
      </c>
      <c r="S1250" s="1770" t="s">
        <v>6933</v>
      </c>
      <c r="T1250" s="61" t="s">
        <v>10889</v>
      </c>
      <c r="U1250" s="1765"/>
      <c r="V1250" s="61"/>
    </row>
    <row r="1251" spans="3:22" ht="15" customHeight="1" x14ac:dyDescent="0.25">
      <c r="C1251" s="2078">
        <v>44651</v>
      </c>
      <c r="D1251" s="1723" t="s">
        <v>11567</v>
      </c>
      <c r="E1251" s="1765" t="s">
        <v>11568</v>
      </c>
      <c r="F1251" s="1784">
        <v>10</v>
      </c>
      <c r="G1251" s="1780"/>
      <c r="H1251" s="1780"/>
      <c r="I1251" s="1780"/>
      <c r="J1251" s="1781" t="s">
        <v>11563</v>
      </c>
      <c r="K1251" s="1724" t="s">
        <v>506</v>
      </c>
      <c r="L1251" s="1724" t="s">
        <v>11569</v>
      </c>
      <c r="M1251" s="1782" t="s">
        <v>11570</v>
      </c>
      <c r="N1251" s="1724" t="s">
        <v>545</v>
      </c>
      <c r="O1251" s="1783" t="s">
        <v>11571</v>
      </c>
      <c r="P1251" s="1784">
        <v>203</v>
      </c>
      <c r="Q1251" s="1765" t="s">
        <v>11572</v>
      </c>
      <c r="R1251" s="1770" t="s">
        <v>11573</v>
      </c>
      <c r="S1251" s="1770" t="s">
        <v>8209</v>
      </c>
      <c r="T1251" s="61">
        <v>87123</v>
      </c>
      <c r="U1251" s="1765" t="s">
        <v>11574</v>
      </c>
      <c r="V1251" s="61" t="s">
        <v>11575</v>
      </c>
    </row>
    <row r="1252" spans="3:22" ht="15" customHeight="1" x14ac:dyDescent="0.25">
      <c r="C1252" s="2078">
        <v>44651</v>
      </c>
      <c r="D1252" s="1679" t="s">
        <v>11576</v>
      </c>
      <c r="E1252" s="1764" t="s">
        <v>11577</v>
      </c>
      <c r="F1252" s="1771">
        <v>108</v>
      </c>
      <c r="G1252" s="1772"/>
      <c r="H1252" s="1772"/>
      <c r="I1252" s="1772"/>
      <c r="J1252" s="1779" t="s">
        <v>11578</v>
      </c>
      <c r="K1252" s="1680" t="s">
        <v>3609</v>
      </c>
      <c r="L1252" s="1778" t="s">
        <v>11579</v>
      </c>
      <c r="M1252" s="1773" t="s">
        <v>11580</v>
      </c>
      <c r="N1252" s="1680" t="s">
        <v>545</v>
      </c>
      <c r="O1252" s="1774" t="s">
        <v>11581</v>
      </c>
      <c r="P1252" s="1771">
        <v>0</v>
      </c>
      <c r="Q1252" s="1764" t="s">
        <v>9967</v>
      </c>
      <c r="R1252" s="1775" t="s">
        <v>7826</v>
      </c>
      <c r="S1252" s="1775" t="s">
        <v>6546</v>
      </c>
      <c r="T1252" s="66" t="s">
        <v>11582</v>
      </c>
      <c r="U1252" s="1764"/>
      <c r="V1252" s="66">
        <v>155172711</v>
      </c>
    </row>
    <row r="1253" spans="3:22" ht="15" customHeight="1" x14ac:dyDescent="0.25">
      <c r="C1253" s="2078">
        <v>44650</v>
      </c>
      <c r="D1253" s="1679" t="s">
        <v>11583</v>
      </c>
      <c r="E1253" s="1764" t="s">
        <v>7727</v>
      </c>
      <c r="F1253" s="1771">
        <v>6</v>
      </c>
      <c r="G1253" s="1772"/>
      <c r="H1253" s="1772"/>
      <c r="I1253" s="1772"/>
      <c r="J1253" s="1779" t="s">
        <v>11584</v>
      </c>
      <c r="K1253" s="1680" t="s">
        <v>3609</v>
      </c>
      <c r="L1253" s="1789"/>
      <c r="M1253" s="1773" t="s">
        <v>11585</v>
      </c>
      <c r="N1253" s="1665" t="s">
        <v>629</v>
      </c>
      <c r="O1253" s="1774" t="s">
        <v>11586</v>
      </c>
      <c r="P1253" s="1771">
        <v>102</v>
      </c>
      <c r="Q1253" s="1764" t="s">
        <v>5426</v>
      </c>
      <c r="R1253" s="1775" t="s">
        <v>6984</v>
      </c>
      <c r="S1253" s="1775" t="s">
        <v>6546</v>
      </c>
      <c r="T1253" s="66" t="s">
        <v>10141</v>
      </c>
      <c r="U1253" s="1764" t="s">
        <v>11234</v>
      </c>
      <c r="V1253" s="66"/>
    </row>
    <row r="1254" spans="3:22" ht="15" customHeight="1" x14ac:dyDescent="0.25">
      <c r="C1254" s="2078">
        <v>44650</v>
      </c>
      <c r="D1254" s="1664" t="s">
        <v>11587</v>
      </c>
      <c r="E1254" s="1765" t="s">
        <v>11078</v>
      </c>
      <c r="F1254" s="1721">
        <v>10</v>
      </c>
      <c r="G1254" s="1766"/>
      <c r="H1254" s="1766"/>
      <c r="I1254" s="1766"/>
      <c r="J1254" s="1767" t="s">
        <v>11588</v>
      </c>
      <c r="K1254" s="1665" t="s">
        <v>506</v>
      </c>
      <c r="L1254" s="1720"/>
      <c r="M1254" s="1768" t="s">
        <v>11589</v>
      </c>
      <c r="N1254" s="1665" t="s">
        <v>545</v>
      </c>
      <c r="O1254" s="1769" t="s">
        <v>11590</v>
      </c>
      <c r="P1254" s="1721">
        <v>0</v>
      </c>
      <c r="Q1254" s="1765" t="s">
        <v>11082</v>
      </c>
      <c r="R1254" s="1770" t="s">
        <v>11083</v>
      </c>
      <c r="S1254" s="1770" t="s">
        <v>6502</v>
      </c>
      <c r="T1254" s="61" t="s">
        <v>11084</v>
      </c>
      <c r="U1254" s="1765"/>
      <c r="V1254" s="61"/>
    </row>
    <row r="1255" spans="3:22" ht="15" customHeight="1" x14ac:dyDescent="0.25">
      <c r="C1255" s="2078">
        <v>44650</v>
      </c>
      <c r="D1255" s="1693" t="s">
        <v>11493</v>
      </c>
      <c r="E1255" s="1764" t="s">
        <v>11494</v>
      </c>
      <c r="F1255" s="1694">
        <v>39</v>
      </c>
      <c r="G1255" s="1793"/>
      <c r="H1255" s="1793"/>
      <c r="I1255" s="1793"/>
      <c r="J1255" s="1794" t="s">
        <v>11495</v>
      </c>
      <c r="K1255" s="1694" t="s">
        <v>506</v>
      </c>
      <c r="L1255" s="1694" t="s">
        <v>11496</v>
      </c>
      <c r="M1255" s="1796" t="s">
        <v>11497</v>
      </c>
      <c r="N1255" s="1694" t="s">
        <v>640</v>
      </c>
      <c r="O1255" s="1797" t="s">
        <v>11498</v>
      </c>
      <c r="P1255" s="1792">
        <v>25</v>
      </c>
      <c r="Q1255" s="1764" t="s">
        <v>6960</v>
      </c>
      <c r="R1255" s="1775" t="s">
        <v>7628</v>
      </c>
      <c r="S1255" s="1775" t="s">
        <v>6546</v>
      </c>
      <c r="T1255" s="66" t="s">
        <v>11221</v>
      </c>
      <c r="U1255" s="1764"/>
      <c r="V1255" s="66"/>
    </row>
    <row r="1256" spans="3:22" ht="15" customHeight="1" x14ac:dyDescent="0.25">
      <c r="C1256" s="2078">
        <v>44650</v>
      </c>
      <c r="D1256" s="1664" t="s">
        <v>11591</v>
      </c>
      <c r="E1256" s="1765" t="s">
        <v>10116</v>
      </c>
      <c r="F1256" s="1776" t="s">
        <v>11592</v>
      </c>
      <c r="G1256" s="1766"/>
      <c r="H1256" s="1766"/>
      <c r="I1256" s="1766"/>
      <c r="J1256" s="1767" t="s">
        <v>11584</v>
      </c>
      <c r="K1256" s="1665" t="s">
        <v>520</v>
      </c>
      <c r="L1256" s="1720" t="s">
        <v>11593</v>
      </c>
      <c r="M1256" s="1768" t="s">
        <v>11594</v>
      </c>
      <c r="N1256" s="1665" t="s">
        <v>629</v>
      </c>
      <c r="O1256" s="1769" t="s">
        <v>11595</v>
      </c>
      <c r="P1256" s="1721">
        <v>8</v>
      </c>
      <c r="Q1256" s="1765" t="s">
        <v>8241</v>
      </c>
      <c r="R1256" s="1770" t="s">
        <v>10122</v>
      </c>
      <c r="S1256" s="1770" t="s">
        <v>6817</v>
      </c>
      <c r="T1256" s="61" t="s">
        <v>11513</v>
      </c>
      <c r="U1256" s="1765"/>
      <c r="V1256" s="61" t="s">
        <v>11514</v>
      </c>
    </row>
    <row r="1257" spans="3:22" ht="15" customHeight="1" x14ac:dyDescent="0.25">
      <c r="C1257" s="2078">
        <v>44650</v>
      </c>
      <c r="D1257" s="1664" t="s">
        <v>11596</v>
      </c>
      <c r="E1257" s="1765" t="s">
        <v>10872</v>
      </c>
      <c r="F1257" s="1665">
        <v>147</v>
      </c>
      <c r="G1257" s="1766"/>
      <c r="H1257" s="1766"/>
      <c r="I1257" s="1766"/>
      <c r="J1257" s="1767" t="s">
        <v>11597</v>
      </c>
      <c r="K1257" s="1665" t="s">
        <v>3609</v>
      </c>
      <c r="L1257" s="1720" t="s">
        <v>11598</v>
      </c>
      <c r="M1257" s="1768" t="s">
        <v>11599</v>
      </c>
      <c r="N1257" s="1665"/>
      <c r="O1257" s="1769" t="s">
        <v>11600</v>
      </c>
      <c r="P1257" s="1721">
        <v>5</v>
      </c>
      <c r="Q1257" s="1765" t="s">
        <v>10877</v>
      </c>
      <c r="R1257" s="1770" t="s">
        <v>8838</v>
      </c>
      <c r="S1257" s="1770" t="s">
        <v>6534</v>
      </c>
      <c r="T1257" s="61" t="s">
        <v>10878</v>
      </c>
      <c r="U1257" s="1765"/>
      <c r="V1257" s="61"/>
    </row>
    <row r="1258" spans="3:22" ht="15" customHeight="1" x14ac:dyDescent="0.25">
      <c r="C1258" s="2078">
        <v>44649</v>
      </c>
      <c r="D1258" s="1664" t="s">
        <v>11601</v>
      </c>
      <c r="E1258" s="1765" t="s">
        <v>11602</v>
      </c>
      <c r="F1258" s="1721">
        <v>130</v>
      </c>
      <c r="G1258" s="1766"/>
      <c r="H1258" s="1766"/>
      <c r="I1258" s="1766"/>
      <c r="J1258" s="1767" t="s">
        <v>11603</v>
      </c>
      <c r="K1258" s="1665" t="s">
        <v>506</v>
      </c>
      <c r="L1258" s="1720"/>
      <c r="M1258" s="1768" t="s">
        <v>11580</v>
      </c>
      <c r="N1258" s="1665" t="s">
        <v>545</v>
      </c>
      <c r="O1258" s="1769" t="s">
        <v>11604</v>
      </c>
      <c r="P1258" s="1721">
        <v>1</v>
      </c>
      <c r="Q1258" s="1765" t="s">
        <v>8643</v>
      </c>
      <c r="R1258" s="1770" t="s">
        <v>8645</v>
      </c>
      <c r="S1258" s="1770" t="s">
        <v>6465</v>
      </c>
      <c r="T1258" s="61">
        <v>15222</v>
      </c>
      <c r="U1258" s="1765"/>
      <c r="V1258" s="61"/>
    </row>
    <row r="1259" spans="3:22" ht="15" customHeight="1" x14ac:dyDescent="0.25">
      <c r="C1259" s="2078">
        <v>44649</v>
      </c>
      <c r="D1259" s="1679" t="s">
        <v>11605</v>
      </c>
      <c r="E1259" s="1764" t="s">
        <v>6482</v>
      </c>
      <c r="F1259" s="1771">
        <v>36</v>
      </c>
      <c r="G1259" s="1772"/>
      <c r="H1259" s="1772"/>
      <c r="I1259" s="1772"/>
      <c r="J1259" s="1779" t="s">
        <v>11603</v>
      </c>
      <c r="K1259" s="1680" t="s">
        <v>506</v>
      </c>
      <c r="L1259" s="1778"/>
      <c r="M1259" s="1773" t="s">
        <v>11606</v>
      </c>
      <c r="N1259" s="1680" t="s">
        <v>629</v>
      </c>
      <c r="O1259" s="1774" t="s">
        <v>11604</v>
      </c>
      <c r="P1259" s="1771">
        <v>9</v>
      </c>
      <c r="Q1259" s="1764" t="s">
        <v>5234</v>
      </c>
      <c r="R1259" s="1775" t="s">
        <v>11607</v>
      </c>
      <c r="S1259" s="1775" t="s">
        <v>6484</v>
      </c>
      <c r="T1259" s="66" t="s">
        <v>10319</v>
      </c>
      <c r="U1259" s="1764" t="s">
        <v>11608</v>
      </c>
      <c r="V1259" s="66"/>
    </row>
    <row r="1260" spans="3:22" ht="15" customHeight="1" x14ac:dyDescent="0.25">
      <c r="C1260" s="2112">
        <v>44649</v>
      </c>
      <c r="D1260" s="61" t="s">
        <v>11609</v>
      </c>
      <c r="E1260" s="1765" t="s">
        <v>6729</v>
      </c>
      <c r="F1260" s="2116">
        <v>95</v>
      </c>
      <c r="G1260" s="1809"/>
      <c r="H1260" s="1809"/>
      <c r="I1260" s="1809"/>
      <c r="J1260" s="1810" t="s">
        <v>11584</v>
      </c>
      <c r="K1260" s="11" t="s">
        <v>506</v>
      </c>
      <c r="L1260" s="1811" t="s">
        <v>11610</v>
      </c>
      <c r="M1260" s="10" t="s">
        <v>11611</v>
      </c>
      <c r="N1260" s="11"/>
      <c r="O1260" s="1812" t="s">
        <v>11586</v>
      </c>
      <c r="P1260" s="1806">
        <v>1</v>
      </c>
      <c r="Q1260" s="1765" t="s">
        <v>5334</v>
      </c>
      <c r="R1260" s="1770" t="s">
        <v>6730</v>
      </c>
      <c r="S1260" s="1770" t="s">
        <v>6534</v>
      </c>
      <c r="T1260" s="61" t="s">
        <v>10913</v>
      </c>
      <c r="U1260" s="1765"/>
      <c r="V1260" s="61"/>
    </row>
    <row r="1261" spans="3:22" ht="15" customHeight="1" x14ac:dyDescent="0.25">
      <c r="C1261" s="2078">
        <v>44649</v>
      </c>
      <c r="D1261" s="1679" t="s">
        <v>11612</v>
      </c>
      <c r="E1261" s="1764" t="s">
        <v>11613</v>
      </c>
      <c r="F1261" s="1680">
        <v>90</v>
      </c>
      <c r="G1261" s="1772"/>
      <c r="H1261" s="1772"/>
      <c r="I1261" s="1772"/>
      <c r="J1261" s="1779" t="s">
        <v>11614</v>
      </c>
      <c r="K1261" s="1680" t="s">
        <v>506</v>
      </c>
      <c r="L1261" s="1720" t="s">
        <v>11615</v>
      </c>
      <c r="M1261" s="1773" t="s">
        <v>11580</v>
      </c>
      <c r="N1261" s="1680" t="s">
        <v>730</v>
      </c>
      <c r="O1261" s="1774" t="s">
        <v>11586</v>
      </c>
      <c r="P1261" s="1771">
        <v>4</v>
      </c>
      <c r="Q1261" s="1764" t="s">
        <v>11616</v>
      </c>
      <c r="R1261" s="1775" t="s">
        <v>11617</v>
      </c>
      <c r="S1261" s="1775" t="s">
        <v>6804</v>
      </c>
      <c r="T1261" s="66" t="s">
        <v>11618</v>
      </c>
      <c r="U1261" s="1764"/>
      <c r="V1261" s="66"/>
    </row>
    <row r="1262" spans="3:22" ht="15" customHeight="1" x14ac:dyDescent="0.25">
      <c r="C1262" s="2078">
        <v>44648</v>
      </c>
      <c r="D1262" s="1664" t="s">
        <v>11619</v>
      </c>
      <c r="E1262" s="1765" t="s">
        <v>7727</v>
      </c>
      <c r="F1262" s="1665">
        <v>2</v>
      </c>
      <c r="G1262" s="1766"/>
      <c r="H1262" s="1766"/>
      <c r="I1262" s="1766"/>
      <c r="J1262" s="1767" t="s">
        <v>11522</v>
      </c>
      <c r="K1262" s="1665" t="s">
        <v>506</v>
      </c>
      <c r="L1262" s="1720"/>
      <c r="M1262" s="1768" t="s">
        <v>11606</v>
      </c>
      <c r="N1262" s="1665" t="s">
        <v>629</v>
      </c>
      <c r="O1262" s="1769" t="s">
        <v>11620</v>
      </c>
      <c r="P1262" s="1721">
        <v>82</v>
      </c>
      <c r="Q1262" s="1765" t="s">
        <v>5735</v>
      </c>
      <c r="R1262" s="1770" t="s">
        <v>6984</v>
      </c>
      <c r="S1262" s="1770" t="s">
        <v>6546</v>
      </c>
      <c r="T1262" s="61" t="s">
        <v>10141</v>
      </c>
      <c r="U1262" s="1765"/>
      <c r="V1262" s="61"/>
    </row>
    <row r="1263" spans="3:22" ht="15" customHeight="1" x14ac:dyDescent="0.25">
      <c r="C1263" s="2078">
        <v>44648</v>
      </c>
      <c r="D1263" s="2121" t="s">
        <v>11621</v>
      </c>
      <c r="E1263" s="1764" t="s">
        <v>9871</v>
      </c>
      <c r="F1263" s="2122">
        <v>6</v>
      </c>
      <c r="G1263" s="2123"/>
      <c r="H1263" s="2123"/>
      <c r="I1263" s="2123"/>
      <c r="J1263" s="2124" t="s">
        <v>11622</v>
      </c>
      <c r="K1263" s="2122" t="s">
        <v>506</v>
      </c>
      <c r="L1263" s="2122" t="s">
        <v>11623</v>
      </c>
      <c r="M1263" s="2125" t="s">
        <v>11624</v>
      </c>
      <c r="N1263" s="2125" t="s">
        <v>505</v>
      </c>
      <c r="O1263" s="2126" t="s">
        <v>11625</v>
      </c>
      <c r="P1263" s="2127">
        <v>0</v>
      </c>
      <c r="Q1263" s="1764" t="s">
        <v>5751</v>
      </c>
      <c r="R1263" s="1775" t="s">
        <v>9876</v>
      </c>
      <c r="S1263" s="1775" t="s">
        <v>7237</v>
      </c>
      <c r="T1263" s="66" t="s">
        <v>9877</v>
      </c>
      <c r="U1263" s="1764"/>
      <c r="V1263" s="66"/>
    </row>
    <row r="1264" spans="3:22" ht="15" customHeight="1" x14ac:dyDescent="0.25">
      <c r="C1264" s="2078">
        <v>44648</v>
      </c>
      <c r="D1264" s="1723" t="s">
        <v>11626</v>
      </c>
      <c r="E1264" s="1765" t="s">
        <v>11627</v>
      </c>
      <c r="F1264" s="1784">
        <v>25</v>
      </c>
      <c r="G1264" s="1780"/>
      <c r="H1264" s="1780"/>
      <c r="I1264" s="1780"/>
      <c r="J1264" s="1781" t="s">
        <v>11628</v>
      </c>
      <c r="K1264" s="1724" t="s">
        <v>520</v>
      </c>
      <c r="L1264" s="1724" t="s">
        <v>8987</v>
      </c>
      <c r="M1264" s="1782" t="s">
        <v>11629</v>
      </c>
      <c r="N1264" s="1724" t="s">
        <v>730</v>
      </c>
      <c r="O1264" s="1783" t="s">
        <v>11630</v>
      </c>
      <c r="P1264" s="1784">
        <v>6</v>
      </c>
      <c r="Q1264" s="1765" t="s">
        <v>11631</v>
      </c>
      <c r="R1264" s="1770" t="s">
        <v>9175</v>
      </c>
      <c r="S1264" s="1770" t="s">
        <v>9176</v>
      </c>
      <c r="T1264" s="61" t="s">
        <v>11632</v>
      </c>
      <c r="U1264" s="1765"/>
      <c r="V1264" s="61" t="s">
        <v>11633</v>
      </c>
    </row>
    <row r="1265" spans="3:22" ht="15" customHeight="1" x14ac:dyDescent="0.25">
      <c r="C1265" s="2112">
        <v>44645</v>
      </c>
      <c r="D1265" s="61" t="s">
        <v>11634</v>
      </c>
      <c r="E1265" s="1765" t="s">
        <v>10872</v>
      </c>
      <c r="F1265" s="11" t="s">
        <v>11635</v>
      </c>
      <c r="G1265" s="1809"/>
      <c r="H1265" s="1809"/>
      <c r="I1265" s="1809"/>
      <c r="J1265" s="1810" t="s">
        <v>11636</v>
      </c>
      <c r="K1265" s="11" t="s">
        <v>3609</v>
      </c>
      <c r="L1265" s="1811" t="s">
        <v>11637</v>
      </c>
      <c r="M1265" s="10" t="s">
        <v>627</v>
      </c>
      <c r="N1265" s="11" t="s">
        <v>545</v>
      </c>
      <c r="O1265" s="1812" t="s">
        <v>11638</v>
      </c>
      <c r="P1265" s="1806">
        <v>1</v>
      </c>
      <c r="Q1265" s="1765" t="s">
        <v>10877</v>
      </c>
      <c r="R1265" s="1770" t="s">
        <v>8838</v>
      </c>
      <c r="S1265" s="1770" t="s">
        <v>6534</v>
      </c>
      <c r="T1265" s="61" t="s">
        <v>10878</v>
      </c>
      <c r="U1265" s="1765"/>
      <c r="V1265" s="61"/>
    </row>
    <row r="1266" spans="3:22" ht="15" customHeight="1" x14ac:dyDescent="0.25">
      <c r="C1266" s="2078">
        <v>44645</v>
      </c>
      <c r="D1266" s="1679" t="s">
        <v>11639</v>
      </c>
      <c r="E1266" s="1764" t="s">
        <v>6633</v>
      </c>
      <c r="F1266" s="1771">
        <v>27</v>
      </c>
      <c r="G1266" s="1772"/>
      <c r="H1266" s="1772"/>
      <c r="I1266" s="1772"/>
      <c r="J1266" s="1779" t="s">
        <v>11640</v>
      </c>
      <c r="K1266" s="1680" t="s">
        <v>4478</v>
      </c>
      <c r="L1266" s="1720" t="s">
        <v>11641</v>
      </c>
      <c r="M1266" s="1773" t="s">
        <v>11642</v>
      </c>
      <c r="N1266" s="1680" t="s">
        <v>505</v>
      </c>
      <c r="O1266" s="1774" t="s">
        <v>11643</v>
      </c>
      <c r="P1266" s="1771">
        <v>15</v>
      </c>
      <c r="Q1266" s="1764" t="s">
        <v>5460</v>
      </c>
      <c r="R1266" s="1775" t="s">
        <v>6634</v>
      </c>
      <c r="S1266" s="1775" t="s">
        <v>6635</v>
      </c>
      <c r="T1266" s="66" t="s">
        <v>10289</v>
      </c>
      <c r="U1266" s="1764"/>
      <c r="V1266" s="66" t="s">
        <v>10290</v>
      </c>
    </row>
    <row r="1267" spans="3:22" ht="15" customHeight="1" x14ac:dyDescent="0.25">
      <c r="C1267" s="2078">
        <v>44645</v>
      </c>
      <c r="D1267" s="1734" t="s">
        <v>11644</v>
      </c>
      <c r="E1267" s="1765" t="s">
        <v>8799</v>
      </c>
      <c r="F1267" s="1785">
        <v>50</v>
      </c>
      <c r="G1267" s="1786"/>
      <c r="H1267" s="1786"/>
      <c r="I1267" s="1786"/>
      <c r="J1267" s="1788" t="s">
        <v>11645</v>
      </c>
      <c r="K1267" s="1735" t="s">
        <v>782</v>
      </c>
      <c r="L1267" s="2128" t="s">
        <v>11646</v>
      </c>
      <c r="M1267" s="1790" t="s">
        <v>11642</v>
      </c>
      <c r="N1267" s="1735" t="s">
        <v>640</v>
      </c>
      <c r="O1267" s="1791" t="s">
        <v>11647</v>
      </c>
      <c r="P1267" s="1785">
        <v>54</v>
      </c>
      <c r="Q1267" s="1765" t="s">
        <v>8798</v>
      </c>
      <c r="R1267" s="1770" t="s">
        <v>8800</v>
      </c>
      <c r="S1267" s="1770" t="s">
        <v>8801</v>
      </c>
      <c r="T1267" s="61" t="s">
        <v>10152</v>
      </c>
      <c r="U1267" s="1765"/>
      <c r="V1267" s="61" t="s">
        <v>11648</v>
      </c>
    </row>
    <row r="1268" spans="3:22" ht="15" customHeight="1" x14ac:dyDescent="0.25">
      <c r="C1268" s="2078">
        <v>44645</v>
      </c>
      <c r="D1268" s="1693" t="s">
        <v>11649</v>
      </c>
      <c r="E1268" s="1764" t="s">
        <v>6729</v>
      </c>
      <c r="F1268" s="1792">
        <v>45</v>
      </c>
      <c r="G1268" s="1793"/>
      <c r="H1268" s="1793"/>
      <c r="I1268" s="1793"/>
      <c r="J1268" s="1794" t="s">
        <v>11650</v>
      </c>
      <c r="K1268" s="1694" t="s">
        <v>782</v>
      </c>
      <c r="L1268" s="1694" t="s">
        <v>8987</v>
      </c>
      <c r="M1268" s="1796" t="s">
        <v>11606</v>
      </c>
      <c r="N1268" s="1694" t="s">
        <v>505</v>
      </c>
      <c r="O1268" s="1797" t="s">
        <v>11604</v>
      </c>
      <c r="P1268" s="1792">
        <v>3</v>
      </c>
      <c r="Q1268" s="1764" t="s">
        <v>11651</v>
      </c>
      <c r="R1268" s="1775" t="s">
        <v>6730</v>
      </c>
      <c r="S1268" s="1775" t="s">
        <v>6534</v>
      </c>
      <c r="T1268" s="66" t="s">
        <v>10913</v>
      </c>
      <c r="U1268" s="1764"/>
      <c r="V1268" s="66" t="s">
        <v>10914</v>
      </c>
    </row>
    <row r="1269" spans="3:22" ht="15" customHeight="1" x14ac:dyDescent="0.25">
      <c r="C1269" s="2078">
        <v>44644</v>
      </c>
      <c r="D1269" s="1664" t="s">
        <v>11652</v>
      </c>
      <c r="E1269" s="1765" t="s">
        <v>7943</v>
      </c>
      <c r="F1269" s="1721">
        <v>5</v>
      </c>
      <c r="G1269" s="1766"/>
      <c r="H1269" s="1766"/>
      <c r="I1269" s="1766"/>
      <c r="J1269" s="1767" t="s">
        <v>11636</v>
      </c>
      <c r="K1269" s="1665" t="s">
        <v>506</v>
      </c>
      <c r="L1269" s="1720"/>
      <c r="M1269" s="1768" t="s">
        <v>11653</v>
      </c>
      <c r="N1269" s="1665" t="s">
        <v>629</v>
      </c>
      <c r="O1269" s="1769" t="s">
        <v>11654</v>
      </c>
      <c r="P1269" s="1721">
        <v>22</v>
      </c>
      <c r="Q1269" s="1765" t="s">
        <v>11655</v>
      </c>
      <c r="R1269" s="1770" t="s">
        <v>7944</v>
      </c>
      <c r="S1269" s="1770" t="s">
        <v>6514</v>
      </c>
      <c r="T1269" s="61" t="s">
        <v>9454</v>
      </c>
      <c r="U1269" s="1765"/>
      <c r="V1269" s="61"/>
    </row>
    <row r="1270" spans="3:22" ht="15" customHeight="1" x14ac:dyDescent="0.25">
      <c r="C1270" s="2078">
        <v>44644</v>
      </c>
      <c r="D1270" s="1679" t="s">
        <v>11656</v>
      </c>
      <c r="E1270" s="1764" t="s">
        <v>6633</v>
      </c>
      <c r="F1270" s="1771">
        <v>27</v>
      </c>
      <c r="G1270" s="1772"/>
      <c r="H1270" s="1772"/>
      <c r="I1270" s="1772"/>
      <c r="J1270" s="1779" t="s">
        <v>11657</v>
      </c>
      <c r="K1270" s="1680" t="s">
        <v>4478</v>
      </c>
      <c r="L1270" s="1720"/>
      <c r="M1270" s="1773" t="s">
        <v>11658</v>
      </c>
      <c r="N1270" s="1680"/>
      <c r="O1270" s="1774" t="s">
        <v>11659</v>
      </c>
      <c r="P1270" s="1771">
        <v>15</v>
      </c>
      <c r="Q1270" s="1764" t="s">
        <v>5460</v>
      </c>
      <c r="R1270" s="1775" t="s">
        <v>6634</v>
      </c>
      <c r="S1270" s="1775" t="s">
        <v>6635</v>
      </c>
      <c r="T1270" s="66" t="s">
        <v>10289</v>
      </c>
      <c r="U1270" s="1764"/>
      <c r="V1270" s="66" t="s">
        <v>10290</v>
      </c>
    </row>
    <row r="1271" spans="3:22" ht="15" customHeight="1" x14ac:dyDescent="0.25">
      <c r="C1271" s="2078">
        <v>44644</v>
      </c>
      <c r="D1271" s="1723" t="s">
        <v>11660</v>
      </c>
      <c r="E1271" s="1765" t="s">
        <v>11661</v>
      </c>
      <c r="F1271" s="1784">
        <v>20</v>
      </c>
      <c r="G1271" s="1780"/>
      <c r="H1271" s="1780"/>
      <c r="I1271" s="1780"/>
      <c r="J1271" s="1781" t="s">
        <v>11662</v>
      </c>
      <c r="K1271" s="1724" t="s">
        <v>506</v>
      </c>
      <c r="L1271" s="1724" t="s">
        <v>11663</v>
      </c>
      <c r="M1271" s="1782" t="s">
        <v>11642</v>
      </c>
      <c r="N1271" s="1724" t="s">
        <v>587</v>
      </c>
      <c r="O1271" s="1783" t="s">
        <v>11664</v>
      </c>
      <c r="P1271" s="1784">
        <v>1</v>
      </c>
      <c r="Q1271" s="1765" t="s">
        <v>11665</v>
      </c>
      <c r="R1271" s="1770" t="s">
        <v>7826</v>
      </c>
      <c r="S1271" s="1770" t="s">
        <v>6546</v>
      </c>
      <c r="T1271" s="61">
        <v>94588</v>
      </c>
      <c r="U1271" s="1765"/>
      <c r="V1271" s="61"/>
    </row>
    <row r="1272" spans="3:22" ht="15" customHeight="1" x14ac:dyDescent="0.35">
      <c r="C1272" s="2078">
        <v>44644</v>
      </c>
      <c r="D1272" s="1693" t="s">
        <v>11666</v>
      </c>
      <c r="E1272" s="1764" t="s">
        <v>11667</v>
      </c>
      <c r="F1272" s="1792">
        <v>50</v>
      </c>
      <c r="G1272" s="1793"/>
      <c r="H1272" s="1793"/>
      <c r="I1272" s="1793"/>
      <c r="J1272" s="1794" t="s">
        <v>11662</v>
      </c>
      <c r="K1272" s="2129" t="s">
        <v>506</v>
      </c>
      <c r="L1272" s="1694" t="s">
        <v>11668</v>
      </c>
      <c r="M1272" s="1796" t="s">
        <v>11669</v>
      </c>
      <c r="N1272" s="1694"/>
      <c r="O1272" s="1797" t="s">
        <v>11670</v>
      </c>
      <c r="P1272" s="1792">
        <v>24</v>
      </c>
      <c r="Q1272" s="1764" t="s">
        <v>6061</v>
      </c>
      <c r="R1272" s="1775" t="s">
        <v>8064</v>
      </c>
      <c r="S1272" s="1775" t="s">
        <v>6447</v>
      </c>
      <c r="T1272" s="66" t="s">
        <v>11671</v>
      </c>
      <c r="U1272" s="1764" t="s">
        <v>11672</v>
      </c>
      <c r="V1272" s="66">
        <v>481232988</v>
      </c>
    </row>
    <row r="1273" spans="3:22" ht="15" customHeight="1" x14ac:dyDescent="0.25">
      <c r="C1273" s="2078">
        <v>44644</v>
      </c>
      <c r="D1273" s="2130" t="s">
        <v>11673</v>
      </c>
      <c r="E1273" s="1765" t="s">
        <v>11627</v>
      </c>
      <c r="F1273" s="2131">
        <v>25</v>
      </c>
      <c r="G1273" s="2132"/>
      <c r="H1273" s="2132"/>
      <c r="I1273" s="2132"/>
      <c r="J1273" s="2133" t="s">
        <v>11674</v>
      </c>
      <c r="K1273" s="2134" t="s">
        <v>520</v>
      </c>
      <c r="L1273" s="2134" t="s">
        <v>11675</v>
      </c>
      <c r="M1273" s="2135" t="s">
        <v>11642</v>
      </c>
      <c r="N1273" s="2134" t="s">
        <v>505</v>
      </c>
      <c r="O1273" s="2136" t="s">
        <v>11604</v>
      </c>
      <c r="P1273" s="2131">
        <v>8</v>
      </c>
      <c r="Q1273" s="1765" t="s">
        <v>11631</v>
      </c>
      <c r="R1273" s="1770" t="s">
        <v>9175</v>
      </c>
      <c r="S1273" s="1770" t="s">
        <v>9176</v>
      </c>
      <c r="T1273" s="61" t="s">
        <v>11632</v>
      </c>
      <c r="U1273" s="1765"/>
      <c r="V1273" s="61" t="s">
        <v>11633</v>
      </c>
    </row>
    <row r="1274" spans="3:22" ht="15" customHeight="1" x14ac:dyDescent="0.25">
      <c r="C1274" s="2078">
        <v>44643</v>
      </c>
      <c r="D1274" s="1664" t="s">
        <v>11676</v>
      </c>
      <c r="E1274" s="1765" t="s">
        <v>8654</v>
      </c>
      <c r="F1274" s="1665">
        <v>50</v>
      </c>
      <c r="G1274" s="1766"/>
      <c r="H1274" s="1766"/>
      <c r="I1274" s="1766"/>
      <c r="J1274" s="1767" t="s">
        <v>11677</v>
      </c>
      <c r="K1274" s="1665" t="s">
        <v>506</v>
      </c>
      <c r="L1274" s="1720"/>
      <c r="M1274" s="1768" t="s">
        <v>11642</v>
      </c>
      <c r="N1274" s="1665" t="s">
        <v>505</v>
      </c>
      <c r="O1274" s="1769" t="s">
        <v>11678</v>
      </c>
      <c r="P1274" s="1721">
        <v>0</v>
      </c>
      <c r="Q1274" s="1765" t="s">
        <v>11679</v>
      </c>
      <c r="R1274" s="1770" t="s">
        <v>8655</v>
      </c>
      <c r="S1274" s="1770" t="s">
        <v>6465</v>
      </c>
      <c r="T1274" s="61" t="s">
        <v>9489</v>
      </c>
      <c r="U1274" s="1765"/>
      <c r="V1274" s="61"/>
    </row>
    <row r="1275" spans="3:22" ht="15" customHeight="1" x14ac:dyDescent="0.25">
      <c r="C1275" s="2078">
        <v>44643</v>
      </c>
      <c r="D1275" s="1664" t="s">
        <v>11680</v>
      </c>
      <c r="E1275" s="1765" t="s">
        <v>11681</v>
      </c>
      <c r="F1275" s="1721">
        <v>15</v>
      </c>
      <c r="G1275" s="1766"/>
      <c r="H1275" s="1766"/>
      <c r="I1275" s="1766"/>
      <c r="J1275" s="1767" t="s">
        <v>11677</v>
      </c>
      <c r="K1275" s="1665" t="s">
        <v>506</v>
      </c>
      <c r="L1275" s="1720"/>
      <c r="M1275" s="1768" t="s">
        <v>11682</v>
      </c>
      <c r="N1275" s="1665" t="s">
        <v>505</v>
      </c>
      <c r="O1275" s="1769" t="s">
        <v>11678</v>
      </c>
      <c r="P1275" s="1721">
        <v>41</v>
      </c>
      <c r="Q1275" s="1765" t="s">
        <v>10719</v>
      </c>
      <c r="R1275" s="1770" t="s">
        <v>10720</v>
      </c>
      <c r="S1275" s="1770" t="s">
        <v>6447</v>
      </c>
      <c r="T1275" s="61" t="s">
        <v>10721</v>
      </c>
      <c r="U1275" s="1765"/>
      <c r="V1275" s="61">
        <v>230306168</v>
      </c>
    </row>
    <row r="1276" spans="3:22" ht="15" customHeight="1" x14ac:dyDescent="0.25">
      <c r="C1276" s="2078">
        <v>44643</v>
      </c>
      <c r="D1276" s="1679" t="s">
        <v>11683</v>
      </c>
      <c r="E1276" s="1764" t="s">
        <v>11684</v>
      </c>
      <c r="F1276" s="1680">
        <v>180</v>
      </c>
      <c r="G1276" s="1772"/>
      <c r="H1276" s="1772"/>
      <c r="I1276" s="1772"/>
      <c r="J1276" s="1779" t="s">
        <v>11685</v>
      </c>
      <c r="K1276" s="1680" t="s">
        <v>11545</v>
      </c>
      <c r="L1276" s="1720"/>
      <c r="M1276" s="1768" t="s">
        <v>11682</v>
      </c>
      <c r="N1276" s="1665"/>
      <c r="O1276" s="1774" t="s">
        <v>11686</v>
      </c>
      <c r="P1276" s="1771">
        <v>0</v>
      </c>
      <c r="Q1276" s="1764" t="s">
        <v>6683</v>
      </c>
      <c r="R1276" s="1775" t="s">
        <v>11548</v>
      </c>
      <c r="S1276" s="1775" t="s">
        <v>11549</v>
      </c>
      <c r="T1276" s="66">
        <v>20108</v>
      </c>
      <c r="U1276" s="1764"/>
      <c r="V1276" s="66"/>
    </row>
    <row r="1277" spans="3:22" ht="15" customHeight="1" x14ac:dyDescent="0.25">
      <c r="C1277" s="2078">
        <v>44642</v>
      </c>
      <c r="D1277" s="1679" t="s">
        <v>11687</v>
      </c>
      <c r="E1277" s="1764" t="s">
        <v>11688</v>
      </c>
      <c r="F1277" s="1771">
        <v>2</v>
      </c>
      <c r="G1277" s="1772"/>
      <c r="H1277" s="1772"/>
      <c r="I1277" s="1772"/>
      <c r="J1277" s="1779" t="s">
        <v>11640</v>
      </c>
      <c r="K1277" s="1680" t="s">
        <v>506</v>
      </c>
      <c r="L1277" s="1720"/>
      <c r="M1277" s="1773" t="s">
        <v>11689</v>
      </c>
      <c r="N1277" s="1680" t="s">
        <v>505</v>
      </c>
      <c r="O1277" s="1774" t="s">
        <v>11643</v>
      </c>
      <c r="P1277" s="1771">
        <v>40</v>
      </c>
      <c r="Q1277" s="1764" t="s">
        <v>11690</v>
      </c>
      <c r="R1277" s="1775" t="s">
        <v>11691</v>
      </c>
      <c r="S1277" s="1775" t="s">
        <v>6620</v>
      </c>
      <c r="T1277" s="66" t="s">
        <v>11692</v>
      </c>
      <c r="U1277" s="1764"/>
      <c r="V1277" s="66"/>
    </row>
    <row r="1278" spans="3:22" ht="15" customHeight="1" x14ac:dyDescent="0.25">
      <c r="C1278" s="2078">
        <v>44642</v>
      </c>
      <c r="D1278" s="1664" t="s">
        <v>11693</v>
      </c>
      <c r="E1278" s="1765" t="s">
        <v>7943</v>
      </c>
      <c r="F1278" s="1665">
        <v>80</v>
      </c>
      <c r="G1278" s="1766"/>
      <c r="H1278" s="1766"/>
      <c r="I1278" s="1766"/>
      <c r="J1278" s="1767" t="s">
        <v>11694</v>
      </c>
      <c r="K1278" s="1665" t="s">
        <v>506</v>
      </c>
      <c r="L1278" s="1720"/>
      <c r="M1278" s="1768" t="s">
        <v>11658</v>
      </c>
      <c r="N1278" s="1665"/>
      <c r="O1278" s="1769" t="s">
        <v>11695</v>
      </c>
      <c r="P1278" s="1721">
        <v>11</v>
      </c>
      <c r="Q1278" s="1765" t="s">
        <v>11655</v>
      </c>
      <c r="R1278" s="1770" t="s">
        <v>7944</v>
      </c>
      <c r="S1278" s="1770" t="s">
        <v>6514</v>
      </c>
      <c r="T1278" s="61" t="s">
        <v>9454</v>
      </c>
      <c r="U1278" s="1765"/>
      <c r="V1278" s="61"/>
    </row>
    <row r="1279" spans="3:22" ht="15" customHeight="1" x14ac:dyDescent="0.25">
      <c r="C1279" s="2078">
        <v>44642</v>
      </c>
      <c r="D1279" s="1679" t="s">
        <v>11696</v>
      </c>
      <c r="E1279" s="1764" t="s">
        <v>6633</v>
      </c>
      <c r="F1279" s="1771">
        <v>1</v>
      </c>
      <c r="G1279" s="1772"/>
      <c r="H1279" s="1772"/>
      <c r="I1279" s="1772"/>
      <c r="J1279" s="1779" t="s">
        <v>11697</v>
      </c>
      <c r="K1279" s="1680" t="s">
        <v>5335</v>
      </c>
      <c r="L1279" s="1720"/>
      <c r="M1279" s="1773" t="s">
        <v>11599</v>
      </c>
      <c r="N1279" s="1680"/>
      <c r="O1279" s="1774" t="s">
        <v>11698</v>
      </c>
      <c r="P1279" s="1771">
        <v>22</v>
      </c>
      <c r="Q1279" s="1764" t="s">
        <v>5460</v>
      </c>
      <c r="R1279" s="1775" t="s">
        <v>6634</v>
      </c>
      <c r="S1279" s="1775" t="s">
        <v>6635</v>
      </c>
      <c r="T1279" s="66" t="s">
        <v>10289</v>
      </c>
      <c r="U1279" s="1764"/>
      <c r="V1279" s="66" t="s">
        <v>10290</v>
      </c>
    </row>
    <row r="1280" spans="3:22" ht="15" customHeight="1" x14ac:dyDescent="0.25">
      <c r="C1280" s="2078">
        <v>44642</v>
      </c>
      <c r="D1280" s="1664" t="s">
        <v>11699</v>
      </c>
      <c r="E1280" s="1765" t="s">
        <v>11700</v>
      </c>
      <c r="F1280" s="1721">
        <v>25</v>
      </c>
      <c r="G1280" s="1766"/>
      <c r="H1280" s="1766"/>
      <c r="I1280" s="1766"/>
      <c r="J1280" s="1767" t="s">
        <v>11694</v>
      </c>
      <c r="K1280" s="1665" t="s">
        <v>520</v>
      </c>
      <c r="L1280" s="1720"/>
      <c r="M1280" s="1768" t="s">
        <v>11682</v>
      </c>
      <c r="N1280" s="1665" t="s">
        <v>545</v>
      </c>
      <c r="O1280" s="1769" t="s">
        <v>11701</v>
      </c>
      <c r="P1280" s="1721">
        <v>41</v>
      </c>
      <c r="Q1280" s="1765" t="s">
        <v>11702</v>
      </c>
      <c r="R1280" s="1770" t="s">
        <v>11703</v>
      </c>
      <c r="S1280" s="1770" t="s">
        <v>11704</v>
      </c>
      <c r="T1280" s="61" t="s">
        <v>11705</v>
      </c>
      <c r="U1280" s="1765"/>
      <c r="V1280" s="61" t="s">
        <v>11706</v>
      </c>
    </row>
    <row r="1281" spans="3:22" ht="15" customHeight="1" x14ac:dyDescent="0.25">
      <c r="C1281" s="1910">
        <v>44642</v>
      </c>
      <c r="D1281" s="66" t="s">
        <v>11707</v>
      </c>
      <c r="E1281" s="1764" t="s">
        <v>6729</v>
      </c>
      <c r="F1281" s="2115" t="s">
        <v>11708</v>
      </c>
      <c r="G1281" s="1918"/>
      <c r="H1281" s="1918"/>
      <c r="I1281" s="1918"/>
      <c r="J1281" s="2014" t="s">
        <v>11709</v>
      </c>
      <c r="K1281" s="2012" t="s">
        <v>3667</v>
      </c>
      <c r="L1281" s="2015" t="s">
        <v>11710</v>
      </c>
      <c r="M1281" s="1919"/>
      <c r="N1281" s="2012" t="s">
        <v>484</v>
      </c>
      <c r="O1281" s="1917" t="s">
        <v>11711</v>
      </c>
      <c r="P1281" s="2016">
        <v>1</v>
      </c>
      <c r="Q1281" s="1764" t="s">
        <v>5334</v>
      </c>
      <c r="R1281" s="1775" t="s">
        <v>6730</v>
      </c>
      <c r="S1281" s="1775" t="s">
        <v>6534</v>
      </c>
      <c r="T1281" s="66" t="s">
        <v>10913</v>
      </c>
      <c r="U1281" s="1764"/>
      <c r="V1281" s="66" t="s">
        <v>10914</v>
      </c>
    </row>
    <row r="1282" spans="3:22" ht="15" customHeight="1" x14ac:dyDescent="0.25">
      <c r="C1282" s="2078">
        <v>44642</v>
      </c>
      <c r="D1282" s="1679" t="s">
        <v>11712</v>
      </c>
      <c r="E1282" s="1764" t="s">
        <v>6729</v>
      </c>
      <c r="F1282" s="1890" t="s">
        <v>11713</v>
      </c>
      <c r="G1282" s="1772"/>
      <c r="H1282" s="1772"/>
      <c r="I1282" s="1772"/>
      <c r="J1282" s="1779" t="s">
        <v>11714</v>
      </c>
      <c r="K1282" s="1680" t="s">
        <v>3667</v>
      </c>
      <c r="L1282" s="1778" t="s">
        <v>11715</v>
      </c>
      <c r="M1282" s="1773"/>
      <c r="N1282" s="1680"/>
      <c r="O1282" s="1774" t="s">
        <v>11716</v>
      </c>
      <c r="P1282" s="1771">
        <v>1</v>
      </c>
      <c r="Q1282" s="1764" t="s">
        <v>5334</v>
      </c>
      <c r="R1282" s="1775" t="s">
        <v>6730</v>
      </c>
      <c r="S1282" s="1775" t="s">
        <v>6534</v>
      </c>
      <c r="T1282" s="66" t="s">
        <v>10913</v>
      </c>
      <c r="U1282" s="1764"/>
      <c r="V1282" s="66" t="s">
        <v>10914</v>
      </c>
    </row>
    <row r="1283" spans="3:22" ht="15" customHeight="1" x14ac:dyDescent="0.25">
      <c r="C1283" s="2078">
        <v>44641</v>
      </c>
      <c r="D1283" s="1664" t="s">
        <v>11717</v>
      </c>
      <c r="E1283" s="1765" t="s">
        <v>9052</v>
      </c>
      <c r="F1283" s="1721">
        <v>17</v>
      </c>
      <c r="G1283" s="1766"/>
      <c r="H1283" s="1766"/>
      <c r="I1283" s="1766"/>
      <c r="J1283" s="1767" t="s">
        <v>11718</v>
      </c>
      <c r="K1283" s="1665" t="s">
        <v>506</v>
      </c>
      <c r="L1283" s="1969" t="s">
        <v>11719</v>
      </c>
      <c r="M1283" s="1768" t="s">
        <v>11689</v>
      </c>
      <c r="N1283" s="1665"/>
      <c r="O1283" s="1769" t="s">
        <v>11720</v>
      </c>
      <c r="P1283" s="1721">
        <v>1</v>
      </c>
      <c r="Q1283" s="1765" t="s">
        <v>7838</v>
      </c>
      <c r="R1283" s="1770" t="s">
        <v>6588</v>
      </c>
      <c r="S1283" s="1770" t="s">
        <v>6589</v>
      </c>
      <c r="T1283" s="61" t="s">
        <v>10266</v>
      </c>
      <c r="U1283" s="1765"/>
      <c r="V1283" s="61"/>
    </row>
    <row r="1284" spans="3:22" ht="15" customHeight="1" x14ac:dyDescent="0.25">
      <c r="C1284" s="2078">
        <v>44641</v>
      </c>
      <c r="D1284" s="1664" t="s">
        <v>11721</v>
      </c>
      <c r="E1284" s="1765" t="s">
        <v>6729</v>
      </c>
      <c r="F1284" s="1776">
        <v>46</v>
      </c>
      <c r="G1284" s="1766"/>
      <c r="H1284" s="1766"/>
      <c r="I1284" s="1766"/>
      <c r="J1284" s="1767" t="s">
        <v>11722</v>
      </c>
      <c r="K1284" s="1665" t="s">
        <v>3667</v>
      </c>
      <c r="L1284" s="1720" t="s">
        <v>11723</v>
      </c>
      <c r="M1284" s="1768"/>
      <c r="N1284" s="1665"/>
      <c r="O1284" s="1769" t="s">
        <v>11724</v>
      </c>
      <c r="P1284" s="1721">
        <v>1</v>
      </c>
      <c r="Q1284" s="1765" t="s">
        <v>11725</v>
      </c>
      <c r="R1284" s="1770" t="s">
        <v>6730</v>
      </c>
      <c r="S1284" s="1770" t="s">
        <v>6534</v>
      </c>
      <c r="T1284" s="61" t="s">
        <v>10913</v>
      </c>
      <c r="U1284" s="1765"/>
      <c r="V1284" s="61" t="s">
        <v>10914</v>
      </c>
    </row>
    <row r="1285" spans="3:22" ht="15" customHeight="1" x14ac:dyDescent="0.25">
      <c r="C1285" s="2078">
        <v>44638</v>
      </c>
      <c r="D1285" s="1734" t="s">
        <v>11726</v>
      </c>
      <c r="E1285" s="1764" t="s">
        <v>7398</v>
      </c>
      <c r="F1285" s="1735">
        <v>30</v>
      </c>
      <c r="G1285" s="1786"/>
      <c r="H1285" s="1786"/>
      <c r="I1285" s="1786"/>
      <c r="J1285" s="1788" t="s">
        <v>10698</v>
      </c>
      <c r="K1285" s="1735" t="s">
        <v>782</v>
      </c>
      <c r="L1285" s="1789"/>
      <c r="M1285" s="1790" t="s">
        <v>11727</v>
      </c>
      <c r="N1285" s="1790"/>
      <c r="O1285" s="1791" t="s">
        <v>11728</v>
      </c>
      <c r="P1285" s="1785">
        <v>38</v>
      </c>
      <c r="Q1285" s="1764" t="s">
        <v>11729</v>
      </c>
      <c r="R1285" s="1775" t="s">
        <v>7012</v>
      </c>
      <c r="S1285" s="1775" t="s">
        <v>6502</v>
      </c>
      <c r="T1285" s="66">
        <v>1801</v>
      </c>
      <c r="U1285" s="1764"/>
      <c r="V1285" s="66"/>
    </row>
    <row r="1286" spans="3:22" ht="15" customHeight="1" x14ac:dyDescent="0.25">
      <c r="C1286" s="2078">
        <v>44638</v>
      </c>
      <c r="D1286" s="1664" t="s">
        <v>11730</v>
      </c>
      <c r="E1286" s="1764" t="s">
        <v>9871</v>
      </c>
      <c r="F1286" s="1816" t="s">
        <v>11731</v>
      </c>
      <c r="G1286" s="1766"/>
      <c r="H1286" s="1766"/>
      <c r="I1286" s="1766"/>
      <c r="J1286" s="1767" t="s">
        <v>11732</v>
      </c>
      <c r="K1286" s="1665" t="s">
        <v>506</v>
      </c>
      <c r="L1286" s="1720" t="s">
        <v>11733</v>
      </c>
      <c r="M1286" s="1768" t="s">
        <v>11734</v>
      </c>
      <c r="N1286" s="1768"/>
      <c r="O1286" s="1769" t="s">
        <v>11735</v>
      </c>
      <c r="P1286" s="1721">
        <v>0</v>
      </c>
      <c r="Q1286" s="1764" t="s">
        <v>5751</v>
      </c>
      <c r="R1286" s="1775" t="s">
        <v>9876</v>
      </c>
      <c r="S1286" s="1775" t="s">
        <v>7237</v>
      </c>
      <c r="T1286" s="66" t="s">
        <v>9877</v>
      </c>
      <c r="U1286" s="1764"/>
      <c r="V1286" s="66"/>
    </row>
    <row r="1287" spans="3:22" ht="15" customHeight="1" x14ac:dyDescent="0.25">
      <c r="C1287" s="2078">
        <v>44638</v>
      </c>
      <c r="D1287" s="1679" t="s">
        <v>11736</v>
      </c>
      <c r="E1287" s="1764" t="s">
        <v>11737</v>
      </c>
      <c r="F1287" s="1680">
        <v>130</v>
      </c>
      <c r="G1287" s="1772"/>
      <c r="H1287" s="1772"/>
      <c r="I1287" s="1772"/>
      <c r="J1287" s="1779" t="s">
        <v>11738</v>
      </c>
      <c r="K1287" s="1680" t="s">
        <v>506</v>
      </c>
      <c r="L1287" s="1778" t="s">
        <v>11739</v>
      </c>
      <c r="M1287" s="1773" t="s">
        <v>11740</v>
      </c>
      <c r="N1287" s="1773"/>
      <c r="O1287" s="1774" t="s">
        <v>11659</v>
      </c>
      <c r="P1287" s="1771">
        <v>5</v>
      </c>
      <c r="Q1287" s="1764" t="s">
        <v>11741</v>
      </c>
      <c r="R1287" s="1775" t="s">
        <v>6602</v>
      </c>
      <c r="S1287" s="1775" t="s">
        <v>6603</v>
      </c>
      <c r="T1287" s="66" t="s">
        <v>11742</v>
      </c>
      <c r="U1287" s="1764"/>
      <c r="V1287" s="66">
        <v>135447498</v>
      </c>
    </row>
    <row r="1288" spans="3:22" ht="15" customHeight="1" x14ac:dyDescent="0.25">
      <c r="C1288" s="2078">
        <v>44638</v>
      </c>
      <c r="D1288" s="1679" t="s">
        <v>11743</v>
      </c>
      <c r="E1288" s="1764" t="s">
        <v>11445</v>
      </c>
      <c r="F1288" s="1680">
        <v>25</v>
      </c>
      <c r="G1288" s="1772"/>
      <c r="H1288" s="1772"/>
      <c r="I1288" s="1772"/>
      <c r="J1288" s="1779" t="s">
        <v>11744</v>
      </c>
      <c r="K1288" s="1680" t="s">
        <v>3609</v>
      </c>
      <c r="L1288" s="1720"/>
      <c r="M1288" s="1773" t="s">
        <v>11734</v>
      </c>
      <c r="N1288" s="1773"/>
      <c r="O1288" s="1774" t="s">
        <v>11745</v>
      </c>
      <c r="P1288" s="1771">
        <v>2</v>
      </c>
      <c r="Q1288" s="1764" t="s">
        <v>11450</v>
      </c>
      <c r="R1288" s="1775" t="s">
        <v>7596</v>
      </c>
      <c r="S1288" s="1775" t="s">
        <v>6546</v>
      </c>
      <c r="T1288" s="66" t="s">
        <v>11451</v>
      </c>
      <c r="U1288" s="1764"/>
      <c r="V1288" s="66"/>
    </row>
    <row r="1289" spans="3:22" ht="15" customHeight="1" x14ac:dyDescent="0.35">
      <c r="C1289" s="2078">
        <v>44637</v>
      </c>
      <c r="D1289" s="1679">
        <v>108866</v>
      </c>
      <c r="E1289" s="1764" t="s">
        <v>8923</v>
      </c>
      <c r="F1289" s="1771">
        <v>5</v>
      </c>
      <c r="G1289" s="1772"/>
      <c r="H1289" s="1815"/>
      <c r="I1289" s="1772" t="s">
        <v>11746</v>
      </c>
      <c r="J1289" s="1779"/>
      <c r="K1289" s="1680"/>
      <c r="L1289" s="1778"/>
      <c r="M1289" s="1773"/>
      <c r="N1289" s="1773"/>
      <c r="O1289" s="1774"/>
      <c r="P1289" s="1771">
        <v>0</v>
      </c>
      <c r="Q1289" s="1764" t="s">
        <v>8922</v>
      </c>
      <c r="R1289" s="1775" t="s">
        <v>7667</v>
      </c>
      <c r="S1289" s="1775" t="s">
        <v>6502</v>
      </c>
      <c r="T1289" s="66" t="s">
        <v>11151</v>
      </c>
      <c r="U1289" s="1764"/>
      <c r="V1289" s="66">
        <v>253053240</v>
      </c>
    </row>
    <row r="1290" spans="3:22" ht="15" customHeight="1" x14ac:dyDescent="0.25">
      <c r="C1290" s="2078">
        <v>44637</v>
      </c>
      <c r="D1290" s="1723" t="s">
        <v>11747</v>
      </c>
      <c r="E1290" s="1765" t="s">
        <v>6906</v>
      </c>
      <c r="F1290" s="1784">
        <v>36</v>
      </c>
      <c r="G1290" s="1780"/>
      <c r="H1290" s="1780"/>
      <c r="I1290" s="1780"/>
      <c r="J1290" s="1781" t="s">
        <v>11738</v>
      </c>
      <c r="K1290" s="1724" t="s">
        <v>506</v>
      </c>
      <c r="L1290" s="1724" t="s">
        <v>11748</v>
      </c>
      <c r="M1290" s="1782" t="s">
        <v>11749</v>
      </c>
      <c r="N1290" s="1782"/>
      <c r="O1290" s="1783" t="s">
        <v>11750</v>
      </c>
      <c r="P1290" s="1784">
        <v>1</v>
      </c>
      <c r="Q1290" s="1765" t="s">
        <v>4617</v>
      </c>
      <c r="R1290" s="1770" t="s">
        <v>6803</v>
      </c>
      <c r="S1290" s="1770" t="s">
        <v>6804</v>
      </c>
      <c r="T1290" s="61" t="s">
        <v>10799</v>
      </c>
      <c r="U1290" s="1765"/>
      <c r="V1290" s="61"/>
    </row>
    <row r="1291" spans="3:22" ht="15" customHeight="1" x14ac:dyDescent="0.25">
      <c r="C1291" s="2078">
        <v>44637</v>
      </c>
      <c r="D1291" s="1664" t="s">
        <v>11751</v>
      </c>
      <c r="E1291" s="1765" t="s">
        <v>10754</v>
      </c>
      <c r="F1291" s="1721">
        <v>25</v>
      </c>
      <c r="G1291" s="1766"/>
      <c r="H1291" s="1766"/>
      <c r="I1291" s="1766"/>
      <c r="J1291" s="1767" t="s">
        <v>11732</v>
      </c>
      <c r="K1291" s="1665" t="s">
        <v>782</v>
      </c>
      <c r="L1291" s="1720"/>
      <c r="M1291" s="1768" t="s">
        <v>11752</v>
      </c>
      <c r="N1291" s="1768"/>
      <c r="O1291" s="1769" t="s">
        <v>11753</v>
      </c>
      <c r="P1291" s="1721">
        <v>18</v>
      </c>
      <c r="Q1291" s="1765" t="s">
        <v>11076</v>
      </c>
      <c r="R1291" s="1770" t="s">
        <v>7853</v>
      </c>
      <c r="S1291" s="1770" t="s">
        <v>6534</v>
      </c>
      <c r="T1291" s="61" t="s">
        <v>10759</v>
      </c>
      <c r="U1291" s="1765"/>
      <c r="V1291" s="61">
        <v>148324417</v>
      </c>
    </row>
    <row r="1292" spans="3:22" ht="15" customHeight="1" x14ac:dyDescent="0.25">
      <c r="C1292" s="2078">
        <v>44637</v>
      </c>
      <c r="D1292" s="1679" t="s">
        <v>11754</v>
      </c>
      <c r="E1292" s="1764" t="s">
        <v>6571</v>
      </c>
      <c r="F1292" s="1680">
        <v>4</v>
      </c>
      <c r="G1292" s="1772"/>
      <c r="H1292" s="1772"/>
      <c r="I1292" s="1772"/>
      <c r="J1292" s="2137">
        <v>44642</v>
      </c>
      <c r="K1292" s="1680" t="s">
        <v>506</v>
      </c>
      <c r="L1292" s="1720"/>
      <c r="M1292" s="1773" t="s">
        <v>11755</v>
      </c>
      <c r="N1292" s="1773"/>
      <c r="O1292" s="1774" t="s">
        <v>11756</v>
      </c>
      <c r="P1292" s="1771">
        <v>5</v>
      </c>
      <c r="Q1292" s="1764" t="s">
        <v>3559</v>
      </c>
      <c r="R1292" s="1775" t="s">
        <v>6572</v>
      </c>
      <c r="S1292" s="1775" t="s">
        <v>6573</v>
      </c>
      <c r="T1292" s="66" t="s">
        <v>9125</v>
      </c>
      <c r="U1292" s="1764" t="s">
        <v>10092</v>
      </c>
      <c r="V1292" s="66"/>
    </row>
    <row r="1293" spans="3:22" ht="15" customHeight="1" x14ac:dyDescent="0.25">
      <c r="C1293" s="2078">
        <v>44637</v>
      </c>
      <c r="D1293" s="1664" t="s">
        <v>11757</v>
      </c>
      <c r="E1293" s="1765" t="s">
        <v>6571</v>
      </c>
      <c r="F1293" s="1721">
        <v>4</v>
      </c>
      <c r="G1293" s="1766"/>
      <c r="H1293" s="1766"/>
      <c r="I1293" s="1766"/>
      <c r="J1293" s="2138">
        <v>44637</v>
      </c>
      <c r="K1293" s="1665" t="s">
        <v>506</v>
      </c>
      <c r="L1293" s="1720"/>
      <c r="M1293" s="1768" t="s">
        <v>11755</v>
      </c>
      <c r="N1293" s="1768"/>
      <c r="O1293" s="1769" t="s">
        <v>11745</v>
      </c>
      <c r="P1293" s="1721">
        <v>12</v>
      </c>
      <c r="Q1293" s="1765" t="s">
        <v>3559</v>
      </c>
      <c r="R1293" s="1770" t="s">
        <v>6572</v>
      </c>
      <c r="S1293" s="1770" t="s">
        <v>6573</v>
      </c>
      <c r="T1293" s="61" t="s">
        <v>9125</v>
      </c>
      <c r="U1293" s="1765" t="s">
        <v>10092</v>
      </c>
      <c r="V1293" s="61">
        <v>749026308</v>
      </c>
    </row>
    <row r="1294" spans="3:22" ht="15" customHeight="1" x14ac:dyDescent="0.25">
      <c r="C1294" s="2078">
        <v>44637</v>
      </c>
      <c r="D1294" s="1946" t="s">
        <v>11758</v>
      </c>
      <c r="E1294" s="1765" t="s">
        <v>7895</v>
      </c>
      <c r="F1294" s="1665">
        <v>3504</v>
      </c>
      <c r="G1294" s="1766"/>
      <c r="H1294" s="1766"/>
      <c r="I1294" s="1766"/>
      <c r="J1294" s="1767" t="s">
        <v>11759</v>
      </c>
      <c r="K1294" s="1665" t="s">
        <v>506</v>
      </c>
      <c r="L1294" s="1720" t="s">
        <v>11760</v>
      </c>
      <c r="M1294" s="1951" t="s">
        <v>11761</v>
      </c>
      <c r="N1294" s="1951"/>
      <c r="O1294" s="1769" t="s">
        <v>11762</v>
      </c>
      <c r="P1294" s="1721">
        <v>0</v>
      </c>
      <c r="Q1294" s="1765" t="s">
        <v>11763</v>
      </c>
      <c r="R1294" s="1770" t="s">
        <v>7896</v>
      </c>
      <c r="S1294" s="1770" t="s">
        <v>6579</v>
      </c>
      <c r="T1294" s="61" t="s">
        <v>10358</v>
      </c>
      <c r="U1294" s="1765" t="s">
        <v>11764</v>
      </c>
      <c r="V1294" s="61"/>
    </row>
    <row r="1295" spans="3:22" ht="15" customHeight="1" x14ac:dyDescent="0.25">
      <c r="C1295" s="2078">
        <v>44636</v>
      </c>
      <c r="D1295" s="1679" t="s">
        <v>11765</v>
      </c>
      <c r="E1295" s="1764" t="s">
        <v>8983</v>
      </c>
      <c r="F1295" s="1771">
        <v>100</v>
      </c>
      <c r="G1295" s="1772"/>
      <c r="H1295" s="1772"/>
      <c r="I1295" s="1772"/>
      <c r="J1295" s="1779" t="s">
        <v>11766</v>
      </c>
      <c r="K1295" s="1680" t="s">
        <v>520</v>
      </c>
      <c r="L1295" s="1720"/>
      <c r="M1295" s="1773" t="s">
        <v>11755</v>
      </c>
      <c r="N1295" s="1773"/>
      <c r="O1295" s="1774" t="s">
        <v>11767</v>
      </c>
      <c r="P1295" s="1771">
        <v>35</v>
      </c>
      <c r="Q1295" s="1764" t="s">
        <v>8982</v>
      </c>
      <c r="R1295" s="1775" t="s">
        <v>8984</v>
      </c>
      <c r="S1295" s="1775" t="s">
        <v>6514</v>
      </c>
      <c r="T1295" s="66" t="s">
        <v>11333</v>
      </c>
      <c r="U1295" s="1764"/>
      <c r="V1295" s="2094" t="s">
        <v>11334</v>
      </c>
    </row>
    <row r="1296" spans="3:22" ht="15" customHeight="1" x14ac:dyDescent="0.25">
      <c r="C1296" s="2078">
        <v>44636</v>
      </c>
      <c r="D1296" s="1679" t="s">
        <v>11768</v>
      </c>
      <c r="E1296" s="1764" t="s">
        <v>11769</v>
      </c>
      <c r="F1296" s="1680">
        <v>90</v>
      </c>
      <c r="G1296" s="1772"/>
      <c r="H1296" s="1772"/>
      <c r="I1296" s="1772"/>
      <c r="J1296" s="1779" t="s">
        <v>11766</v>
      </c>
      <c r="K1296" s="1680" t="s">
        <v>506</v>
      </c>
      <c r="L1296" s="1720" t="s">
        <v>4286</v>
      </c>
      <c r="M1296" s="1773" t="s">
        <v>11770</v>
      </c>
      <c r="N1296" s="1773"/>
      <c r="O1296" s="1774" t="s">
        <v>11767</v>
      </c>
      <c r="P1296" s="1771">
        <v>0</v>
      </c>
      <c r="Q1296" s="1764" t="s">
        <v>11771</v>
      </c>
      <c r="R1296" s="1775" t="s">
        <v>11772</v>
      </c>
      <c r="S1296" s="1775" t="s">
        <v>6534</v>
      </c>
      <c r="T1296" s="66">
        <v>80403</v>
      </c>
      <c r="U1296" s="1764"/>
      <c r="V1296" s="66"/>
    </row>
    <row r="1297" spans="3:22" ht="15" customHeight="1" x14ac:dyDescent="0.25">
      <c r="C1297" s="1910">
        <v>44636</v>
      </c>
      <c r="D1297" s="2139" t="s">
        <v>11773</v>
      </c>
      <c r="E1297" s="1764" t="s">
        <v>11774</v>
      </c>
      <c r="F1297" s="2140" t="s">
        <v>11775</v>
      </c>
      <c r="G1297" s="2141"/>
      <c r="H1297" s="2141"/>
      <c r="I1297" s="2141"/>
      <c r="J1297" s="2142" t="s">
        <v>11776</v>
      </c>
      <c r="K1297" s="2143" t="s">
        <v>506</v>
      </c>
      <c r="L1297" s="2143" t="s">
        <v>11777</v>
      </c>
      <c r="M1297" s="2144" t="s">
        <v>11778</v>
      </c>
      <c r="N1297" s="2144"/>
      <c r="O1297" s="2145" t="s">
        <v>11779</v>
      </c>
      <c r="P1297" s="2146">
        <v>7</v>
      </c>
      <c r="Q1297" s="1764" t="s">
        <v>10981</v>
      </c>
      <c r="R1297" s="1775" t="s">
        <v>6707</v>
      </c>
      <c r="S1297" s="1775" t="s">
        <v>6708</v>
      </c>
      <c r="T1297" s="66" t="s">
        <v>10690</v>
      </c>
      <c r="U1297" s="1764" t="s">
        <v>11780</v>
      </c>
      <c r="V1297" s="66">
        <v>861230104</v>
      </c>
    </row>
    <row r="1298" spans="3:22" ht="15" customHeight="1" x14ac:dyDescent="0.25">
      <c r="C1298" s="2112">
        <v>44636</v>
      </c>
      <c r="D1298" s="145" t="s">
        <v>11747</v>
      </c>
      <c r="E1298" s="1765" t="s">
        <v>6906</v>
      </c>
      <c r="F1298" s="2147">
        <v>62</v>
      </c>
      <c r="G1298" s="2148"/>
      <c r="H1298" s="2149"/>
      <c r="I1298" s="2148"/>
      <c r="J1298" s="2150" t="s">
        <v>11776</v>
      </c>
      <c r="K1298" s="2151" t="s">
        <v>506</v>
      </c>
      <c r="L1298" s="2151" t="s">
        <v>8987</v>
      </c>
      <c r="M1298" s="2152" t="s">
        <v>11781</v>
      </c>
      <c r="N1298" s="2152"/>
      <c r="O1298" s="2153" t="s">
        <v>11782</v>
      </c>
      <c r="P1298" s="2147">
        <v>1</v>
      </c>
      <c r="Q1298" s="1765" t="s">
        <v>4617</v>
      </c>
      <c r="R1298" s="1770" t="s">
        <v>6803</v>
      </c>
      <c r="S1298" s="1770" t="s">
        <v>6804</v>
      </c>
      <c r="T1298" s="61" t="s">
        <v>10799</v>
      </c>
      <c r="U1298" s="1765"/>
      <c r="V1298" s="61"/>
    </row>
    <row r="1299" spans="3:22" ht="15" customHeight="1" x14ac:dyDescent="0.25">
      <c r="C1299" s="2078">
        <v>44635</v>
      </c>
      <c r="D1299" s="1664" t="s">
        <v>11783</v>
      </c>
      <c r="E1299" s="1764" t="s">
        <v>10916</v>
      </c>
      <c r="F1299" s="1721" t="s">
        <v>11784</v>
      </c>
      <c r="G1299" s="1766"/>
      <c r="H1299" s="1766"/>
      <c r="I1299" s="1766"/>
      <c r="J1299" s="1767" t="s">
        <v>11766</v>
      </c>
      <c r="K1299" s="1665" t="s">
        <v>506</v>
      </c>
      <c r="L1299" s="1720" t="s">
        <v>11785</v>
      </c>
      <c r="M1299" s="1768" t="s">
        <v>11786</v>
      </c>
      <c r="N1299" s="1768"/>
      <c r="O1299" s="1769" t="s">
        <v>11787</v>
      </c>
      <c r="P1299" s="1721">
        <v>2</v>
      </c>
      <c r="Q1299" s="1764" t="s">
        <v>10921</v>
      </c>
      <c r="R1299" s="1775" t="s">
        <v>7896</v>
      </c>
      <c r="S1299" s="1775" t="s">
        <v>6579</v>
      </c>
      <c r="T1299" s="66" t="s">
        <v>10922</v>
      </c>
      <c r="U1299" s="1764" t="s">
        <v>11788</v>
      </c>
      <c r="V1299" s="66"/>
    </row>
    <row r="1300" spans="3:22" ht="15" customHeight="1" x14ac:dyDescent="0.25">
      <c r="C1300" s="2078">
        <v>44635</v>
      </c>
      <c r="D1300" s="1734" t="s">
        <v>11789</v>
      </c>
      <c r="E1300" s="1764" t="s">
        <v>10872</v>
      </c>
      <c r="F1300" s="1735" t="s">
        <v>11790</v>
      </c>
      <c r="G1300" s="1786"/>
      <c r="H1300" s="1786"/>
      <c r="I1300" s="1786"/>
      <c r="J1300" s="1788" t="s">
        <v>8787</v>
      </c>
      <c r="K1300" s="1735" t="s">
        <v>3609</v>
      </c>
      <c r="L1300" s="1789" t="s">
        <v>11791</v>
      </c>
      <c r="M1300" s="1790" t="s">
        <v>501</v>
      </c>
      <c r="N1300" s="1790"/>
      <c r="O1300" s="1791" t="s">
        <v>11638</v>
      </c>
      <c r="P1300" s="1785">
        <v>1</v>
      </c>
      <c r="Q1300" s="1764" t="s">
        <v>10877</v>
      </c>
      <c r="R1300" s="1775" t="s">
        <v>8838</v>
      </c>
      <c r="S1300" s="1775" t="s">
        <v>6534</v>
      </c>
      <c r="T1300" s="66" t="s">
        <v>10878</v>
      </c>
      <c r="U1300" s="1764"/>
      <c r="V1300" s="66"/>
    </row>
    <row r="1301" spans="3:22" ht="15" customHeight="1" x14ac:dyDescent="0.25">
      <c r="C1301" s="2078">
        <v>44635</v>
      </c>
      <c r="D1301" s="1664" t="s">
        <v>11792</v>
      </c>
      <c r="E1301" s="1765" t="s">
        <v>11793</v>
      </c>
      <c r="F1301" s="1816" t="s">
        <v>3759</v>
      </c>
      <c r="G1301" s="1766"/>
      <c r="H1301" s="1766"/>
      <c r="I1301" s="1766"/>
      <c r="J1301" s="1767" t="s">
        <v>11766</v>
      </c>
      <c r="K1301" s="1665" t="s">
        <v>782</v>
      </c>
      <c r="L1301" s="1720" t="s">
        <v>11794</v>
      </c>
      <c r="M1301" s="1768" t="s">
        <v>11795</v>
      </c>
      <c r="N1301" s="1768"/>
      <c r="O1301" s="1769" t="s">
        <v>11796</v>
      </c>
      <c r="P1301" s="1721">
        <v>124</v>
      </c>
      <c r="Q1301" s="1765" t="s">
        <v>11797</v>
      </c>
      <c r="R1301" s="1770" t="s">
        <v>11180</v>
      </c>
      <c r="S1301" s="1770" t="s">
        <v>6534</v>
      </c>
      <c r="T1301" s="61" t="s">
        <v>11798</v>
      </c>
      <c r="U1301" s="1765"/>
      <c r="V1301" s="61"/>
    </row>
    <row r="1302" spans="3:22" ht="15" customHeight="1" x14ac:dyDescent="0.25">
      <c r="C1302" s="2078">
        <v>44634</v>
      </c>
      <c r="D1302" s="1679" t="s">
        <v>11799</v>
      </c>
      <c r="E1302" s="1764" t="s">
        <v>9610</v>
      </c>
      <c r="F1302" s="1771">
        <v>15</v>
      </c>
      <c r="G1302" s="1772"/>
      <c r="H1302" s="1772"/>
      <c r="I1302" s="1772"/>
      <c r="J1302" s="1779" t="s">
        <v>11800</v>
      </c>
      <c r="K1302" s="1680" t="s">
        <v>506</v>
      </c>
      <c r="L1302" s="1778"/>
      <c r="M1302" s="1773" t="s">
        <v>11727</v>
      </c>
      <c r="N1302" s="1773"/>
      <c r="O1302" s="1774" t="s">
        <v>11801</v>
      </c>
      <c r="P1302" s="1771">
        <v>2</v>
      </c>
      <c r="Q1302" s="1764" t="s">
        <v>5851</v>
      </c>
      <c r="R1302" s="1775" t="s">
        <v>9301</v>
      </c>
      <c r="S1302" s="1775" t="s">
        <v>6502</v>
      </c>
      <c r="T1302" s="66" t="s">
        <v>11802</v>
      </c>
      <c r="U1302" s="1764" t="s">
        <v>9615</v>
      </c>
      <c r="V1302" s="66"/>
    </row>
    <row r="1303" spans="3:22" ht="15" customHeight="1" x14ac:dyDescent="0.25">
      <c r="C1303" s="2078">
        <v>44634</v>
      </c>
      <c r="D1303" s="1734" t="s">
        <v>11803</v>
      </c>
      <c r="E1303" s="1764" t="s">
        <v>8906</v>
      </c>
      <c r="F1303" s="2154" t="s">
        <v>11804</v>
      </c>
      <c r="G1303" s="2155"/>
      <c r="H1303" s="2155"/>
      <c r="I1303" s="2155"/>
      <c r="J1303" s="2156" t="s">
        <v>724</v>
      </c>
      <c r="K1303" s="1979" t="s">
        <v>506</v>
      </c>
      <c r="L1303" s="2157" t="s">
        <v>11805</v>
      </c>
      <c r="M1303" s="2158" t="s">
        <v>11806</v>
      </c>
      <c r="N1303" s="2158"/>
      <c r="O1303" s="2159" t="s">
        <v>11807</v>
      </c>
      <c r="P1303" s="2154">
        <v>50</v>
      </c>
      <c r="Q1303" s="1764" t="s">
        <v>8905</v>
      </c>
      <c r="R1303" s="1775" t="s">
        <v>8907</v>
      </c>
      <c r="S1303" s="1775" t="s">
        <v>6817</v>
      </c>
      <c r="T1303" s="66" t="s">
        <v>11808</v>
      </c>
      <c r="U1303" s="1764"/>
      <c r="V1303" s="66"/>
    </row>
    <row r="1304" spans="3:22" ht="15" customHeight="1" x14ac:dyDescent="0.25">
      <c r="C1304" s="2078">
        <v>44634</v>
      </c>
      <c r="D1304" s="1679" t="s">
        <v>11809</v>
      </c>
      <c r="E1304" s="1764" t="s">
        <v>8452</v>
      </c>
      <c r="F1304" s="1680">
        <v>15</v>
      </c>
      <c r="G1304" s="1772"/>
      <c r="H1304" s="1772"/>
      <c r="I1304" s="1772"/>
      <c r="J1304" s="1779">
        <v>44713</v>
      </c>
      <c r="K1304" s="1680" t="s">
        <v>782</v>
      </c>
      <c r="L1304" s="1778" t="s">
        <v>11810</v>
      </c>
      <c r="M1304" s="1773" t="s">
        <v>3464</v>
      </c>
      <c r="N1304" s="1773"/>
      <c r="O1304" s="1774" t="s">
        <v>11811</v>
      </c>
      <c r="P1304" s="1771">
        <v>117</v>
      </c>
      <c r="Q1304" s="1764" t="s">
        <v>8451</v>
      </c>
      <c r="R1304" s="1775" t="s">
        <v>8453</v>
      </c>
      <c r="S1304" s="1775" t="s">
        <v>6579</v>
      </c>
      <c r="T1304" s="66" t="s">
        <v>8962</v>
      </c>
      <c r="U1304" s="1764" t="s">
        <v>8963</v>
      </c>
      <c r="V1304" s="66">
        <v>234304518</v>
      </c>
    </row>
    <row r="1305" spans="3:22" ht="15" customHeight="1" x14ac:dyDescent="0.25">
      <c r="C1305" s="2078">
        <v>44634</v>
      </c>
      <c r="D1305" s="1664" t="s">
        <v>11812</v>
      </c>
      <c r="E1305" s="1765" t="s">
        <v>6601</v>
      </c>
      <c r="F1305" s="1721">
        <v>20</v>
      </c>
      <c r="G1305" s="1766"/>
      <c r="H1305" s="1766"/>
      <c r="I1305" s="1766"/>
      <c r="J1305" s="1767" t="s">
        <v>11813</v>
      </c>
      <c r="K1305" s="1665" t="s">
        <v>506</v>
      </c>
      <c r="L1305" s="1720" t="s">
        <v>11814</v>
      </c>
      <c r="M1305" s="1768" t="s">
        <v>11815</v>
      </c>
      <c r="N1305" s="1768"/>
      <c r="O1305" s="1769" t="s">
        <v>11816</v>
      </c>
      <c r="P1305" s="1721">
        <v>12</v>
      </c>
      <c r="Q1305" s="1765" t="s">
        <v>5988</v>
      </c>
      <c r="R1305" s="1770" t="s">
        <v>6602</v>
      </c>
      <c r="S1305" s="1770" t="s">
        <v>6603</v>
      </c>
      <c r="T1305" s="61" t="s">
        <v>10708</v>
      </c>
      <c r="U1305" s="1765"/>
      <c r="V1305" s="61"/>
    </row>
    <row r="1306" spans="3:22" ht="15" customHeight="1" x14ac:dyDescent="0.25">
      <c r="C1306" s="2078">
        <v>44634</v>
      </c>
      <c r="D1306" s="1664" t="s">
        <v>11817</v>
      </c>
      <c r="E1306" s="1765" t="s">
        <v>11818</v>
      </c>
      <c r="F1306" s="1721">
        <v>86</v>
      </c>
      <c r="G1306" s="1766"/>
      <c r="H1306" s="1766"/>
      <c r="I1306" s="1766"/>
      <c r="J1306" s="1767" t="s">
        <v>11819</v>
      </c>
      <c r="K1306" s="1665" t="s">
        <v>782</v>
      </c>
      <c r="L1306" s="1720" t="s">
        <v>918</v>
      </c>
      <c r="M1306" s="1768" t="s">
        <v>11820</v>
      </c>
      <c r="N1306" s="1768"/>
      <c r="O1306" s="1769" t="s">
        <v>11821</v>
      </c>
      <c r="P1306" s="1721">
        <v>17</v>
      </c>
      <c r="Q1306" s="1765" t="s">
        <v>11822</v>
      </c>
      <c r="R1306" s="1770" t="s">
        <v>11823</v>
      </c>
      <c r="S1306" s="1770" t="s">
        <v>6817</v>
      </c>
      <c r="T1306" s="61" t="s">
        <v>11824</v>
      </c>
      <c r="U1306" s="1765"/>
      <c r="V1306" s="61" t="s">
        <v>11825</v>
      </c>
    </row>
    <row r="1307" spans="3:22" ht="15" customHeight="1" x14ac:dyDescent="0.25">
      <c r="C1307" s="2078">
        <v>44631</v>
      </c>
      <c r="D1307" s="1693" t="s">
        <v>11826</v>
      </c>
      <c r="E1307" s="1764" t="s">
        <v>6815</v>
      </c>
      <c r="F1307" s="1792">
        <v>5</v>
      </c>
      <c r="G1307" s="1793"/>
      <c r="H1307" s="1793"/>
      <c r="I1307" s="1793"/>
      <c r="J1307" s="1794" t="s">
        <v>11827</v>
      </c>
      <c r="K1307" s="1694" t="s">
        <v>506</v>
      </c>
      <c r="L1307" s="1694" t="s">
        <v>8987</v>
      </c>
      <c r="M1307" s="1796" t="s">
        <v>11828</v>
      </c>
      <c r="N1307" s="1796"/>
      <c r="O1307" s="1797" t="s">
        <v>11767</v>
      </c>
      <c r="P1307" s="1792">
        <v>34</v>
      </c>
      <c r="Q1307" s="1764" t="s">
        <v>5301</v>
      </c>
      <c r="R1307" s="1775" t="s">
        <v>6816</v>
      </c>
      <c r="S1307" s="1775" t="s">
        <v>6817</v>
      </c>
      <c r="T1307" s="66" t="s">
        <v>11829</v>
      </c>
      <c r="U1307" s="1764"/>
      <c r="V1307" s="66"/>
    </row>
    <row r="1308" spans="3:22" ht="15" customHeight="1" x14ac:dyDescent="0.25">
      <c r="C1308" s="2078">
        <v>44631</v>
      </c>
      <c r="D1308" s="1679" t="s">
        <v>11830</v>
      </c>
      <c r="E1308" s="1764" t="s">
        <v>11320</v>
      </c>
      <c r="F1308" s="1680">
        <v>150</v>
      </c>
      <c r="G1308" s="1772"/>
      <c r="H1308" s="1772"/>
      <c r="I1308" s="1772"/>
      <c r="J1308" s="1779" t="s">
        <v>11831</v>
      </c>
      <c r="K1308" s="1680" t="s">
        <v>506</v>
      </c>
      <c r="L1308" s="1720"/>
      <c r="M1308" s="1773" t="s">
        <v>11770</v>
      </c>
      <c r="N1308" s="1773"/>
      <c r="O1308" s="1774" t="s">
        <v>11492</v>
      </c>
      <c r="P1308" s="1771">
        <v>0</v>
      </c>
      <c r="Q1308" s="1764" t="s">
        <v>7539</v>
      </c>
      <c r="R1308" s="1775" t="s">
        <v>7541</v>
      </c>
      <c r="S1308" s="1775" t="s">
        <v>6502</v>
      </c>
      <c r="T1308" s="66">
        <v>1760</v>
      </c>
      <c r="U1308" s="1764"/>
      <c r="V1308" s="66"/>
    </row>
    <row r="1309" spans="3:22" ht="15" customHeight="1" x14ac:dyDescent="0.25">
      <c r="C1309" s="2078">
        <v>44631</v>
      </c>
      <c r="D1309" s="1664" t="s">
        <v>11832</v>
      </c>
      <c r="E1309" s="1765" t="s">
        <v>8953</v>
      </c>
      <c r="F1309" s="1665">
        <v>7</v>
      </c>
      <c r="G1309" s="1766"/>
      <c r="H1309" s="1766"/>
      <c r="I1309" s="1766"/>
      <c r="J1309" s="1767" t="s">
        <v>11833</v>
      </c>
      <c r="K1309" s="1665" t="s">
        <v>506</v>
      </c>
      <c r="L1309" s="1720" t="s">
        <v>11834</v>
      </c>
      <c r="M1309" s="1768" t="s">
        <v>11835</v>
      </c>
      <c r="N1309" s="1768"/>
      <c r="O1309" s="1769" t="s">
        <v>11821</v>
      </c>
      <c r="P1309" s="1721">
        <v>6</v>
      </c>
      <c r="Q1309" s="1765" t="s">
        <v>8952</v>
      </c>
      <c r="R1309" s="1770" t="s">
        <v>8954</v>
      </c>
      <c r="S1309" s="1770" t="s">
        <v>6534</v>
      </c>
      <c r="T1309" s="61" t="s">
        <v>8955</v>
      </c>
      <c r="U1309" s="1765"/>
      <c r="V1309" s="61">
        <v>342527426</v>
      </c>
    </row>
    <row r="1310" spans="3:22" ht="15" customHeight="1" x14ac:dyDescent="0.25">
      <c r="C1310" s="2078">
        <v>44631</v>
      </c>
      <c r="D1310" s="2160" t="s">
        <v>11773</v>
      </c>
      <c r="E1310" s="1764" t="s">
        <v>11774</v>
      </c>
      <c r="F1310" s="2161" t="s">
        <v>11836</v>
      </c>
      <c r="G1310" s="2162"/>
      <c r="H1310" s="2162"/>
      <c r="I1310" s="2162"/>
      <c r="J1310" s="2163" t="s">
        <v>11837</v>
      </c>
      <c r="K1310" s="2164" t="s">
        <v>506</v>
      </c>
      <c r="L1310" s="2164" t="s">
        <v>11838</v>
      </c>
      <c r="M1310" s="2165" t="s">
        <v>11778</v>
      </c>
      <c r="N1310" s="2165"/>
      <c r="O1310" s="2166" t="s">
        <v>11839</v>
      </c>
      <c r="P1310" s="2167">
        <v>7</v>
      </c>
      <c r="Q1310" s="1764" t="s">
        <v>10981</v>
      </c>
      <c r="R1310" s="1775" t="s">
        <v>6707</v>
      </c>
      <c r="S1310" s="1775" t="s">
        <v>6708</v>
      </c>
      <c r="T1310" s="66" t="s">
        <v>10690</v>
      </c>
      <c r="U1310" s="1764" t="s">
        <v>11780</v>
      </c>
      <c r="V1310" s="66">
        <v>861230104</v>
      </c>
    </row>
    <row r="1311" spans="3:22" ht="15" customHeight="1" x14ac:dyDescent="0.25">
      <c r="C1311" s="2078">
        <v>44630</v>
      </c>
      <c r="D1311" s="1664" t="s">
        <v>11840</v>
      </c>
      <c r="E1311" s="1765" t="s">
        <v>11681</v>
      </c>
      <c r="F1311" s="1665">
        <v>20</v>
      </c>
      <c r="G1311" s="1766"/>
      <c r="H1311" s="1766"/>
      <c r="I1311" s="1766"/>
      <c r="J1311" s="1767" t="s">
        <v>11841</v>
      </c>
      <c r="K1311" s="1665" t="s">
        <v>506</v>
      </c>
      <c r="L1311" s="1720" t="s">
        <v>11842</v>
      </c>
      <c r="M1311" s="1768" t="s">
        <v>11820</v>
      </c>
      <c r="N1311" s="1768"/>
      <c r="O1311" s="1769" t="s">
        <v>11843</v>
      </c>
      <c r="P1311" s="1721">
        <v>0</v>
      </c>
      <c r="Q1311" s="1765" t="s">
        <v>10719</v>
      </c>
      <c r="R1311" s="1770" t="s">
        <v>10720</v>
      </c>
      <c r="S1311" s="1770" t="s">
        <v>6447</v>
      </c>
      <c r="T1311" s="61" t="s">
        <v>10721</v>
      </c>
      <c r="U1311" s="1765"/>
      <c r="V1311" s="61">
        <v>230306168</v>
      </c>
    </row>
    <row r="1312" spans="3:22" ht="15" customHeight="1" x14ac:dyDescent="0.25">
      <c r="C1312" s="2078">
        <v>44630</v>
      </c>
      <c r="D1312" s="1679" t="s">
        <v>11844</v>
      </c>
      <c r="E1312" s="1764" t="s">
        <v>11684</v>
      </c>
      <c r="F1312" s="1890" t="s">
        <v>11845</v>
      </c>
      <c r="G1312" s="1772"/>
      <c r="H1312" s="1772"/>
      <c r="I1312" s="1772"/>
      <c r="J1312" s="1779" t="s">
        <v>11846</v>
      </c>
      <c r="K1312" s="1680" t="s">
        <v>11545</v>
      </c>
      <c r="L1312" s="1778" t="s">
        <v>11847</v>
      </c>
      <c r="M1312" s="1768" t="s">
        <v>11848</v>
      </c>
      <c r="N1312" s="1768"/>
      <c r="O1312" s="1774" t="s">
        <v>11821</v>
      </c>
      <c r="P1312" s="1771">
        <v>0</v>
      </c>
      <c r="Q1312" s="1764" t="s">
        <v>6683</v>
      </c>
      <c r="R1312" s="1775" t="s">
        <v>11548</v>
      </c>
      <c r="S1312" s="1775" t="s">
        <v>11549</v>
      </c>
      <c r="T1312" s="66">
        <v>20108</v>
      </c>
      <c r="U1312" s="1764"/>
      <c r="V1312" s="66"/>
    </row>
    <row r="1313" spans="3:22" ht="15" customHeight="1" x14ac:dyDescent="0.25">
      <c r="C1313" s="2078">
        <v>44630</v>
      </c>
      <c r="D1313" s="1664" t="s">
        <v>11849</v>
      </c>
      <c r="E1313" s="1765" t="s">
        <v>11850</v>
      </c>
      <c r="F1313" s="1665">
        <v>400</v>
      </c>
      <c r="G1313" s="1766"/>
      <c r="H1313" s="1766"/>
      <c r="I1313" s="1766"/>
      <c r="J1313" s="1767" t="s">
        <v>11851</v>
      </c>
      <c r="K1313" s="1665" t="s">
        <v>506</v>
      </c>
      <c r="L1313" s="1720" t="s">
        <v>11852</v>
      </c>
      <c r="M1313" s="1768" t="s">
        <v>11853</v>
      </c>
      <c r="N1313" s="1768"/>
      <c r="O1313" s="1769" t="s">
        <v>11854</v>
      </c>
      <c r="P1313" s="1721">
        <v>0</v>
      </c>
      <c r="Q1313" s="1765" t="s">
        <v>11855</v>
      </c>
      <c r="R1313" s="1770" t="s">
        <v>11856</v>
      </c>
      <c r="S1313" s="1770" t="s">
        <v>6484</v>
      </c>
      <c r="T1313" s="61" t="s">
        <v>11857</v>
      </c>
      <c r="U1313" s="1765" t="s">
        <v>11858</v>
      </c>
      <c r="V1313" s="61"/>
    </row>
    <row r="1314" spans="3:22" ht="15" customHeight="1" x14ac:dyDescent="0.25">
      <c r="C1314" s="2078">
        <v>44630</v>
      </c>
      <c r="D1314" s="1679" t="s">
        <v>11859</v>
      </c>
      <c r="E1314" s="1764" t="s">
        <v>11556</v>
      </c>
      <c r="F1314" s="1882" t="s">
        <v>11860</v>
      </c>
      <c r="G1314" s="1772"/>
      <c r="H1314" s="1772"/>
      <c r="I1314" s="1772"/>
      <c r="J1314" s="1779" t="s">
        <v>11861</v>
      </c>
      <c r="K1314" s="1680" t="s">
        <v>506</v>
      </c>
      <c r="L1314" s="1778" t="s">
        <v>11862</v>
      </c>
      <c r="M1314" s="1773" t="s">
        <v>11770</v>
      </c>
      <c r="N1314" s="1773"/>
      <c r="O1314" s="1774" t="s">
        <v>11863</v>
      </c>
      <c r="P1314" s="1771">
        <v>0</v>
      </c>
      <c r="Q1314" s="1764" t="s">
        <v>5400</v>
      </c>
      <c r="R1314" s="1775" t="s">
        <v>7541</v>
      </c>
      <c r="S1314" s="1775" t="s">
        <v>6502</v>
      </c>
      <c r="T1314" s="66" t="s">
        <v>11559</v>
      </c>
      <c r="U1314" s="1764" t="s">
        <v>11560</v>
      </c>
      <c r="V1314" s="66">
        <v>198814415</v>
      </c>
    </row>
    <row r="1315" spans="3:22" ht="15" customHeight="1" x14ac:dyDescent="0.25">
      <c r="C1315" s="2078">
        <v>44629</v>
      </c>
      <c r="D1315" s="1679" t="s">
        <v>11864</v>
      </c>
      <c r="E1315" s="1764" t="s">
        <v>11737</v>
      </c>
      <c r="F1315" s="1680">
        <v>20</v>
      </c>
      <c r="G1315" s="1772"/>
      <c r="H1315" s="1772"/>
      <c r="I1315" s="1772"/>
      <c r="J1315" s="1779" t="s">
        <v>11865</v>
      </c>
      <c r="K1315" s="1680" t="s">
        <v>506</v>
      </c>
      <c r="L1315" s="1778" t="s">
        <v>11866</v>
      </c>
      <c r="M1315" s="1773"/>
      <c r="N1315" s="1773"/>
      <c r="O1315" s="1774" t="s">
        <v>11801</v>
      </c>
      <c r="P1315" s="1771">
        <v>5</v>
      </c>
      <c r="Q1315" s="1764" t="s">
        <v>11741</v>
      </c>
      <c r="R1315" s="1775" t="s">
        <v>6602</v>
      </c>
      <c r="S1315" s="1775" t="s">
        <v>6603</v>
      </c>
      <c r="T1315" s="66" t="s">
        <v>11742</v>
      </c>
      <c r="U1315" s="1764"/>
      <c r="V1315" s="66">
        <v>135447498</v>
      </c>
    </row>
    <row r="1316" spans="3:22" ht="15" customHeight="1" x14ac:dyDescent="0.25">
      <c r="C1316" s="2078">
        <v>44629</v>
      </c>
      <c r="D1316" s="1664" t="s">
        <v>11867</v>
      </c>
      <c r="E1316" s="1765" t="s">
        <v>11868</v>
      </c>
      <c r="F1316" s="1721">
        <v>24</v>
      </c>
      <c r="G1316" s="1766"/>
      <c r="H1316" s="1766"/>
      <c r="I1316" s="1766"/>
      <c r="J1316" s="1767" t="s">
        <v>11869</v>
      </c>
      <c r="K1316" s="1665" t="s">
        <v>782</v>
      </c>
      <c r="L1316" s="1849" t="s">
        <v>11870</v>
      </c>
      <c r="M1316" s="1768" t="s">
        <v>11871</v>
      </c>
      <c r="N1316" s="1768"/>
      <c r="O1316" s="1769" t="s">
        <v>11872</v>
      </c>
      <c r="P1316" s="1721">
        <v>80</v>
      </c>
      <c r="Q1316" s="1765" t="s">
        <v>6114</v>
      </c>
      <c r="R1316" s="1770" t="s">
        <v>7295</v>
      </c>
      <c r="S1316" s="1770" t="s">
        <v>6475</v>
      </c>
      <c r="T1316" s="61" t="s">
        <v>11873</v>
      </c>
      <c r="U1316" s="1765"/>
      <c r="V1316" s="61"/>
    </row>
    <row r="1317" spans="3:22" ht="15" customHeight="1" x14ac:dyDescent="0.25">
      <c r="C1317" s="2078">
        <v>44629</v>
      </c>
      <c r="D1317" s="1679" t="s">
        <v>11874</v>
      </c>
      <c r="E1317" s="1764" t="s">
        <v>6571</v>
      </c>
      <c r="F1317" s="1771">
        <v>8</v>
      </c>
      <c r="G1317" s="1772"/>
      <c r="H1317" s="1772"/>
      <c r="I1317" s="1772"/>
      <c r="J1317" s="1779">
        <v>44631</v>
      </c>
      <c r="K1317" s="1680" t="s">
        <v>506</v>
      </c>
      <c r="L1317" s="1720" t="s">
        <v>11875</v>
      </c>
      <c r="M1317" s="1773" t="s">
        <v>11876</v>
      </c>
      <c r="N1317" s="1773"/>
      <c r="O1317" s="1774" t="s">
        <v>11877</v>
      </c>
      <c r="P1317" s="1771">
        <v>32</v>
      </c>
      <c r="Q1317" s="1764" t="s">
        <v>3559</v>
      </c>
      <c r="R1317" s="1775" t="s">
        <v>6572</v>
      </c>
      <c r="S1317" s="1775" t="s">
        <v>6573</v>
      </c>
      <c r="T1317" s="66" t="s">
        <v>9125</v>
      </c>
      <c r="U1317" s="1764" t="s">
        <v>10092</v>
      </c>
      <c r="V1317" s="66">
        <v>749026308</v>
      </c>
    </row>
    <row r="1318" spans="3:22" ht="15" customHeight="1" x14ac:dyDescent="0.25">
      <c r="C1318" s="2078">
        <v>44629</v>
      </c>
      <c r="D1318" s="1664" t="s">
        <v>11878</v>
      </c>
      <c r="E1318" s="1765" t="s">
        <v>11850</v>
      </c>
      <c r="F1318" s="1665">
        <v>100</v>
      </c>
      <c r="G1318" s="1766"/>
      <c r="H1318" s="1766"/>
      <c r="I1318" s="1766"/>
      <c r="J1318" s="1767" t="s">
        <v>11851</v>
      </c>
      <c r="K1318" s="1665" t="s">
        <v>506</v>
      </c>
      <c r="L1318" s="1720"/>
      <c r="M1318" s="1768" t="s">
        <v>11820</v>
      </c>
      <c r="N1318" s="1768"/>
      <c r="O1318" s="1769" t="s">
        <v>11854</v>
      </c>
      <c r="P1318" s="1721">
        <v>0</v>
      </c>
      <c r="Q1318" s="1765" t="s">
        <v>11855</v>
      </c>
      <c r="R1318" s="1770" t="s">
        <v>11856</v>
      </c>
      <c r="S1318" s="1770" t="s">
        <v>6484</v>
      </c>
      <c r="T1318" s="61" t="s">
        <v>11857</v>
      </c>
      <c r="U1318" s="1765" t="s">
        <v>11858</v>
      </c>
      <c r="V1318" s="61"/>
    </row>
    <row r="1319" spans="3:22" ht="15" customHeight="1" x14ac:dyDescent="0.25">
      <c r="C1319" s="2078">
        <v>44628</v>
      </c>
      <c r="D1319" s="1664" t="s">
        <v>11879</v>
      </c>
      <c r="E1319" s="1765" t="s">
        <v>7727</v>
      </c>
      <c r="F1319" s="1665">
        <v>2</v>
      </c>
      <c r="G1319" s="1766"/>
      <c r="H1319" s="1766"/>
      <c r="I1319" s="1766"/>
      <c r="J1319" s="1767" t="s">
        <v>11880</v>
      </c>
      <c r="K1319" s="1665" t="s">
        <v>506</v>
      </c>
      <c r="L1319" s="1720"/>
      <c r="M1319" s="1768" t="s">
        <v>11881</v>
      </c>
      <c r="N1319" s="1768"/>
      <c r="O1319" s="1769" t="s">
        <v>11882</v>
      </c>
      <c r="P1319" s="1721">
        <v>109</v>
      </c>
      <c r="Q1319" s="1765" t="s">
        <v>5426</v>
      </c>
      <c r="R1319" s="1770" t="s">
        <v>6984</v>
      </c>
      <c r="S1319" s="1770" t="s">
        <v>6546</v>
      </c>
      <c r="T1319" s="61" t="s">
        <v>10141</v>
      </c>
      <c r="U1319" s="1765"/>
      <c r="V1319" s="61"/>
    </row>
    <row r="1320" spans="3:22" ht="15" customHeight="1" x14ac:dyDescent="0.35">
      <c r="C1320" s="2078">
        <v>44628</v>
      </c>
      <c r="D1320" s="1734" t="s">
        <v>11206</v>
      </c>
      <c r="E1320" s="1764" t="s">
        <v>11207</v>
      </c>
      <c r="F1320" s="1834" t="s">
        <v>11883</v>
      </c>
      <c r="G1320" s="1786"/>
      <c r="H1320" s="1787"/>
      <c r="I1320" s="1786"/>
      <c r="J1320" s="1788" t="s">
        <v>11884</v>
      </c>
      <c r="K1320" s="1735" t="s">
        <v>3667</v>
      </c>
      <c r="L1320" s="1789" t="s">
        <v>11885</v>
      </c>
      <c r="M1320" s="1790" t="s">
        <v>11806</v>
      </c>
      <c r="N1320" s="1790"/>
      <c r="O1320" s="1791" t="s">
        <v>11886</v>
      </c>
      <c r="P1320" s="1785">
        <v>15</v>
      </c>
      <c r="Q1320" s="1764" t="s">
        <v>11213</v>
      </c>
      <c r="R1320" s="1775" t="s">
        <v>9168</v>
      </c>
      <c r="S1320" s="1775" t="s">
        <v>6546</v>
      </c>
      <c r="T1320" s="66" t="s">
        <v>11214</v>
      </c>
      <c r="U1320" s="1764"/>
      <c r="V1320" s="66">
        <v>956956</v>
      </c>
    </row>
    <row r="1321" spans="3:22" ht="15" customHeight="1" x14ac:dyDescent="0.25">
      <c r="C1321" s="2078">
        <v>44627</v>
      </c>
      <c r="D1321" s="1723" t="s">
        <v>11887</v>
      </c>
      <c r="E1321" s="1765" t="s">
        <v>7533</v>
      </c>
      <c r="F1321" s="1784">
        <v>15</v>
      </c>
      <c r="G1321" s="1780"/>
      <c r="H1321" s="1780"/>
      <c r="I1321" s="1780"/>
      <c r="J1321" s="1781" t="s">
        <v>11888</v>
      </c>
      <c r="K1321" s="1724" t="s">
        <v>506</v>
      </c>
      <c r="L1321" s="1724" t="s">
        <v>8987</v>
      </c>
      <c r="M1321" s="1782" t="s">
        <v>11881</v>
      </c>
      <c r="N1321" s="1782"/>
      <c r="O1321" s="1783" t="s">
        <v>11889</v>
      </c>
      <c r="P1321" s="1784">
        <v>24</v>
      </c>
      <c r="Q1321" s="1765" t="s">
        <v>5924</v>
      </c>
      <c r="R1321" s="1770" t="s">
        <v>7534</v>
      </c>
      <c r="S1321" s="1770" t="s">
        <v>6514</v>
      </c>
      <c r="T1321" s="61" t="s">
        <v>10684</v>
      </c>
      <c r="U1321" s="1765"/>
      <c r="V1321" s="61">
        <v>331355488</v>
      </c>
    </row>
    <row r="1322" spans="3:22" ht="15" customHeight="1" x14ac:dyDescent="0.25">
      <c r="C1322" s="2078">
        <v>44627</v>
      </c>
      <c r="D1322" s="1679" t="s">
        <v>11890</v>
      </c>
      <c r="E1322" s="1764" t="s">
        <v>11891</v>
      </c>
      <c r="F1322" s="1680">
        <v>10</v>
      </c>
      <c r="G1322" s="1772"/>
      <c r="H1322" s="1772"/>
      <c r="I1322" s="1772"/>
      <c r="J1322" s="1779" t="s">
        <v>11892</v>
      </c>
      <c r="K1322" s="1680" t="s">
        <v>3667</v>
      </c>
      <c r="L1322" s="2168"/>
      <c r="M1322" s="1773" t="s">
        <v>10408</v>
      </c>
      <c r="N1322" s="1773"/>
      <c r="O1322" s="1774" t="s">
        <v>11893</v>
      </c>
      <c r="P1322" s="1771">
        <v>47</v>
      </c>
      <c r="Q1322" s="1764" t="s">
        <v>9937</v>
      </c>
      <c r="R1322" s="1775" t="s">
        <v>9938</v>
      </c>
      <c r="S1322" s="1775" t="s">
        <v>6465</v>
      </c>
      <c r="T1322" s="66" t="s">
        <v>11894</v>
      </c>
      <c r="U1322" s="1764"/>
      <c r="V1322" s="66">
        <v>186569</v>
      </c>
    </row>
    <row r="1323" spans="3:22" ht="15" customHeight="1" x14ac:dyDescent="0.25">
      <c r="C1323" s="2078">
        <v>44625</v>
      </c>
      <c r="D1323" s="1664" t="s">
        <v>11895</v>
      </c>
      <c r="E1323" s="1765" t="s">
        <v>7977</v>
      </c>
      <c r="F1323" s="1721">
        <v>11</v>
      </c>
      <c r="G1323" s="1766"/>
      <c r="H1323" s="1766"/>
      <c r="I1323" s="1766"/>
      <c r="J1323" s="1767" t="s">
        <v>11896</v>
      </c>
      <c r="K1323" s="1665" t="s">
        <v>782</v>
      </c>
      <c r="L1323" s="2168"/>
      <c r="M1323" s="1768" t="s">
        <v>11897</v>
      </c>
      <c r="N1323" s="1768"/>
      <c r="O1323" s="1769" t="s">
        <v>11821</v>
      </c>
      <c r="P1323" s="1721">
        <v>11</v>
      </c>
      <c r="Q1323" s="1765" t="s">
        <v>4955</v>
      </c>
      <c r="R1323" s="1770" t="s">
        <v>7978</v>
      </c>
      <c r="S1323" s="1770" t="s">
        <v>6447</v>
      </c>
      <c r="T1323" s="61" t="s">
        <v>10445</v>
      </c>
      <c r="U1323" s="1765" t="s">
        <v>10446</v>
      </c>
      <c r="V1323" s="61"/>
    </row>
    <row r="1324" spans="3:22" ht="15" customHeight="1" x14ac:dyDescent="0.25">
      <c r="C1324" s="2078">
        <v>44625</v>
      </c>
      <c r="D1324" s="1723" t="s">
        <v>11898</v>
      </c>
      <c r="E1324" s="1765" t="s">
        <v>7533</v>
      </c>
      <c r="F1324" s="1724">
        <v>10</v>
      </c>
      <c r="G1324" s="1780"/>
      <c r="H1324" s="1780"/>
      <c r="I1324" s="1780"/>
      <c r="J1324" s="1781" t="s">
        <v>11899</v>
      </c>
      <c r="K1324" s="1724" t="s">
        <v>506</v>
      </c>
      <c r="L1324" s="1724" t="s">
        <v>8987</v>
      </c>
      <c r="M1324" s="1782" t="s">
        <v>11897</v>
      </c>
      <c r="N1324" s="1782"/>
      <c r="O1324" s="1783" t="s">
        <v>11900</v>
      </c>
      <c r="P1324" s="1784">
        <v>24</v>
      </c>
      <c r="Q1324" s="1765" t="s">
        <v>5924</v>
      </c>
      <c r="R1324" s="1770" t="s">
        <v>7534</v>
      </c>
      <c r="S1324" s="1770" t="s">
        <v>6514</v>
      </c>
      <c r="T1324" s="61" t="s">
        <v>10684</v>
      </c>
      <c r="U1324" s="1765"/>
      <c r="V1324" s="61">
        <v>331355488</v>
      </c>
    </row>
    <row r="1325" spans="3:22" ht="15" customHeight="1" x14ac:dyDescent="0.25">
      <c r="C1325" s="2078">
        <v>44624</v>
      </c>
      <c r="D1325" s="1734" t="s">
        <v>11721</v>
      </c>
      <c r="E1325" s="1764" t="s">
        <v>6729</v>
      </c>
      <c r="F1325" s="1834" t="s">
        <v>11901</v>
      </c>
      <c r="G1325" s="1786"/>
      <c r="H1325" s="1786"/>
      <c r="I1325" s="1786"/>
      <c r="J1325" s="1788" t="s">
        <v>11902</v>
      </c>
      <c r="K1325" s="1735" t="s">
        <v>3667</v>
      </c>
      <c r="L1325" s="1789" t="s">
        <v>11903</v>
      </c>
      <c r="M1325" s="1790"/>
      <c r="N1325" s="1790"/>
      <c r="O1325" s="1791" t="s">
        <v>11904</v>
      </c>
      <c r="P1325" s="1785">
        <v>1</v>
      </c>
      <c r="Q1325" s="1764" t="s">
        <v>11725</v>
      </c>
      <c r="R1325" s="1775" t="s">
        <v>6730</v>
      </c>
      <c r="S1325" s="1775" t="s">
        <v>6534</v>
      </c>
      <c r="T1325" s="66" t="s">
        <v>10913</v>
      </c>
      <c r="U1325" s="1764"/>
      <c r="V1325" s="66" t="s">
        <v>10914</v>
      </c>
    </row>
    <row r="1326" spans="3:22" ht="46.5" x14ac:dyDescent="0.25">
      <c r="C1326" s="2078">
        <v>44623</v>
      </c>
      <c r="D1326" s="1664" t="s">
        <v>11905</v>
      </c>
      <c r="E1326" s="1765" t="s">
        <v>11906</v>
      </c>
      <c r="F1326" s="1665">
        <v>205</v>
      </c>
      <c r="G1326" s="1766"/>
      <c r="H1326" s="1766"/>
      <c r="I1326" s="1766"/>
      <c r="J1326" s="1767" t="s">
        <v>11907</v>
      </c>
      <c r="K1326" s="1665" t="s">
        <v>506</v>
      </c>
      <c r="L1326" s="1720"/>
      <c r="M1326" s="1768" t="s">
        <v>11908</v>
      </c>
      <c r="N1326" s="1768"/>
      <c r="O1326" s="1769" t="s">
        <v>11909</v>
      </c>
      <c r="P1326" s="1721">
        <v>11</v>
      </c>
      <c r="Q1326" s="1765" t="s">
        <v>11910</v>
      </c>
      <c r="R1326" s="1770" t="s">
        <v>11911</v>
      </c>
      <c r="S1326" s="1770" t="s">
        <v>8550</v>
      </c>
      <c r="T1326" s="61" t="s">
        <v>11912</v>
      </c>
      <c r="U1326" s="1765"/>
      <c r="V1326" s="61">
        <v>19118029</v>
      </c>
    </row>
    <row r="1327" spans="3:22" ht="15" customHeight="1" x14ac:dyDescent="0.25">
      <c r="C1327" s="2078">
        <v>44622</v>
      </c>
      <c r="D1327" s="1693" t="s">
        <v>11913</v>
      </c>
      <c r="E1327" s="1764" t="s">
        <v>7895</v>
      </c>
      <c r="F1327" s="1792">
        <v>500</v>
      </c>
      <c r="G1327" s="1793"/>
      <c r="H1327" s="1793"/>
      <c r="I1327" s="1793"/>
      <c r="J1327" s="1794" t="s">
        <v>11914</v>
      </c>
      <c r="K1327" s="1694" t="s">
        <v>506</v>
      </c>
      <c r="L1327" s="1694" t="s">
        <v>8640</v>
      </c>
      <c r="M1327" s="1796" t="s">
        <v>11871</v>
      </c>
      <c r="N1327" s="1796"/>
      <c r="O1327" s="1797" t="s">
        <v>11915</v>
      </c>
      <c r="P1327" s="1792">
        <v>0</v>
      </c>
      <c r="Q1327" s="1764" t="s">
        <v>10921</v>
      </c>
      <c r="R1327" s="1775" t="s">
        <v>7896</v>
      </c>
      <c r="S1327" s="1775" t="s">
        <v>6579</v>
      </c>
      <c r="T1327" s="66" t="s">
        <v>10358</v>
      </c>
      <c r="U1327" s="1764"/>
      <c r="V1327" s="66"/>
    </row>
    <row r="1328" spans="3:22" ht="15" customHeight="1" x14ac:dyDescent="0.25">
      <c r="C1328" s="2078">
        <v>44622</v>
      </c>
      <c r="D1328" s="1723" t="s">
        <v>11916</v>
      </c>
      <c r="E1328" s="1764" t="s">
        <v>7895</v>
      </c>
      <c r="F1328" s="1965">
        <v>120</v>
      </c>
      <c r="G1328" s="1780"/>
      <c r="H1328" s="1780"/>
      <c r="I1328" s="1780"/>
      <c r="J1328" s="1781" t="s">
        <v>11914</v>
      </c>
      <c r="K1328" s="1724" t="s">
        <v>506</v>
      </c>
      <c r="L1328" s="1724" t="s">
        <v>11917</v>
      </c>
      <c r="M1328" s="1782" t="s">
        <v>11871</v>
      </c>
      <c r="N1328" s="1782"/>
      <c r="O1328" s="1783" t="s">
        <v>11915</v>
      </c>
      <c r="P1328" s="1784">
        <v>0</v>
      </c>
      <c r="Q1328" s="1764" t="s">
        <v>11763</v>
      </c>
      <c r="R1328" s="1775" t="s">
        <v>7896</v>
      </c>
      <c r="S1328" s="1775" t="s">
        <v>6579</v>
      </c>
      <c r="T1328" s="66" t="s">
        <v>10358</v>
      </c>
      <c r="U1328" s="1764"/>
      <c r="V1328" s="66"/>
    </row>
    <row r="1329" spans="3:22" ht="15" customHeight="1" x14ac:dyDescent="0.25">
      <c r="C1329" s="2078">
        <v>44621</v>
      </c>
      <c r="D1329" s="1679" t="s">
        <v>11918</v>
      </c>
      <c r="E1329" s="1764" t="s">
        <v>8452</v>
      </c>
      <c r="F1329" s="1680">
        <v>15</v>
      </c>
      <c r="G1329" s="1772"/>
      <c r="H1329" s="1772"/>
      <c r="I1329" s="1772"/>
      <c r="J1329" s="1779">
        <v>44621</v>
      </c>
      <c r="K1329" s="1680" t="s">
        <v>782</v>
      </c>
      <c r="L1329" s="1778" t="s">
        <v>11919</v>
      </c>
      <c r="M1329" s="1773" t="s">
        <v>3464</v>
      </c>
      <c r="N1329" s="1773"/>
      <c r="O1329" s="1774" t="s">
        <v>11811</v>
      </c>
      <c r="P1329" s="1771">
        <v>117</v>
      </c>
      <c r="Q1329" s="1764" t="s">
        <v>8451</v>
      </c>
      <c r="R1329" s="1775" t="s">
        <v>8453</v>
      </c>
      <c r="S1329" s="1775" t="s">
        <v>6579</v>
      </c>
      <c r="T1329" s="66" t="s">
        <v>8962</v>
      </c>
      <c r="U1329" s="1764" t="s">
        <v>8963</v>
      </c>
      <c r="V1329" s="66">
        <v>234304518</v>
      </c>
    </row>
    <row r="1330" spans="3:22" ht="15" customHeight="1" x14ac:dyDescent="0.25">
      <c r="C1330" s="2078">
        <v>44621</v>
      </c>
      <c r="D1330" s="1679" t="s">
        <v>11920</v>
      </c>
      <c r="E1330" s="1764" t="s">
        <v>6571</v>
      </c>
      <c r="F1330" s="1680">
        <v>32</v>
      </c>
      <c r="G1330" s="1772"/>
      <c r="H1330" s="1772"/>
      <c r="I1330" s="1772"/>
      <c r="J1330" s="1779">
        <v>44632</v>
      </c>
      <c r="K1330" s="1680" t="s">
        <v>506</v>
      </c>
      <c r="L1330" s="1720" t="s">
        <v>11875</v>
      </c>
      <c r="M1330" s="1773" t="s">
        <v>11921</v>
      </c>
      <c r="N1330" s="1773"/>
      <c r="O1330" s="1774" t="s">
        <v>11893</v>
      </c>
      <c r="P1330" s="1771">
        <v>0</v>
      </c>
      <c r="Q1330" s="1764" t="s">
        <v>3559</v>
      </c>
      <c r="R1330" s="1775" t="s">
        <v>6572</v>
      </c>
      <c r="S1330" s="1775" t="s">
        <v>6573</v>
      </c>
      <c r="T1330" s="66" t="s">
        <v>9125</v>
      </c>
      <c r="U1330" s="1764" t="s">
        <v>10092</v>
      </c>
      <c r="V1330" s="66"/>
    </row>
    <row r="1331" spans="3:22" ht="15" customHeight="1" x14ac:dyDescent="0.25">
      <c r="C1331" s="2078">
        <v>44620</v>
      </c>
      <c r="D1331" s="1664" t="s">
        <v>11922</v>
      </c>
      <c r="E1331" s="1765" t="s">
        <v>11923</v>
      </c>
      <c r="F1331" s="1721">
        <v>192</v>
      </c>
      <c r="G1331" s="1766"/>
      <c r="H1331" s="1766"/>
      <c r="I1331" s="1766"/>
      <c r="J1331" s="1767" t="s">
        <v>11924</v>
      </c>
      <c r="K1331" s="1665" t="s">
        <v>520</v>
      </c>
      <c r="L1331" s="1720" t="s">
        <v>11925</v>
      </c>
      <c r="M1331" s="1768" t="s">
        <v>11926</v>
      </c>
      <c r="N1331" s="1768"/>
      <c r="O1331" s="1769" t="s">
        <v>11927</v>
      </c>
      <c r="P1331" s="1721">
        <v>2</v>
      </c>
      <c r="Q1331" s="1765" t="s">
        <v>6315</v>
      </c>
      <c r="R1331" s="1770" t="s">
        <v>7122</v>
      </c>
      <c r="S1331" s="1770" t="s">
        <v>7922</v>
      </c>
      <c r="T1331" s="61" t="s">
        <v>11928</v>
      </c>
      <c r="U1331" s="1765"/>
      <c r="V1331" s="61" t="s">
        <v>11929</v>
      </c>
    </row>
    <row r="1332" spans="3:22" ht="15" customHeight="1" x14ac:dyDescent="0.25">
      <c r="C1332" s="2078">
        <v>44620</v>
      </c>
      <c r="D1332" s="1734" t="s">
        <v>11930</v>
      </c>
      <c r="E1332" s="1765" t="s">
        <v>6445</v>
      </c>
      <c r="F1332" s="1785">
        <v>2</v>
      </c>
      <c r="G1332" s="1786"/>
      <c r="H1332" s="1786"/>
      <c r="I1332" s="1786"/>
      <c r="J1332" s="1788" t="s">
        <v>11262</v>
      </c>
      <c r="K1332" s="1735" t="s">
        <v>506</v>
      </c>
      <c r="L1332" s="1789" t="s">
        <v>11931</v>
      </c>
      <c r="M1332" s="1790" t="s">
        <v>11932</v>
      </c>
      <c r="N1332" s="1790"/>
      <c r="O1332" s="1791" t="s">
        <v>11933</v>
      </c>
      <c r="P1332" s="1785">
        <v>8</v>
      </c>
      <c r="Q1332" s="1765" t="s">
        <v>800</v>
      </c>
      <c r="R1332" s="1770" t="s">
        <v>6446</v>
      </c>
      <c r="S1332" s="1770" t="s">
        <v>6447</v>
      </c>
      <c r="T1332" s="61" t="s">
        <v>8745</v>
      </c>
      <c r="U1332" s="1765"/>
      <c r="V1332" s="61"/>
    </row>
    <row r="1333" spans="3:22" ht="15" customHeight="1" x14ac:dyDescent="0.25">
      <c r="C1333" s="2078">
        <v>44620</v>
      </c>
      <c r="D1333" s="2169" t="s">
        <v>11934</v>
      </c>
      <c r="E1333" s="2170" t="s">
        <v>6618</v>
      </c>
      <c r="F1333" s="2171">
        <v>95</v>
      </c>
      <c r="G1333" s="2172"/>
      <c r="H1333" s="2172"/>
      <c r="I1333" s="2172"/>
      <c r="J1333" s="2173" t="s">
        <v>11935</v>
      </c>
      <c r="K1333" s="2174" t="s">
        <v>520</v>
      </c>
      <c r="L1333" s="2174" t="s">
        <v>11936</v>
      </c>
      <c r="M1333" s="2175" t="s">
        <v>11937</v>
      </c>
      <c r="N1333" s="2175"/>
      <c r="O1333" s="2176" t="s">
        <v>11909</v>
      </c>
      <c r="P1333" s="2171">
        <v>20</v>
      </c>
      <c r="Q1333" s="2170" t="s">
        <v>6617</v>
      </c>
      <c r="R1333" s="2177" t="s">
        <v>6619</v>
      </c>
      <c r="S1333" s="2177" t="s">
        <v>6620</v>
      </c>
      <c r="T1333" s="2178" t="s">
        <v>10463</v>
      </c>
      <c r="U1333" s="2170" t="s">
        <v>11938</v>
      </c>
      <c r="V1333" s="2178" t="s">
        <v>10464</v>
      </c>
    </row>
    <row r="1334" spans="3:22" ht="15" customHeight="1" x14ac:dyDescent="0.25">
      <c r="C1334" s="2078">
        <v>44617</v>
      </c>
      <c r="D1334" s="1679" t="s">
        <v>11939</v>
      </c>
      <c r="E1334" s="1764" t="s">
        <v>11940</v>
      </c>
      <c r="F1334" s="1771">
        <v>996</v>
      </c>
      <c r="G1334" s="1772"/>
      <c r="H1334" s="1772"/>
      <c r="I1334" s="1772"/>
      <c r="J1334" s="1779" t="s">
        <v>11941</v>
      </c>
      <c r="K1334" s="1680" t="s">
        <v>506</v>
      </c>
      <c r="L1334" s="1778" t="s">
        <v>11579</v>
      </c>
      <c r="M1334" s="1773" t="s">
        <v>11932</v>
      </c>
      <c r="N1334" s="1773"/>
      <c r="O1334" s="1774" t="s">
        <v>11893</v>
      </c>
      <c r="P1334" s="1771">
        <v>0</v>
      </c>
      <c r="Q1334" s="1764" t="s">
        <v>11942</v>
      </c>
      <c r="R1334" s="1775" t="s">
        <v>11943</v>
      </c>
      <c r="S1334" s="1775" t="s">
        <v>6708</v>
      </c>
      <c r="T1334" s="66">
        <v>78660.616299999994</v>
      </c>
      <c r="U1334" s="1764"/>
      <c r="V1334" s="66">
        <v>253053240</v>
      </c>
    </row>
    <row r="1335" spans="3:22" ht="15" customHeight="1" x14ac:dyDescent="0.25">
      <c r="C1335" s="2078">
        <v>44616</v>
      </c>
      <c r="D1335" s="1734" t="s">
        <v>11803</v>
      </c>
      <c r="E1335" s="1764" t="s">
        <v>8906</v>
      </c>
      <c r="F1335" s="1785">
        <v>5</v>
      </c>
      <c r="G1335" s="1786"/>
      <c r="H1335" s="1786"/>
      <c r="I1335" s="1786"/>
      <c r="J1335" s="1788" t="s">
        <v>724</v>
      </c>
      <c r="K1335" s="1735" t="s">
        <v>506</v>
      </c>
      <c r="L1335" s="1789" t="s">
        <v>11944</v>
      </c>
      <c r="M1335" s="1790" t="s">
        <v>11806</v>
      </c>
      <c r="N1335" s="1790"/>
      <c r="O1335" s="1791" t="s">
        <v>11945</v>
      </c>
      <c r="P1335" s="1785">
        <v>50</v>
      </c>
      <c r="Q1335" s="1764" t="s">
        <v>8905</v>
      </c>
      <c r="R1335" s="1775" t="s">
        <v>8907</v>
      </c>
      <c r="S1335" s="1775" t="s">
        <v>6817</v>
      </c>
      <c r="T1335" s="66" t="s">
        <v>11808</v>
      </c>
      <c r="U1335" s="1764"/>
      <c r="V1335" s="66"/>
    </row>
    <row r="1336" spans="3:22" ht="15" customHeight="1" x14ac:dyDescent="0.25">
      <c r="C1336" s="2078">
        <v>44616</v>
      </c>
      <c r="D1336" s="1664" t="s">
        <v>11946</v>
      </c>
      <c r="E1336" s="1765" t="s">
        <v>7605</v>
      </c>
      <c r="F1336" s="1721">
        <v>345</v>
      </c>
      <c r="G1336" s="1766"/>
      <c r="H1336" s="1766"/>
      <c r="I1336" s="1766"/>
      <c r="J1336" s="1767" t="s">
        <v>11947</v>
      </c>
      <c r="K1336" s="1665" t="s">
        <v>506</v>
      </c>
      <c r="L1336" s="2179" t="s">
        <v>11948</v>
      </c>
      <c r="M1336" s="1768" t="s">
        <v>501</v>
      </c>
      <c r="N1336" s="1768"/>
      <c r="O1336" s="1769" t="s">
        <v>11949</v>
      </c>
      <c r="P1336" s="1721">
        <v>5</v>
      </c>
      <c r="Q1336" s="1765" t="s">
        <v>7604</v>
      </c>
      <c r="R1336" s="1770" t="s">
        <v>7606</v>
      </c>
      <c r="S1336" s="1770" t="s">
        <v>6792</v>
      </c>
      <c r="T1336" s="61" t="s">
        <v>11950</v>
      </c>
      <c r="U1336" s="1765" t="s">
        <v>11951</v>
      </c>
      <c r="V1336" s="61"/>
    </row>
    <row r="1337" spans="3:22" ht="15" customHeight="1" x14ac:dyDescent="0.25">
      <c r="C1337" s="2078">
        <v>44615</v>
      </c>
      <c r="D1337" s="1664" t="s">
        <v>11952</v>
      </c>
      <c r="E1337" s="1765" t="s">
        <v>11818</v>
      </c>
      <c r="F1337" s="1721">
        <v>106</v>
      </c>
      <c r="G1337" s="1766"/>
      <c r="H1337" s="1766"/>
      <c r="I1337" s="1766"/>
      <c r="J1337" s="1767" t="s">
        <v>11953</v>
      </c>
      <c r="K1337" s="1665" t="s">
        <v>782</v>
      </c>
      <c r="L1337" s="1720" t="s">
        <v>11954</v>
      </c>
      <c r="M1337" s="1768" t="s">
        <v>11806</v>
      </c>
      <c r="N1337" s="1768"/>
      <c r="O1337" s="1769" t="s">
        <v>11955</v>
      </c>
      <c r="P1337" s="1721">
        <v>3</v>
      </c>
      <c r="Q1337" s="1765" t="s">
        <v>11822</v>
      </c>
      <c r="R1337" s="1770" t="s">
        <v>11823</v>
      </c>
      <c r="S1337" s="1770" t="s">
        <v>6817</v>
      </c>
      <c r="T1337" s="61" t="s">
        <v>11824</v>
      </c>
      <c r="U1337" s="1765"/>
      <c r="V1337" s="61" t="s">
        <v>11825</v>
      </c>
    </row>
    <row r="1338" spans="3:22" ht="15" customHeight="1" x14ac:dyDescent="0.25">
      <c r="C1338" s="2078">
        <v>44615</v>
      </c>
      <c r="D1338" s="1711" t="s">
        <v>11956</v>
      </c>
      <c r="E1338" s="2180" t="s">
        <v>9385</v>
      </c>
      <c r="F1338" s="2048">
        <v>6</v>
      </c>
      <c r="G1338" s="2049"/>
      <c r="H1338" s="2049"/>
      <c r="I1338" s="2049"/>
      <c r="J1338" s="2050" t="s">
        <v>11957</v>
      </c>
      <c r="K1338" s="1712" t="s">
        <v>506</v>
      </c>
      <c r="L1338" s="2181" t="s">
        <v>11958</v>
      </c>
      <c r="M1338" s="1951" t="s">
        <v>10408</v>
      </c>
      <c r="N1338" s="1951"/>
      <c r="O1338" s="2052" t="s">
        <v>11959</v>
      </c>
      <c r="P1338" s="2048">
        <v>1</v>
      </c>
      <c r="Q1338" s="2180" t="s">
        <v>11960</v>
      </c>
      <c r="R1338" s="2182" t="s">
        <v>9216</v>
      </c>
      <c r="S1338" s="2182" t="s">
        <v>6502</v>
      </c>
      <c r="T1338" s="2183" t="s">
        <v>11961</v>
      </c>
      <c r="U1338" s="2180"/>
      <c r="V1338" s="2184"/>
    </row>
    <row r="1339" spans="3:22" ht="15" customHeight="1" x14ac:dyDescent="0.25">
      <c r="C1339" s="2078">
        <v>44615</v>
      </c>
      <c r="D1339" s="1664" t="s">
        <v>11962</v>
      </c>
      <c r="E1339" s="1765" t="s">
        <v>9610</v>
      </c>
      <c r="F1339" s="1665">
        <v>200</v>
      </c>
      <c r="G1339" s="1766"/>
      <c r="H1339" s="1766"/>
      <c r="I1339" s="1766"/>
      <c r="J1339" s="2138">
        <v>44617</v>
      </c>
      <c r="K1339" s="1665" t="s">
        <v>506</v>
      </c>
      <c r="L1339" s="1849"/>
      <c r="M1339" s="1768" t="s">
        <v>10408</v>
      </c>
      <c r="N1339" s="1768"/>
      <c r="O1339" s="1769" t="s">
        <v>11927</v>
      </c>
      <c r="P1339" s="1721">
        <v>3</v>
      </c>
      <c r="Q1339" s="1765" t="s">
        <v>11963</v>
      </c>
      <c r="R1339" s="1770" t="s">
        <v>9301</v>
      </c>
      <c r="S1339" s="1770" t="s">
        <v>6502</v>
      </c>
      <c r="T1339" s="61" t="s">
        <v>11802</v>
      </c>
      <c r="U1339" s="1765" t="s">
        <v>11964</v>
      </c>
      <c r="V1339" s="61"/>
    </row>
    <row r="1340" spans="3:22" ht="15" customHeight="1" x14ac:dyDescent="0.25">
      <c r="C1340" s="2078">
        <v>44614</v>
      </c>
      <c r="D1340" s="1664" t="s">
        <v>11965</v>
      </c>
      <c r="E1340" s="1765" t="s">
        <v>11966</v>
      </c>
      <c r="F1340" s="1776">
        <v>12</v>
      </c>
      <c r="G1340" s="1766"/>
      <c r="H1340" s="1766"/>
      <c r="I1340" s="1766"/>
      <c r="J1340" s="1767" t="s">
        <v>11967</v>
      </c>
      <c r="K1340" s="1665" t="s">
        <v>2515</v>
      </c>
      <c r="L1340" s="1720" t="s">
        <v>11968</v>
      </c>
      <c r="M1340" s="1768" t="s">
        <v>11969</v>
      </c>
      <c r="N1340" s="1768"/>
      <c r="O1340" s="1769" t="s">
        <v>11970</v>
      </c>
      <c r="P1340" s="1721">
        <v>17</v>
      </c>
      <c r="Q1340" s="1765" t="s">
        <v>11971</v>
      </c>
      <c r="R1340" s="1770" t="s">
        <v>11972</v>
      </c>
      <c r="S1340" s="1770" t="s">
        <v>6447</v>
      </c>
      <c r="T1340" s="61" t="s">
        <v>11973</v>
      </c>
      <c r="U1340" s="1765"/>
      <c r="V1340" s="61" t="s">
        <v>11974</v>
      </c>
    </row>
    <row r="1341" spans="3:22" ht="15" customHeight="1" x14ac:dyDescent="0.25">
      <c r="C1341" s="2078">
        <v>44610</v>
      </c>
      <c r="D1341" s="1664" t="s">
        <v>11975</v>
      </c>
      <c r="E1341" s="1765" t="s">
        <v>8431</v>
      </c>
      <c r="F1341" s="1721">
        <v>50</v>
      </c>
      <c r="G1341" s="1766"/>
      <c r="H1341" s="1766"/>
      <c r="I1341" s="1766"/>
      <c r="J1341" s="1767" t="s">
        <v>11976</v>
      </c>
      <c r="K1341" s="1665" t="s">
        <v>3667</v>
      </c>
      <c r="L1341" s="1720" t="s">
        <v>11977</v>
      </c>
      <c r="M1341" s="1768" t="s">
        <v>501</v>
      </c>
      <c r="N1341" s="1768"/>
      <c r="O1341" s="1769" t="s">
        <v>11978</v>
      </c>
      <c r="P1341" s="1721">
        <v>62</v>
      </c>
      <c r="Q1341" s="1765" t="s">
        <v>8430</v>
      </c>
      <c r="R1341" s="1770" t="s">
        <v>8432</v>
      </c>
      <c r="S1341" s="1770" t="s">
        <v>6546</v>
      </c>
      <c r="T1341" s="61" t="s">
        <v>10200</v>
      </c>
      <c r="U1341" s="1765" t="s">
        <v>11979</v>
      </c>
      <c r="V1341" s="61" t="s">
        <v>11980</v>
      </c>
    </row>
    <row r="1342" spans="3:22" ht="15" customHeight="1" x14ac:dyDescent="0.25">
      <c r="C1342" s="2078">
        <v>44610</v>
      </c>
      <c r="D1342" s="1963" t="s">
        <v>11981</v>
      </c>
      <c r="E1342" s="2185" t="s">
        <v>11982</v>
      </c>
      <c r="F1342" s="1912">
        <v>25</v>
      </c>
      <c r="G1342" s="1913"/>
      <c r="H1342" s="1913"/>
      <c r="I1342" s="1913"/>
      <c r="J1342" s="1914" t="s">
        <v>11983</v>
      </c>
      <c r="K1342" s="1814" t="s">
        <v>506</v>
      </c>
      <c r="L1342" s="1814" t="s">
        <v>8987</v>
      </c>
      <c r="M1342" s="1915" t="s">
        <v>7481</v>
      </c>
      <c r="N1342" s="1915"/>
      <c r="O1342" s="1916" t="s">
        <v>11984</v>
      </c>
      <c r="P1342" s="1912">
        <v>70</v>
      </c>
      <c r="Q1342" s="2185" t="s">
        <v>11985</v>
      </c>
      <c r="R1342" s="2186" t="s">
        <v>7628</v>
      </c>
      <c r="S1342" s="2186" t="s">
        <v>6546</v>
      </c>
      <c r="T1342" s="146" t="s">
        <v>11986</v>
      </c>
      <c r="U1342" s="2185"/>
      <c r="V1342" s="146"/>
    </row>
    <row r="1343" spans="3:22" ht="15" customHeight="1" x14ac:dyDescent="0.25">
      <c r="C1343" s="2078">
        <v>44610</v>
      </c>
      <c r="D1343" s="1844" t="s">
        <v>11987</v>
      </c>
      <c r="E1343" s="1765" t="s">
        <v>6571</v>
      </c>
      <c r="F1343" s="1852" t="s">
        <v>11988</v>
      </c>
      <c r="G1343" s="1799"/>
      <c r="H1343" s="1799"/>
      <c r="I1343" s="1799"/>
      <c r="J1343" s="1848">
        <v>44610</v>
      </c>
      <c r="K1343" s="1800" t="e" vm="1">
        <v>#VALUE!</v>
      </c>
      <c r="L1343" s="1720"/>
      <c r="M1343" s="1768" t="s">
        <v>11989</v>
      </c>
      <c r="N1343" s="1768"/>
      <c r="O1343" s="1678" t="s">
        <v>11990</v>
      </c>
      <c r="P1343" s="1802">
        <v>8</v>
      </c>
      <c r="Q1343" s="1765" t="s">
        <v>3559</v>
      </c>
      <c r="R1343" s="1765" t="s">
        <v>6572</v>
      </c>
      <c r="S1343" s="1765" t="s">
        <v>6573</v>
      </c>
      <c r="T1343" s="61" t="s">
        <v>9125</v>
      </c>
      <c r="U1343" s="1765" t="s">
        <v>9221</v>
      </c>
      <c r="V1343" s="61">
        <v>749026308</v>
      </c>
    </row>
    <row r="1344" spans="3:22" ht="15" customHeight="1" x14ac:dyDescent="0.25">
      <c r="C1344" s="2078">
        <v>44609</v>
      </c>
      <c r="D1344" s="1664" t="s">
        <v>11991</v>
      </c>
      <c r="E1344" s="1765" t="s">
        <v>11992</v>
      </c>
      <c r="F1344" s="1721">
        <v>5</v>
      </c>
      <c r="G1344" s="1766"/>
      <c r="H1344" s="1766"/>
      <c r="I1344" s="1766"/>
      <c r="J1344" s="1767" t="s">
        <v>11993</v>
      </c>
      <c r="K1344" s="1665" t="s">
        <v>520</v>
      </c>
      <c r="L1344" s="1720" t="s">
        <v>11994</v>
      </c>
      <c r="M1344" s="1768" t="s">
        <v>11995</v>
      </c>
      <c r="N1344" s="1768"/>
      <c r="O1344" s="1769" t="s">
        <v>11996</v>
      </c>
      <c r="P1344" s="1721">
        <v>62</v>
      </c>
      <c r="Q1344" s="1765" t="s">
        <v>11997</v>
      </c>
      <c r="R1344" s="1770" t="s">
        <v>9301</v>
      </c>
      <c r="S1344" s="1770" t="s">
        <v>6502</v>
      </c>
      <c r="T1344" s="61" t="s">
        <v>11998</v>
      </c>
      <c r="U1344" s="1765"/>
      <c r="V1344" s="61" t="s">
        <v>11999</v>
      </c>
    </row>
    <row r="1345" spans="3:22" ht="15" customHeight="1" x14ac:dyDescent="0.25">
      <c r="C1345" s="2078">
        <v>44608</v>
      </c>
      <c r="D1345" s="2187" t="s">
        <v>12000</v>
      </c>
      <c r="E1345" s="2188" t="s">
        <v>6618</v>
      </c>
      <c r="F1345" s="2189" t="s">
        <v>12001</v>
      </c>
      <c r="G1345" s="2190"/>
      <c r="H1345" s="2190"/>
      <c r="I1345" s="2190"/>
      <c r="J1345" s="2191" t="s">
        <v>12002</v>
      </c>
      <c r="K1345" s="2192" t="s">
        <v>520</v>
      </c>
      <c r="L1345" s="2192" t="s">
        <v>12003</v>
      </c>
      <c r="M1345" s="2193" t="s">
        <v>11806</v>
      </c>
      <c r="N1345" s="2193"/>
      <c r="O1345" s="2194" t="s">
        <v>12004</v>
      </c>
      <c r="P1345" s="2195">
        <v>20</v>
      </c>
      <c r="Q1345" s="2188" t="s">
        <v>6617</v>
      </c>
      <c r="R1345" s="2196" t="s">
        <v>6619</v>
      </c>
      <c r="S1345" s="2196" t="s">
        <v>6620</v>
      </c>
      <c r="T1345" s="2197" t="s">
        <v>10463</v>
      </c>
      <c r="U1345" s="2188" t="s">
        <v>11938</v>
      </c>
      <c r="V1345" s="2197" t="s">
        <v>10464</v>
      </c>
    </row>
    <row r="1346" spans="3:22" ht="15" customHeight="1" x14ac:dyDescent="0.25">
      <c r="C1346" s="2078">
        <v>44608</v>
      </c>
      <c r="D1346" s="1664" t="s">
        <v>12005</v>
      </c>
      <c r="E1346" s="1765" t="s">
        <v>7039</v>
      </c>
      <c r="F1346" s="1721">
        <v>200</v>
      </c>
      <c r="G1346" s="1766"/>
      <c r="H1346" s="1766"/>
      <c r="I1346" s="1766"/>
      <c r="J1346" s="1767" t="s">
        <v>12006</v>
      </c>
      <c r="K1346" s="1665" t="s">
        <v>506</v>
      </c>
      <c r="L1346" s="1720" t="s">
        <v>1144</v>
      </c>
      <c r="M1346" s="1768" t="s">
        <v>12007</v>
      </c>
      <c r="N1346" s="1768"/>
      <c r="O1346" s="1769" t="s">
        <v>12008</v>
      </c>
      <c r="P1346" s="1721">
        <v>7</v>
      </c>
      <c r="Q1346" s="1765" t="s">
        <v>7038</v>
      </c>
      <c r="R1346" s="1770" t="s">
        <v>7040</v>
      </c>
      <c r="S1346" s="1770" t="s">
        <v>6546</v>
      </c>
      <c r="T1346" s="2198" t="s">
        <v>12009</v>
      </c>
      <c r="U1346" s="1765"/>
      <c r="V1346" s="61"/>
    </row>
    <row r="1347" spans="3:22" ht="15" customHeight="1" x14ac:dyDescent="0.25">
      <c r="C1347" s="2078">
        <v>44608</v>
      </c>
      <c r="D1347" s="1664" t="s">
        <v>12010</v>
      </c>
      <c r="E1347" s="1765" t="s">
        <v>11923</v>
      </c>
      <c r="F1347" s="1721">
        <v>200</v>
      </c>
      <c r="G1347" s="1766"/>
      <c r="H1347" s="1766"/>
      <c r="I1347" s="1766"/>
      <c r="J1347" s="1767" t="s">
        <v>12011</v>
      </c>
      <c r="K1347" s="1665" t="s">
        <v>520</v>
      </c>
      <c r="L1347" s="1720" t="s">
        <v>11523</v>
      </c>
      <c r="M1347" s="1768" t="s">
        <v>11806</v>
      </c>
      <c r="N1347" s="1768"/>
      <c r="O1347" s="1769" t="s">
        <v>12012</v>
      </c>
      <c r="P1347" s="1721">
        <v>3</v>
      </c>
      <c r="Q1347" s="1765" t="s">
        <v>6315</v>
      </c>
      <c r="R1347" s="1770" t="s">
        <v>7122</v>
      </c>
      <c r="S1347" s="1770" t="s">
        <v>7922</v>
      </c>
      <c r="T1347" s="61" t="s">
        <v>11928</v>
      </c>
      <c r="U1347" s="1765"/>
      <c r="V1347" s="61" t="s">
        <v>11929</v>
      </c>
    </row>
    <row r="1348" spans="3:22" ht="15" customHeight="1" x14ac:dyDescent="0.25">
      <c r="C1348" s="2112">
        <v>44607</v>
      </c>
      <c r="D1348" s="61">
        <v>107903</v>
      </c>
      <c r="E1348" s="1765"/>
      <c r="F1348" s="1806">
        <v>7</v>
      </c>
      <c r="G1348" s="1809"/>
      <c r="H1348" s="1808"/>
      <c r="I1348" s="1809" t="s">
        <v>12013</v>
      </c>
      <c r="J1348" s="1810"/>
      <c r="K1348" s="11"/>
      <c r="L1348" s="2199"/>
      <c r="M1348" s="10"/>
      <c r="N1348" s="10"/>
      <c r="O1348" s="1812"/>
      <c r="P1348" s="1806"/>
      <c r="Q1348" s="1765" t="s">
        <v>12014</v>
      </c>
      <c r="R1348" s="1770"/>
      <c r="S1348" s="1770"/>
      <c r="T1348" s="61"/>
      <c r="U1348" s="1765"/>
      <c r="V1348" s="61"/>
    </row>
    <row r="1349" spans="3:22" ht="15" customHeight="1" x14ac:dyDescent="0.25">
      <c r="C1349" s="2078">
        <v>44607</v>
      </c>
      <c r="D1349" s="1664" t="s">
        <v>12015</v>
      </c>
      <c r="E1349" s="1765" t="s">
        <v>6906</v>
      </c>
      <c r="F1349" s="1721">
        <v>50</v>
      </c>
      <c r="G1349" s="1766"/>
      <c r="H1349" s="1766"/>
      <c r="I1349" s="1766"/>
      <c r="J1349" s="1767" t="s">
        <v>12006</v>
      </c>
      <c r="K1349" s="1665" t="s">
        <v>3667</v>
      </c>
      <c r="L1349" s="2200"/>
      <c r="M1349" s="1768" t="s">
        <v>12016</v>
      </c>
      <c r="N1349" s="1768"/>
      <c r="O1349" s="1769" t="s">
        <v>12017</v>
      </c>
      <c r="P1349" s="1721">
        <v>1</v>
      </c>
      <c r="Q1349" s="1765" t="s">
        <v>4617</v>
      </c>
      <c r="R1349" s="1770" t="s">
        <v>6803</v>
      </c>
      <c r="S1349" s="1770" t="s">
        <v>6804</v>
      </c>
      <c r="T1349" s="61" t="s">
        <v>10799</v>
      </c>
      <c r="U1349" s="1765"/>
      <c r="V1349" s="61" t="s">
        <v>12018</v>
      </c>
    </row>
    <row r="1350" spans="3:22" ht="15" customHeight="1" x14ac:dyDescent="0.25">
      <c r="C1350" s="2078">
        <v>44607</v>
      </c>
      <c r="D1350" s="1679" t="s">
        <v>12019</v>
      </c>
      <c r="E1350" s="1764" t="s">
        <v>12020</v>
      </c>
      <c r="F1350" s="1771">
        <v>10</v>
      </c>
      <c r="G1350" s="1772"/>
      <c r="H1350" s="1772"/>
      <c r="I1350" s="1772"/>
      <c r="J1350" s="1779" t="s">
        <v>12021</v>
      </c>
      <c r="K1350" s="1680" t="s">
        <v>506</v>
      </c>
      <c r="L1350" s="1778"/>
      <c r="M1350" s="1773" t="s">
        <v>501</v>
      </c>
      <c r="N1350" s="1773"/>
      <c r="O1350" s="1774" t="s">
        <v>12022</v>
      </c>
      <c r="P1350" s="1771">
        <v>90</v>
      </c>
      <c r="Q1350" s="1764" t="s">
        <v>12023</v>
      </c>
      <c r="R1350" s="1775" t="s">
        <v>10982</v>
      </c>
      <c r="S1350" s="1775" t="s">
        <v>6546</v>
      </c>
      <c r="T1350" s="66" t="s">
        <v>10983</v>
      </c>
      <c r="U1350" s="1764"/>
      <c r="V1350" s="66">
        <v>122142710</v>
      </c>
    </row>
    <row r="1351" spans="3:22" ht="15" customHeight="1" x14ac:dyDescent="0.35">
      <c r="C1351" s="2078">
        <v>44606</v>
      </c>
      <c r="D1351" s="1679">
        <v>107632</v>
      </c>
      <c r="E1351" s="1764" t="s">
        <v>6945</v>
      </c>
      <c r="F1351" s="1771">
        <v>1</v>
      </c>
      <c r="G1351" s="1772"/>
      <c r="H1351" s="1815"/>
      <c r="I1351" s="1772" t="s">
        <v>912</v>
      </c>
      <c r="J1351" s="1779">
        <v>44602</v>
      </c>
      <c r="K1351" s="1680" t="s">
        <v>520</v>
      </c>
      <c r="L1351" s="1680"/>
      <c r="M1351" s="1773"/>
      <c r="N1351" s="1773"/>
      <c r="O1351" s="1774"/>
      <c r="P1351" s="1771"/>
      <c r="Q1351" s="1764" t="s">
        <v>6944</v>
      </c>
      <c r="R1351" s="1775" t="s">
        <v>6730</v>
      </c>
      <c r="S1351" s="1775" t="s">
        <v>6534</v>
      </c>
      <c r="T1351" s="66" t="s">
        <v>9430</v>
      </c>
      <c r="U1351" s="1764"/>
      <c r="V1351" s="66">
        <v>810528</v>
      </c>
    </row>
    <row r="1352" spans="3:22" ht="15" customHeight="1" x14ac:dyDescent="0.25">
      <c r="C1352" s="2078">
        <v>44606</v>
      </c>
      <c r="D1352" s="1664" t="s">
        <v>12024</v>
      </c>
      <c r="E1352" s="1765" t="s">
        <v>12025</v>
      </c>
      <c r="F1352" s="2069">
        <v>12</v>
      </c>
      <c r="G1352" s="1818"/>
      <c r="H1352" s="1818"/>
      <c r="I1352" s="1818"/>
      <c r="J1352" s="1800" t="s">
        <v>12026</v>
      </c>
      <c r="K1352" s="1802" t="s">
        <v>506</v>
      </c>
      <c r="L1352" s="2068"/>
      <c r="M1352" s="1801" t="s">
        <v>12027</v>
      </c>
      <c r="N1352" s="1801"/>
      <c r="O1352" s="1678" t="s">
        <v>12028</v>
      </c>
      <c r="P1352" s="2069">
        <v>50</v>
      </c>
      <c r="Q1352" s="1765" t="s">
        <v>5579</v>
      </c>
      <c r="R1352" s="1770" t="s">
        <v>6864</v>
      </c>
      <c r="S1352" s="1770" t="s">
        <v>6817</v>
      </c>
      <c r="T1352" s="61" t="s">
        <v>9816</v>
      </c>
      <c r="U1352" s="1765" t="s">
        <v>12029</v>
      </c>
      <c r="V1352" s="61"/>
    </row>
    <row r="1353" spans="3:22" ht="15" customHeight="1" x14ac:dyDescent="0.25">
      <c r="C1353" s="2078">
        <v>44603</v>
      </c>
      <c r="D1353" s="1679" t="s">
        <v>12030</v>
      </c>
      <c r="E1353" s="1764" t="s">
        <v>12031</v>
      </c>
      <c r="F1353" s="1771">
        <v>1028</v>
      </c>
      <c r="G1353" s="1772"/>
      <c r="H1353" s="1772"/>
      <c r="I1353" s="1772"/>
      <c r="J1353" s="1779">
        <v>44606</v>
      </c>
      <c r="K1353" s="1680" t="s">
        <v>506</v>
      </c>
      <c r="L1353" s="1720"/>
      <c r="M1353" s="1768" t="s">
        <v>12032</v>
      </c>
      <c r="N1353" s="1768"/>
      <c r="O1353" s="1774" t="s">
        <v>12033</v>
      </c>
      <c r="P1353" s="1771">
        <v>2</v>
      </c>
      <c r="Q1353" s="1764" t="s">
        <v>4583</v>
      </c>
      <c r="R1353" s="1775" t="s">
        <v>12034</v>
      </c>
      <c r="S1353" s="1775" t="s">
        <v>6849</v>
      </c>
      <c r="T1353" s="66" t="s">
        <v>12035</v>
      </c>
      <c r="U1353" s="1764" t="s">
        <v>12036</v>
      </c>
      <c r="V1353" s="66"/>
    </row>
    <row r="1354" spans="3:22" ht="15" customHeight="1" x14ac:dyDescent="0.25">
      <c r="C1354" s="2078">
        <v>44603</v>
      </c>
      <c r="D1354" s="1679">
        <v>108173</v>
      </c>
      <c r="E1354" s="1764"/>
      <c r="F1354" s="1771">
        <v>96</v>
      </c>
      <c r="G1354" s="1772"/>
      <c r="H1354" s="1772"/>
      <c r="I1354" s="1772" t="s">
        <v>912</v>
      </c>
      <c r="J1354" s="1779">
        <v>44602</v>
      </c>
      <c r="K1354" s="1680" t="s">
        <v>520</v>
      </c>
      <c r="L1354" s="1680"/>
      <c r="M1354" s="1773"/>
      <c r="N1354" s="1773"/>
      <c r="O1354" s="1774"/>
      <c r="P1354" s="1771"/>
      <c r="Q1354" s="1764"/>
      <c r="R1354" s="1775"/>
      <c r="S1354" s="1775"/>
      <c r="T1354" s="66"/>
      <c r="U1354" s="1764"/>
      <c r="V1354" s="66"/>
    </row>
    <row r="1355" spans="3:22" ht="15" customHeight="1" x14ac:dyDescent="0.25">
      <c r="C1355" s="2078">
        <v>44603</v>
      </c>
      <c r="D1355" s="1679">
        <v>107632</v>
      </c>
      <c r="E1355" s="1764" t="s">
        <v>6945</v>
      </c>
      <c r="F1355" s="1771">
        <v>90</v>
      </c>
      <c r="G1355" s="1772"/>
      <c r="H1355" s="1772"/>
      <c r="I1355" s="1772" t="s">
        <v>912</v>
      </c>
      <c r="J1355" s="1779">
        <v>44602</v>
      </c>
      <c r="K1355" s="1680" t="s">
        <v>520</v>
      </c>
      <c r="L1355" s="1680"/>
      <c r="M1355" s="1773"/>
      <c r="N1355" s="1773"/>
      <c r="O1355" s="1774"/>
      <c r="P1355" s="1771"/>
      <c r="Q1355" s="1764" t="s">
        <v>6944</v>
      </c>
      <c r="R1355" s="1775" t="s">
        <v>6730</v>
      </c>
      <c r="S1355" s="1775" t="s">
        <v>6534</v>
      </c>
      <c r="T1355" s="66" t="s">
        <v>9430</v>
      </c>
      <c r="U1355" s="1764"/>
      <c r="V1355" s="66">
        <v>810528</v>
      </c>
    </row>
    <row r="1356" spans="3:22" ht="15" customHeight="1" x14ac:dyDescent="0.25">
      <c r="C1356" s="2078">
        <v>44602</v>
      </c>
      <c r="D1356" s="1664" t="s">
        <v>12037</v>
      </c>
      <c r="E1356" s="1765" t="s">
        <v>6571</v>
      </c>
      <c r="F1356" s="1816" t="s">
        <v>12038</v>
      </c>
      <c r="G1356" s="1766"/>
      <c r="H1356" s="1766"/>
      <c r="I1356" s="1766"/>
      <c r="J1356" s="2138">
        <v>44607</v>
      </c>
      <c r="K1356" s="1665" t="s">
        <v>506</v>
      </c>
      <c r="L1356" s="1720"/>
      <c r="M1356" s="1768" t="s">
        <v>12039</v>
      </c>
      <c r="N1356" s="1768"/>
      <c r="O1356" s="1678" t="s">
        <v>12040</v>
      </c>
      <c r="P1356" s="1721">
        <v>4</v>
      </c>
      <c r="Q1356" s="1765" t="s">
        <v>3559</v>
      </c>
      <c r="R1356" s="1770" t="s">
        <v>6572</v>
      </c>
      <c r="S1356" s="1770" t="s">
        <v>6573</v>
      </c>
      <c r="T1356" s="61" t="s">
        <v>9125</v>
      </c>
      <c r="U1356" s="1765" t="s">
        <v>9221</v>
      </c>
      <c r="V1356" s="61">
        <v>749026308</v>
      </c>
    </row>
    <row r="1357" spans="3:22" ht="15" customHeight="1" x14ac:dyDescent="0.25">
      <c r="C1357" s="2078">
        <v>44602</v>
      </c>
      <c r="D1357" s="1679">
        <v>107632</v>
      </c>
      <c r="E1357" s="1764" t="s">
        <v>6945</v>
      </c>
      <c r="F1357" s="1771">
        <v>100</v>
      </c>
      <c r="G1357" s="1772"/>
      <c r="H1357" s="1772"/>
      <c r="I1357" s="1772"/>
      <c r="J1357" s="1779">
        <v>44602</v>
      </c>
      <c r="K1357" s="1680" t="s">
        <v>520</v>
      </c>
      <c r="L1357" s="1680"/>
      <c r="M1357" s="1773"/>
      <c r="N1357" s="1773"/>
      <c r="O1357" s="1774"/>
      <c r="P1357" s="1771"/>
      <c r="Q1357" s="1764" t="s">
        <v>6944</v>
      </c>
      <c r="R1357" s="1775" t="s">
        <v>6730</v>
      </c>
      <c r="S1357" s="1775" t="s">
        <v>6534</v>
      </c>
      <c r="T1357" s="66" t="s">
        <v>9430</v>
      </c>
      <c r="U1357" s="1764"/>
      <c r="V1357" s="66">
        <v>810528</v>
      </c>
    </row>
    <row r="1358" spans="3:22" ht="15" customHeight="1" x14ac:dyDescent="0.25">
      <c r="C1358" s="2078">
        <v>44600</v>
      </c>
      <c r="D1358" s="1679" t="s">
        <v>12041</v>
      </c>
      <c r="E1358" s="1764" t="s">
        <v>8923</v>
      </c>
      <c r="F1358" s="1771">
        <v>5</v>
      </c>
      <c r="G1358" s="1772"/>
      <c r="H1358" s="1772"/>
      <c r="I1358" s="1772"/>
      <c r="J1358" s="1779">
        <v>44613</v>
      </c>
      <c r="K1358" s="1680" t="s">
        <v>506</v>
      </c>
      <c r="L1358" s="1778"/>
      <c r="M1358" s="1773" t="s">
        <v>501</v>
      </c>
      <c r="N1358" s="1773"/>
      <c r="O1358" s="1774" t="s">
        <v>11811</v>
      </c>
      <c r="P1358" s="1771">
        <v>0</v>
      </c>
      <c r="Q1358" s="1764" t="s">
        <v>8922</v>
      </c>
      <c r="R1358" s="1775" t="s">
        <v>7667</v>
      </c>
      <c r="S1358" s="1775" t="s">
        <v>6502</v>
      </c>
      <c r="T1358" s="66" t="s">
        <v>11151</v>
      </c>
      <c r="U1358" s="1764"/>
      <c r="V1358" s="66">
        <v>253053240</v>
      </c>
    </row>
    <row r="1359" spans="3:22" ht="15" customHeight="1" x14ac:dyDescent="0.25">
      <c r="C1359" s="2078">
        <v>44599</v>
      </c>
      <c r="D1359" s="1664" t="s">
        <v>12042</v>
      </c>
      <c r="E1359" s="1765" t="s">
        <v>10404</v>
      </c>
      <c r="F1359" s="1816" t="s">
        <v>12043</v>
      </c>
      <c r="G1359" s="2201"/>
      <c r="H1359" s="2201"/>
      <c r="I1359" s="2201"/>
      <c r="J1359" s="1767">
        <v>44605</v>
      </c>
      <c r="K1359" s="1769" t="s">
        <v>506</v>
      </c>
      <c r="L1359" s="2200"/>
      <c r="M1359" s="1768" t="s">
        <v>12044</v>
      </c>
      <c r="N1359" s="1768"/>
      <c r="O1359" s="1769" t="s">
        <v>12033</v>
      </c>
      <c r="P1359" s="1721">
        <v>9</v>
      </c>
      <c r="Q1359" s="1765" t="s">
        <v>10409</v>
      </c>
      <c r="R1359" s="1770" t="s">
        <v>9569</v>
      </c>
      <c r="S1359" s="1770" t="s">
        <v>6546</v>
      </c>
      <c r="T1359" s="1765" t="s">
        <v>10410</v>
      </c>
      <c r="U1359" s="1765" t="s">
        <v>10411</v>
      </c>
      <c r="V1359" s="1594">
        <v>442722803</v>
      </c>
    </row>
    <row r="1360" spans="3:22" ht="15" customHeight="1" x14ac:dyDescent="0.25">
      <c r="C1360" s="1910">
        <v>44596</v>
      </c>
      <c r="D1360" s="66" t="s">
        <v>12045</v>
      </c>
      <c r="E1360" s="1764" t="s">
        <v>11818</v>
      </c>
      <c r="F1360" s="2115" t="s">
        <v>12046</v>
      </c>
      <c r="G1360" s="1918"/>
      <c r="H1360" s="1918"/>
      <c r="I1360" s="1918"/>
      <c r="J1360" s="2014" t="s">
        <v>12047</v>
      </c>
      <c r="K1360" s="2012" t="s">
        <v>782</v>
      </c>
      <c r="L1360" s="2015" t="s">
        <v>12048</v>
      </c>
      <c r="M1360" s="1919" t="s">
        <v>12049</v>
      </c>
      <c r="N1360" s="1919"/>
      <c r="O1360" s="1917" t="s">
        <v>12050</v>
      </c>
      <c r="P1360" s="2016">
        <v>4</v>
      </c>
      <c r="Q1360" s="1764" t="s">
        <v>11822</v>
      </c>
      <c r="R1360" s="1775" t="s">
        <v>11823</v>
      </c>
      <c r="S1360" s="1775" t="s">
        <v>6817</v>
      </c>
      <c r="T1360" s="66" t="s">
        <v>11824</v>
      </c>
      <c r="U1360" s="1764"/>
      <c r="V1360" s="66" t="s">
        <v>11825</v>
      </c>
    </row>
    <row r="1361" spans="3:22" ht="15" customHeight="1" x14ac:dyDescent="0.25">
      <c r="C1361" s="2078">
        <v>44596</v>
      </c>
      <c r="D1361" s="1664" t="s">
        <v>12051</v>
      </c>
      <c r="E1361" s="1765" t="s">
        <v>12052</v>
      </c>
      <c r="F1361" s="1721">
        <v>4</v>
      </c>
      <c r="G1361" s="1766"/>
      <c r="H1361" s="1766"/>
      <c r="I1361" s="1766"/>
      <c r="J1361" s="1767" t="s">
        <v>12053</v>
      </c>
      <c r="K1361" s="1665" t="s">
        <v>506</v>
      </c>
      <c r="L1361" s="1720"/>
      <c r="M1361" s="1768" t="s">
        <v>12054</v>
      </c>
      <c r="N1361" s="1768"/>
      <c r="O1361" s="1769" t="s">
        <v>12055</v>
      </c>
      <c r="P1361" s="1721">
        <v>76</v>
      </c>
      <c r="Q1361" s="1765" t="s">
        <v>12056</v>
      </c>
      <c r="R1361" s="1770" t="s">
        <v>12057</v>
      </c>
      <c r="S1361" s="1770" t="s">
        <v>7313</v>
      </c>
      <c r="T1361" s="61" t="s">
        <v>12058</v>
      </c>
      <c r="U1361" s="1765"/>
      <c r="V1361" s="61"/>
    </row>
    <row r="1362" spans="3:22" ht="15" customHeight="1" x14ac:dyDescent="0.25">
      <c r="C1362" s="2078">
        <v>44595</v>
      </c>
      <c r="D1362" s="1664" t="s">
        <v>12059</v>
      </c>
      <c r="E1362" s="1765" t="s">
        <v>8452</v>
      </c>
      <c r="F1362" s="1721">
        <v>15</v>
      </c>
      <c r="G1362" s="1766"/>
      <c r="H1362" s="1766"/>
      <c r="I1362" s="1766"/>
      <c r="J1362" s="1767" t="s">
        <v>12060</v>
      </c>
      <c r="K1362" s="1665" t="s">
        <v>782</v>
      </c>
      <c r="L1362" s="1720" t="s">
        <v>12061</v>
      </c>
      <c r="M1362" s="1768" t="s">
        <v>12062</v>
      </c>
      <c r="N1362" s="1768"/>
      <c r="O1362" s="1769" t="s">
        <v>12063</v>
      </c>
      <c r="P1362" s="1721">
        <v>117</v>
      </c>
      <c r="Q1362" s="1765" t="s">
        <v>8451</v>
      </c>
      <c r="R1362" s="1770" t="s">
        <v>8453</v>
      </c>
      <c r="S1362" s="1770" t="s">
        <v>6579</v>
      </c>
      <c r="T1362" s="61" t="s">
        <v>8962</v>
      </c>
      <c r="U1362" s="1765" t="s">
        <v>12064</v>
      </c>
      <c r="V1362" s="61">
        <v>234304518</v>
      </c>
    </row>
    <row r="1363" spans="3:22" ht="15" customHeight="1" x14ac:dyDescent="0.25">
      <c r="C1363" s="2078">
        <v>44595</v>
      </c>
      <c r="D1363" s="1664" t="s">
        <v>12065</v>
      </c>
      <c r="E1363" s="1765" t="s">
        <v>7605</v>
      </c>
      <c r="F1363" s="1721" t="s">
        <v>12066</v>
      </c>
      <c r="G1363" s="1766"/>
      <c r="H1363" s="1766"/>
      <c r="I1363" s="1766"/>
      <c r="J1363" s="1767" t="s">
        <v>12067</v>
      </c>
      <c r="K1363" s="1665" t="s">
        <v>506</v>
      </c>
      <c r="L1363" s="2179"/>
      <c r="M1363" s="1768" t="s">
        <v>12068</v>
      </c>
      <c r="N1363" s="1768"/>
      <c r="O1363" s="1769" t="s">
        <v>12069</v>
      </c>
      <c r="P1363" s="1721">
        <v>5</v>
      </c>
      <c r="Q1363" s="1765" t="s">
        <v>7604</v>
      </c>
      <c r="R1363" s="1770" t="s">
        <v>7606</v>
      </c>
      <c r="S1363" s="1770" t="s">
        <v>6792</v>
      </c>
      <c r="T1363" s="61" t="s">
        <v>11950</v>
      </c>
      <c r="U1363" s="1765" t="s">
        <v>11951</v>
      </c>
      <c r="V1363" s="61"/>
    </row>
    <row r="1364" spans="3:22" ht="15" customHeight="1" x14ac:dyDescent="0.25">
      <c r="C1364" s="2078">
        <v>44595</v>
      </c>
      <c r="D1364" s="1664" t="s">
        <v>12070</v>
      </c>
      <c r="E1364" s="1765" t="s">
        <v>9610</v>
      </c>
      <c r="F1364" s="1721">
        <v>10</v>
      </c>
      <c r="G1364" s="1766"/>
      <c r="H1364" s="1766"/>
      <c r="I1364" s="1766"/>
      <c r="J1364" s="1767">
        <v>44599</v>
      </c>
      <c r="K1364" s="1665" t="s">
        <v>506</v>
      </c>
      <c r="L1364" s="1720"/>
      <c r="M1364" s="1768" t="s">
        <v>12071</v>
      </c>
      <c r="N1364" s="1768"/>
      <c r="O1364" s="1769" t="s">
        <v>12033</v>
      </c>
      <c r="P1364" s="1721">
        <v>3</v>
      </c>
      <c r="Q1364" s="1765" t="s">
        <v>5851</v>
      </c>
      <c r="R1364" s="1770" t="s">
        <v>9301</v>
      </c>
      <c r="S1364" s="1770" t="s">
        <v>6502</v>
      </c>
      <c r="T1364" s="61" t="s">
        <v>11802</v>
      </c>
      <c r="U1364" s="1765" t="s">
        <v>9615</v>
      </c>
      <c r="V1364" s="61"/>
    </row>
    <row r="1365" spans="3:22" ht="15" customHeight="1" x14ac:dyDescent="0.25">
      <c r="C1365" s="2078">
        <v>44594</v>
      </c>
      <c r="D1365" s="1664" t="s">
        <v>12072</v>
      </c>
      <c r="E1365" s="1765" t="s">
        <v>7895</v>
      </c>
      <c r="F1365" s="1721">
        <v>20</v>
      </c>
      <c r="G1365" s="1766"/>
      <c r="H1365" s="1766"/>
      <c r="I1365" s="1766"/>
      <c r="J1365" s="1767" t="s">
        <v>12073</v>
      </c>
      <c r="K1365" s="1665" t="s">
        <v>506</v>
      </c>
      <c r="L1365" s="1849"/>
      <c r="M1365" s="1768" t="s">
        <v>12027</v>
      </c>
      <c r="N1365" s="1768"/>
      <c r="O1365" s="1769" t="s">
        <v>12074</v>
      </c>
      <c r="P1365" s="1721">
        <v>35</v>
      </c>
      <c r="Q1365" s="1765" t="s">
        <v>11763</v>
      </c>
      <c r="R1365" s="1770" t="s">
        <v>7896</v>
      </c>
      <c r="S1365" s="1770" t="s">
        <v>6579</v>
      </c>
      <c r="T1365" s="61" t="s">
        <v>10358</v>
      </c>
      <c r="U1365" s="1765"/>
      <c r="V1365" s="61"/>
    </row>
    <row r="1366" spans="3:22" ht="15" customHeight="1" x14ac:dyDescent="0.25">
      <c r="C1366" s="2078">
        <v>44594</v>
      </c>
      <c r="D1366" s="1734" t="s">
        <v>12075</v>
      </c>
      <c r="E1366" s="1764" t="s">
        <v>6906</v>
      </c>
      <c r="F1366" s="1785">
        <v>35</v>
      </c>
      <c r="G1366" s="1786"/>
      <c r="H1366" s="1786"/>
      <c r="I1366" s="1786"/>
      <c r="J1366" s="1788" t="s">
        <v>12060</v>
      </c>
      <c r="K1366" s="1735" t="s">
        <v>3667</v>
      </c>
      <c r="L1366" s="1789"/>
      <c r="M1366" s="1790" t="s">
        <v>12076</v>
      </c>
      <c r="N1366" s="1790"/>
      <c r="O1366" s="1791" t="s">
        <v>12077</v>
      </c>
      <c r="P1366" s="1785">
        <v>0</v>
      </c>
      <c r="Q1366" s="1764" t="s">
        <v>4617</v>
      </c>
      <c r="R1366" s="1775" t="s">
        <v>6803</v>
      </c>
      <c r="S1366" s="1775" t="s">
        <v>6804</v>
      </c>
      <c r="T1366" s="66" t="s">
        <v>10799</v>
      </c>
      <c r="U1366" s="1764"/>
      <c r="V1366" s="66" t="s">
        <v>12018</v>
      </c>
    </row>
    <row r="1367" spans="3:22" ht="15" customHeight="1" x14ac:dyDescent="0.25">
      <c r="C1367" s="2078">
        <v>44593</v>
      </c>
      <c r="D1367" s="1679" t="s">
        <v>12078</v>
      </c>
      <c r="E1367" s="1764" t="s">
        <v>11320</v>
      </c>
      <c r="F1367" s="1771">
        <v>255</v>
      </c>
      <c r="G1367" s="1772"/>
      <c r="H1367" s="1772"/>
      <c r="I1367" s="1772"/>
      <c r="J1367" s="1779">
        <v>44600</v>
      </c>
      <c r="K1367" s="1680" t="s">
        <v>506</v>
      </c>
      <c r="L1367" s="1778"/>
      <c r="M1367" s="1773" t="s">
        <v>12049</v>
      </c>
      <c r="N1367" s="1773"/>
      <c r="O1367" s="1774" t="s">
        <v>12079</v>
      </c>
      <c r="P1367" s="1771">
        <v>0</v>
      </c>
      <c r="Q1367" s="1764" t="s">
        <v>7539</v>
      </c>
      <c r="R1367" s="1775" t="s">
        <v>7541</v>
      </c>
      <c r="S1367" s="1775" t="s">
        <v>6502</v>
      </c>
      <c r="T1367" s="66">
        <v>1760</v>
      </c>
      <c r="U1367" s="1764"/>
      <c r="V1367" s="66"/>
    </row>
    <row r="1368" spans="3:22" ht="15" customHeight="1" x14ac:dyDescent="0.25">
      <c r="C1368" s="2078">
        <v>44593</v>
      </c>
      <c r="D1368" s="1734" t="s">
        <v>12080</v>
      </c>
      <c r="E1368" s="1764" t="s">
        <v>9784</v>
      </c>
      <c r="F1368" s="1785" t="s">
        <v>12081</v>
      </c>
      <c r="G1368" s="1786"/>
      <c r="H1368" s="1786"/>
      <c r="I1368" s="1786"/>
      <c r="J1368" s="1788" t="s">
        <v>8787</v>
      </c>
      <c r="K1368" s="1735" t="s">
        <v>506</v>
      </c>
      <c r="L1368" s="2168"/>
      <c r="M1368" s="1790" t="s">
        <v>12082</v>
      </c>
      <c r="N1368" s="1790"/>
      <c r="O1368" s="1791" t="s">
        <v>12083</v>
      </c>
      <c r="P1368" s="1785">
        <v>60</v>
      </c>
      <c r="Q1368" s="1764" t="s">
        <v>9789</v>
      </c>
      <c r="R1368" s="1775" t="s">
        <v>9790</v>
      </c>
      <c r="S1368" s="1775" t="s">
        <v>6502</v>
      </c>
      <c r="T1368" s="66" t="s">
        <v>9791</v>
      </c>
      <c r="U1368" s="1764"/>
      <c r="V1368" s="66"/>
    </row>
    <row r="1369" spans="3:22" ht="15" customHeight="1" x14ac:dyDescent="0.25">
      <c r="C1369" s="2078">
        <v>44593</v>
      </c>
      <c r="D1369" s="1693" t="s">
        <v>12084</v>
      </c>
      <c r="E1369" s="2185" t="s">
        <v>9682</v>
      </c>
      <c r="F1369" s="1792">
        <v>50</v>
      </c>
      <c r="G1369" s="1793"/>
      <c r="H1369" s="1793"/>
      <c r="I1369" s="1793"/>
      <c r="J1369" s="1794" t="s">
        <v>12085</v>
      </c>
      <c r="K1369" s="1694" t="s">
        <v>506</v>
      </c>
      <c r="L1369" s="1694" t="s">
        <v>12086</v>
      </c>
      <c r="M1369" s="1796" t="s">
        <v>12087</v>
      </c>
      <c r="N1369" s="1796"/>
      <c r="O1369" s="1797" t="s">
        <v>12088</v>
      </c>
      <c r="P1369" s="1792">
        <v>68</v>
      </c>
      <c r="Q1369" s="2185" t="s">
        <v>10981</v>
      </c>
      <c r="R1369" s="2186" t="s">
        <v>8724</v>
      </c>
      <c r="S1369" s="2186" t="s">
        <v>6546</v>
      </c>
      <c r="T1369" s="146" t="s">
        <v>8725</v>
      </c>
      <c r="U1369" s="2185"/>
      <c r="V1369" s="146"/>
    </row>
    <row r="1370" spans="3:22" ht="15" customHeight="1" x14ac:dyDescent="0.25">
      <c r="C1370" s="2112">
        <v>44592</v>
      </c>
      <c r="D1370" s="61" t="s">
        <v>12089</v>
      </c>
      <c r="E1370" s="1765" t="s">
        <v>8731</v>
      </c>
      <c r="F1370" s="1806">
        <v>94</v>
      </c>
      <c r="G1370" s="1809"/>
      <c r="H1370" s="1809"/>
      <c r="I1370" s="1809"/>
      <c r="J1370" s="1810">
        <v>44589</v>
      </c>
      <c r="K1370" s="11" t="s">
        <v>506</v>
      </c>
      <c r="L1370" s="2202" t="s">
        <v>12090</v>
      </c>
      <c r="M1370" s="10" t="s">
        <v>12049</v>
      </c>
      <c r="N1370" s="10"/>
      <c r="O1370" s="1812" t="s">
        <v>12091</v>
      </c>
      <c r="P1370" s="1806">
        <v>4</v>
      </c>
      <c r="Q1370" s="1765" t="s">
        <v>524</v>
      </c>
      <c r="R1370" s="1770" t="s">
        <v>7031</v>
      </c>
      <c r="S1370" s="1770" t="s">
        <v>6534</v>
      </c>
      <c r="T1370" s="61">
        <v>80403</v>
      </c>
      <c r="U1370" s="1765"/>
      <c r="V1370" s="61"/>
    </row>
    <row r="1371" spans="3:22" ht="15" customHeight="1" x14ac:dyDescent="0.25">
      <c r="C1371" s="2078">
        <v>44592</v>
      </c>
      <c r="D1371" s="1664" t="s">
        <v>12092</v>
      </c>
      <c r="E1371" s="1765" t="s">
        <v>11078</v>
      </c>
      <c r="F1371" s="1721">
        <v>55</v>
      </c>
      <c r="G1371" s="1766"/>
      <c r="H1371" s="1766"/>
      <c r="I1371" s="1766"/>
      <c r="J1371" s="1767" t="s">
        <v>12093</v>
      </c>
      <c r="K1371" s="1665" t="s">
        <v>2515</v>
      </c>
      <c r="L1371" s="1849" t="s">
        <v>12094</v>
      </c>
      <c r="M1371" s="1768" t="s">
        <v>12095</v>
      </c>
      <c r="N1371" s="1768"/>
      <c r="O1371" s="1769" t="s">
        <v>12096</v>
      </c>
      <c r="P1371" s="1721">
        <v>6</v>
      </c>
      <c r="Q1371" s="1765" t="s">
        <v>12097</v>
      </c>
      <c r="R1371" s="1770" t="s">
        <v>11083</v>
      </c>
      <c r="S1371" s="1770" t="s">
        <v>6502</v>
      </c>
      <c r="T1371" s="61" t="s">
        <v>11084</v>
      </c>
      <c r="U1371" s="1765" t="s">
        <v>11082</v>
      </c>
      <c r="V1371" s="61" t="s">
        <v>12098</v>
      </c>
    </row>
    <row r="1372" spans="3:22" ht="15" customHeight="1" x14ac:dyDescent="0.25">
      <c r="C1372" s="2078">
        <v>44592</v>
      </c>
      <c r="D1372" s="1679" t="s">
        <v>12099</v>
      </c>
      <c r="E1372" s="1764" t="s">
        <v>6889</v>
      </c>
      <c r="F1372" s="1771">
        <v>50</v>
      </c>
      <c r="G1372" s="1772"/>
      <c r="H1372" s="1772"/>
      <c r="I1372" s="1772"/>
      <c r="J1372" s="1779" t="s">
        <v>12100</v>
      </c>
      <c r="K1372" s="1680" t="s">
        <v>3667</v>
      </c>
      <c r="L1372" s="1778"/>
      <c r="M1372" s="1878" t="s">
        <v>12027</v>
      </c>
      <c r="N1372" s="1773"/>
      <c r="O1372" s="1774" t="s">
        <v>12101</v>
      </c>
      <c r="P1372" s="1771">
        <v>15</v>
      </c>
      <c r="Q1372" s="1764" t="s">
        <v>4841</v>
      </c>
      <c r="R1372" s="1775" t="s">
        <v>6890</v>
      </c>
      <c r="S1372" s="1775" t="s">
        <v>6804</v>
      </c>
      <c r="T1372" s="66" t="s">
        <v>10147</v>
      </c>
      <c r="U1372" s="1764"/>
      <c r="V1372" s="66" t="s">
        <v>11042</v>
      </c>
    </row>
    <row r="1373" spans="3:22" ht="15" customHeight="1" x14ac:dyDescent="0.25">
      <c r="C1373" s="2078">
        <v>44592</v>
      </c>
      <c r="D1373" s="1679" t="s">
        <v>12102</v>
      </c>
      <c r="E1373" s="1764" t="s">
        <v>6906</v>
      </c>
      <c r="F1373" s="1771">
        <v>20</v>
      </c>
      <c r="G1373" s="1772"/>
      <c r="H1373" s="1772"/>
      <c r="I1373" s="1772"/>
      <c r="J1373" s="1779">
        <v>44600</v>
      </c>
      <c r="K1373" s="1680" t="s">
        <v>3667</v>
      </c>
      <c r="L1373" s="1778"/>
      <c r="M1373" s="1773" t="s">
        <v>12049</v>
      </c>
      <c r="N1373" s="1773"/>
      <c r="O1373" s="1774" t="s">
        <v>12079</v>
      </c>
      <c r="P1373" s="1771">
        <v>0</v>
      </c>
      <c r="Q1373" s="1764" t="s">
        <v>4617</v>
      </c>
      <c r="R1373" s="1775" t="s">
        <v>6803</v>
      </c>
      <c r="S1373" s="1775" t="s">
        <v>6804</v>
      </c>
      <c r="T1373" s="66" t="s">
        <v>10799</v>
      </c>
      <c r="U1373" s="1764"/>
      <c r="V1373" s="66" t="s">
        <v>12018</v>
      </c>
    </row>
    <row r="1374" spans="3:22" ht="15" customHeight="1" x14ac:dyDescent="0.25">
      <c r="C1374" s="2078">
        <v>44589</v>
      </c>
      <c r="D1374" s="1679" t="s">
        <v>12103</v>
      </c>
      <c r="E1374" s="1764" t="s">
        <v>9211</v>
      </c>
      <c r="F1374" s="1771">
        <v>55</v>
      </c>
      <c r="G1374" s="1772"/>
      <c r="H1374" s="1772"/>
      <c r="I1374" s="1772"/>
      <c r="J1374" s="1779">
        <v>44592</v>
      </c>
      <c r="K1374" s="1680" t="s">
        <v>506</v>
      </c>
      <c r="L1374" s="1720"/>
      <c r="M1374" s="1768" t="s">
        <v>12062</v>
      </c>
      <c r="N1374" s="1768"/>
      <c r="O1374" s="1774" t="s">
        <v>12050</v>
      </c>
      <c r="P1374" s="1771">
        <v>12</v>
      </c>
      <c r="Q1374" s="1764" t="s">
        <v>9215</v>
      </c>
      <c r="R1374" s="1775" t="s">
        <v>9216</v>
      </c>
      <c r="S1374" s="1775" t="s">
        <v>6502</v>
      </c>
      <c r="T1374" s="66" t="s">
        <v>11478</v>
      </c>
      <c r="U1374" s="1764"/>
      <c r="V1374" s="66"/>
    </row>
    <row r="1375" spans="3:22" ht="15" customHeight="1" x14ac:dyDescent="0.25">
      <c r="C1375" s="2112">
        <v>44589</v>
      </c>
      <c r="D1375" s="61" t="s">
        <v>12104</v>
      </c>
      <c r="E1375" s="1765" t="s">
        <v>8731</v>
      </c>
      <c r="F1375" s="2114" t="s">
        <v>12105</v>
      </c>
      <c r="G1375" s="1809"/>
      <c r="H1375" s="1808"/>
      <c r="I1375" s="1809"/>
      <c r="J1375" s="1810">
        <v>44589</v>
      </c>
      <c r="K1375" s="11" t="s">
        <v>506</v>
      </c>
      <c r="L1375" s="2202" t="s">
        <v>12090</v>
      </c>
      <c r="M1375" s="10" t="s">
        <v>12049</v>
      </c>
      <c r="N1375" s="10"/>
      <c r="O1375" s="1812" t="s">
        <v>12091</v>
      </c>
      <c r="P1375" s="1806">
        <v>4</v>
      </c>
      <c r="Q1375" s="1765" t="s">
        <v>524</v>
      </c>
      <c r="R1375" s="1770" t="s">
        <v>7031</v>
      </c>
      <c r="S1375" s="1770" t="s">
        <v>6534</v>
      </c>
      <c r="T1375" s="61">
        <v>80403</v>
      </c>
      <c r="U1375" s="1765"/>
      <c r="V1375" s="61"/>
    </row>
    <row r="1376" spans="3:22" ht="15" customHeight="1" x14ac:dyDescent="0.25">
      <c r="C1376" s="2078">
        <v>44589</v>
      </c>
      <c r="D1376" s="1664" t="s">
        <v>12106</v>
      </c>
      <c r="E1376" s="1765" t="s">
        <v>7895</v>
      </c>
      <c r="F1376" s="1721">
        <v>25</v>
      </c>
      <c r="G1376" s="1766"/>
      <c r="H1376" s="1766"/>
      <c r="I1376" s="1766"/>
      <c r="J1376" s="1767" t="s">
        <v>12107</v>
      </c>
      <c r="K1376" s="1665" t="s">
        <v>3609</v>
      </c>
      <c r="L1376" s="1720"/>
      <c r="M1376" s="1768" t="s">
        <v>12082</v>
      </c>
      <c r="N1376" s="1768"/>
      <c r="O1376" s="1769" t="s">
        <v>12050</v>
      </c>
      <c r="P1376" s="1721">
        <v>38</v>
      </c>
      <c r="Q1376" s="1765" t="s">
        <v>11763</v>
      </c>
      <c r="R1376" s="1770" t="s">
        <v>7896</v>
      </c>
      <c r="S1376" s="1770" t="s">
        <v>6579</v>
      </c>
      <c r="T1376" s="61" t="s">
        <v>10358</v>
      </c>
      <c r="U1376" s="1765"/>
      <c r="V1376" s="61"/>
    </row>
    <row r="1377" spans="3:22" ht="15" customHeight="1" x14ac:dyDescent="0.25">
      <c r="C1377" s="2078">
        <v>44588</v>
      </c>
      <c r="D1377" s="1679" t="s">
        <v>12108</v>
      </c>
      <c r="E1377" s="1764" t="s">
        <v>6836</v>
      </c>
      <c r="F1377" s="1771">
        <v>400</v>
      </c>
      <c r="G1377" s="1772"/>
      <c r="H1377" s="1772"/>
      <c r="I1377" s="1772"/>
      <c r="J1377" s="1779" t="s">
        <v>12109</v>
      </c>
      <c r="K1377" s="1680" t="s">
        <v>506</v>
      </c>
      <c r="L1377" s="1778"/>
      <c r="M1377" s="1878" t="s">
        <v>12110</v>
      </c>
      <c r="N1377" s="1773"/>
      <c r="O1377" s="1774" t="s">
        <v>12111</v>
      </c>
      <c r="P1377" s="1771">
        <v>4</v>
      </c>
      <c r="Q1377" s="1764" t="s">
        <v>5781</v>
      </c>
      <c r="R1377" s="1775" t="s">
        <v>6837</v>
      </c>
      <c r="S1377" s="1775" t="s">
        <v>6838</v>
      </c>
      <c r="T1377" s="66" t="s">
        <v>12112</v>
      </c>
      <c r="U1377" s="1764" t="s">
        <v>12113</v>
      </c>
      <c r="V1377" s="66"/>
    </row>
    <row r="1378" spans="3:22" ht="15" customHeight="1" x14ac:dyDescent="0.25">
      <c r="C1378" s="2078">
        <v>44588</v>
      </c>
      <c r="D1378" s="1664" t="s">
        <v>12114</v>
      </c>
      <c r="E1378" s="1765" t="s">
        <v>10132</v>
      </c>
      <c r="F1378" s="1721">
        <v>5</v>
      </c>
      <c r="G1378" s="1766"/>
      <c r="H1378" s="1766"/>
      <c r="I1378" s="1766"/>
      <c r="J1378" s="1767" t="s">
        <v>12115</v>
      </c>
      <c r="K1378" s="1665" t="s">
        <v>506</v>
      </c>
      <c r="L1378" s="1849" t="s">
        <v>12116</v>
      </c>
      <c r="M1378" s="1768" t="s">
        <v>12027</v>
      </c>
      <c r="N1378" s="1768"/>
      <c r="O1378" s="1769" t="s">
        <v>12117</v>
      </c>
      <c r="P1378" s="1721">
        <v>22</v>
      </c>
      <c r="Q1378" s="1765" t="s">
        <v>6024</v>
      </c>
      <c r="R1378" s="1770" t="s">
        <v>9175</v>
      </c>
      <c r="S1378" s="1770" t="s">
        <v>9176</v>
      </c>
      <c r="T1378" s="61" t="s">
        <v>10135</v>
      </c>
      <c r="U1378" s="1765" t="s">
        <v>12118</v>
      </c>
      <c r="V1378" s="61">
        <v>153669597</v>
      </c>
    </row>
    <row r="1379" spans="3:22" ht="15" customHeight="1" x14ac:dyDescent="0.25">
      <c r="C1379" s="2078">
        <v>44588</v>
      </c>
      <c r="D1379" s="1664" t="s">
        <v>12119</v>
      </c>
      <c r="E1379" s="1765" t="s">
        <v>12120</v>
      </c>
      <c r="F1379" s="1721">
        <v>14</v>
      </c>
      <c r="G1379" s="1766"/>
      <c r="H1379" s="1766"/>
      <c r="I1379" s="1766"/>
      <c r="J1379" s="1767">
        <v>44589</v>
      </c>
      <c r="K1379" s="1665" t="s">
        <v>506</v>
      </c>
      <c r="L1379" s="2179"/>
      <c r="M1379" s="1768" t="s">
        <v>12082</v>
      </c>
      <c r="N1379" s="1768"/>
      <c r="O1379" s="1769" t="s">
        <v>12121</v>
      </c>
      <c r="P1379" s="1721">
        <v>5</v>
      </c>
      <c r="Q1379" s="1765" t="s">
        <v>12122</v>
      </c>
      <c r="R1379" s="1770" t="s">
        <v>12123</v>
      </c>
      <c r="S1379" s="1770" t="s">
        <v>6514</v>
      </c>
      <c r="T1379" s="61" t="s">
        <v>12124</v>
      </c>
      <c r="U1379" s="1765" t="s">
        <v>12125</v>
      </c>
      <c r="V1379" s="61">
        <v>622598299</v>
      </c>
    </row>
    <row r="1380" spans="3:22" ht="15" customHeight="1" x14ac:dyDescent="0.25">
      <c r="C1380" s="2078">
        <v>44587</v>
      </c>
      <c r="D1380" s="1679" t="s">
        <v>12126</v>
      </c>
      <c r="E1380" s="1764" t="s">
        <v>6906</v>
      </c>
      <c r="F1380" s="1771">
        <v>50</v>
      </c>
      <c r="G1380" s="1772"/>
      <c r="H1380" s="1772"/>
      <c r="I1380" s="1772"/>
      <c r="J1380" s="1779" t="s">
        <v>12127</v>
      </c>
      <c r="K1380" s="1680" t="s">
        <v>3667</v>
      </c>
      <c r="L1380" s="1778"/>
      <c r="M1380" s="1878" t="s">
        <v>12128</v>
      </c>
      <c r="N1380" s="1773"/>
      <c r="O1380" s="1774" t="s">
        <v>12101</v>
      </c>
      <c r="P1380" s="1771">
        <v>2</v>
      </c>
      <c r="Q1380" s="1764" t="s">
        <v>4617</v>
      </c>
      <c r="R1380" s="1775" t="s">
        <v>6803</v>
      </c>
      <c r="S1380" s="1775" t="s">
        <v>6804</v>
      </c>
      <c r="T1380" s="66" t="s">
        <v>10799</v>
      </c>
      <c r="U1380" s="1764"/>
      <c r="V1380" s="66" t="s">
        <v>12018</v>
      </c>
    </row>
    <row r="1381" spans="3:22" ht="15" customHeight="1" x14ac:dyDescent="0.25">
      <c r="C1381" s="2078">
        <v>44587</v>
      </c>
      <c r="D1381" s="1679" t="s">
        <v>12129</v>
      </c>
      <c r="E1381" s="1764" t="s">
        <v>6906</v>
      </c>
      <c r="F1381" s="1771">
        <v>50</v>
      </c>
      <c r="G1381" s="1772"/>
      <c r="H1381" s="1772"/>
      <c r="I1381" s="1772"/>
      <c r="J1381" s="1779" t="s">
        <v>12127</v>
      </c>
      <c r="K1381" s="1680" t="s">
        <v>3667</v>
      </c>
      <c r="L1381" s="1778"/>
      <c r="M1381" s="1878" t="s">
        <v>12128</v>
      </c>
      <c r="N1381" s="1773"/>
      <c r="O1381" s="1774" t="s">
        <v>12101</v>
      </c>
      <c r="P1381" s="1771">
        <v>1</v>
      </c>
      <c r="Q1381" s="1764" t="s">
        <v>4617</v>
      </c>
      <c r="R1381" s="1775" t="s">
        <v>6803</v>
      </c>
      <c r="S1381" s="1775" t="s">
        <v>6804</v>
      </c>
      <c r="T1381" s="66" t="s">
        <v>10799</v>
      </c>
      <c r="U1381" s="1764"/>
      <c r="V1381" s="66" t="s">
        <v>12018</v>
      </c>
    </row>
    <row r="1382" spans="3:22" ht="15" customHeight="1" x14ac:dyDescent="0.25">
      <c r="C1382" s="2078">
        <v>44587</v>
      </c>
      <c r="D1382" s="1679" t="s">
        <v>12130</v>
      </c>
      <c r="E1382" s="1764" t="s">
        <v>6906</v>
      </c>
      <c r="F1382" s="1771">
        <v>50</v>
      </c>
      <c r="G1382" s="1772"/>
      <c r="H1382" s="1772"/>
      <c r="I1382" s="1772"/>
      <c r="J1382" s="1779" t="s">
        <v>12127</v>
      </c>
      <c r="K1382" s="1680" t="s">
        <v>506</v>
      </c>
      <c r="L1382" s="1778"/>
      <c r="M1382" s="1878" t="s">
        <v>12128</v>
      </c>
      <c r="N1382" s="1773"/>
      <c r="O1382" s="1774" t="s">
        <v>12101</v>
      </c>
      <c r="P1382" s="1771">
        <v>3</v>
      </c>
      <c r="Q1382" s="1764" t="s">
        <v>4617</v>
      </c>
      <c r="R1382" s="1775" t="s">
        <v>6803</v>
      </c>
      <c r="S1382" s="1775" t="s">
        <v>6804</v>
      </c>
      <c r="T1382" s="66" t="s">
        <v>10799</v>
      </c>
      <c r="U1382" s="1764"/>
      <c r="V1382" s="66"/>
    </row>
    <row r="1383" spans="3:22" ht="15" customHeight="1" x14ac:dyDescent="0.25">
      <c r="C1383" s="2078">
        <v>44587</v>
      </c>
      <c r="D1383" s="1664" t="s">
        <v>12131</v>
      </c>
      <c r="E1383" s="1765" t="s">
        <v>12132</v>
      </c>
      <c r="F1383" s="1721">
        <v>50</v>
      </c>
      <c r="G1383" s="1766"/>
      <c r="H1383" s="1766"/>
      <c r="I1383" s="1766"/>
      <c r="J1383" s="1767" t="s">
        <v>12133</v>
      </c>
      <c r="K1383" s="1665" t="s">
        <v>782</v>
      </c>
      <c r="L1383" s="1849"/>
      <c r="M1383" s="1768" t="s">
        <v>12027</v>
      </c>
      <c r="N1383" s="1768"/>
      <c r="O1383" s="1769" t="s">
        <v>12134</v>
      </c>
      <c r="P1383" s="1721">
        <v>9</v>
      </c>
      <c r="Q1383" s="1765" t="s">
        <v>12135</v>
      </c>
      <c r="R1383" s="1770" t="s">
        <v>7321</v>
      </c>
      <c r="S1383" s="1770" t="s">
        <v>6534</v>
      </c>
      <c r="T1383" s="61" t="s">
        <v>12136</v>
      </c>
      <c r="U1383" s="1765" t="s">
        <v>12137</v>
      </c>
      <c r="V1383" s="61"/>
    </row>
    <row r="1384" spans="3:22" ht="15" customHeight="1" x14ac:dyDescent="0.25">
      <c r="C1384" s="2078">
        <v>44587</v>
      </c>
      <c r="D1384" s="1930" t="s">
        <v>12138</v>
      </c>
      <c r="E1384" s="2203" t="s">
        <v>12139</v>
      </c>
      <c r="F1384" s="1932">
        <v>10</v>
      </c>
      <c r="G1384" s="1933"/>
      <c r="H1384" s="1933"/>
      <c r="I1384" s="1933"/>
      <c r="J1384" s="1939">
        <v>44587</v>
      </c>
      <c r="K1384" s="1931" t="s">
        <v>506</v>
      </c>
      <c r="L1384" s="1931" t="s">
        <v>12140</v>
      </c>
      <c r="M1384" s="1940" t="s">
        <v>12062</v>
      </c>
      <c r="N1384" s="1940"/>
      <c r="O1384" s="1936" t="s">
        <v>12079</v>
      </c>
      <c r="P1384" s="1932">
        <v>0</v>
      </c>
      <c r="Q1384" s="2203" t="s">
        <v>12141</v>
      </c>
      <c r="R1384" s="2204" t="s">
        <v>12142</v>
      </c>
      <c r="S1384" s="2204" t="s">
        <v>6502</v>
      </c>
      <c r="T1384" s="2205" t="s">
        <v>12143</v>
      </c>
      <c r="U1384" s="2203"/>
      <c r="V1384" s="2205"/>
    </row>
    <row r="1385" spans="3:22" ht="15" customHeight="1" x14ac:dyDescent="0.25">
      <c r="C1385" s="2078">
        <v>44586</v>
      </c>
      <c r="D1385" s="1664" t="s">
        <v>12144</v>
      </c>
      <c r="E1385" s="1765" t="s">
        <v>7852</v>
      </c>
      <c r="F1385" s="1721">
        <v>25</v>
      </c>
      <c r="G1385" s="1766"/>
      <c r="H1385" s="1766"/>
      <c r="I1385" s="1766"/>
      <c r="J1385" s="1767" t="s">
        <v>12047</v>
      </c>
      <c r="K1385" s="1665" t="s">
        <v>782</v>
      </c>
      <c r="L1385" s="1720" t="s">
        <v>12145</v>
      </c>
      <c r="M1385" s="1768" t="s">
        <v>12146</v>
      </c>
      <c r="N1385" s="1768"/>
      <c r="O1385" s="1769" t="s">
        <v>12147</v>
      </c>
      <c r="P1385" s="1721">
        <v>0</v>
      </c>
      <c r="Q1385" s="1765" t="s">
        <v>12148</v>
      </c>
      <c r="R1385" s="1770" t="s">
        <v>7853</v>
      </c>
      <c r="S1385" s="1770" t="s">
        <v>6534</v>
      </c>
      <c r="T1385" s="61" t="s">
        <v>10660</v>
      </c>
      <c r="U1385" s="1765"/>
      <c r="V1385" s="61"/>
    </row>
    <row r="1386" spans="3:22" ht="15" customHeight="1" x14ac:dyDescent="0.25">
      <c r="C1386" s="2078">
        <v>44586</v>
      </c>
      <c r="D1386" s="1664" t="s">
        <v>12149</v>
      </c>
      <c r="E1386" s="1765" t="s">
        <v>9784</v>
      </c>
      <c r="F1386" s="1721" t="s">
        <v>12081</v>
      </c>
      <c r="G1386" s="1766"/>
      <c r="H1386" s="1766"/>
      <c r="I1386" s="1766"/>
      <c r="J1386" s="1767" t="s">
        <v>12150</v>
      </c>
      <c r="K1386" s="1665" t="s">
        <v>506</v>
      </c>
      <c r="L1386" s="1849"/>
      <c r="M1386" s="1768" t="s">
        <v>12027</v>
      </c>
      <c r="N1386" s="1768"/>
      <c r="O1386" s="1769" t="s">
        <v>12151</v>
      </c>
      <c r="P1386" s="1721">
        <v>52</v>
      </c>
      <c r="Q1386" s="1765" t="s">
        <v>9789</v>
      </c>
      <c r="R1386" s="1770" t="s">
        <v>9790</v>
      </c>
      <c r="S1386" s="1770" t="s">
        <v>6502</v>
      </c>
      <c r="T1386" s="61" t="s">
        <v>9791</v>
      </c>
      <c r="U1386" s="1765"/>
      <c r="V1386" s="61"/>
    </row>
    <row r="1387" spans="3:22" ht="15" customHeight="1" x14ac:dyDescent="0.25">
      <c r="C1387" s="2078">
        <v>44586</v>
      </c>
      <c r="D1387" s="1664" t="s">
        <v>12152</v>
      </c>
      <c r="E1387" s="1765" t="s">
        <v>7977</v>
      </c>
      <c r="F1387" s="1721">
        <v>1</v>
      </c>
      <c r="G1387" s="1766"/>
      <c r="H1387" s="1766"/>
      <c r="I1387" s="1766"/>
      <c r="J1387" s="1767" t="s">
        <v>12153</v>
      </c>
      <c r="K1387" s="1665" t="s">
        <v>782</v>
      </c>
      <c r="L1387" s="2168"/>
      <c r="M1387" s="1768" t="s">
        <v>12154</v>
      </c>
      <c r="N1387" s="1768"/>
      <c r="O1387" s="1769" t="s">
        <v>12134</v>
      </c>
      <c r="P1387" s="1721">
        <v>11</v>
      </c>
      <c r="Q1387" s="1765" t="s">
        <v>4955</v>
      </c>
      <c r="R1387" s="1770" t="s">
        <v>7978</v>
      </c>
      <c r="S1387" s="1770" t="s">
        <v>6447</v>
      </c>
      <c r="T1387" s="61" t="s">
        <v>10445</v>
      </c>
      <c r="U1387" s="1765" t="s">
        <v>10446</v>
      </c>
      <c r="V1387" s="61"/>
    </row>
    <row r="1388" spans="3:22" ht="15" customHeight="1" x14ac:dyDescent="0.25">
      <c r="C1388" s="2078">
        <v>44586</v>
      </c>
      <c r="D1388" s="1679" t="s">
        <v>12155</v>
      </c>
      <c r="E1388" s="1764" t="s">
        <v>7727</v>
      </c>
      <c r="F1388" s="1771">
        <v>2</v>
      </c>
      <c r="G1388" s="1772"/>
      <c r="H1388" s="1772"/>
      <c r="I1388" s="1772"/>
      <c r="J1388" s="1779" t="s">
        <v>12153</v>
      </c>
      <c r="K1388" s="1680" t="s">
        <v>506</v>
      </c>
      <c r="L1388" s="2168"/>
      <c r="M1388" s="1768" t="s">
        <v>12156</v>
      </c>
      <c r="N1388" s="1768"/>
      <c r="O1388" s="1774" t="s">
        <v>12134</v>
      </c>
      <c r="P1388" s="1771">
        <v>28</v>
      </c>
      <c r="Q1388" s="1764" t="s">
        <v>5735</v>
      </c>
      <c r="R1388" s="1775" t="s">
        <v>6984</v>
      </c>
      <c r="S1388" s="1775" t="s">
        <v>6546</v>
      </c>
      <c r="T1388" s="66" t="s">
        <v>10141</v>
      </c>
      <c r="U1388" s="1764" t="s">
        <v>12157</v>
      </c>
      <c r="V1388" s="66">
        <v>255688804</v>
      </c>
    </row>
    <row r="1389" spans="3:22" ht="15" customHeight="1" x14ac:dyDescent="0.25">
      <c r="C1389" s="2078">
        <v>44585</v>
      </c>
      <c r="D1389" s="1679" t="s">
        <v>12158</v>
      </c>
      <c r="E1389" s="1764" t="s">
        <v>6906</v>
      </c>
      <c r="F1389" s="1771">
        <v>50</v>
      </c>
      <c r="G1389" s="1772"/>
      <c r="H1389" s="1772"/>
      <c r="I1389" s="1772"/>
      <c r="J1389" s="1779" t="s">
        <v>12127</v>
      </c>
      <c r="K1389" s="1680" t="s">
        <v>3667</v>
      </c>
      <c r="L1389" s="1778"/>
      <c r="M1389" s="1878" t="s">
        <v>12128</v>
      </c>
      <c r="N1389" s="1773"/>
      <c r="O1389" s="1774" t="s">
        <v>12101</v>
      </c>
      <c r="P1389" s="1771">
        <v>0</v>
      </c>
      <c r="Q1389" s="1764" t="s">
        <v>4617</v>
      </c>
      <c r="R1389" s="1775" t="s">
        <v>6803</v>
      </c>
      <c r="S1389" s="1775" t="s">
        <v>6804</v>
      </c>
      <c r="T1389" s="66" t="s">
        <v>10799</v>
      </c>
      <c r="U1389" s="1764"/>
      <c r="V1389" s="66" t="s">
        <v>12018</v>
      </c>
    </row>
    <row r="1390" spans="3:22" ht="15" customHeight="1" x14ac:dyDescent="0.25">
      <c r="C1390" s="2078">
        <v>44585</v>
      </c>
      <c r="D1390" s="1844" t="s">
        <v>12159</v>
      </c>
      <c r="E1390" s="1765" t="s">
        <v>12160</v>
      </c>
      <c r="F1390" s="1845" t="s">
        <v>12161</v>
      </c>
      <c r="G1390" s="1766"/>
      <c r="H1390" s="1766"/>
      <c r="I1390" s="1766"/>
      <c r="J1390" s="1848" t="s">
        <v>12162</v>
      </c>
      <c r="K1390" s="1800" t="e" vm="1">
        <v>#VALUE!</v>
      </c>
      <c r="L1390" s="2179"/>
      <c r="M1390" s="1768" t="s">
        <v>12068</v>
      </c>
      <c r="N1390" s="1768"/>
      <c r="O1390" s="1678" t="s">
        <v>12163</v>
      </c>
      <c r="P1390" s="1802">
        <v>4</v>
      </c>
      <c r="Q1390" s="1765" t="s">
        <v>10981</v>
      </c>
      <c r="R1390" s="1765" t="s">
        <v>10982</v>
      </c>
      <c r="S1390" s="1765" t="s">
        <v>6546</v>
      </c>
      <c r="T1390" s="61" t="s">
        <v>12164</v>
      </c>
      <c r="U1390" s="1765" t="s">
        <v>12165</v>
      </c>
      <c r="V1390" s="61">
        <v>122142710</v>
      </c>
    </row>
    <row r="1391" spans="3:22" ht="15" customHeight="1" x14ac:dyDescent="0.25">
      <c r="C1391" s="2078">
        <v>44585</v>
      </c>
      <c r="D1391" s="1664" t="s">
        <v>12166</v>
      </c>
      <c r="E1391" s="1765" t="s">
        <v>7758</v>
      </c>
      <c r="F1391" s="1721">
        <v>50</v>
      </c>
      <c r="G1391" s="1766"/>
      <c r="H1391" s="1766"/>
      <c r="I1391" s="1766"/>
      <c r="J1391" s="1767" t="s">
        <v>12167</v>
      </c>
      <c r="K1391" s="1665" t="s">
        <v>2515</v>
      </c>
      <c r="L1391" s="1720"/>
      <c r="M1391" s="1768" t="s">
        <v>12168</v>
      </c>
      <c r="N1391" s="1768"/>
      <c r="O1391" s="1769" t="s">
        <v>12169</v>
      </c>
      <c r="P1391" s="1721">
        <v>16</v>
      </c>
      <c r="Q1391" s="1765" t="s">
        <v>7757</v>
      </c>
      <c r="R1391" s="1770" t="s">
        <v>7759</v>
      </c>
      <c r="S1391" s="1770" t="s">
        <v>6447</v>
      </c>
      <c r="T1391" s="61" t="s">
        <v>12170</v>
      </c>
      <c r="U1391" s="1765"/>
      <c r="V1391" s="61" t="s">
        <v>12171</v>
      </c>
    </row>
    <row r="1392" spans="3:22" ht="15" customHeight="1" x14ac:dyDescent="0.25">
      <c r="C1392" s="2078">
        <v>44585</v>
      </c>
      <c r="D1392" s="1679" t="s">
        <v>12172</v>
      </c>
      <c r="E1392" s="1764" t="s">
        <v>11164</v>
      </c>
      <c r="F1392" s="1771">
        <v>100</v>
      </c>
      <c r="G1392" s="1772"/>
      <c r="H1392" s="1772"/>
      <c r="I1392" s="1772"/>
      <c r="J1392" s="1779" t="s">
        <v>12173</v>
      </c>
      <c r="K1392" s="1680" t="s">
        <v>506</v>
      </c>
      <c r="L1392" s="1720"/>
      <c r="M1392" s="1878" t="s">
        <v>12174</v>
      </c>
      <c r="N1392" s="1773"/>
      <c r="O1392" s="1774" t="s">
        <v>12175</v>
      </c>
      <c r="P1392" s="1771">
        <v>7</v>
      </c>
      <c r="Q1392" s="1764" t="s">
        <v>5403</v>
      </c>
      <c r="R1392" s="1775" t="s">
        <v>6501</v>
      </c>
      <c r="S1392" s="1775" t="s">
        <v>6502</v>
      </c>
      <c r="T1392" s="66" t="s">
        <v>11169</v>
      </c>
      <c r="U1392" s="1764"/>
      <c r="V1392" s="66"/>
    </row>
    <row r="1393" spans="3:22" ht="15" customHeight="1" x14ac:dyDescent="0.25">
      <c r="C1393" s="2078">
        <v>44582</v>
      </c>
      <c r="D1393" s="1679" t="s">
        <v>12176</v>
      </c>
      <c r="E1393" s="1764" t="s">
        <v>12177</v>
      </c>
      <c r="F1393" s="1771">
        <v>15</v>
      </c>
      <c r="G1393" s="1772"/>
      <c r="H1393" s="1772"/>
      <c r="I1393" s="1772"/>
      <c r="J1393" s="1779" t="s">
        <v>12173</v>
      </c>
      <c r="K1393" s="1680" t="s">
        <v>506</v>
      </c>
      <c r="L1393" s="1789"/>
      <c r="M1393" s="1878" t="s">
        <v>12068</v>
      </c>
      <c r="N1393" s="1773"/>
      <c r="O1393" s="1774" t="s">
        <v>12111</v>
      </c>
      <c r="P1393" s="1771">
        <v>6</v>
      </c>
      <c r="Q1393" s="1764" t="s">
        <v>12178</v>
      </c>
      <c r="R1393" s="1775" t="s">
        <v>12179</v>
      </c>
      <c r="S1393" s="1775" t="s">
        <v>6475</v>
      </c>
      <c r="T1393" s="66" t="s">
        <v>12180</v>
      </c>
      <c r="U1393" s="1764" t="s">
        <v>12181</v>
      </c>
      <c r="V1393" s="66">
        <v>793229330</v>
      </c>
    </row>
    <row r="1394" spans="3:22" ht="15" customHeight="1" x14ac:dyDescent="0.25">
      <c r="C1394" s="2078">
        <v>44582</v>
      </c>
      <c r="D1394" s="1679" t="s">
        <v>12182</v>
      </c>
      <c r="E1394" s="1764" t="s">
        <v>10302</v>
      </c>
      <c r="F1394" s="1771">
        <v>1000</v>
      </c>
      <c r="G1394" s="1772"/>
      <c r="H1394" s="1772"/>
      <c r="I1394" s="1772"/>
      <c r="J1394" s="1779" t="s">
        <v>12183</v>
      </c>
      <c r="K1394" s="1680" t="s">
        <v>506</v>
      </c>
      <c r="L1394" s="1778"/>
      <c r="M1394" s="1773" t="s">
        <v>12168</v>
      </c>
      <c r="N1394" s="1773"/>
      <c r="O1394" s="1774" t="s">
        <v>12184</v>
      </c>
      <c r="P1394" s="1771">
        <v>2</v>
      </c>
      <c r="Q1394" s="1764" t="s">
        <v>10305</v>
      </c>
      <c r="R1394" s="1775" t="s">
        <v>10306</v>
      </c>
      <c r="S1394" s="1775" t="s">
        <v>6817</v>
      </c>
      <c r="T1394" s="66" t="s">
        <v>10307</v>
      </c>
      <c r="U1394" s="1764"/>
      <c r="V1394" s="66"/>
    </row>
    <row r="1395" spans="3:22" ht="15" customHeight="1" x14ac:dyDescent="0.25">
      <c r="C1395" s="2078">
        <v>44582</v>
      </c>
      <c r="D1395" s="1664" t="s">
        <v>12185</v>
      </c>
      <c r="E1395" s="1765" t="s">
        <v>12186</v>
      </c>
      <c r="F1395" s="1665">
        <v>15</v>
      </c>
      <c r="G1395" s="1766"/>
      <c r="H1395" s="1766"/>
      <c r="I1395" s="1766"/>
      <c r="J1395" s="1848" t="s">
        <v>12153</v>
      </c>
      <c r="K1395" s="1665" t="s">
        <v>506</v>
      </c>
      <c r="L1395" s="1720" t="s">
        <v>32</v>
      </c>
      <c r="M1395" s="1768" t="s">
        <v>12110</v>
      </c>
      <c r="N1395" s="1768"/>
      <c r="O1395" s="1769" t="s">
        <v>12134</v>
      </c>
      <c r="P1395" s="1721">
        <v>8</v>
      </c>
      <c r="Q1395" s="1765" t="s">
        <v>12187</v>
      </c>
      <c r="R1395" s="1770" t="s">
        <v>12188</v>
      </c>
      <c r="S1395" s="1770" t="s">
        <v>6465</v>
      </c>
      <c r="T1395" s="61" t="s">
        <v>12189</v>
      </c>
      <c r="U1395" s="1765" t="s">
        <v>12190</v>
      </c>
      <c r="V1395" s="61">
        <v>94123097</v>
      </c>
    </row>
    <row r="1396" spans="3:22" ht="15" customHeight="1" x14ac:dyDescent="0.25">
      <c r="C1396" s="2078">
        <v>44582</v>
      </c>
      <c r="D1396" s="1679" t="s">
        <v>12191</v>
      </c>
      <c r="E1396" s="1764" t="s">
        <v>12192</v>
      </c>
      <c r="F1396" s="1771">
        <v>10</v>
      </c>
      <c r="G1396" s="1772"/>
      <c r="H1396" s="1772"/>
      <c r="I1396" s="1772"/>
      <c r="J1396" s="1779" t="s">
        <v>12193</v>
      </c>
      <c r="K1396" s="1680" t="s">
        <v>506</v>
      </c>
      <c r="L1396" s="1778"/>
      <c r="M1396" s="1773" t="s">
        <v>12194</v>
      </c>
      <c r="N1396" s="1773"/>
      <c r="O1396" s="1774" t="s">
        <v>12195</v>
      </c>
      <c r="P1396" s="1771">
        <v>28</v>
      </c>
      <c r="Q1396" s="1764" t="s">
        <v>12196</v>
      </c>
      <c r="R1396" s="1775" t="s">
        <v>12197</v>
      </c>
      <c r="S1396" s="1775" t="s">
        <v>6546</v>
      </c>
      <c r="T1396" s="66" t="s">
        <v>12198</v>
      </c>
      <c r="U1396" s="1764" t="s">
        <v>12199</v>
      </c>
      <c r="V1396" s="66">
        <v>159816613</v>
      </c>
    </row>
    <row r="1397" spans="3:22" ht="15" customHeight="1" x14ac:dyDescent="0.25">
      <c r="C1397" s="2078">
        <v>44581</v>
      </c>
      <c r="D1397" s="1693" t="s">
        <v>12200</v>
      </c>
      <c r="E1397" s="1764" t="s">
        <v>6541</v>
      </c>
      <c r="F1397" s="1792">
        <v>25</v>
      </c>
      <c r="G1397" s="1793"/>
      <c r="H1397" s="1793"/>
      <c r="I1397" s="1793"/>
      <c r="J1397" s="1794" t="s">
        <v>12201</v>
      </c>
      <c r="K1397" s="1694" t="s">
        <v>506</v>
      </c>
      <c r="L1397" s="1694" t="s">
        <v>8987</v>
      </c>
      <c r="M1397" s="1796" t="s">
        <v>12156</v>
      </c>
      <c r="N1397" s="1796"/>
      <c r="O1397" s="1797" t="s">
        <v>12202</v>
      </c>
      <c r="P1397" s="1792">
        <v>1</v>
      </c>
      <c r="Q1397" s="1764" t="s">
        <v>5954</v>
      </c>
      <c r="R1397" s="1775" t="s">
        <v>12203</v>
      </c>
      <c r="S1397" s="1775" t="s">
        <v>6484</v>
      </c>
      <c r="T1397" s="66" t="s">
        <v>12204</v>
      </c>
      <c r="U1397" s="1764" t="s">
        <v>12205</v>
      </c>
      <c r="V1397" s="66">
        <v>148834733</v>
      </c>
    </row>
    <row r="1398" spans="3:22" ht="15" customHeight="1" x14ac:dyDescent="0.25">
      <c r="C1398" s="2078">
        <v>44581</v>
      </c>
      <c r="D1398" s="1664" t="s">
        <v>12206</v>
      </c>
      <c r="E1398" s="1765" t="s">
        <v>12207</v>
      </c>
      <c r="F1398" s="1721">
        <v>27</v>
      </c>
      <c r="G1398" s="1766"/>
      <c r="H1398" s="1766"/>
      <c r="I1398" s="1766"/>
      <c r="J1398" s="1767" t="s">
        <v>12193</v>
      </c>
      <c r="K1398" s="1665" t="s">
        <v>506</v>
      </c>
      <c r="L1398" s="1720" t="s">
        <v>12208</v>
      </c>
      <c r="M1398" s="1768" t="s">
        <v>12194</v>
      </c>
      <c r="N1398" s="1768"/>
      <c r="O1398" s="1769" t="s">
        <v>12209</v>
      </c>
      <c r="P1398" s="1721">
        <v>44</v>
      </c>
      <c r="Q1398" s="1765" t="s">
        <v>12210</v>
      </c>
      <c r="R1398" s="1770" t="s">
        <v>9640</v>
      </c>
      <c r="S1398" s="1770" t="s">
        <v>6502</v>
      </c>
      <c r="T1398" s="61" t="s">
        <v>12211</v>
      </c>
      <c r="U1398" s="1765"/>
      <c r="V1398" s="61">
        <v>471164747</v>
      </c>
    </row>
    <row r="1399" spans="3:22" ht="15" customHeight="1" x14ac:dyDescent="0.25">
      <c r="C1399" s="2078">
        <v>44581</v>
      </c>
      <c r="D1399" s="1664" t="s">
        <v>12212</v>
      </c>
      <c r="E1399" s="1765" t="s">
        <v>11818</v>
      </c>
      <c r="F1399" s="2069">
        <v>90</v>
      </c>
      <c r="G1399" s="1818"/>
      <c r="H1399" s="1818"/>
      <c r="I1399" s="1818"/>
      <c r="J1399" s="1800" t="s">
        <v>12213</v>
      </c>
      <c r="K1399" s="1802" t="s">
        <v>782</v>
      </c>
      <c r="L1399" s="2068" t="s">
        <v>12214</v>
      </c>
      <c r="M1399" s="1801" t="s">
        <v>12215</v>
      </c>
      <c r="N1399" s="1801"/>
      <c r="O1399" s="1678" t="s">
        <v>12216</v>
      </c>
      <c r="P1399" s="2069">
        <v>4</v>
      </c>
      <c r="Q1399" s="1765" t="s">
        <v>11822</v>
      </c>
      <c r="R1399" s="1770" t="s">
        <v>11823</v>
      </c>
      <c r="S1399" s="1770" t="s">
        <v>6817</v>
      </c>
      <c r="T1399" s="61" t="s">
        <v>11824</v>
      </c>
      <c r="U1399" s="1765"/>
      <c r="V1399" s="61">
        <v>60417601</v>
      </c>
    </row>
    <row r="1400" spans="3:22" ht="15" customHeight="1" x14ac:dyDescent="0.25">
      <c r="C1400" s="2078">
        <v>44580</v>
      </c>
      <c r="D1400" s="1893" t="s">
        <v>12217</v>
      </c>
      <c r="E1400" s="1765" t="s">
        <v>6571</v>
      </c>
      <c r="F1400" s="1894" t="s">
        <v>12218</v>
      </c>
      <c r="G1400" s="1766"/>
      <c r="H1400" s="1766"/>
      <c r="I1400" s="1766"/>
      <c r="J1400" s="1895" t="s">
        <v>12219</v>
      </c>
      <c r="K1400" s="1896" t="e" vm="1">
        <v>#VALUE!</v>
      </c>
      <c r="L1400" s="1720"/>
      <c r="M1400" s="1878" t="s">
        <v>12194</v>
      </c>
      <c r="N1400" s="1878"/>
      <c r="O1400" s="1692" t="s">
        <v>12220</v>
      </c>
      <c r="P1400" s="1898">
        <v>3</v>
      </c>
      <c r="Q1400" s="1765" t="s">
        <v>3559</v>
      </c>
      <c r="R1400" s="1765" t="s">
        <v>6572</v>
      </c>
      <c r="S1400" s="1765" t="s">
        <v>6573</v>
      </c>
      <c r="T1400" s="61" t="s">
        <v>9125</v>
      </c>
      <c r="U1400" s="1765" t="s">
        <v>9221</v>
      </c>
      <c r="V1400" s="61">
        <v>749026308</v>
      </c>
    </row>
    <row r="1401" spans="3:22" ht="15" customHeight="1" x14ac:dyDescent="0.25">
      <c r="C1401" s="2078">
        <v>44580</v>
      </c>
      <c r="D1401" s="1893" t="s">
        <v>12221</v>
      </c>
      <c r="E1401" s="1765" t="s">
        <v>6571</v>
      </c>
      <c r="F1401" s="1894" t="s">
        <v>12222</v>
      </c>
      <c r="G1401" s="1766"/>
      <c r="H1401" s="1766"/>
      <c r="I1401" s="1766"/>
      <c r="J1401" s="1895" t="s">
        <v>12219</v>
      </c>
      <c r="K1401" s="1896" t="e" vm="1">
        <v>#VALUE!</v>
      </c>
      <c r="L1401" s="1720"/>
      <c r="M1401" s="1878" t="s">
        <v>12194</v>
      </c>
      <c r="N1401" s="1878"/>
      <c r="O1401" s="1692" t="s">
        <v>12223</v>
      </c>
      <c r="P1401" s="1898">
        <v>4</v>
      </c>
      <c r="Q1401" s="1765" t="s">
        <v>3559</v>
      </c>
      <c r="R1401" s="1765" t="s">
        <v>6572</v>
      </c>
      <c r="S1401" s="1765" t="s">
        <v>6573</v>
      </c>
      <c r="T1401" s="61" t="s">
        <v>9125</v>
      </c>
      <c r="U1401" s="1765" t="s">
        <v>9221</v>
      </c>
      <c r="V1401" s="61">
        <v>749026308</v>
      </c>
    </row>
    <row r="1402" spans="3:22" ht="15" customHeight="1" x14ac:dyDescent="0.25">
      <c r="C1402" s="2078">
        <v>44579</v>
      </c>
      <c r="D1402" s="1664" t="s">
        <v>12224</v>
      </c>
      <c r="E1402" s="1765" t="s">
        <v>6544</v>
      </c>
      <c r="F1402" s="1721" t="s">
        <v>12225</v>
      </c>
      <c r="G1402" s="1766"/>
      <c r="H1402" s="1766"/>
      <c r="I1402" s="1766"/>
      <c r="J1402" s="1767" t="s">
        <v>12226</v>
      </c>
      <c r="K1402" s="1665" t="s">
        <v>506</v>
      </c>
      <c r="L1402" s="1720" t="s">
        <v>12227</v>
      </c>
      <c r="M1402" s="1768" t="s">
        <v>12228</v>
      </c>
      <c r="N1402" s="1768"/>
      <c r="O1402" s="1769" t="s">
        <v>12229</v>
      </c>
      <c r="P1402" s="1721">
        <v>25</v>
      </c>
      <c r="Q1402" s="1765" t="s">
        <v>4285</v>
      </c>
      <c r="R1402" s="2118" t="s">
        <v>6545</v>
      </c>
      <c r="S1402" s="1770" t="s">
        <v>6546</v>
      </c>
      <c r="T1402" s="61" t="s">
        <v>11266</v>
      </c>
      <c r="U1402" s="1765" t="s">
        <v>11443</v>
      </c>
      <c r="V1402" s="61">
        <v>97263508</v>
      </c>
    </row>
    <row r="1403" spans="3:22" ht="15" customHeight="1" x14ac:dyDescent="0.25">
      <c r="C1403" s="2078">
        <v>44579</v>
      </c>
      <c r="D1403" s="1679" t="s">
        <v>12230</v>
      </c>
      <c r="E1403" s="1764" t="s">
        <v>12231</v>
      </c>
      <c r="F1403" s="1771">
        <v>150</v>
      </c>
      <c r="G1403" s="1772"/>
      <c r="H1403" s="1772"/>
      <c r="I1403" s="1772"/>
      <c r="J1403" s="1779" t="s">
        <v>12232</v>
      </c>
      <c r="K1403" s="1680" t="s">
        <v>782</v>
      </c>
      <c r="L1403" s="1720"/>
      <c r="M1403" s="1878" t="s">
        <v>12194</v>
      </c>
      <c r="N1403" s="1773"/>
      <c r="O1403" s="1774" t="s">
        <v>12111</v>
      </c>
      <c r="P1403" s="1771">
        <v>0</v>
      </c>
      <c r="Q1403" s="1764" t="s">
        <v>1346</v>
      </c>
      <c r="R1403" s="1775" t="s">
        <v>7541</v>
      </c>
      <c r="S1403" s="1775" t="s">
        <v>6502</v>
      </c>
      <c r="T1403" s="66" t="s">
        <v>11559</v>
      </c>
      <c r="U1403" s="1764" t="s">
        <v>12233</v>
      </c>
      <c r="V1403" s="66">
        <v>198814415</v>
      </c>
    </row>
    <row r="1404" spans="3:22" ht="15" customHeight="1" x14ac:dyDescent="0.25">
      <c r="C1404" s="2078">
        <v>44579</v>
      </c>
      <c r="D1404" s="1734" t="s">
        <v>11965</v>
      </c>
      <c r="E1404" s="1764" t="s">
        <v>11966</v>
      </c>
      <c r="F1404" s="1834" t="s">
        <v>1126</v>
      </c>
      <c r="G1404" s="1786"/>
      <c r="H1404" s="1786"/>
      <c r="I1404" s="1786"/>
      <c r="J1404" s="1788" t="s">
        <v>12234</v>
      </c>
      <c r="K1404" s="1735" t="s">
        <v>5335</v>
      </c>
      <c r="L1404" s="1720" t="s">
        <v>12235</v>
      </c>
      <c r="M1404" s="1768" t="s">
        <v>12236</v>
      </c>
      <c r="N1404" s="1768"/>
      <c r="O1404" s="1791" t="s">
        <v>12237</v>
      </c>
      <c r="P1404" s="1785">
        <v>17</v>
      </c>
      <c r="Q1404" s="1764" t="s">
        <v>11971</v>
      </c>
      <c r="R1404" s="1775" t="s">
        <v>11972</v>
      </c>
      <c r="S1404" s="1775" t="s">
        <v>6447</v>
      </c>
      <c r="T1404" s="66" t="s">
        <v>11973</v>
      </c>
      <c r="U1404" s="1764"/>
      <c r="V1404" s="66" t="s">
        <v>11974</v>
      </c>
    </row>
    <row r="1405" spans="3:22" ht="15" customHeight="1" x14ac:dyDescent="0.25">
      <c r="C1405" s="2078">
        <v>44578</v>
      </c>
      <c r="D1405" s="1679" t="s">
        <v>12238</v>
      </c>
      <c r="E1405" s="1764" t="s">
        <v>8431</v>
      </c>
      <c r="F1405" s="1771">
        <v>105</v>
      </c>
      <c r="G1405" s="1772"/>
      <c r="H1405" s="1772"/>
      <c r="I1405" s="1772"/>
      <c r="J1405" s="1779">
        <v>44582</v>
      </c>
      <c r="K1405" s="1680" t="s">
        <v>520</v>
      </c>
      <c r="L1405" s="1778" t="s">
        <v>12239</v>
      </c>
      <c r="M1405" s="1773" t="s">
        <v>12168</v>
      </c>
      <c r="N1405" s="1773"/>
      <c r="O1405" s="1774" t="s">
        <v>12240</v>
      </c>
      <c r="P1405" s="1771">
        <v>4</v>
      </c>
      <c r="Q1405" s="1764" t="s">
        <v>8430</v>
      </c>
      <c r="R1405" s="1775" t="s">
        <v>8432</v>
      </c>
      <c r="S1405" s="1775" t="s">
        <v>6546</v>
      </c>
      <c r="T1405" s="66" t="s">
        <v>10200</v>
      </c>
      <c r="U1405" s="1764" t="s">
        <v>11979</v>
      </c>
      <c r="V1405" s="66" t="s">
        <v>11980</v>
      </c>
    </row>
    <row r="1406" spans="3:22" ht="15" customHeight="1" x14ac:dyDescent="0.25">
      <c r="C1406" s="2078">
        <v>44578</v>
      </c>
      <c r="D1406" s="1664" t="s">
        <v>12241</v>
      </c>
      <c r="E1406" s="1765" t="s">
        <v>6601</v>
      </c>
      <c r="F1406" s="1721">
        <v>20</v>
      </c>
      <c r="G1406" s="1766"/>
      <c r="H1406" s="1766"/>
      <c r="I1406" s="1766"/>
      <c r="J1406" s="1767" t="s">
        <v>12242</v>
      </c>
      <c r="K1406" s="1665" t="s">
        <v>506</v>
      </c>
      <c r="L1406" s="1720" t="s">
        <v>12243</v>
      </c>
      <c r="M1406" s="1768" t="s">
        <v>12168</v>
      </c>
      <c r="N1406" s="1768"/>
      <c r="O1406" s="1769" t="s">
        <v>12244</v>
      </c>
      <c r="P1406" s="1721">
        <v>3</v>
      </c>
      <c r="Q1406" s="1765" t="s">
        <v>5988</v>
      </c>
      <c r="R1406" s="1770" t="s">
        <v>6602</v>
      </c>
      <c r="S1406" s="1770" t="s">
        <v>6603</v>
      </c>
      <c r="T1406" s="61" t="s">
        <v>10708</v>
      </c>
      <c r="U1406" s="1765"/>
      <c r="V1406" s="61"/>
    </row>
    <row r="1407" spans="3:22" ht="15" customHeight="1" x14ac:dyDescent="0.25">
      <c r="C1407" s="2078">
        <v>44575</v>
      </c>
      <c r="D1407" s="1679" t="s">
        <v>12245</v>
      </c>
      <c r="E1407" s="1764" t="s">
        <v>11818</v>
      </c>
      <c r="F1407" s="1771">
        <v>90</v>
      </c>
      <c r="G1407" s="1772"/>
      <c r="H1407" s="1772"/>
      <c r="I1407" s="1772"/>
      <c r="J1407" s="1779" t="s">
        <v>12213</v>
      </c>
      <c r="K1407" s="1680" t="s">
        <v>782</v>
      </c>
      <c r="L1407" s="1720" t="s">
        <v>12214</v>
      </c>
      <c r="M1407" s="1773" t="s">
        <v>12246</v>
      </c>
      <c r="N1407" s="1773"/>
      <c r="O1407" s="1774" t="s">
        <v>12247</v>
      </c>
      <c r="P1407" s="1771">
        <v>0</v>
      </c>
      <c r="Q1407" s="1764" t="s">
        <v>11822</v>
      </c>
      <c r="R1407" s="1775" t="s">
        <v>11823</v>
      </c>
      <c r="S1407" s="1775" t="s">
        <v>6817</v>
      </c>
      <c r="T1407" s="66" t="s">
        <v>11824</v>
      </c>
      <c r="U1407" s="1764"/>
      <c r="V1407" s="66" t="s">
        <v>11825</v>
      </c>
    </row>
    <row r="1408" spans="3:22" ht="15" customHeight="1" x14ac:dyDescent="0.25">
      <c r="C1408" s="2078">
        <v>44575</v>
      </c>
      <c r="D1408" s="1679" t="s">
        <v>12248</v>
      </c>
      <c r="E1408" s="1764" t="s">
        <v>11818</v>
      </c>
      <c r="F1408" s="1771">
        <v>300</v>
      </c>
      <c r="G1408" s="1772"/>
      <c r="H1408" s="1772"/>
      <c r="I1408" s="1772"/>
      <c r="J1408" s="1779" t="s">
        <v>12213</v>
      </c>
      <c r="K1408" s="1680" t="s">
        <v>782</v>
      </c>
      <c r="L1408" s="1720" t="s">
        <v>12249</v>
      </c>
      <c r="M1408" s="1773" t="s">
        <v>12250</v>
      </c>
      <c r="N1408" s="1773"/>
      <c r="O1408" s="1774" t="s">
        <v>12247</v>
      </c>
      <c r="P1408" s="1771">
        <v>1</v>
      </c>
      <c r="Q1408" s="1764" t="s">
        <v>11822</v>
      </c>
      <c r="R1408" s="1775" t="s">
        <v>11823</v>
      </c>
      <c r="S1408" s="1775" t="s">
        <v>6817</v>
      </c>
      <c r="T1408" s="66" t="s">
        <v>11824</v>
      </c>
      <c r="U1408" s="1764"/>
      <c r="V1408" s="66" t="s">
        <v>11825</v>
      </c>
    </row>
    <row r="1409" spans="3:22" ht="15" customHeight="1" x14ac:dyDescent="0.35">
      <c r="C1409" s="2078">
        <v>44575</v>
      </c>
      <c r="D1409" s="2206" t="s">
        <v>12251</v>
      </c>
      <c r="E1409" s="1765" t="s">
        <v>10404</v>
      </c>
      <c r="F1409" s="2207" t="s">
        <v>12252</v>
      </c>
      <c r="G1409" s="2208"/>
      <c r="H1409" s="2208"/>
      <c r="I1409" s="2208"/>
      <c r="J1409" s="2209" t="s">
        <v>724</v>
      </c>
      <c r="K1409" s="1769" t="s">
        <v>506</v>
      </c>
      <c r="L1409" s="2200" t="s">
        <v>12253</v>
      </c>
      <c r="M1409" s="1769" t="s">
        <v>12254</v>
      </c>
      <c r="N1409" s="1769"/>
      <c r="O1409" s="1769" t="s">
        <v>12184</v>
      </c>
      <c r="P1409" s="2120">
        <v>9</v>
      </c>
      <c r="Q1409" s="1765" t="s">
        <v>10409</v>
      </c>
      <c r="R1409" s="1770" t="s">
        <v>9569</v>
      </c>
      <c r="S1409" s="1770" t="s">
        <v>6546</v>
      </c>
      <c r="T1409" s="1765" t="s">
        <v>10410</v>
      </c>
      <c r="U1409" s="1765" t="s">
        <v>10411</v>
      </c>
      <c r="V1409" s="1594">
        <v>442722803</v>
      </c>
    </row>
    <row r="1410" spans="3:22" ht="15" customHeight="1" x14ac:dyDescent="0.35">
      <c r="C1410" s="2078">
        <v>44575</v>
      </c>
      <c r="D1410" s="1734" t="s">
        <v>11758</v>
      </c>
      <c r="E1410" s="1764" t="s">
        <v>7895</v>
      </c>
      <c r="F1410" s="1735" t="s">
        <v>12255</v>
      </c>
      <c r="G1410" s="1786"/>
      <c r="H1410" s="1787"/>
      <c r="I1410" s="1786"/>
      <c r="J1410" s="1788" t="s">
        <v>12256</v>
      </c>
      <c r="K1410" s="1735" t="s">
        <v>506</v>
      </c>
      <c r="L1410" s="1789" t="s">
        <v>12257</v>
      </c>
      <c r="M1410" s="1790" t="s">
        <v>12258</v>
      </c>
      <c r="N1410" s="1790"/>
      <c r="O1410" s="1791" t="s">
        <v>12259</v>
      </c>
      <c r="P1410" s="1785">
        <v>0</v>
      </c>
      <c r="Q1410" s="1764" t="s">
        <v>11763</v>
      </c>
      <c r="R1410" s="1775" t="s">
        <v>7896</v>
      </c>
      <c r="S1410" s="1775" t="s">
        <v>6579</v>
      </c>
      <c r="T1410" s="66" t="s">
        <v>10358</v>
      </c>
      <c r="U1410" s="1764" t="s">
        <v>11764</v>
      </c>
      <c r="V1410" s="66"/>
    </row>
    <row r="1411" spans="3:22" ht="15" customHeight="1" x14ac:dyDescent="0.25">
      <c r="C1411" s="2078">
        <v>44574</v>
      </c>
      <c r="D1411" s="1734" t="s">
        <v>12260</v>
      </c>
      <c r="E1411" s="1764" t="s">
        <v>10884</v>
      </c>
      <c r="F1411" s="1785">
        <v>50</v>
      </c>
      <c r="G1411" s="1786"/>
      <c r="H1411" s="1786"/>
      <c r="I1411" s="1786"/>
      <c r="J1411" s="1788" t="s">
        <v>724</v>
      </c>
      <c r="K1411" s="1735" t="s">
        <v>782</v>
      </c>
      <c r="L1411" s="1789"/>
      <c r="M1411" s="1790" t="s">
        <v>12261</v>
      </c>
      <c r="N1411" s="1790"/>
      <c r="O1411" s="1791" t="s">
        <v>12262</v>
      </c>
      <c r="P1411" s="1785">
        <v>25</v>
      </c>
      <c r="Q1411" s="1764" t="s">
        <v>6930</v>
      </c>
      <c r="R1411" s="1775" t="s">
        <v>6932</v>
      </c>
      <c r="S1411" s="1775" t="s">
        <v>6933</v>
      </c>
      <c r="T1411" s="66" t="s">
        <v>10889</v>
      </c>
      <c r="U1411" s="1764"/>
      <c r="V1411" s="66">
        <v>572941</v>
      </c>
    </row>
    <row r="1412" spans="3:22" ht="15" customHeight="1" x14ac:dyDescent="0.25">
      <c r="C1412" s="2078">
        <v>44574</v>
      </c>
      <c r="D1412" s="1884" t="s">
        <v>12263</v>
      </c>
      <c r="E1412" s="1904" t="s">
        <v>11351</v>
      </c>
      <c r="F1412" s="1889" t="s">
        <v>12264</v>
      </c>
      <c r="G1412" s="1885"/>
      <c r="H1412" s="1885"/>
      <c r="I1412" s="1885"/>
      <c r="J1412" s="1886">
        <v>44578</v>
      </c>
      <c r="K1412" s="1762" t="s">
        <v>506</v>
      </c>
      <c r="L1412" s="1777" t="s">
        <v>11948</v>
      </c>
      <c r="M1412" s="1887" t="s">
        <v>12265</v>
      </c>
      <c r="N1412" s="1887"/>
      <c r="O1412" s="1888" t="s">
        <v>12266</v>
      </c>
      <c r="P1412" s="1889">
        <v>385</v>
      </c>
      <c r="Q1412" s="1904" t="s">
        <v>11356</v>
      </c>
      <c r="R1412" s="1905" t="s">
        <v>11357</v>
      </c>
      <c r="S1412" s="1905" t="s">
        <v>6534</v>
      </c>
      <c r="T1412" s="14" t="s">
        <v>11358</v>
      </c>
      <c r="U1412" s="1904"/>
      <c r="V1412" s="14">
        <v>501565164</v>
      </c>
    </row>
    <row r="1413" spans="3:22" ht="15" customHeight="1" x14ac:dyDescent="0.25">
      <c r="C1413" s="2078">
        <v>44573</v>
      </c>
      <c r="D1413" s="1734" t="s">
        <v>12267</v>
      </c>
      <c r="E1413" s="1764" t="s">
        <v>11818</v>
      </c>
      <c r="F1413" s="1785" t="s">
        <v>12268</v>
      </c>
      <c r="G1413" s="1786"/>
      <c r="H1413" s="1786"/>
      <c r="I1413" s="1786"/>
      <c r="J1413" s="1788">
        <v>44572</v>
      </c>
      <c r="K1413" s="1735" t="s">
        <v>782</v>
      </c>
      <c r="L1413" s="1789" t="s">
        <v>12269</v>
      </c>
      <c r="M1413" s="1790" t="s">
        <v>12270</v>
      </c>
      <c r="N1413" s="1790"/>
      <c r="O1413" s="1888" t="s">
        <v>12271</v>
      </c>
      <c r="P1413" s="1785">
        <v>17</v>
      </c>
      <c r="Q1413" s="1764" t="s">
        <v>11822</v>
      </c>
      <c r="R1413" s="1775" t="s">
        <v>11823</v>
      </c>
      <c r="S1413" s="1775" t="s">
        <v>6817</v>
      </c>
      <c r="T1413" s="66" t="s">
        <v>11824</v>
      </c>
      <c r="U1413" s="1764"/>
      <c r="V1413" s="66" t="s">
        <v>11825</v>
      </c>
    </row>
    <row r="1414" spans="3:22" ht="15" customHeight="1" x14ac:dyDescent="0.25">
      <c r="C1414" s="2078">
        <v>44573</v>
      </c>
      <c r="D1414" s="1679" t="s">
        <v>12272</v>
      </c>
      <c r="E1414" s="1764" t="s">
        <v>10669</v>
      </c>
      <c r="F1414" s="1771">
        <v>28</v>
      </c>
      <c r="G1414" s="1772"/>
      <c r="H1414" s="1772"/>
      <c r="I1414" s="1772"/>
      <c r="J1414" s="1779">
        <v>44585</v>
      </c>
      <c r="K1414" s="1680" t="s">
        <v>506</v>
      </c>
      <c r="L1414" s="1778"/>
      <c r="M1414" s="1773" t="s">
        <v>12273</v>
      </c>
      <c r="N1414" s="1773"/>
      <c r="O1414" s="1774" t="s">
        <v>12274</v>
      </c>
      <c r="P1414" s="1771">
        <v>13</v>
      </c>
      <c r="Q1414" s="1764" t="s">
        <v>10675</v>
      </c>
      <c r="R1414" s="1775" t="s">
        <v>10676</v>
      </c>
      <c r="S1414" s="1775" t="s">
        <v>6579</v>
      </c>
      <c r="T1414" s="66" t="s">
        <v>10677</v>
      </c>
      <c r="U1414" s="1764" t="s">
        <v>12275</v>
      </c>
      <c r="V1414" s="66" t="s">
        <v>12276</v>
      </c>
    </row>
    <row r="1415" spans="3:22" ht="15" customHeight="1" x14ac:dyDescent="0.25">
      <c r="C1415" s="2078">
        <v>44573</v>
      </c>
      <c r="D1415" s="1884" t="s">
        <v>12277</v>
      </c>
      <c r="E1415" s="1904" t="s">
        <v>7533</v>
      </c>
      <c r="F1415" s="1889">
        <v>3</v>
      </c>
      <c r="G1415" s="1885"/>
      <c r="H1415" s="1885"/>
      <c r="I1415" s="1885"/>
      <c r="J1415" s="1886" t="s">
        <v>12278</v>
      </c>
      <c r="K1415" s="1762" t="s">
        <v>506</v>
      </c>
      <c r="L1415" s="1777" t="s">
        <v>12279</v>
      </c>
      <c r="M1415" s="1887" t="s">
        <v>12280</v>
      </c>
      <c r="N1415" s="1887"/>
      <c r="O1415" s="1888" t="s">
        <v>12271</v>
      </c>
      <c r="P1415" s="1889">
        <v>24</v>
      </c>
      <c r="Q1415" s="1904" t="s">
        <v>5924</v>
      </c>
      <c r="R1415" s="1905" t="s">
        <v>7534</v>
      </c>
      <c r="S1415" s="1905" t="s">
        <v>6514</v>
      </c>
      <c r="T1415" s="14" t="s">
        <v>10684</v>
      </c>
      <c r="U1415" s="1904"/>
      <c r="V1415" s="14"/>
    </row>
    <row r="1416" spans="3:22" ht="15" customHeight="1" x14ac:dyDescent="0.25">
      <c r="C1416" s="2078">
        <v>44572</v>
      </c>
      <c r="D1416" s="1664" t="s">
        <v>12281</v>
      </c>
      <c r="E1416" s="1765" t="s">
        <v>11465</v>
      </c>
      <c r="F1416" s="1721">
        <v>4</v>
      </c>
      <c r="G1416" s="1766"/>
      <c r="H1416" s="1766"/>
      <c r="I1416" s="1766"/>
      <c r="J1416" s="1767" t="s">
        <v>12282</v>
      </c>
      <c r="K1416" s="1665" t="s">
        <v>12283</v>
      </c>
      <c r="L1416" s="1720"/>
      <c r="M1416" s="1768" t="s">
        <v>12228</v>
      </c>
      <c r="N1416" s="1768"/>
      <c r="O1416" s="1769" t="s">
        <v>12284</v>
      </c>
      <c r="P1416" s="1721">
        <v>21</v>
      </c>
      <c r="Q1416" s="1765" t="s">
        <v>11468</v>
      </c>
      <c r="R1416" s="1770" t="s">
        <v>7295</v>
      </c>
      <c r="S1416" s="1770" t="s">
        <v>6475</v>
      </c>
      <c r="T1416" s="61" t="s">
        <v>11469</v>
      </c>
      <c r="U1416" s="1765"/>
      <c r="V1416" s="61"/>
    </row>
    <row r="1417" spans="3:22" ht="15" customHeight="1" x14ac:dyDescent="0.25">
      <c r="C1417" s="2078">
        <v>44572</v>
      </c>
      <c r="D1417" s="1679" t="s">
        <v>12285</v>
      </c>
      <c r="E1417" s="1764" t="s">
        <v>8765</v>
      </c>
      <c r="F1417" s="1771">
        <v>33</v>
      </c>
      <c r="G1417" s="1772"/>
      <c r="H1417" s="1772"/>
      <c r="I1417" s="1772"/>
      <c r="J1417" s="1779" t="s">
        <v>12282</v>
      </c>
      <c r="K1417" s="1680" t="s">
        <v>506</v>
      </c>
      <c r="L1417" s="1789"/>
      <c r="M1417" s="1790" t="s">
        <v>12286</v>
      </c>
      <c r="N1417" s="1790"/>
      <c r="O1417" s="1774" t="s">
        <v>12284</v>
      </c>
      <c r="P1417" s="1771">
        <v>0</v>
      </c>
      <c r="Q1417" s="1764" t="s">
        <v>524</v>
      </c>
      <c r="R1417" s="1775" t="s">
        <v>7031</v>
      </c>
      <c r="S1417" s="1775" t="s">
        <v>6534</v>
      </c>
      <c r="T1417" s="66">
        <v>80403</v>
      </c>
      <c r="U1417" s="1764"/>
      <c r="V1417" s="66"/>
    </row>
    <row r="1418" spans="3:22" ht="15" customHeight="1" x14ac:dyDescent="0.25">
      <c r="C1418" s="2078">
        <v>44572</v>
      </c>
      <c r="D1418" s="1664" t="s">
        <v>12287</v>
      </c>
      <c r="E1418" s="1765" t="s">
        <v>8731</v>
      </c>
      <c r="F1418" s="1721">
        <v>30</v>
      </c>
      <c r="G1418" s="1766"/>
      <c r="H1418" s="1766"/>
      <c r="I1418" s="1766"/>
      <c r="J1418" s="1767" t="s">
        <v>12282</v>
      </c>
      <c r="K1418" s="1665" t="s">
        <v>506</v>
      </c>
      <c r="L1418" s="1720"/>
      <c r="M1418" s="1768" t="s">
        <v>12228</v>
      </c>
      <c r="N1418" s="1768"/>
      <c r="O1418" s="1769" t="s">
        <v>12284</v>
      </c>
      <c r="P1418" s="1721">
        <v>3</v>
      </c>
      <c r="Q1418" s="1765" t="s">
        <v>524</v>
      </c>
      <c r="R1418" s="1770" t="s">
        <v>7031</v>
      </c>
      <c r="S1418" s="1770" t="s">
        <v>6534</v>
      </c>
      <c r="T1418" s="61">
        <v>80403</v>
      </c>
      <c r="U1418" s="1765"/>
      <c r="V1418" s="61"/>
    </row>
    <row r="1419" spans="3:22" ht="15" customHeight="1" x14ac:dyDescent="0.25">
      <c r="C1419" s="2078">
        <v>44571</v>
      </c>
      <c r="D1419" s="1664" t="s">
        <v>12288</v>
      </c>
      <c r="E1419" s="1765" t="s">
        <v>12289</v>
      </c>
      <c r="F1419" s="1721">
        <v>207</v>
      </c>
      <c r="G1419" s="1766"/>
      <c r="H1419" s="1766"/>
      <c r="I1419" s="1766"/>
      <c r="J1419" s="1767" t="s">
        <v>12290</v>
      </c>
      <c r="K1419" s="1665" t="s">
        <v>506</v>
      </c>
      <c r="L1419" s="1720"/>
      <c r="M1419" s="1768" t="s">
        <v>12291</v>
      </c>
      <c r="N1419" s="1768"/>
      <c r="O1419" s="1769" t="s">
        <v>12292</v>
      </c>
      <c r="P1419" s="1721">
        <v>11</v>
      </c>
      <c r="Q1419" s="1765" t="s">
        <v>12293</v>
      </c>
      <c r="R1419" s="1770" t="s">
        <v>8993</v>
      </c>
      <c r="S1419" s="1770" t="s">
        <v>6484</v>
      </c>
      <c r="T1419" s="61">
        <v>21045</v>
      </c>
      <c r="U1419" s="1765"/>
      <c r="V1419" s="61"/>
    </row>
    <row r="1420" spans="3:22" ht="15" customHeight="1" x14ac:dyDescent="0.25">
      <c r="C1420" s="2078">
        <v>44571</v>
      </c>
      <c r="D1420" s="1664" t="s">
        <v>12294</v>
      </c>
      <c r="E1420" s="1765" t="s">
        <v>12295</v>
      </c>
      <c r="F1420" s="1721">
        <v>20</v>
      </c>
      <c r="G1420" s="1766"/>
      <c r="H1420" s="1766"/>
      <c r="I1420" s="1766"/>
      <c r="J1420" s="1767" t="s">
        <v>12282</v>
      </c>
      <c r="K1420" s="1665" t="s">
        <v>506</v>
      </c>
      <c r="L1420" s="1720"/>
      <c r="M1420" s="1768" t="s">
        <v>12296</v>
      </c>
      <c r="N1420" s="1768"/>
      <c r="O1420" s="1769" t="s">
        <v>12240</v>
      </c>
      <c r="P1420" s="1721">
        <v>0</v>
      </c>
      <c r="Q1420" s="1765" t="s">
        <v>6662</v>
      </c>
      <c r="R1420" s="1770" t="s">
        <v>6664</v>
      </c>
      <c r="S1420" s="1770" t="s">
        <v>6502</v>
      </c>
      <c r="T1420" s="61" t="s">
        <v>10432</v>
      </c>
      <c r="U1420" s="1765"/>
      <c r="V1420" s="61"/>
    </row>
    <row r="1421" spans="3:22" ht="15" customHeight="1" x14ac:dyDescent="0.25">
      <c r="C1421" s="2078">
        <v>44568</v>
      </c>
      <c r="D1421" s="1664" t="s">
        <v>12297</v>
      </c>
      <c r="E1421" s="1765" t="s">
        <v>11681</v>
      </c>
      <c r="F1421" s="1721">
        <v>4</v>
      </c>
      <c r="G1421" s="1766"/>
      <c r="H1421" s="1766"/>
      <c r="I1421" s="1766"/>
      <c r="J1421" s="1767" t="s">
        <v>12298</v>
      </c>
      <c r="K1421" s="1665" t="s">
        <v>506</v>
      </c>
      <c r="L1421" s="1720" t="s">
        <v>12299</v>
      </c>
      <c r="M1421" s="1768" t="s">
        <v>12300</v>
      </c>
      <c r="N1421" s="1768"/>
      <c r="O1421" s="1769" t="s">
        <v>12301</v>
      </c>
      <c r="P1421" s="1721">
        <v>0</v>
      </c>
      <c r="Q1421" s="1765" t="s">
        <v>10719</v>
      </c>
      <c r="R1421" s="1770" t="s">
        <v>10720</v>
      </c>
      <c r="S1421" s="1770" t="s">
        <v>6447</v>
      </c>
      <c r="T1421" s="61" t="s">
        <v>10721</v>
      </c>
      <c r="U1421" s="1765"/>
      <c r="V1421" s="61">
        <v>636328553</v>
      </c>
    </row>
    <row r="1422" spans="3:22" ht="15" customHeight="1" x14ac:dyDescent="0.25">
      <c r="C1422" s="2078">
        <v>44568</v>
      </c>
      <c r="D1422" s="1664" t="s">
        <v>12302</v>
      </c>
      <c r="E1422" s="1765" t="s">
        <v>12303</v>
      </c>
      <c r="F1422" s="1721">
        <v>100</v>
      </c>
      <c r="G1422" s="1766"/>
      <c r="H1422" s="1766"/>
      <c r="I1422" s="1766"/>
      <c r="J1422" s="1767" t="s">
        <v>12304</v>
      </c>
      <c r="K1422" s="1665" t="s">
        <v>782</v>
      </c>
      <c r="L1422" s="1720"/>
      <c r="M1422" s="1768" t="s">
        <v>12270</v>
      </c>
      <c r="N1422" s="1768"/>
      <c r="O1422" s="1769" t="s">
        <v>12305</v>
      </c>
      <c r="P1422" s="1721">
        <v>2</v>
      </c>
      <c r="Q1422" s="1765" t="s">
        <v>12306</v>
      </c>
      <c r="R1422" s="1770" t="s">
        <v>12307</v>
      </c>
      <c r="S1422" s="1770" t="s">
        <v>6804</v>
      </c>
      <c r="T1422" s="61" t="s">
        <v>12308</v>
      </c>
      <c r="U1422" s="1765" t="s">
        <v>12309</v>
      </c>
      <c r="V1422" s="61"/>
    </row>
    <row r="1423" spans="3:22" ht="15" customHeight="1" x14ac:dyDescent="0.25">
      <c r="C1423" s="2078">
        <v>44567</v>
      </c>
      <c r="D1423" s="1664" t="s">
        <v>12310</v>
      </c>
      <c r="E1423" s="1765" t="s">
        <v>12311</v>
      </c>
      <c r="F1423" s="1721">
        <v>10</v>
      </c>
      <c r="G1423" s="1766"/>
      <c r="H1423" s="1766"/>
      <c r="I1423" s="1766"/>
      <c r="J1423" s="1767" t="s">
        <v>12312</v>
      </c>
      <c r="K1423" s="1665" t="s">
        <v>520</v>
      </c>
      <c r="L1423" s="1720" t="s">
        <v>12313</v>
      </c>
      <c r="M1423" s="1768" t="s">
        <v>12314</v>
      </c>
      <c r="N1423" s="1768"/>
      <c r="O1423" s="1769" t="s">
        <v>12315</v>
      </c>
      <c r="P1423" s="1721">
        <v>14</v>
      </c>
      <c r="Q1423" s="1765" t="s">
        <v>4832</v>
      </c>
      <c r="R1423" s="1770" t="s">
        <v>12316</v>
      </c>
      <c r="S1423" s="1770" t="s">
        <v>6804</v>
      </c>
      <c r="T1423" s="61" t="s">
        <v>12317</v>
      </c>
      <c r="U1423" s="1765"/>
      <c r="V1423" s="61" t="s">
        <v>12318</v>
      </c>
    </row>
    <row r="1424" spans="3:22" ht="15" customHeight="1" x14ac:dyDescent="0.25">
      <c r="C1424" s="2078">
        <v>44567</v>
      </c>
      <c r="D1424" s="1693" t="s">
        <v>12319</v>
      </c>
      <c r="E1424" s="1764" t="s">
        <v>12320</v>
      </c>
      <c r="F1424" s="1792">
        <v>15</v>
      </c>
      <c r="G1424" s="1793"/>
      <c r="H1424" s="1793"/>
      <c r="I1424" s="1793"/>
      <c r="J1424" s="1794" t="s">
        <v>724</v>
      </c>
      <c r="K1424" s="1694" t="s">
        <v>506</v>
      </c>
      <c r="L1424" s="1724" t="s">
        <v>12321</v>
      </c>
      <c r="M1424" s="1796" t="s">
        <v>12322</v>
      </c>
      <c r="N1424" s="1796"/>
      <c r="O1424" s="1797"/>
      <c r="P1424" s="1792">
        <v>0</v>
      </c>
      <c r="Q1424" s="1764" t="s">
        <v>7120</v>
      </c>
      <c r="R1424" s="1775" t="s">
        <v>7236</v>
      </c>
      <c r="S1424" s="1775" t="s">
        <v>6502</v>
      </c>
      <c r="T1424" s="66" t="s">
        <v>12323</v>
      </c>
      <c r="U1424" s="1764" t="s">
        <v>12324</v>
      </c>
      <c r="V1424" s="66">
        <v>882931013</v>
      </c>
    </row>
    <row r="1425" spans="3:22" ht="15" customHeight="1" x14ac:dyDescent="0.25">
      <c r="C1425" s="2078">
        <v>44566</v>
      </c>
      <c r="D1425" s="2210" t="s">
        <v>12325</v>
      </c>
      <c r="E1425" s="1765" t="s">
        <v>8983</v>
      </c>
      <c r="F1425" s="1721">
        <v>100</v>
      </c>
      <c r="G1425" s="1721"/>
      <c r="H1425" s="1721"/>
      <c r="I1425" s="1721"/>
      <c r="J1425" s="1767">
        <v>44572</v>
      </c>
      <c r="K1425" s="1665" t="s">
        <v>520</v>
      </c>
      <c r="L1425" s="2200"/>
      <c r="M1425" s="1769" t="s">
        <v>12326</v>
      </c>
      <c r="N1425" s="1769"/>
      <c r="O1425" s="1769" t="s">
        <v>12327</v>
      </c>
      <c r="P1425" s="1766">
        <v>12</v>
      </c>
      <c r="Q1425" s="1765" t="s">
        <v>11332</v>
      </c>
      <c r="R1425" s="1770" t="s">
        <v>8984</v>
      </c>
      <c r="S1425" s="1770" t="s">
        <v>6514</v>
      </c>
      <c r="T1425" s="1765" t="s">
        <v>11333</v>
      </c>
      <c r="U1425" s="1765"/>
      <c r="V1425" s="2211" t="s">
        <v>11334</v>
      </c>
    </row>
    <row r="1426" spans="3:22" ht="15" customHeight="1" x14ac:dyDescent="0.25">
      <c r="C1426" s="2078">
        <v>44566</v>
      </c>
      <c r="D1426" s="1679" t="s">
        <v>12328</v>
      </c>
      <c r="E1426" s="1764" t="s">
        <v>11372</v>
      </c>
      <c r="F1426" s="1771">
        <v>100</v>
      </c>
      <c r="G1426" s="1772"/>
      <c r="H1426" s="1772"/>
      <c r="I1426" s="1772"/>
      <c r="J1426" s="1779" t="s">
        <v>12329</v>
      </c>
      <c r="K1426" s="1680" t="s">
        <v>12330</v>
      </c>
      <c r="L1426" s="1720"/>
      <c r="M1426" s="1773" t="s">
        <v>12270</v>
      </c>
      <c r="N1426" s="1773"/>
      <c r="O1426" s="1774" t="s">
        <v>12331</v>
      </c>
      <c r="P1426" s="1771">
        <v>0</v>
      </c>
      <c r="Q1426" s="1764" t="s">
        <v>11376</v>
      </c>
      <c r="R1426" s="1775" t="s">
        <v>9640</v>
      </c>
      <c r="S1426" s="1775" t="s">
        <v>7968</v>
      </c>
      <c r="T1426" s="66" t="s">
        <v>11377</v>
      </c>
      <c r="U1426" s="1764"/>
      <c r="V1426" s="66">
        <v>199197738</v>
      </c>
    </row>
    <row r="1427" spans="3:22" ht="15" customHeight="1" x14ac:dyDescent="0.25">
      <c r="C1427" s="2078">
        <v>44566</v>
      </c>
      <c r="D1427" s="1664" t="s">
        <v>12332</v>
      </c>
      <c r="E1427" s="1765" t="s">
        <v>6729</v>
      </c>
      <c r="F1427" s="1776">
        <v>42</v>
      </c>
      <c r="G1427" s="1766"/>
      <c r="H1427" s="1766"/>
      <c r="I1427" s="1766"/>
      <c r="J1427" s="1767" t="s">
        <v>12333</v>
      </c>
      <c r="K1427" s="1665" t="s">
        <v>3667</v>
      </c>
      <c r="L1427" s="1720" t="s">
        <v>12334</v>
      </c>
      <c r="M1427" s="1768" t="s">
        <v>12335</v>
      </c>
      <c r="N1427" s="1768"/>
      <c r="O1427" s="1769" t="s">
        <v>12336</v>
      </c>
      <c r="P1427" s="1721">
        <v>7</v>
      </c>
      <c r="Q1427" s="1765" t="s">
        <v>5334</v>
      </c>
      <c r="R1427" s="1770" t="s">
        <v>6730</v>
      </c>
      <c r="S1427" s="1770" t="s">
        <v>6534</v>
      </c>
      <c r="T1427" s="61" t="s">
        <v>10913</v>
      </c>
      <c r="U1427" s="1765"/>
      <c r="V1427" s="61" t="s">
        <v>10914</v>
      </c>
    </row>
    <row r="1428" spans="3:22" ht="15" customHeight="1" x14ac:dyDescent="0.25">
      <c r="C1428" s="2078">
        <v>44565</v>
      </c>
      <c r="D1428" s="1679" t="s">
        <v>12337</v>
      </c>
      <c r="E1428" s="1764" t="s">
        <v>11818</v>
      </c>
      <c r="F1428" s="1882" t="s">
        <v>12338</v>
      </c>
      <c r="G1428" s="1772"/>
      <c r="H1428" s="1772"/>
      <c r="I1428" s="1772"/>
      <c r="J1428" s="1779" t="s">
        <v>12339</v>
      </c>
      <c r="K1428" s="1680" t="s">
        <v>782</v>
      </c>
      <c r="L1428" s="1789" t="s">
        <v>12269</v>
      </c>
      <c r="M1428" s="1773" t="s">
        <v>12280</v>
      </c>
      <c r="N1428" s="1773"/>
      <c r="O1428" s="1774" t="s">
        <v>12247</v>
      </c>
      <c r="P1428" s="1771">
        <v>3</v>
      </c>
      <c r="Q1428" s="1764" t="s">
        <v>11822</v>
      </c>
      <c r="R1428" s="1775" t="s">
        <v>11823</v>
      </c>
      <c r="S1428" s="1775" t="s">
        <v>6817</v>
      </c>
      <c r="T1428" s="66" t="s">
        <v>11824</v>
      </c>
      <c r="U1428" s="1764"/>
      <c r="V1428" s="66" t="s">
        <v>11825</v>
      </c>
    </row>
    <row r="1429" spans="3:22" ht="15" customHeight="1" x14ac:dyDescent="0.25">
      <c r="C1429" s="2078">
        <v>44565</v>
      </c>
      <c r="D1429" s="1664" t="s">
        <v>12340</v>
      </c>
      <c r="E1429" s="1765" t="s">
        <v>7839</v>
      </c>
      <c r="F1429" s="1721">
        <v>10</v>
      </c>
      <c r="G1429" s="1766"/>
      <c r="H1429" s="1766"/>
      <c r="I1429" s="1766"/>
      <c r="J1429" s="1767" t="s">
        <v>12341</v>
      </c>
      <c r="K1429" s="1665" t="s">
        <v>506</v>
      </c>
      <c r="L1429" s="1720"/>
      <c r="M1429" s="1768" t="s">
        <v>12342</v>
      </c>
      <c r="N1429" s="1768"/>
      <c r="O1429" s="1769" t="s">
        <v>12343</v>
      </c>
      <c r="P1429" s="1721">
        <v>0</v>
      </c>
      <c r="Q1429" s="1765" t="s">
        <v>6586</v>
      </c>
      <c r="R1429" s="1770" t="s">
        <v>6803</v>
      </c>
      <c r="S1429" s="1770" t="s">
        <v>6804</v>
      </c>
      <c r="T1429" s="61" t="s">
        <v>10558</v>
      </c>
      <c r="U1429" s="1765" t="s">
        <v>12344</v>
      </c>
      <c r="V1429" s="61"/>
    </row>
    <row r="1430" spans="3:22" ht="15" customHeight="1" x14ac:dyDescent="0.35">
      <c r="C1430" s="2078">
        <v>44565</v>
      </c>
      <c r="D1430" s="1679" t="s">
        <v>12345</v>
      </c>
      <c r="E1430" s="1764" t="s">
        <v>12346</v>
      </c>
      <c r="F1430" s="1771">
        <v>60</v>
      </c>
      <c r="G1430" s="1772"/>
      <c r="H1430" s="1772"/>
      <c r="I1430" s="1772"/>
      <c r="J1430" s="1779" t="s">
        <v>12347</v>
      </c>
      <c r="K1430" s="1680" t="s">
        <v>506</v>
      </c>
      <c r="L1430" s="2212"/>
      <c r="M1430" s="1773" t="s">
        <v>12348</v>
      </c>
      <c r="N1430" s="1773"/>
      <c r="O1430" s="1774" t="s">
        <v>12349</v>
      </c>
      <c r="P1430" s="1771">
        <v>12</v>
      </c>
      <c r="Q1430" s="1764" t="s">
        <v>12350</v>
      </c>
      <c r="R1430" s="1775" t="s">
        <v>6730</v>
      </c>
      <c r="S1430" s="1775" t="s">
        <v>6534</v>
      </c>
      <c r="T1430" s="66" t="s">
        <v>12351</v>
      </c>
      <c r="U1430" s="1764"/>
      <c r="V1430" s="66">
        <v>227369477</v>
      </c>
    </row>
    <row r="1431" spans="3:22" ht="15" customHeight="1" x14ac:dyDescent="0.25">
      <c r="C1431" s="2078">
        <v>44564</v>
      </c>
      <c r="D1431" s="61" t="s">
        <v>12352</v>
      </c>
      <c r="E1431" s="1765" t="s">
        <v>7605</v>
      </c>
      <c r="F1431" s="1806">
        <v>85</v>
      </c>
      <c r="G1431" s="1809"/>
      <c r="H1431" s="1808"/>
      <c r="I1431" s="1809"/>
      <c r="J1431" s="1810"/>
      <c r="K1431" s="11"/>
      <c r="L1431" s="1811"/>
      <c r="M1431" s="10"/>
      <c r="N1431" s="10"/>
      <c r="O1431" s="1812"/>
      <c r="P1431" s="1806"/>
      <c r="Q1431" s="1765" t="s">
        <v>7604</v>
      </c>
      <c r="R1431" s="1770" t="s">
        <v>7606</v>
      </c>
      <c r="S1431" s="1770" t="s">
        <v>6792</v>
      </c>
      <c r="T1431" s="61" t="s">
        <v>11950</v>
      </c>
      <c r="U1431" s="1765"/>
      <c r="V1431" s="61"/>
    </row>
    <row r="1432" spans="3:22" ht="15" customHeight="1" x14ac:dyDescent="0.25">
      <c r="C1432" s="2078">
        <v>44564</v>
      </c>
      <c r="D1432" s="1679" t="s">
        <v>12353</v>
      </c>
      <c r="E1432" s="1764" t="s">
        <v>11818</v>
      </c>
      <c r="F1432" s="1882" t="s">
        <v>12354</v>
      </c>
      <c r="G1432" s="1772"/>
      <c r="H1432" s="1772"/>
      <c r="I1432" s="1772"/>
      <c r="J1432" s="1779" t="s">
        <v>12339</v>
      </c>
      <c r="K1432" s="1680" t="s">
        <v>782</v>
      </c>
      <c r="L1432" s="1789" t="s">
        <v>12269</v>
      </c>
      <c r="M1432" s="1773" t="s">
        <v>12348</v>
      </c>
      <c r="N1432" s="1773"/>
      <c r="O1432" s="1774" t="s">
        <v>12355</v>
      </c>
      <c r="P1432" s="1771">
        <v>4</v>
      </c>
      <c r="Q1432" s="1764" t="s">
        <v>11822</v>
      </c>
      <c r="R1432" s="1775" t="s">
        <v>11823</v>
      </c>
      <c r="S1432" s="1775" t="s">
        <v>6817</v>
      </c>
      <c r="T1432" s="66" t="s">
        <v>11824</v>
      </c>
      <c r="U1432" s="1764"/>
      <c r="V1432" s="66" t="s">
        <v>11825</v>
      </c>
    </row>
    <row r="1433" spans="3:22" ht="15" customHeight="1" x14ac:dyDescent="0.25">
      <c r="C1433" s="2078">
        <v>44564</v>
      </c>
      <c r="D1433" s="1664" t="s">
        <v>12356</v>
      </c>
      <c r="E1433" s="1765" t="s">
        <v>7839</v>
      </c>
      <c r="F1433" s="1721">
        <v>2</v>
      </c>
      <c r="G1433" s="1766"/>
      <c r="H1433" s="1766"/>
      <c r="I1433" s="1766"/>
      <c r="J1433" s="1767">
        <v>44203</v>
      </c>
      <c r="K1433" s="1665" t="s">
        <v>506</v>
      </c>
      <c r="L1433" s="1720"/>
      <c r="M1433" s="1768" t="s">
        <v>12357</v>
      </c>
      <c r="N1433" s="1768"/>
      <c r="O1433" s="1769" t="s">
        <v>12358</v>
      </c>
      <c r="P1433" s="1721">
        <v>39</v>
      </c>
      <c r="Q1433" s="1765" t="s">
        <v>6586</v>
      </c>
      <c r="R1433" s="1770" t="s">
        <v>6803</v>
      </c>
      <c r="S1433" s="1770" t="s">
        <v>6804</v>
      </c>
      <c r="T1433" s="61" t="s">
        <v>10558</v>
      </c>
      <c r="U1433" s="1765" t="s">
        <v>12344</v>
      </c>
      <c r="V1433" s="61"/>
    </row>
    <row r="1434" spans="3:22" ht="15" customHeight="1" x14ac:dyDescent="0.25">
      <c r="C1434" s="2078">
        <v>44560</v>
      </c>
      <c r="D1434" s="1693" t="s">
        <v>12359</v>
      </c>
      <c r="E1434" s="1764" t="s">
        <v>12360</v>
      </c>
      <c r="F1434" s="1792">
        <v>8</v>
      </c>
      <c r="G1434" s="1793"/>
      <c r="H1434" s="1793"/>
      <c r="I1434" s="1793"/>
      <c r="J1434" s="1794" t="s">
        <v>12361</v>
      </c>
      <c r="K1434" s="1694" t="s">
        <v>520</v>
      </c>
      <c r="L1434" s="1694" t="s">
        <v>12362</v>
      </c>
      <c r="M1434" s="1796" t="s">
        <v>12363</v>
      </c>
      <c r="N1434" s="1796"/>
      <c r="O1434" s="1797" t="s">
        <v>12364</v>
      </c>
      <c r="P1434" s="1792">
        <v>17</v>
      </c>
      <c r="Q1434" s="1764" t="s">
        <v>12365</v>
      </c>
      <c r="R1434" s="1775" t="s">
        <v>12366</v>
      </c>
      <c r="S1434" s="1775" t="s">
        <v>6514</v>
      </c>
      <c r="T1434" s="66">
        <v>45380</v>
      </c>
      <c r="U1434" s="1764" t="s">
        <v>12367</v>
      </c>
      <c r="V1434" s="66"/>
    </row>
    <row r="1435" spans="3:22" ht="15" customHeight="1" x14ac:dyDescent="0.25">
      <c r="C1435" s="2078">
        <v>44560</v>
      </c>
      <c r="D1435" s="1664" t="s">
        <v>12368</v>
      </c>
      <c r="E1435" s="1765" t="s">
        <v>8707</v>
      </c>
      <c r="F1435" s="1721">
        <v>25</v>
      </c>
      <c r="G1435" s="1766"/>
      <c r="H1435" s="1766"/>
      <c r="I1435" s="1766"/>
      <c r="J1435" s="1767" t="s">
        <v>12369</v>
      </c>
      <c r="K1435" s="1665" t="s">
        <v>520</v>
      </c>
      <c r="L1435" s="1720"/>
      <c r="M1435" s="1768" t="s">
        <v>12342</v>
      </c>
      <c r="N1435" s="1768"/>
      <c r="O1435" s="1769" t="s">
        <v>12358</v>
      </c>
      <c r="P1435" s="1721">
        <v>10</v>
      </c>
      <c r="Q1435" s="1765" t="s">
        <v>8706</v>
      </c>
      <c r="R1435" s="1770" t="s">
        <v>8708</v>
      </c>
      <c r="S1435" s="1770" t="s">
        <v>6573</v>
      </c>
      <c r="T1435" s="61" t="s">
        <v>9928</v>
      </c>
      <c r="U1435" s="1765"/>
      <c r="V1435" s="61" t="s">
        <v>9930</v>
      </c>
    </row>
    <row r="1436" spans="3:22" ht="15" customHeight="1" x14ac:dyDescent="0.25">
      <c r="C1436" s="2078">
        <v>44560</v>
      </c>
      <c r="D1436" s="1679" t="s">
        <v>12370</v>
      </c>
      <c r="E1436" s="1764" t="s">
        <v>8388</v>
      </c>
      <c r="F1436" s="1771">
        <v>50</v>
      </c>
      <c r="G1436" s="1772"/>
      <c r="H1436" s="1772"/>
      <c r="I1436" s="1772"/>
      <c r="J1436" s="1767" t="s">
        <v>12369</v>
      </c>
      <c r="K1436" s="1680" t="s">
        <v>3667</v>
      </c>
      <c r="L1436" s="1789"/>
      <c r="M1436" s="1773" t="s">
        <v>12371</v>
      </c>
      <c r="N1436" s="1773"/>
      <c r="O1436" s="1774" t="s">
        <v>12358</v>
      </c>
      <c r="P1436" s="1771">
        <v>12</v>
      </c>
      <c r="Q1436" s="1764" t="s">
        <v>12372</v>
      </c>
      <c r="R1436" s="1775" t="s">
        <v>8389</v>
      </c>
      <c r="S1436" s="1775" t="s">
        <v>6603</v>
      </c>
      <c r="T1436" s="66" t="s">
        <v>12373</v>
      </c>
      <c r="U1436" s="1764"/>
      <c r="V1436" s="66" t="s">
        <v>12374</v>
      </c>
    </row>
    <row r="1437" spans="3:22" ht="15" customHeight="1" x14ac:dyDescent="0.25">
      <c r="C1437" s="2078">
        <v>44560</v>
      </c>
      <c r="D1437" s="1664" t="s">
        <v>12375</v>
      </c>
      <c r="E1437" s="1765" t="s">
        <v>7727</v>
      </c>
      <c r="F1437" s="1721">
        <v>2</v>
      </c>
      <c r="G1437" s="1766"/>
      <c r="H1437" s="1766"/>
      <c r="I1437" s="1766"/>
      <c r="J1437" s="1767" t="s">
        <v>12369</v>
      </c>
      <c r="K1437" s="1665" t="s">
        <v>506</v>
      </c>
      <c r="L1437" s="1720"/>
      <c r="M1437" s="1768" t="s">
        <v>12376</v>
      </c>
      <c r="N1437" s="1768"/>
      <c r="O1437" s="1769" t="s">
        <v>12377</v>
      </c>
      <c r="P1437" s="1721">
        <v>96</v>
      </c>
      <c r="Q1437" s="1765" t="s">
        <v>5735</v>
      </c>
      <c r="R1437" s="1770" t="s">
        <v>6984</v>
      </c>
      <c r="S1437" s="1770" t="s">
        <v>6546</v>
      </c>
      <c r="T1437" s="61" t="s">
        <v>10141</v>
      </c>
      <c r="U1437" s="1765" t="s">
        <v>10141</v>
      </c>
      <c r="V1437" s="61"/>
    </row>
    <row r="1438" spans="3:22" ht="15" customHeight="1" x14ac:dyDescent="0.25">
      <c r="C1438" s="2078">
        <v>44560</v>
      </c>
      <c r="D1438" s="1963" t="s">
        <v>12378</v>
      </c>
      <c r="E1438" s="1764" t="s">
        <v>7895</v>
      </c>
      <c r="F1438" s="1912">
        <v>20</v>
      </c>
      <c r="G1438" s="1913"/>
      <c r="H1438" s="1913"/>
      <c r="I1438" s="1913" t="s">
        <v>12379</v>
      </c>
      <c r="J1438" s="1914" t="s">
        <v>12380</v>
      </c>
      <c r="K1438" s="1814" t="s">
        <v>506</v>
      </c>
      <c r="L1438" s="1814" t="s">
        <v>8987</v>
      </c>
      <c r="M1438" s="1915" t="s">
        <v>12357</v>
      </c>
      <c r="N1438" s="1915"/>
      <c r="O1438" s="1916" t="s">
        <v>12381</v>
      </c>
      <c r="P1438" s="1912">
        <v>14</v>
      </c>
      <c r="Q1438" s="1764" t="s">
        <v>11763</v>
      </c>
      <c r="R1438" s="1775" t="s">
        <v>7896</v>
      </c>
      <c r="S1438" s="1775" t="s">
        <v>6579</v>
      </c>
      <c r="T1438" s="66" t="s">
        <v>10358</v>
      </c>
      <c r="U1438" s="1764"/>
      <c r="V1438" s="66"/>
    </row>
    <row r="1439" spans="3:22" ht="15" customHeight="1" x14ac:dyDescent="0.25">
      <c r="C1439" s="2078">
        <v>44559</v>
      </c>
      <c r="D1439" s="1723" t="s">
        <v>12382</v>
      </c>
      <c r="E1439" s="1765" t="s">
        <v>8334</v>
      </c>
      <c r="F1439" s="1784">
        <v>20</v>
      </c>
      <c r="G1439" s="1780"/>
      <c r="H1439" s="1780"/>
      <c r="I1439" s="1780"/>
      <c r="J1439" s="1781" t="s">
        <v>12383</v>
      </c>
      <c r="K1439" s="1724" t="s">
        <v>506</v>
      </c>
      <c r="L1439" s="1724" t="s">
        <v>8987</v>
      </c>
      <c r="M1439" s="1782" t="s">
        <v>12384</v>
      </c>
      <c r="N1439" s="1782"/>
      <c r="O1439" s="1783" t="s">
        <v>12385</v>
      </c>
      <c r="P1439" s="1784">
        <v>1</v>
      </c>
      <c r="Q1439" s="1765" t="s">
        <v>5682</v>
      </c>
      <c r="R1439" s="1770" t="s">
        <v>8307</v>
      </c>
      <c r="S1439" s="1770" t="s">
        <v>6502</v>
      </c>
      <c r="T1439" s="61">
        <v>1581</v>
      </c>
      <c r="U1439" s="1765"/>
      <c r="V1439" s="61"/>
    </row>
    <row r="1440" spans="3:22" ht="15" customHeight="1" x14ac:dyDescent="0.25">
      <c r="C1440" s="2078">
        <v>44559</v>
      </c>
      <c r="D1440" s="1664" t="s">
        <v>12386</v>
      </c>
      <c r="E1440" s="1765" t="s">
        <v>6482</v>
      </c>
      <c r="F1440" s="1721">
        <v>3</v>
      </c>
      <c r="G1440" s="1766"/>
      <c r="H1440" s="1766"/>
      <c r="I1440" s="1766"/>
      <c r="J1440" s="1767">
        <v>44560</v>
      </c>
      <c r="K1440" s="1665" t="s">
        <v>506</v>
      </c>
      <c r="L1440" s="1720"/>
      <c r="M1440" s="1768" t="s">
        <v>12357</v>
      </c>
      <c r="N1440" s="1768"/>
      <c r="O1440" s="1769" t="s">
        <v>12387</v>
      </c>
      <c r="P1440" s="1721">
        <v>60</v>
      </c>
      <c r="Q1440" s="1765" t="s">
        <v>5234</v>
      </c>
      <c r="R1440" s="1770" t="s">
        <v>6483</v>
      </c>
      <c r="S1440" s="1770" t="s">
        <v>6484</v>
      </c>
      <c r="T1440" s="61" t="s">
        <v>10319</v>
      </c>
      <c r="U1440" s="1765" t="s">
        <v>12388</v>
      </c>
      <c r="V1440" s="61"/>
    </row>
    <row r="1441" spans="3:22" ht="15" customHeight="1" x14ac:dyDescent="0.25">
      <c r="C1441" s="2078">
        <v>44559</v>
      </c>
      <c r="D1441" s="1664" t="s">
        <v>12389</v>
      </c>
      <c r="E1441" s="1765" t="s">
        <v>12390</v>
      </c>
      <c r="F1441" s="1721">
        <v>29</v>
      </c>
      <c r="G1441" s="1766"/>
      <c r="H1441" s="1766"/>
      <c r="I1441" s="1766"/>
      <c r="J1441" s="1767" t="s">
        <v>12369</v>
      </c>
      <c r="K1441" s="1665" t="s">
        <v>506</v>
      </c>
      <c r="L1441" s="1720" t="s">
        <v>12391</v>
      </c>
      <c r="M1441" s="1768" t="s">
        <v>12357</v>
      </c>
      <c r="N1441" s="1768"/>
      <c r="O1441" s="1769" t="s">
        <v>12358</v>
      </c>
      <c r="P1441" s="1721">
        <v>24</v>
      </c>
      <c r="Q1441" s="1765" t="s">
        <v>12392</v>
      </c>
      <c r="R1441" s="1770" t="s">
        <v>12393</v>
      </c>
      <c r="S1441" s="1770" t="s">
        <v>6534</v>
      </c>
      <c r="T1441" s="61" t="s">
        <v>12394</v>
      </c>
      <c r="U1441" s="1765"/>
      <c r="V1441" s="61"/>
    </row>
    <row r="1442" spans="3:22" ht="15" customHeight="1" x14ac:dyDescent="0.25">
      <c r="C1442" s="2078">
        <v>44558</v>
      </c>
      <c r="D1442" s="1664" t="s">
        <v>12395</v>
      </c>
      <c r="E1442" s="1765" t="s">
        <v>6541</v>
      </c>
      <c r="F1442" s="1721">
        <v>20</v>
      </c>
      <c r="G1442" s="1766"/>
      <c r="H1442" s="1766"/>
      <c r="I1442" s="1766"/>
      <c r="J1442" s="1767" t="s">
        <v>12369</v>
      </c>
      <c r="K1442" s="1665" t="s">
        <v>506</v>
      </c>
      <c r="L1442" s="1720" t="s">
        <v>12396</v>
      </c>
      <c r="M1442" s="1768" t="s">
        <v>12357</v>
      </c>
      <c r="N1442" s="1768"/>
      <c r="O1442" s="1769" t="s">
        <v>12397</v>
      </c>
      <c r="P1442" s="1721">
        <v>11</v>
      </c>
      <c r="Q1442" s="1765" t="s">
        <v>5954</v>
      </c>
      <c r="R1442" s="1770" t="s">
        <v>12203</v>
      </c>
      <c r="S1442" s="1770" t="s">
        <v>6484</v>
      </c>
      <c r="T1442" s="61" t="s">
        <v>12204</v>
      </c>
      <c r="U1442" s="1765" t="s">
        <v>12398</v>
      </c>
      <c r="V1442" s="61">
        <v>148834733</v>
      </c>
    </row>
    <row r="1443" spans="3:22" ht="15" customHeight="1" x14ac:dyDescent="0.25">
      <c r="C1443" s="2078">
        <v>44558</v>
      </c>
      <c r="D1443" s="1664" t="s">
        <v>12399</v>
      </c>
      <c r="E1443" s="1765" t="s">
        <v>12390</v>
      </c>
      <c r="F1443" s="1721">
        <v>29</v>
      </c>
      <c r="G1443" s="1766"/>
      <c r="H1443" s="1766"/>
      <c r="I1443" s="1766"/>
      <c r="J1443" s="1767" t="s">
        <v>12369</v>
      </c>
      <c r="K1443" s="1665" t="s">
        <v>506</v>
      </c>
      <c r="L1443" s="1720" t="s">
        <v>12391</v>
      </c>
      <c r="M1443" s="1768" t="s">
        <v>12371</v>
      </c>
      <c r="N1443" s="1768"/>
      <c r="O1443" s="1769" t="s">
        <v>12358</v>
      </c>
      <c r="P1443" s="1721">
        <v>24</v>
      </c>
      <c r="Q1443" s="1765" t="s">
        <v>12392</v>
      </c>
      <c r="R1443" s="1770" t="s">
        <v>12393</v>
      </c>
      <c r="S1443" s="1770" t="s">
        <v>6534</v>
      </c>
      <c r="T1443" s="61" t="s">
        <v>12394</v>
      </c>
      <c r="U1443" s="1765"/>
      <c r="V1443" s="61"/>
    </row>
    <row r="1444" spans="3:22" ht="15" customHeight="1" x14ac:dyDescent="0.25">
      <c r="C1444" s="2078">
        <v>44558</v>
      </c>
      <c r="D1444" s="1664" t="s">
        <v>12400</v>
      </c>
      <c r="E1444" s="1765" t="s">
        <v>12401</v>
      </c>
      <c r="F1444" s="1721">
        <v>10</v>
      </c>
      <c r="G1444" s="1766"/>
      <c r="H1444" s="1766"/>
      <c r="I1444" s="1766"/>
      <c r="J1444" s="1767">
        <v>44559</v>
      </c>
      <c r="K1444" s="1665" t="s">
        <v>506</v>
      </c>
      <c r="L1444" s="1720" t="s">
        <v>12402</v>
      </c>
      <c r="M1444" s="1768" t="s">
        <v>12357</v>
      </c>
      <c r="N1444" s="1768"/>
      <c r="O1444" s="1769" t="s">
        <v>12403</v>
      </c>
      <c r="P1444" s="1721">
        <v>5</v>
      </c>
      <c r="Q1444" s="1765" t="s">
        <v>12404</v>
      </c>
      <c r="R1444" s="1770" t="s">
        <v>7860</v>
      </c>
      <c r="S1444" s="1770" t="s">
        <v>6465</v>
      </c>
      <c r="T1444" s="61">
        <v>19146</v>
      </c>
      <c r="U1444" s="1765"/>
      <c r="V1444" s="61"/>
    </row>
    <row r="1445" spans="3:22" ht="15" customHeight="1" x14ac:dyDescent="0.25">
      <c r="C1445" s="2213">
        <v>44558</v>
      </c>
      <c r="D1445" s="1664" t="s">
        <v>12251</v>
      </c>
      <c r="E1445" s="1765" t="s">
        <v>10404</v>
      </c>
      <c r="F1445" s="1776" t="s">
        <v>12405</v>
      </c>
      <c r="G1445" s="2201"/>
      <c r="H1445" s="2201"/>
      <c r="I1445" s="2201"/>
      <c r="J1445" s="1767">
        <v>44558</v>
      </c>
      <c r="K1445" s="1769" t="s">
        <v>506</v>
      </c>
      <c r="L1445" s="2200" t="s">
        <v>12406</v>
      </c>
      <c r="M1445" s="1768" t="s">
        <v>12407</v>
      </c>
      <c r="N1445" s="1768"/>
      <c r="O1445" s="1769"/>
      <c r="P1445" s="1721">
        <v>9</v>
      </c>
      <c r="Q1445" s="1765" t="s">
        <v>10409</v>
      </c>
      <c r="R1445" s="1770" t="s">
        <v>9569</v>
      </c>
      <c r="S1445" s="1770" t="s">
        <v>6546</v>
      </c>
      <c r="T1445" s="1765" t="s">
        <v>10410</v>
      </c>
      <c r="U1445" s="1765" t="s">
        <v>10411</v>
      </c>
      <c r="V1445" s="1594">
        <v>442722803</v>
      </c>
    </row>
    <row r="1446" spans="3:22" ht="15" customHeight="1" x14ac:dyDescent="0.25">
      <c r="C1446" s="1483"/>
      <c r="D1446" s="1664" t="s">
        <v>12408</v>
      </c>
      <c r="E1446" s="1765" t="s">
        <v>12207</v>
      </c>
      <c r="F1446" s="1776" t="s">
        <v>11261</v>
      </c>
      <c r="G1446" s="1766"/>
      <c r="H1446" s="1766"/>
      <c r="I1446" s="1766"/>
      <c r="J1446" s="1767">
        <v>44558</v>
      </c>
      <c r="K1446" s="1665" t="s">
        <v>506</v>
      </c>
      <c r="L1446" s="1720" t="s">
        <v>12409</v>
      </c>
      <c r="M1446" s="1768" t="s">
        <v>12410</v>
      </c>
      <c r="N1446" s="1768"/>
      <c r="O1446" s="1769" t="s">
        <v>12411</v>
      </c>
      <c r="P1446" s="1721">
        <v>44</v>
      </c>
      <c r="Q1446" s="1765" t="s">
        <v>12210</v>
      </c>
      <c r="R1446" s="1770" t="s">
        <v>9640</v>
      </c>
      <c r="S1446" s="1770" t="s">
        <v>6502</v>
      </c>
      <c r="T1446" s="61" t="s">
        <v>12211</v>
      </c>
      <c r="U1446" s="1765"/>
      <c r="V1446" s="61">
        <v>471164747</v>
      </c>
    </row>
    <row r="1447" spans="3:22" ht="15" customHeight="1" x14ac:dyDescent="0.25">
      <c r="C1447" s="2213">
        <v>44557</v>
      </c>
      <c r="D1447" s="1664" t="s">
        <v>12412</v>
      </c>
      <c r="E1447" s="1765" t="s">
        <v>12413</v>
      </c>
      <c r="F1447" s="1721">
        <v>5</v>
      </c>
      <c r="G1447" s="1766"/>
      <c r="H1447" s="1766"/>
      <c r="I1447" s="1766"/>
      <c r="J1447" s="1767">
        <v>44557</v>
      </c>
      <c r="K1447" s="1665" t="s">
        <v>506</v>
      </c>
      <c r="L1447" s="1720" t="s">
        <v>12414</v>
      </c>
      <c r="M1447" s="1768" t="s">
        <v>12410</v>
      </c>
      <c r="N1447" s="1768"/>
      <c r="O1447" s="1769" t="s">
        <v>12415</v>
      </c>
      <c r="P1447" s="1721">
        <v>11</v>
      </c>
      <c r="Q1447" s="1765" t="s">
        <v>12416</v>
      </c>
      <c r="R1447" s="1770" t="s">
        <v>9640</v>
      </c>
      <c r="S1447" s="1770" t="s">
        <v>6502</v>
      </c>
      <c r="T1447" s="61" t="s">
        <v>12417</v>
      </c>
      <c r="U1447" s="1765"/>
      <c r="V1447" s="61">
        <v>363437125</v>
      </c>
    </row>
    <row r="1448" spans="3:22" ht="15" customHeight="1" x14ac:dyDescent="0.25">
      <c r="C1448" s="2213">
        <v>44557</v>
      </c>
      <c r="D1448" s="1664" t="s">
        <v>12418</v>
      </c>
      <c r="E1448" s="1765" t="s">
        <v>7867</v>
      </c>
      <c r="F1448" s="1721">
        <v>5</v>
      </c>
      <c r="G1448" s="1766"/>
      <c r="H1448" s="1766"/>
      <c r="I1448" s="1766"/>
      <c r="J1448" s="1767">
        <v>44560</v>
      </c>
      <c r="K1448" s="1665" t="s">
        <v>506</v>
      </c>
      <c r="L1448" s="1720" t="s">
        <v>12419</v>
      </c>
      <c r="M1448" s="1768" t="s">
        <v>12420</v>
      </c>
      <c r="N1448" s="1768"/>
      <c r="O1448" s="1769" t="s">
        <v>12421</v>
      </c>
      <c r="P1448" s="1721">
        <v>8</v>
      </c>
      <c r="Q1448" s="1765" t="s">
        <v>7866</v>
      </c>
      <c r="R1448" s="1770" t="s">
        <v>6848</v>
      </c>
      <c r="S1448" s="1770" t="s">
        <v>6849</v>
      </c>
      <c r="T1448" s="61" t="s">
        <v>12422</v>
      </c>
      <c r="U1448" s="1765"/>
      <c r="V1448" s="61"/>
    </row>
    <row r="1449" spans="3:22" ht="15" customHeight="1" x14ac:dyDescent="0.25">
      <c r="C1449" s="2213">
        <v>44557</v>
      </c>
      <c r="D1449" s="1664" t="s">
        <v>12423</v>
      </c>
      <c r="E1449" s="1765" t="s">
        <v>12424</v>
      </c>
      <c r="F1449" s="1721">
        <v>30</v>
      </c>
      <c r="G1449" s="1766"/>
      <c r="H1449" s="1766"/>
      <c r="I1449" s="1766"/>
      <c r="J1449" s="1767">
        <v>44560</v>
      </c>
      <c r="K1449" s="1665" t="s">
        <v>782</v>
      </c>
      <c r="L1449" s="1720" t="s">
        <v>12425</v>
      </c>
      <c r="M1449" s="1768"/>
      <c r="N1449" s="1768"/>
      <c r="O1449" s="1769" t="s">
        <v>12426</v>
      </c>
      <c r="P1449" s="1721">
        <v>74</v>
      </c>
      <c r="Q1449" s="1765" t="s">
        <v>12427</v>
      </c>
      <c r="R1449" s="1770" t="s">
        <v>7534</v>
      </c>
      <c r="S1449" s="1770" t="s">
        <v>6514</v>
      </c>
      <c r="T1449" s="61" t="s">
        <v>12428</v>
      </c>
      <c r="U1449" s="1765"/>
      <c r="V1449" s="61">
        <v>358755674</v>
      </c>
    </row>
    <row r="1450" spans="3:22" ht="15" customHeight="1" x14ac:dyDescent="0.35">
      <c r="C1450" s="1910">
        <v>44553</v>
      </c>
      <c r="D1450" s="1679">
        <v>107087</v>
      </c>
      <c r="E1450" s="1764"/>
      <c r="F1450" s="1771">
        <v>6</v>
      </c>
      <c r="G1450" s="1772"/>
      <c r="H1450" s="1815"/>
      <c r="I1450" s="1772" t="s">
        <v>12429</v>
      </c>
      <c r="J1450" s="2137">
        <v>44553</v>
      </c>
      <c r="K1450" s="1680"/>
      <c r="L1450" s="1720" t="s">
        <v>4286</v>
      </c>
      <c r="M1450" s="1773" t="s">
        <v>8234</v>
      </c>
      <c r="N1450" s="1773"/>
      <c r="O1450" s="1774" t="s">
        <v>12430</v>
      </c>
      <c r="P1450" s="1771"/>
      <c r="Q1450" s="1764"/>
      <c r="R1450" s="1775"/>
      <c r="S1450" s="1775"/>
      <c r="T1450" s="66"/>
      <c r="U1450" s="1764"/>
      <c r="V1450" s="66">
        <v>810528</v>
      </c>
    </row>
    <row r="1451" spans="3:22" ht="15" customHeight="1" x14ac:dyDescent="0.35">
      <c r="C1451" s="2213">
        <v>44553</v>
      </c>
      <c r="D1451" s="1679">
        <v>107402</v>
      </c>
      <c r="E1451" s="1764" t="s">
        <v>6945</v>
      </c>
      <c r="F1451" s="1771">
        <v>3</v>
      </c>
      <c r="G1451" s="1772"/>
      <c r="H1451" s="1815"/>
      <c r="I1451" s="1772"/>
      <c r="J1451" s="2137">
        <v>44553</v>
      </c>
      <c r="K1451" s="1680" t="s">
        <v>520</v>
      </c>
      <c r="L1451" s="1720" t="s">
        <v>4286</v>
      </c>
      <c r="M1451" s="1773" t="s">
        <v>8234</v>
      </c>
      <c r="N1451" s="1773"/>
      <c r="O1451" s="1774" t="s">
        <v>12430</v>
      </c>
      <c r="P1451" s="1771">
        <v>8</v>
      </c>
      <c r="Q1451" s="1764" t="s">
        <v>6944</v>
      </c>
      <c r="R1451" s="1775" t="s">
        <v>6730</v>
      </c>
      <c r="S1451" s="1775" t="s">
        <v>6534</v>
      </c>
      <c r="T1451" s="66" t="s">
        <v>9430</v>
      </c>
      <c r="U1451" s="1764"/>
      <c r="V1451" s="66">
        <v>810528</v>
      </c>
    </row>
    <row r="1452" spans="3:22" ht="15" customHeight="1" x14ac:dyDescent="0.25">
      <c r="C1452" s="2213">
        <v>44553</v>
      </c>
      <c r="D1452" s="1664" t="s">
        <v>12431</v>
      </c>
      <c r="E1452" s="1765" t="s">
        <v>7943</v>
      </c>
      <c r="F1452" s="1721">
        <v>100</v>
      </c>
      <c r="G1452" s="1766"/>
      <c r="H1452" s="1766"/>
      <c r="I1452" s="1766"/>
      <c r="J1452" s="1767">
        <v>44553</v>
      </c>
      <c r="K1452" s="1665" t="s">
        <v>506</v>
      </c>
      <c r="L1452" s="1720" t="s">
        <v>12432</v>
      </c>
      <c r="M1452" s="1768" t="s">
        <v>12433</v>
      </c>
      <c r="N1452" s="1768"/>
      <c r="O1452" s="1769" t="s">
        <v>12434</v>
      </c>
      <c r="P1452" s="1721">
        <v>11</v>
      </c>
      <c r="Q1452" s="1765" t="s">
        <v>7942</v>
      </c>
      <c r="R1452" s="1770" t="s">
        <v>7944</v>
      </c>
      <c r="S1452" s="1770" t="s">
        <v>6514</v>
      </c>
      <c r="T1452" s="61" t="s">
        <v>9454</v>
      </c>
      <c r="U1452" s="1765"/>
      <c r="V1452" s="61"/>
    </row>
    <row r="1453" spans="3:22" ht="15" customHeight="1" x14ac:dyDescent="0.25">
      <c r="C1453" s="2213">
        <v>44553</v>
      </c>
      <c r="D1453" s="1679" t="s">
        <v>12435</v>
      </c>
      <c r="E1453" s="1764" t="s">
        <v>11372</v>
      </c>
      <c r="F1453" s="1771">
        <v>28</v>
      </c>
      <c r="G1453" s="1772"/>
      <c r="H1453" s="1772"/>
      <c r="I1453" s="1772"/>
      <c r="J1453" s="1779">
        <v>44557</v>
      </c>
      <c r="K1453" s="1680" t="s">
        <v>506</v>
      </c>
      <c r="L1453" s="1720"/>
      <c r="M1453" s="1773" t="s">
        <v>12410</v>
      </c>
      <c r="N1453" s="1773"/>
      <c r="O1453" s="1774" t="s">
        <v>12415</v>
      </c>
      <c r="P1453" s="1771">
        <v>13</v>
      </c>
      <c r="Q1453" s="1764" t="s">
        <v>11376</v>
      </c>
      <c r="R1453" s="1775" t="s">
        <v>9640</v>
      </c>
      <c r="S1453" s="1775" t="s">
        <v>7968</v>
      </c>
      <c r="T1453" s="66" t="s">
        <v>11377</v>
      </c>
      <c r="U1453" s="1764"/>
      <c r="V1453" s="66">
        <v>199197738</v>
      </c>
    </row>
    <row r="1454" spans="3:22" ht="15" customHeight="1" x14ac:dyDescent="0.25">
      <c r="C1454" s="2213">
        <v>44552</v>
      </c>
      <c r="D1454" s="66" t="s">
        <v>12436</v>
      </c>
      <c r="E1454" s="1764" t="s">
        <v>12437</v>
      </c>
      <c r="F1454" s="2016">
        <v>5</v>
      </c>
      <c r="G1454" s="1775"/>
      <c r="H1454" s="1775"/>
      <c r="I1454" s="1775"/>
      <c r="J1454" s="2214">
        <v>44557</v>
      </c>
      <c r="K1454" s="2012" t="s">
        <v>506</v>
      </c>
      <c r="L1454" s="2215" t="s">
        <v>9845</v>
      </c>
      <c r="M1454" s="1919" t="s">
        <v>12407</v>
      </c>
      <c r="N1454" s="1919"/>
      <c r="O1454" s="1917" t="s">
        <v>12415</v>
      </c>
      <c r="P1454" s="2016">
        <v>24</v>
      </c>
      <c r="Q1454" s="1764" t="s">
        <v>5906</v>
      </c>
      <c r="R1454" s="1775" t="s">
        <v>6968</v>
      </c>
      <c r="S1454" s="1775" t="s">
        <v>6750</v>
      </c>
      <c r="T1454" s="1764" t="s">
        <v>12438</v>
      </c>
      <c r="U1454" s="1764"/>
      <c r="V1454" s="66"/>
    </row>
    <row r="1455" spans="3:22" ht="15" customHeight="1" x14ac:dyDescent="0.25">
      <c r="C1455" s="2112">
        <v>44552</v>
      </c>
      <c r="D1455" s="1765" t="s">
        <v>12325</v>
      </c>
      <c r="E1455" s="1765" t="s">
        <v>8983</v>
      </c>
      <c r="F1455" s="2114" t="s">
        <v>12439</v>
      </c>
      <c r="G1455" s="1806"/>
      <c r="H1455" s="1806"/>
      <c r="I1455" s="1806"/>
      <c r="J1455" s="2216">
        <v>44552</v>
      </c>
      <c r="K1455" s="11" t="s">
        <v>520</v>
      </c>
      <c r="L1455" s="2199" t="s">
        <v>12440</v>
      </c>
      <c r="M1455" s="1812" t="s">
        <v>12326</v>
      </c>
      <c r="N1455" s="1812"/>
      <c r="O1455" s="1812" t="s">
        <v>12441</v>
      </c>
      <c r="P1455" s="1809">
        <v>12</v>
      </c>
      <c r="Q1455" s="1765" t="s">
        <v>11332</v>
      </c>
      <c r="R1455" s="1770" t="s">
        <v>8984</v>
      </c>
      <c r="S1455" s="1770" t="s">
        <v>6514</v>
      </c>
      <c r="T1455" s="1765" t="s">
        <v>11333</v>
      </c>
      <c r="U1455" s="1765"/>
      <c r="V1455" s="2211" t="s">
        <v>11334</v>
      </c>
    </row>
    <row r="1456" spans="3:22" ht="15" customHeight="1" x14ac:dyDescent="0.25">
      <c r="C1456" s="2213">
        <v>44552</v>
      </c>
      <c r="D1456" s="1664" t="s">
        <v>12442</v>
      </c>
      <c r="E1456" s="1765" t="s">
        <v>10116</v>
      </c>
      <c r="F1456" s="1721">
        <v>50</v>
      </c>
      <c r="G1456" s="1766"/>
      <c r="H1456" s="1766"/>
      <c r="I1456" s="1766"/>
      <c r="J1456" s="2138">
        <v>44557</v>
      </c>
      <c r="K1456" s="1665" t="s">
        <v>506</v>
      </c>
      <c r="L1456" s="1720"/>
      <c r="M1456" s="1768" t="s">
        <v>12407</v>
      </c>
      <c r="N1456" s="1768"/>
      <c r="O1456" s="1769" t="s">
        <v>12415</v>
      </c>
      <c r="P1456" s="1721">
        <v>11</v>
      </c>
      <c r="Q1456" s="1765" t="s">
        <v>8241</v>
      </c>
      <c r="R1456" s="1770" t="s">
        <v>10122</v>
      </c>
      <c r="S1456" s="1770" t="s">
        <v>6817</v>
      </c>
      <c r="T1456" s="61" t="s">
        <v>11513</v>
      </c>
      <c r="U1456" s="1765"/>
      <c r="V1456" s="61">
        <v>224197349</v>
      </c>
    </row>
    <row r="1457" spans="3:22" ht="15" customHeight="1" x14ac:dyDescent="0.25">
      <c r="C1457" s="2213">
        <v>44551</v>
      </c>
      <c r="D1457" s="14" t="s">
        <v>12443</v>
      </c>
      <c r="E1457" s="1904" t="s">
        <v>12444</v>
      </c>
      <c r="F1457" s="2217">
        <v>27</v>
      </c>
      <c r="G1457" s="2218"/>
      <c r="H1457" s="2218"/>
      <c r="I1457" s="2218"/>
      <c r="J1457" s="2219" t="s">
        <v>12445</v>
      </c>
      <c r="K1457" s="165" t="s">
        <v>506</v>
      </c>
      <c r="L1457" s="2220" t="s">
        <v>32</v>
      </c>
      <c r="M1457" s="166" t="s">
        <v>12433</v>
      </c>
      <c r="N1457" s="166"/>
      <c r="O1457" s="2221" t="s">
        <v>12446</v>
      </c>
      <c r="P1457" s="2222">
        <v>0</v>
      </c>
      <c r="Q1457" s="1904" t="s">
        <v>7095</v>
      </c>
      <c r="R1457" s="1905" t="s">
        <v>12447</v>
      </c>
      <c r="S1457" s="1905" t="s">
        <v>6447</v>
      </c>
      <c r="T1457" s="14" t="s">
        <v>12448</v>
      </c>
      <c r="U1457" s="1904" t="s">
        <v>12449</v>
      </c>
      <c r="V1457" s="14"/>
    </row>
    <row r="1458" spans="3:22" ht="15" customHeight="1" x14ac:dyDescent="0.25">
      <c r="C1458" s="2213">
        <v>44551</v>
      </c>
      <c r="D1458" s="1693" t="s">
        <v>12450</v>
      </c>
      <c r="E1458" s="1764" t="s">
        <v>10716</v>
      </c>
      <c r="F1458" s="1792">
        <v>200</v>
      </c>
      <c r="G1458" s="1793"/>
      <c r="H1458" s="1793"/>
      <c r="I1458" s="1793"/>
      <c r="J1458" s="2223">
        <v>44552</v>
      </c>
      <c r="K1458" s="1694" t="s">
        <v>506</v>
      </c>
      <c r="L1458" s="1694" t="s">
        <v>8987</v>
      </c>
      <c r="M1458" s="1796" t="s">
        <v>12451</v>
      </c>
      <c r="N1458" s="1796"/>
      <c r="O1458" s="1797" t="s">
        <v>12415</v>
      </c>
      <c r="P1458" s="1792">
        <v>0</v>
      </c>
      <c r="Q1458" s="1764" t="s">
        <v>10719</v>
      </c>
      <c r="R1458" s="1775" t="s">
        <v>10720</v>
      </c>
      <c r="S1458" s="1775" t="s">
        <v>6447</v>
      </c>
      <c r="T1458" s="66" t="s">
        <v>10721</v>
      </c>
      <c r="U1458" s="1764"/>
      <c r="V1458" s="66">
        <v>636328553</v>
      </c>
    </row>
    <row r="1459" spans="3:22" ht="15" customHeight="1" x14ac:dyDescent="0.25">
      <c r="C1459" s="2213">
        <v>44550</v>
      </c>
      <c r="D1459" s="1664" t="s">
        <v>12452</v>
      </c>
      <c r="E1459" s="1764" t="s">
        <v>9295</v>
      </c>
      <c r="F1459" s="1721">
        <v>300</v>
      </c>
      <c r="G1459" s="1766"/>
      <c r="H1459" s="1766"/>
      <c r="I1459" s="1766"/>
      <c r="J1459" s="2138">
        <v>44558</v>
      </c>
      <c r="K1459" s="1665" t="s">
        <v>506</v>
      </c>
      <c r="L1459" s="1720" t="s">
        <v>12453</v>
      </c>
      <c r="M1459" s="1768" t="s">
        <v>12420</v>
      </c>
      <c r="N1459" s="1768"/>
      <c r="O1459" s="1769" t="s">
        <v>12430</v>
      </c>
      <c r="P1459" s="1721">
        <v>4</v>
      </c>
      <c r="Q1459" s="1764" t="s">
        <v>12454</v>
      </c>
      <c r="R1459" s="1775" t="s">
        <v>9301</v>
      </c>
      <c r="S1459" s="1775" t="s">
        <v>6502</v>
      </c>
      <c r="T1459" s="66" t="s">
        <v>11802</v>
      </c>
      <c r="U1459" s="1764" t="s">
        <v>12455</v>
      </c>
      <c r="V1459" s="66"/>
    </row>
    <row r="1460" spans="3:22" ht="15" customHeight="1" x14ac:dyDescent="0.25">
      <c r="C1460" s="2213">
        <v>44550</v>
      </c>
      <c r="D1460" s="1679" t="s">
        <v>12456</v>
      </c>
      <c r="E1460" s="1764" t="s">
        <v>7895</v>
      </c>
      <c r="F1460" s="1771">
        <v>1000</v>
      </c>
      <c r="G1460" s="1772"/>
      <c r="H1460" s="1772"/>
      <c r="I1460" s="1772"/>
      <c r="J1460" s="2137">
        <v>44553</v>
      </c>
      <c r="K1460" s="1680" t="s">
        <v>506</v>
      </c>
      <c r="L1460" s="1778" t="s">
        <v>12457</v>
      </c>
      <c r="M1460" s="1773" t="s">
        <v>12458</v>
      </c>
      <c r="N1460" s="1773"/>
      <c r="O1460" s="1774" t="s">
        <v>8055</v>
      </c>
      <c r="P1460" s="1771">
        <v>0</v>
      </c>
      <c r="Q1460" s="1764" t="s">
        <v>11763</v>
      </c>
      <c r="R1460" s="1775" t="s">
        <v>7896</v>
      </c>
      <c r="S1460" s="1775" t="s">
        <v>6579</v>
      </c>
      <c r="T1460" s="66" t="s">
        <v>10358</v>
      </c>
      <c r="U1460" s="1764" t="s">
        <v>12459</v>
      </c>
      <c r="V1460" s="66"/>
    </row>
    <row r="1461" spans="3:22" ht="15" customHeight="1" x14ac:dyDescent="0.25">
      <c r="C1461" s="2213">
        <v>44547</v>
      </c>
      <c r="D1461" s="1664" t="s">
        <v>12456</v>
      </c>
      <c r="E1461" s="1764" t="s">
        <v>7895</v>
      </c>
      <c r="F1461" s="1721" t="s">
        <v>12460</v>
      </c>
      <c r="G1461" s="1766"/>
      <c r="H1461" s="1766"/>
      <c r="I1461" s="1766"/>
      <c r="J1461" s="2138">
        <v>44553</v>
      </c>
      <c r="K1461" s="1665" t="s">
        <v>506</v>
      </c>
      <c r="L1461" s="1720"/>
      <c r="M1461" s="1768" t="s">
        <v>12458</v>
      </c>
      <c r="N1461" s="1768"/>
      <c r="O1461" s="1769" t="s">
        <v>8055</v>
      </c>
      <c r="P1461" s="1721">
        <v>0</v>
      </c>
      <c r="Q1461" s="1764" t="s">
        <v>11763</v>
      </c>
      <c r="R1461" s="1775" t="s">
        <v>7896</v>
      </c>
      <c r="S1461" s="1775" t="s">
        <v>6579</v>
      </c>
      <c r="T1461" s="66" t="s">
        <v>10358</v>
      </c>
      <c r="U1461" s="1764" t="s">
        <v>12459</v>
      </c>
      <c r="V1461" s="66"/>
    </row>
    <row r="1462" spans="3:22" ht="15" customHeight="1" x14ac:dyDescent="0.25">
      <c r="C1462" s="2213">
        <v>44547</v>
      </c>
      <c r="D1462" s="1664" t="s">
        <v>12461</v>
      </c>
      <c r="E1462" s="1765" t="s">
        <v>12462</v>
      </c>
      <c r="F1462" s="1721">
        <v>5</v>
      </c>
      <c r="G1462" s="1766"/>
      <c r="H1462" s="1766"/>
      <c r="I1462" s="1766"/>
      <c r="J1462" s="2138">
        <v>44550</v>
      </c>
      <c r="K1462" s="1665" t="s">
        <v>506</v>
      </c>
      <c r="L1462" s="1720"/>
      <c r="M1462" s="1768" t="s">
        <v>12420</v>
      </c>
      <c r="N1462" s="1768"/>
      <c r="O1462" s="1769" t="s">
        <v>12463</v>
      </c>
      <c r="P1462" s="1721">
        <v>31</v>
      </c>
      <c r="Q1462" s="1765" t="s">
        <v>5499</v>
      </c>
      <c r="R1462" s="1770" t="s">
        <v>12464</v>
      </c>
      <c r="S1462" s="1770" t="s">
        <v>6455</v>
      </c>
      <c r="T1462" s="61" t="s">
        <v>12465</v>
      </c>
      <c r="U1462" s="1765" t="s">
        <v>12466</v>
      </c>
      <c r="V1462" s="61"/>
    </row>
    <row r="1463" spans="3:22" ht="15" customHeight="1" x14ac:dyDescent="0.25">
      <c r="C1463" s="2213">
        <v>44547</v>
      </c>
      <c r="D1463" s="1664" t="s">
        <v>12467</v>
      </c>
      <c r="E1463" s="1765" t="s">
        <v>12468</v>
      </c>
      <c r="F1463" s="1721">
        <v>10</v>
      </c>
      <c r="G1463" s="1766"/>
      <c r="H1463" s="1766"/>
      <c r="I1463" s="1766"/>
      <c r="J1463" s="2138">
        <v>44547</v>
      </c>
      <c r="K1463" s="1665" t="s">
        <v>506</v>
      </c>
      <c r="L1463" s="1720"/>
      <c r="M1463" s="1768" t="s">
        <v>12469</v>
      </c>
      <c r="N1463" s="1768"/>
      <c r="O1463" s="1769" t="s">
        <v>12470</v>
      </c>
      <c r="P1463" s="1721">
        <v>20</v>
      </c>
      <c r="Q1463" s="1765" t="s">
        <v>558</v>
      </c>
      <c r="R1463" s="1770" t="s">
        <v>11054</v>
      </c>
      <c r="S1463" s="1770" t="s">
        <v>4783</v>
      </c>
      <c r="T1463" s="61" t="s">
        <v>11420</v>
      </c>
      <c r="U1463" s="1765" t="s">
        <v>12471</v>
      </c>
      <c r="V1463" s="61"/>
    </row>
    <row r="1464" spans="3:22" ht="15" customHeight="1" x14ac:dyDescent="0.25">
      <c r="C1464" s="2213">
        <v>44547</v>
      </c>
      <c r="D1464" s="1679" t="s">
        <v>12472</v>
      </c>
      <c r="E1464" s="1764" t="s">
        <v>8765</v>
      </c>
      <c r="F1464" s="1771">
        <v>20</v>
      </c>
      <c r="G1464" s="1772"/>
      <c r="H1464" s="1772"/>
      <c r="I1464" s="1772"/>
      <c r="J1464" s="2224">
        <v>44543</v>
      </c>
      <c r="K1464" s="1680" t="s">
        <v>506</v>
      </c>
      <c r="L1464" s="1778" t="s">
        <v>12473</v>
      </c>
      <c r="M1464" s="1773" t="s">
        <v>12474</v>
      </c>
      <c r="N1464" s="1773"/>
      <c r="O1464" s="1774" t="s">
        <v>12475</v>
      </c>
      <c r="P1464" s="1771">
        <v>18</v>
      </c>
      <c r="Q1464" s="1764" t="s">
        <v>524</v>
      </c>
      <c r="R1464" s="1775" t="s">
        <v>7031</v>
      </c>
      <c r="S1464" s="1775" t="s">
        <v>6534</v>
      </c>
      <c r="T1464" s="66">
        <v>80403</v>
      </c>
      <c r="U1464" s="1764"/>
      <c r="V1464" s="66"/>
    </row>
    <row r="1465" spans="3:22" ht="15" customHeight="1" x14ac:dyDescent="0.25">
      <c r="C1465" s="2213">
        <v>44547</v>
      </c>
      <c r="D1465" s="1664" t="s">
        <v>12476</v>
      </c>
      <c r="E1465" s="1765" t="s">
        <v>12477</v>
      </c>
      <c r="F1465" s="1721">
        <v>37</v>
      </c>
      <c r="G1465" s="1766"/>
      <c r="H1465" s="1766"/>
      <c r="I1465" s="1766"/>
      <c r="J1465" s="2225">
        <v>44533</v>
      </c>
      <c r="K1465" s="1665" t="s">
        <v>506</v>
      </c>
      <c r="L1465" s="1720" t="s">
        <v>12478</v>
      </c>
      <c r="M1465" s="1768" t="s">
        <v>12479</v>
      </c>
      <c r="N1465" s="1768"/>
      <c r="O1465" s="1769" t="s">
        <v>12480</v>
      </c>
      <c r="P1465" s="1721">
        <v>72</v>
      </c>
      <c r="Q1465" s="1765" t="s">
        <v>12481</v>
      </c>
      <c r="R1465" s="1770" t="s">
        <v>12482</v>
      </c>
      <c r="S1465" s="1770" t="s">
        <v>6849</v>
      </c>
      <c r="T1465" s="61">
        <v>37830</v>
      </c>
      <c r="U1465" s="1765" t="s">
        <v>12483</v>
      </c>
      <c r="V1465" s="61">
        <v>569242886</v>
      </c>
    </row>
    <row r="1466" spans="3:22" ht="15" customHeight="1" x14ac:dyDescent="0.25">
      <c r="C1466" s="2213">
        <v>44546</v>
      </c>
      <c r="D1466" s="1679" t="s">
        <v>12484</v>
      </c>
      <c r="E1466" s="1764" t="s">
        <v>12485</v>
      </c>
      <c r="F1466" s="1680">
        <v>240</v>
      </c>
      <c r="G1466" s="1772"/>
      <c r="H1466" s="1772"/>
      <c r="I1466" s="1772"/>
      <c r="J1466" s="2137">
        <v>44560</v>
      </c>
      <c r="K1466" s="1680" t="s">
        <v>3667</v>
      </c>
      <c r="L1466" s="1720" t="s">
        <v>32</v>
      </c>
      <c r="M1466" s="1773" t="s">
        <v>12486</v>
      </c>
      <c r="N1466" s="1773"/>
      <c r="O1466" s="1774" t="s">
        <v>12487</v>
      </c>
      <c r="P1466" s="1771">
        <v>1</v>
      </c>
      <c r="Q1466" s="1764" t="s">
        <v>12488</v>
      </c>
      <c r="R1466" s="1775" t="s">
        <v>12489</v>
      </c>
      <c r="S1466" s="1775" t="s">
        <v>6603</v>
      </c>
      <c r="T1466" s="66" t="s">
        <v>12490</v>
      </c>
      <c r="U1466" s="1764"/>
      <c r="V1466" s="66" t="s">
        <v>12491</v>
      </c>
    </row>
    <row r="1467" spans="3:22" ht="15" customHeight="1" x14ac:dyDescent="0.25">
      <c r="C1467" s="2213">
        <v>44546</v>
      </c>
      <c r="D1467" s="1679" t="s">
        <v>12492</v>
      </c>
      <c r="E1467" s="1764" t="s">
        <v>12493</v>
      </c>
      <c r="F1467" s="1771">
        <v>5</v>
      </c>
      <c r="G1467" s="1772"/>
      <c r="H1467" s="1772"/>
      <c r="I1467" s="1772"/>
      <c r="J1467" s="2137">
        <v>44546</v>
      </c>
      <c r="K1467" s="1680" t="s">
        <v>506</v>
      </c>
      <c r="L1467" s="1778"/>
      <c r="M1467" s="1773" t="s">
        <v>12494</v>
      </c>
      <c r="N1467" s="1773"/>
      <c r="O1467" s="1774" t="s">
        <v>12495</v>
      </c>
      <c r="P1467" s="1771">
        <v>5</v>
      </c>
      <c r="Q1467" s="1764" t="s">
        <v>12496</v>
      </c>
      <c r="R1467" s="1775" t="s">
        <v>12497</v>
      </c>
      <c r="S1467" s="1775" t="s">
        <v>11704</v>
      </c>
      <c r="T1467" s="66" t="s">
        <v>12498</v>
      </c>
      <c r="U1467" s="1764"/>
      <c r="V1467" s="66"/>
    </row>
    <row r="1468" spans="3:22" ht="15" customHeight="1" x14ac:dyDescent="0.35">
      <c r="C1468" s="2213">
        <v>44545</v>
      </c>
      <c r="D1468" s="1679" t="s">
        <v>12499</v>
      </c>
      <c r="E1468" s="1764" t="s">
        <v>6945</v>
      </c>
      <c r="F1468" s="1771">
        <v>25</v>
      </c>
      <c r="G1468" s="1772"/>
      <c r="H1468" s="1815"/>
      <c r="I1468" s="1772"/>
      <c r="J1468" s="2137">
        <v>44546</v>
      </c>
      <c r="K1468" s="1680" t="s">
        <v>520</v>
      </c>
      <c r="L1468" s="1720" t="s">
        <v>4286</v>
      </c>
      <c r="M1468" s="1773" t="s">
        <v>8234</v>
      </c>
      <c r="N1468" s="1773"/>
      <c r="O1468" s="1774" t="s">
        <v>12430</v>
      </c>
      <c r="P1468" s="1771">
        <v>8</v>
      </c>
      <c r="Q1468" s="1764" t="s">
        <v>6944</v>
      </c>
      <c r="R1468" s="1775" t="s">
        <v>6730</v>
      </c>
      <c r="S1468" s="1775" t="s">
        <v>6534</v>
      </c>
      <c r="T1468" s="66" t="s">
        <v>9430</v>
      </c>
      <c r="U1468" s="1764"/>
      <c r="V1468" s="66">
        <v>810528</v>
      </c>
    </row>
    <row r="1469" spans="3:22" ht="15" customHeight="1" x14ac:dyDescent="0.25">
      <c r="C1469" s="2213">
        <v>44545</v>
      </c>
      <c r="D1469" s="1679" t="s">
        <v>12500</v>
      </c>
      <c r="E1469" s="1764" t="s">
        <v>12501</v>
      </c>
      <c r="F1469" s="1771">
        <v>5</v>
      </c>
      <c r="G1469" s="1772"/>
      <c r="H1469" s="1772"/>
      <c r="I1469" s="1772"/>
      <c r="J1469" s="2137">
        <v>44545</v>
      </c>
      <c r="K1469" s="1680" t="s">
        <v>506</v>
      </c>
      <c r="L1469" s="1720"/>
      <c r="M1469" s="1773" t="s">
        <v>12502</v>
      </c>
      <c r="N1469" s="1773"/>
      <c r="O1469" s="1774" t="s">
        <v>12503</v>
      </c>
      <c r="P1469" s="1771">
        <v>45</v>
      </c>
      <c r="Q1469" s="1764" t="s">
        <v>5995</v>
      </c>
      <c r="R1469" s="1775" t="s">
        <v>10480</v>
      </c>
      <c r="S1469" s="1775" t="s">
        <v>7968</v>
      </c>
      <c r="T1469" s="66">
        <v>3431</v>
      </c>
      <c r="U1469" s="1764" t="s">
        <v>12504</v>
      </c>
      <c r="V1469" s="66"/>
    </row>
    <row r="1470" spans="3:22" ht="15" customHeight="1" x14ac:dyDescent="0.25">
      <c r="C1470" s="2213">
        <v>44545</v>
      </c>
      <c r="D1470" s="1664" t="s">
        <v>12505</v>
      </c>
      <c r="E1470" s="1765" t="s">
        <v>12506</v>
      </c>
      <c r="F1470" s="1721">
        <v>10</v>
      </c>
      <c r="G1470" s="1766"/>
      <c r="H1470" s="1766"/>
      <c r="I1470" s="1766"/>
      <c r="J1470" s="2138">
        <v>44545</v>
      </c>
      <c r="K1470" s="1665" t="s">
        <v>506</v>
      </c>
      <c r="L1470" s="1720"/>
      <c r="M1470" s="1768" t="s">
        <v>12494</v>
      </c>
      <c r="N1470" s="1768"/>
      <c r="O1470" s="1769" t="s">
        <v>12507</v>
      </c>
      <c r="P1470" s="1721">
        <v>64</v>
      </c>
      <c r="Q1470" s="1765" t="s">
        <v>12508</v>
      </c>
      <c r="R1470" s="1770" t="s">
        <v>12509</v>
      </c>
      <c r="S1470" s="1770" t="s">
        <v>6612</v>
      </c>
      <c r="T1470" s="61" t="s">
        <v>12510</v>
      </c>
      <c r="U1470" s="1765"/>
      <c r="V1470" s="61">
        <v>214715309</v>
      </c>
    </row>
    <row r="1471" spans="3:22" ht="15" customHeight="1" x14ac:dyDescent="0.25">
      <c r="C1471" s="2213">
        <v>44545</v>
      </c>
      <c r="D1471" s="1679" t="s">
        <v>12511</v>
      </c>
      <c r="E1471" s="1764" t="s">
        <v>12512</v>
      </c>
      <c r="F1471" s="1771">
        <v>10</v>
      </c>
      <c r="G1471" s="1772"/>
      <c r="H1471" s="1772"/>
      <c r="I1471" s="1772"/>
      <c r="J1471" s="2137">
        <v>44546</v>
      </c>
      <c r="K1471" s="1680" t="s">
        <v>782</v>
      </c>
      <c r="L1471" s="1778"/>
      <c r="M1471" s="1773" t="s">
        <v>12513</v>
      </c>
      <c r="N1471" s="1773"/>
      <c r="O1471" s="1774" t="s">
        <v>12514</v>
      </c>
      <c r="P1471" s="1771">
        <v>47</v>
      </c>
      <c r="Q1471" s="1764" t="s">
        <v>6265</v>
      </c>
      <c r="R1471" s="1775" t="s">
        <v>9938</v>
      </c>
      <c r="S1471" s="1775" t="s">
        <v>6465</v>
      </c>
      <c r="T1471" s="66" t="s">
        <v>11894</v>
      </c>
      <c r="U1471" s="1764"/>
      <c r="V1471" s="66">
        <v>186569</v>
      </c>
    </row>
    <row r="1472" spans="3:22" ht="15" customHeight="1" x14ac:dyDescent="0.25">
      <c r="C1472" s="2213">
        <v>44545</v>
      </c>
      <c r="D1472" s="1723" t="s">
        <v>12515</v>
      </c>
      <c r="E1472" s="1764" t="s">
        <v>11109</v>
      </c>
      <c r="F1472" s="1784">
        <v>20</v>
      </c>
      <c r="G1472" s="1780"/>
      <c r="H1472" s="1780"/>
      <c r="I1472" s="1780"/>
      <c r="J1472" s="2226">
        <v>44546</v>
      </c>
      <c r="K1472" s="1724" t="s">
        <v>506</v>
      </c>
      <c r="L1472" s="1724"/>
      <c r="M1472" s="1782" t="s">
        <v>12516</v>
      </c>
      <c r="N1472" s="1782"/>
      <c r="O1472" s="1783" t="s">
        <v>12430</v>
      </c>
      <c r="P1472" s="1784">
        <v>21</v>
      </c>
      <c r="Q1472" s="1764" t="s">
        <v>10398</v>
      </c>
      <c r="R1472" s="1775" t="s">
        <v>8082</v>
      </c>
      <c r="S1472" s="1775" t="s">
        <v>6546</v>
      </c>
      <c r="T1472" s="66" t="s">
        <v>10399</v>
      </c>
      <c r="U1472" s="1764"/>
      <c r="V1472" s="32">
        <v>965848010</v>
      </c>
    </row>
    <row r="1473" spans="3:22" ht="15" customHeight="1" x14ac:dyDescent="0.25">
      <c r="C1473" s="2213">
        <v>44545</v>
      </c>
      <c r="D1473" s="1679" t="s">
        <v>12517</v>
      </c>
      <c r="E1473" s="1764" t="s">
        <v>8906</v>
      </c>
      <c r="F1473" s="1771">
        <v>10</v>
      </c>
      <c r="G1473" s="1772"/>
      <c r="H1473" s="1772"/>
      <c r="I1473" s="1772"/>
      <c r="J1473" s="2137">
        <v>44550</v>
      </c>
      <c r="K1473" s="1680" t="s">
        <v>3667</v>
      </c>
      <c r="L1473" s="1778" t="s">
        <v>12518</v>
      </c>
      <c r="M1473" s="1773" t="s">
        <v>12519</v>
      </c>
      <c r="N1473" s="1773"/>
      <c r="O1473" s="1774" t="s">
        <v>12520</v>
      </c>
      <c r="P1473" s="1771">
        <v>20</v>
      </c>
      <c r="Q1473" s="1764" t="s">
        <v>8905</v>
      </c>
      <c r="R1473" s="1775" t="s">
        <v>8907</v>
      </c>
      <c r="S1473" s="1775" t="s">
        <v>6817</v>
      </c>
      <c r="T1473" s="66" t="s">
        <v>11808</v>
      </c>
      <c r="U1473" s="1764"/>
      <c r="V1473" s="66" t="s">
        <v>12521</v>
      </c>
    </row>
    <row r="1474" spans="3:22" ht="15" customHeight="1" x14ac:dyDescent="0.25">
      <c r="C1474" s="2213">
        <v>44545</v>
      </c>
      <c r="D1474" s="1679" t="s">
        <v>12522</v>
      </c>
      <c r="E1474" s="1764" t="s">
        <v>8172</v>
      </c>
      <c r="F1474" s="1771">
        <v>100</v>
      </c>
      <c r="G1474" s="1772"/>
      <c r="H1474" s="1772"/>
      <c r="I1474" s="1772"/>
      <c r="J1474" s="2137">
        <v>44552</v>
      </c>
      <c r="K1474" s="1680" t="s">
        <v>3667</v>
      </c>
      <c r="L1474" s="1778" t="s">
        <v>12523</v>
      </c>
      <c r="M1474" s="1773" t="s">
        <v>12524</v>
      </c>
      <c r="N1474" s="1773"/>
      <c r="O1474" s="1774" t="s">
        <v>12525</v>
      </c>
      <c r="P1474" s="1771">
        <v>0</v>
      </c>
      <c r="Q1474" s="1764" t="s">
        <v>6215</v>
      </c>
      <c r="R1474" s="1775" t="s">
        <v>9664</v>
      </c>
      <c r="S1474" s="1775" t="s">
        <v>6465</v>
      </c>
      <c r="T1474" s="66" t="s">
        <v>11307</v>
      </c>
      <c r="U1474" s="1764"/>
      <c r="V1474" s="66" t="s">
        <v>11308</v>
      </c>
    </row>
    <row r="1475" spans="3:22" ht="15" customHeight="1" x14ac:dyDescent="0.25">
      <c r="C1475" s="2213">
        <v>44543</v>
      </c>
      <c r="D1475" s="1664" t="s">
        <v>12526</v>
      </c>
      <c r="E1475" s="1765" t="s">
        <v>8765</v>
      </c>
      <c r="F1475" s="1721">
        <v>3</v>
      </c>
      <c r="G1475" s="1766"/>
      <c r="H1475" s="1766"/>
      <c r="I1475" s="1766"/>
      <c r="J1475" s="1767" t="s">
        <v>12527</v>
      </c>
      <c r="K1475" s="1665" t="s">
        <v>506</v>
      </c>
      <c r="L1475" s="1720" t="s">
        <v>12528</v>
      </c>
      <c r="M1475" s="1768" t="s">
        <v>12529</v>
      </c>
      <c r="N1475" s="1768"/>
      <c r="O1475" s="1769" t="s">
        <v>12495</v>
      </c>
      <c r="P1475" s="1721">
        <v>50</v>
      </c>
      <c r="Q1475" s="1765" t="s">
        <v>524</v>
      </c>
      <c r="R1475" s="1770" t="s">
        <v>7031</v>
      </c>
      <c r="S1475" s="1770" t="s">
        <v>6534</v>
      </c>
      <c r="T1475" s="61">
        <v>80403</v>
      </c>
      <c r="U1475" s="1765"/>
      <c r="V1475" s="61"/>
    </row>
    <row r="1476" spans="3:22" ht="15" customHeight="1" x14ac:dyDescent="0.25">
      <c r="C1476" s="2213">
        <v>44543</v>
      </c>
      <c r="D1476" s="1664" t="s">
        <v>12530</v>
      </c>
      <c r="E1476" s="1765" t="s">
        <v>12531</v>
      </c>
      <c r="F1476" s="1721">
        <v>24</v>
      </c>
      <c r="G1476" s="1766"/>
      <c r="H1476" s="1766"/>
      <c r="I1476" s="1766"/>
      <c r="J1476" s="2138">
        <v>44544</v>
      </c>
      <c r="K1476" s="1665" t="s">
        <v>520</v>
      </c>
      <c r="L1476" s="1720"/>
      <c r="M1476" s="1768" t="s">
        <v>12516</v>
      </c>
      <c r="N1476" s="1768"/>
      <c r="O1476" s="1769" t="s">
        <v>12532</v>
      </c>
      <c r="P1476" s="1721">
        <v>0</v>
      </c>
      <c r="Q1476" s="1765" t="s">
        <v>4832</v>
      </c>
      <c r="R1476" s="1770" t="s">
        <v>6968</v>
      </c>
      <c r="S1476" s="1770" t="s">
        <v>6750</v>
      </c>
      <c r="T1476" s="61" t="s">
        <v>10270</v>
      </c>
      <c r="U1476" s="1765" t="s">
        <v>12533</v>
      </c>
      <c r="V1476" s="61" t="s">
        <v>10271</v>
      </c>
    </row>
    <row r="1477" spans="3:22" ht="15" customHeight="1" x14ac:dyDescent="0.25">
      <c r="C1477" s="2213">
        <v>44543</v>
      </c>
      <c r="D1477" s="1664" t="s">
        <v>12534</v>
      </c>
      <c r="E1477" s="1765" t="s">
        <v>6889</v>
      </c>
      <c r="F1477" s="1721">
        <v>30</v>
      </c>
      <c r="G1477" s="1766"/>
      <c r="H1477" s="1766"/>
      <c r="I1477" s="1766"/>
      <c r="J1477" s="2138">
        <v>44544</v>
      </c>
      <c r="K1477" s="1665" t="s">
        <v>3667</v>
      </c>
      <c r="L1477" s="1720"/>
      <c r="M1477" s="1768" t="s">
        <v>12516</v>
      </c>
      <c r="N1477" s="1768"/>
      <c r="O1477" s="1769" t="s">
        <v>12535</v>
      </c>
      <c r="P1477" s="1721">
        <v>7</v>
      </c>
      <c r="Q1477" s="1765" t="s">
        <v>4841</v>
      </c>
      <c r="R1477" s="1770" t="s">
        <v>6890</v>
      </c>
      <c r="S1477" s="1770" t="s">
        <v>6804</v>
      </c>
      <c r="T1477" s="61" t="s">
        <v>10147</v>
      </c>
      <c r="U1477" s="1765"/>
      <c r="V1477" s="61" t="s">
        <v>11042</v>
      </c>
    </row>
    <row r="1478" spans="3:22" ht="15" customHeight="1" x14ac:dyDescent="0.25">
      <c r="C1478" s="2213">
        <v>44543</v>
      </c>
      <c r="D1478" s="1664" t="s">
        <v>12536</v>
      </c>
      <c r="E1478" s="1765" t="s">
        <v>12186</v>
      </c>
      <c r="F1478" s="1816" t="s">
        <v>12537</v>
      </c>
      <c r="G1478" s="1766"/>
      <c r="H1478" s="1766"/>
      <c r="I1478" s="1766"/>
      <c r="J1478" s="2226">
        <v>44543</v>
      </c>
      <c r="K1478" s="1665" t="s">
        <v>506</v>
      </c>
      <c r="L1478" s="1720" t="s">
        <v>12538</v>
      </c>
      <c r="M1478" s="1768" t="s">
        <v>12326</v>
      </c>
      <c r="N1478" s="1768"/>
      <c r="O1478" s="1769" t="s">
        <v>8055</v>
      </c>
      <c r="P1478" s="1721">
        <v>8</v>
      </c>
      <c r="Q1478" s="1765" t="s">
        <v>12187</v>
      </c>
      <c r="R1478" s="1770" t="s">
        <v>12188</v>
      </c>
      <c r="S1478" s="1770" t="s">
        <v>6465</v>
      </c>
      <c r="T1478" s="61" t="s">
        <v>12189</v>
      </c>
      <c r="U1478" s="1765" t="s">
        <v>12190</v>
      </c>
      <c r="V1478" s="61">
        <v>94123097</v>
      </c>
    </row>
    <row r="1479" spans="3:22" ht="15" customHeight="1" x14ac:dyDescent="0.25">
      <c r="C1479" s="2213">
        <v>44543</v>
      </c>
      <c r="D1479" s="1679" t="s">
        <v>12539</v>
      </c>
      <c r="E1479" s="1764" t="s">
        <v>12540</v>
      </c>
      <c r="F1479" s="1890">
        <v>57</v>
      </c>
      <c r="G1479" s="1772"/>
      <c r="H1479" s="1772"/>
      <c r="I1479" s="1772"/>
      <c r="J1479" s="2137">
        <v>44545</v>
      </c>
      <c r="K1479" s="1680" t="s">
        <v>506</v>
      </c>
      <c r="L1479" s="1778" t="s">
        <v>12541</v>
      </c>
      <c r="M1479" s="1773" t="s">
        <v>12542</v>
      </c>
      <c r="N1479" s="1773"/>
      <c r="O1479" s="1774" t="s">
        <v>12525</v>
      </c>
      <c r="P1479" s="1771">
        <v>2</v>
      </c>
      <c r="Q1479" s="1764" t="s">
        <v>12543</v>
      </c>
      <c r="R1479" s="1775" t="s">
        <v>12544</v>
      </c>
      <c r="S1479" s="1775" t="s">
        <v>6589</v>
      </c>
      <c r="T1479" s="66" t="s">
        <v>12545</v>
      </c>
      <c r="U1479" s="1764"/>
      <c r="V1479" s="66"/>
    </row>
    <row r="1480" spans="3:22" ht="15" customHeight="1" x14ac:dyDescent="0.25">
      <c r="C1480" s="2213">
        <v>44543</v>
      </c>
      <c r="D1480" s="1693" t="s">
        <v>12546</v>
      </c>
      <c r="E1480" s="1764" t="s">
        <v>12547</v>
      </c>
      <c r="F1480" s="1792">
        <v>10</v>
      </c>
      <c r="G1480" s="1793"/>
      <c r="H1480" s="1793"/>
      <c r="I1480" s="1793"/>
      <c r="J1480" s="2223">
        <v>44543</v>
      </c>
      <c r="K1480" s="1694" t="s">
        <v>520</v>
      </c>
      <c r="L1480" s="1724" t="s">
        <v>8987</v>
      </c>
      <c r="M1480" s="1796" t="s">
        <v>12516</v>
      </c>
      <c r="N1480" s="1796"/>
      <c r="O1480" s="1797" t="s">
        <v>12507</v>
      </c>
      <c r="P1480" s="1792">
        <v>28</v>
      </c>
      <c r="Q1480" s="1764" t="s">
        <v>12548</v>
      </c>
      <c r="R1480" s="1775" t="s">
        <v>12549</v>
      </c>
      <c r="S1480" s="1775" t="s">
        <v>6546</v>
      </c>
      <c r="T1480" s="66" t="s">
        <v>12550</v>
      </c>
      <c r="U1480" s="1764"/>
      <c r="V1480" s="66" t="s">
        <v>12551</v>
      </c>
    </row>
    <row r="1481" spans="3:22" ht="15" customHeight="1" x14ac:dyDescent="0.25">
      <c r="C1481" s="2213">
        <v>44543</v>
      </c>
      <c r="D1481" s="1679" t="s">
        <v>12552</v>
      </c>
      <c r="E1481" s="1764" t="s">
        <v>12132</v>
      </c>
      <c r="F1481" s="1771">
        <v>14</v>
      </c>
      <c r="G1481" s="1772"/>
      <c r="H1481" s="1772"/>
      <c r="I1481" s="1772"/>
      <c r="J1481" s="2137">
        <v>44543</v>
      </c>
      <c r="K1481" s="1680" t="s">
        <v>782</v>
      </c>
      <c r="L1481" s="1777"/>
      <c r="M1481" s="1773" t="s">
        <v>12553</v>
      </c>
      <c r="N1481" s="1773"/>
      <c r="O1481" s="1774" t="s">
        <v>12520</v>
      </c>
      <c r="P1481" s="1771">
        <v>45</v>
      </c>
      <c r="Q1481" s="1764" t="s">
        <v>12135</v>
      </c>
      <c r="R1481" s="1775" t="s">
        <v>7321</v>
      </c>
      <c r="S1481" s="1775" t="s">
        <v>6534</v>
      </c>
      <c r="T1481" s="66" t="s">
        <v>12136</v>
      </c>
      <c r="U1481" s="1764" t="s">
        <v>12137</v>
      </c>
      <c r="V1481" s="66"/>
    </row>
    <row r="1482" spans="3:22" ht="15" customHeight="1" x14ac:dyDescent="0.25">
      <c r="C1482" s="2213">
        <v>44543</v>
      </c>
      <c r="D1482" s="1664" t="s">
        <v>12554</v>
      </c>
      <c r="E1482" s="1765" t="s">
        <v>12390</v>
      </c>
      <c r="F1482" s="1721" t="s">
        <v>12555</v>
      </c>
      <c r="G1482" s="1766"/>
      <c r="H1482" s="1766"/>
      <c r="I1482" s="1766"/>
      <c r="J1482" s="2138">
        <v>44543</v>
      </c>
      <c r="K1482" s="1665" t="s">
        <v>506</v>
      </c>
      <c r="L1482" s="1720" t="s">
        <v>12556</v>
      </c>
      <c r="M1482" s="1768" t="s">
        <v>12553</v>
      </c>
      <c r="N1482" s="1768"/>
      <c r="O1482" s="1769" t="s">
        <v>12557</v>
      </c>
      <c r="P1482" s="1721">
        <v>24</v>
      </c>
      <c r="Q1482" s="1765" t="s">
        <v>12392</v>
      </c>
      <c r="R1482" s="1770" t="s">
        <v>12393</v>
      </c>
      <c r="S1482" s="1770" t="s">
        <v>6534</v>
      </c>
      <c r="T1482" s="61" t="s">
        <v>12394</v>
      </c>
      <c r="U1482" s="1765"/>
      <c r="V1482" s="61"/>
    </row>
    <row r="1483" spans="3:22" ht="15" customHeight="1" x14ac:dyDescent="0.25">
      <c r="C1483" s="2213">
        <v>44543</v>
      </c>
      <c r="D1483" s="1664" t="s">
        <v>12558</v>
      </c>
      <c r="E1483" s="1765" t="s">
        <v>12390</v>
      </c>
      <c r="F1483" s="1721" t="s">
        <v>12555</v>
      </c>
      <c r="G1483" s="1766"/>
      <c r="H1483" s="1766"/>
      <c r="I1483" s="1766"/>
      <c r="J1483" s="2138">
        <v>44543</v>
      </c>
      <c r="K1483" s="1665" t="s">
        <v>506</v>
      </c>
      <c r="L1483" s="1720" t="s">
        <v>12556</v>
      </c>
      <c r="M1483" s="1768" t="s">
        <v>12553</v>
      </c>
      <c r="N1483" s="1768"/>
      <c r="O1483" s="1769" t="s">
        <v>12557</v>
      </c>
      <c r="P1483" s="1721">
        <v>24</v>
      </c>
      <c r="Q1483" s="1765" t="s">
        <v>12392</v>
      </c>
      <c r="R1483" s="1770" t="s">
        <v>12393</v>
      </c>
      <c r="S1483" s="1770" t="s">
        <v>6534</v>
      </c>
      <c r="T1483" s="61" t="s">
        <v>12394</v>
      </c>
      <c r="U1483" s="1765"/>
      <c r="V1483" s="61"/>
    </row>
    <row r="1484" spans="3:22" ht="15" customHeight="1" x14ac:dyDescent="0.25">
      <c r="C1484" s="2213">
        <v>44543</v>
      </c>
      <c r="D1484" s="1679" t="s">
        <v>12559</v>
      </c>
      <c r="E1484" s="1764" t="s">
        <v>6633</v>
      </c>
      <c r="F1484" s="1771">
        <v>75</v>
      </c>
      <c r="G1484" s="1772"/>
      <c r="H1484" s="1772"/>
      <c r="I1484" s="1772"/>
      <c r="J1484" s="2137">
        <v>44543</v>
      </c>
      <c r="K1484" s="1680" t="s">
        <v>4478</v>
      </c>
      <c r="L1484" s="1778"/>
      <c r="M1484" s="1773" t="s">
        <v>12474</v>
      </c>
      <c r="N1484" s="1773"/>
      <c r="O1484" s="1774" t="s">
        <v>12560</v>
      </c>
      <c r="P1484" s="1771">
        <v>3</v>
      </c>
      <c r="Q1484" s="1764" t="s">
        <v>5460</v>
      </c>
      <c r="R1484" s="1775" t="s">
        <v>6634</v>
      </c>
      <c r="S1484" s="1775" t="s">
        <v>6635</v>
      </c>
      <c r="T1484" s="66" t="s">
        <v>10289</v>
      </c>
      <c r="U1484" s="1764"/>
      <c r="V1484" s="66" t="s">
        <v>10290</v>
      </c>
    </row>
    <row r="1485" spans="3:22" ht="15" customHeight="1" x14ac:dyDescent="0.25">
      <c r="C1485" s="2213">
        <v>44540</v>
      </c>
      <c r="D1485" s="1693" t="s">
        <v>12561</v>
      </c>
      <c r="E1485" s="1764" t="s">
        <v>12562</v>
      </c>
      <c r="F1485" s="1792">
        <v>500</v>
      </c>
      <c r="G1485" s="1793"/>
      <c r="H1485" s="1793"/>
      <c r="I1485" s="1793"/>
      <c r="J1485" s="2223">
        <v>44540</v>
      </c>
      <c r="K1485" s="1694" t="s">
        <v>506</v>
      </c>
      <c r="L1485" s="1694" t="s">
        <v>12279</v>
      </c>
      <c r="M1485" s="1796" t="s">
        <v>12563</v>
      </c>
      <c r="N1485" s="1796"/>
      <c r="O1485" s="1797" t="s">
        <v>12535</v>
      </c>
      <c r="P1485" s="1792">
        <v>0</v>
      </c>
      <c r="Q1485" s="1764" t="s">
        <v>11763</v>
      </c>
      <c r="R1485" s="1775" t="s">
        <v>12564</v>
      </c>
      <c r="S1485" s="1775" t="s">
        <v>6579</v>
      </c>
      <c r="T1485" s="66" t="s">
        <v>12565</v>
      </c>
      <c r="U1485" s="1764" t="s">
        <v>12566</v>
      </c>
      <c r="V1485" s="66"/>
    </row>
    <row r="1486" spans="3:22" ht="15" customHeight="1" x14ac:dyDescent="0.25">
      <c r="C1486" s="2213">
        <v>44540</v>
      </c>
      <c r="D1486" s="1679">
        <v>103012</v>
      </c>
      <c r="E1486" s="1764"/>
      <c r="F1486" s="1771">
        <v>20</v>
      </c>
      <c r="G1486" s="1772"/>
      <c r="H1486" s="1772"/>
      <c r="I1486" s="1772" t="s">
        <v>12567</v>
      </c>
      <c r="J1486" s="2137"/>
      <c r="K1486" s="1680"/>
      <c r="L1486" s="1680"/>
      <c r="M1486" s="1773"/>
      <c r="N1486" s="1773"/>
      <c r="O1486" s="1774"/>
      <c r="P1486" s="1771"/>
      <c r="Q1486" s="1764"/>
      <c r="R1486" s="1775"/>
      <c r="S1486" s="1775"/>
      <c r="T1486" s="66"/>
      <c r="U1486" s="1764"/>
      <c r="V1486" s="66"/>
    </row>
    <row r="1487" spans="3:22" ht="15" customHeight="1" x14ac:dyDescent="0.25">
      <c r="C1487" s="2213">
        <v>44540</v>
      </c>
      <c r="D1487" s="1664" t="s">
        <v>12568</v>
      </c>
      <c r="E1487" s="1765" t="s">
        <v>10224</v>
      </c>
      <c r="F1487" s="1721">
        <v>30</v>
      </c>
      <c r="G1487" s="1766"/>
      <c r="H1487" s="1766"/>
      <c r="I1487" s="1766"/>
      <c r="J1487" s="2138">
        <v>44540</v>
      </c>
      <c r="K1487" s="1665" t="s">
        <v>10927</v>
      </c>
      <c r="L1487" s="1720" t="s">
        <v>12569</v>
      </c>
      <c r="M1487" s="1801" t="s">
        <v>12570</v>
      </c>
      <c r="N1487" s="1768"/>
      <c r="O1487" s="1769" t="s">
        <v>12475</v>
      </c>
      <c r="P1487" s="1721">
        <v>20</v>
      </c>
      <c r="Q1487" s="1765" t="s">
        <v>12571</v>
      </c>
      <c r="R1487" s="1770"/>
      <c r="S1487" s="1770"/>
      <c r="T1487" s="61">
        <v>739256</v>
      </c>
      <c r="U1487" s="1765" t="s">
        <v>10230</v>
      </c>
      <c r="V1487" s="61">
        <v>241788121</v>
      </c>
    </row>
    <row r="1488" spans="3:22" ht="15" customHeight="1" x14ac:dyDescent="0.25">
      <c r="C1488" s="2227">
        <v>44540</v>
      </c>
      <c r="D1488" s="1734" t="s">
        <v>12572</v>
      </c>
      <c r="E1488" s="2228" t="s">
        <v>12573</v>
      </c>
      <c r="F1488" s="1785">
        <v>10</v>
      </c>
      <c r="G1488" s="1786"/>
      <c r="H1488" s="1786"/>
      <c r="I1488" s="1786"/>
      <c r="J1488" s="2229">
        <v>44540</v>
      </c>
      <c r="K1488" s="1735" t="s">
        <v>506</v>
      </c>
      <c r="L1488" s="1789" t="s">
        <v>12574</v>
      </c>
      <c r="M1488" s="1790" t="s">
        <v>12563</v>
      </c>
      <c r="N1488" s="1790"/>
      <c r="O1488" s="1791" t="s">
        <v>12575</v>
      </c>
      <c r="P1488" s="1785">
        <v>34</v>
      </c>
      <c r="Q1488" s="2228" t="s">
        <v>12576</v>
      </c>
      <c r="R1488" s="2230" t="s">
        <v>12577</v>
      </c>
      <c r="S1488" s="2230" t="s">
        <v>6465</v>
      </c>
      <c r="T1488" s="64">
        <v>18434</v>
      </c>
      <c r="U1488" s="2228"/>
      <c r="V1488" s="64"/>
    </row>
    <row r="1489" spans="3:22" ht="15" customHeight="1" x14ac:dyDescent="0.25">
      <c r="C1489" s="2231">
        <v>44539</v>
      </c>
      <c r="D1489" s="14" t="s">
        <v>12578</v>
      </c>
      <c r="E1489" s="1904" t="s">
        <v>12579</v>
      </c>
      <c r="F1489" s="2222">
        <v>2</v>
      </c>
      <c r="G1489" s="2218"/>
      <c r="H1489" s="2232"/>
      <c r="I1489" s="2218"/>
      <c r="J1489" s="2233">
        <v>44536</v>
      </c>
      <c r="K1489" s="165" t="s">
        <v>3609</v>
      </c>
      <c r="L1489" s="2220"/>
      <c r="M1489" s="166" t="s">
        <v>12326</v>
      </c>
      <c r="N1489" s="166"/>
      <c r="O1489" s="2221" t="s">
        <v>12580</v>
      </c>
      <c r="P1489" s="2222">
        <v>76</v>
      </c>
      <c r="Q1489" s="1904" t="s">
        <v>12581</v>
      </c>
      <c r="R1489" s="1905" t="s">
        <v>6803</v>
      </c>
      <c r="S1489" s="1905" t="s">
        <v>6804</v>
      </c>
      <c r="T1489" s="14" t="s">
        <v>12582</v>
      </c>
      <c r="U1489" s="1904" t="s">
        <v>12583</v>
      </c>
      <c r="V1489" s="14"/>
    </row>
    <row r="1490" spans="3:22" ht="15" customHeight="1" x14ac:dyDescent="0.25">
      <c r="C1490" s="2213">
        <v>44539</v>
      </c>
      <c r="D1490" s="1679" t="s">
        <v>12584</v>
      </c>
      <c r="E1490" s="1764" t="s">
        <v>12585</v>
      </c>
      <c r="F1490" s="1771">
        <v>20</v>
      </c>
      <c r="G1490" s="1772"/>
      <c r="H1490" s="1772"/>
      <c r="I1490" s="1772"/>
      <c r="J1490" s="2137">
        <v>44539</v>
      </c>
      <c r="K1490" s="1680" t="s">
        <v>782</v>
      </c>
      <c r="L1490" s="1777"/>
      <c r="M1490" s="1773" t="s">
        <v>12553</v>
      </c>
      <c r="N1490" s="1773"/>
      <c r="O1490" s="1774" t="s">
        <v>12514</v>
      </c>
      <c r="P1490" s="1771">
        <v>0</v>
      </c>
      <c r="Q1490" s="1764" t="s">
        <v>12586</v>
      </c>
      <c r="R1490" s="1775" t="s">
        <v>12587</v>
      </c>
      <c r="S1490" s="1775" t="s">
        <v>12588</v>
      </c>
      <c r="T1490" s="66" t="s">
        <v>12589</v>
      </c>
      <c r="U1490" s="1764" t="s">
        <v>12590</v>
      </c>
      <c r="V1490" s="66">
        <v>450036900</v>
      </c>
    </row>
    <row r="1491" spans="3:22" ht="15" customHeight="1" x14ac:dyDescent="0.25">
      <c r="C1491" s="2213">
        <v>44539</v>
      </c>
      <c r="D1491" s="1723" t="s">
        <v>12591</v>
      </c>
      <c r="E1491" s="2234" t="s">
        <v>12592</v>
      </c>
      <c r="F1491" s="1784">
        <v>5</v>
      </c>
      <c r="G1491" s="1780"/>
      <c r="H1491" s="1780"/>
      <c r="I1491" s="1780"/>
      <c r="J1491" s="2226">
        <v>44539</v>
      </c>
      <c r="K1491" s="1724" t="s">
        <v>506</v>
      </c>
      <c r="L1491" s="1724" t="s">
        <v>8987</v>
      </c>
      <c r="M1491" s="1782" t="s">
        <v>12593</v>
      </c>
      <c r="N1491" s="1782"/>
      <c r="O1491" s="1783" t="s">
        <v>12520</v>
      </c>
      <c r="P1491" s="1784">
        <v>19</v>
      </c>
      <c r="Q1491" s="2234" t="s">
        <v>12594</v>
      </c>
      <c r="R1491" s="2235" t="s">
        <v>12595</v>
      </c>
      <c r="S1491" s="2235" t="s">
        <v>7313</v>
      </c>
      <c r="T1491" s="145" t="s">
        <v>12596</v>
      </c>
      <c r="U1491" s="2234" t="s">
        <v>12597</v>
      </c>
      <c r="V1491" s="145">
        <v>293024243</v>
      </c>
    </row>
    <row r="1492" spans="3:22" ht="15" customHeight="1" x14ac:dyDescent="0.25">
      <c r="C1492" s="2213">
        <v>44539</v>
      </c>
      <c r="D1492" s="1664" t="s">
        <v>12598</v>
      </c>
      <c r="E1492" s="1765" t="s">
        <v>8707</v>
      </c>
      <c r="F1492" s="1721">
        <v>20</v>
      </c>
      <c r="G1492" s="1766"/>
      <c r="H1492" s="1766"/>
      <c r="I1492" s="1766"/>
      <c r="J1492" s="2138">
        <v>44539</v>
      </c>
      <c r="K1492" s="1665" t="s">
        <v>520</v>
      </c>
      <c r="L1492" s="1720" t="s">
        <v>32</v>
      </c>
      <c r="M1492" s="1773" t="s">
        <v>12599</v>
      </c>
      <c r="N1492" s="1773"/>
      <c r="O1492" s="1769" t="s">
        <v>12514</v>
      </c>
      <c r="P1492" s="1721">
        <v>14</v>
      </c>
      <c r="Q1492" s="1765" t="s">
        <v>8706</v>
      </c>
      <c r="R1492" s="1770" t="s">
        <v>8708</v>
      </c>
      <c r="S1492" s="1770" t="s">
        <v>6573</v>
      </c>
      <c r="T1492" s="61" t="s">
        <v>9928</v>
      </c>
      <c r="U1492" s="1765" t="s">
        <v>12600</v>
      </c>
      <c r="V1492" s="61" t="s">
        <v>9930</v>
      </c>
    </row>
    <row r="1493" spans="3:22" ht="15" customHeight="1" x14ac:dyDescent="0.25">
      <c r="C1493" s="2213">
        <v>44539</v>
      </c>
      <c r="D1493" s="1734" t="s">
        <v>12572</v>
      </c>
      <c r="E1493" s="2228" t="s">
        <v>12573</v>
      </c>
      <c r="F1493" s="1785">
        <v>35</v>
      </c>
      <c r="G1493" s="1786"/>
      <c r="H1493" s="1786"/>
      <c r="I1493" s="1786"/>
      <c r="J1493" s="2229">
        <v>44539</v>
      </c>
      <c r="K1493" s="1735" t="s">
        <v>506</v>
      </c>
      <c r="L1493" s="1789"/>
      <c r="M1493" s="1790" t="s">
        <v>12599</v>
      </c>
      <c r="N1493" s="1790"/>
      <c r="O1493" s="1791" t="s">
        <v>12601</v>
      </c>
      <c r="P1493" s="1785">
        <v>34</v>
      </c>
      <c r="Q1493" s="2228" t="s">
        <v>12576</v>
      </c>
      <c r="R1493" s="2230" t="s">
        <v>12577</v>
      </c>
      <c r="S1493" s="2230" t="s">
        <v>6465</v>
      </c>
      <c r="T1493" s="64">
        <v>18434</v>
      </c>
      <c r="U1493" s="2228"/>
      <c r="V1493" s="64"/>
    </row>
    <row r="1494" spans="3:22" ht="15" customHeight="1" x14ac:dyDescent="0.25">
      <c r="C1494" s="2213">
        <v>44538</v>
      </c>
      <c r="D1494" s="1693" t="s">
        <v>12602</v>
      </c>
      <c r="E1494" s="1764" t="s">
        <v>12603</v>
      </c>
      <c r="F1494" s="1792">
        <v>6</v>
      </c>
      <c r="G1494" s="1793"/>
      <c r="H1494" s="1793"/>
      <c r="I1494" s="1793"/>
      <c r="J1494" s="2223">
        <v>44538</v>
      </c>
      <c r="K1494" s="1694" t="s">
        <v>506</v>
      </c>
      <c r="L1494" s="1694" t="s">
        <v>12604</v>
      </c>
      <c r="M1494" s="1796" t="s">
        <v>12486</v>
      </c>
      <c r="N1494" s="1796"/>
      <c r="O1494" s="1797" t="s">
        <v>12605</v>
      </c>
      <c r="P1494" s="1792">
        <v>18</v>
      </c>
      <c r="Q1494" s="1764" t="s">
        <v>4209</v>
      </c>
      <c r="R1494" s="1775" t="s">
        <v>9670</v>
      </c>
      <c r="S1494" s="1775" t="s">
        <v>6534</v>
      </c>
      <c r="T1494" s="66" t="s">
        <v>12606</v>
      </c>
      <c r="U1494" s="1764" t="s">
        <v>12607</v>
      </c>
      <c r="V1494" s="66" t="s">
        <v>12608</v>
      </c>
    </row>
    <row r="1495" spans="3:22" ht="15" customHeight="1" x14ac:dyDescent="0.25">
      <c r="C1495" s="2213">
        <v>44538</v>
      </c>
      <c r="D1495" s="1693" t="s">
        <v>12609</v>
      </c>
      <c r="E1495" s="1764" t="s">
        <v>10716</v>
      </c>
      <c r="F1495" s="1792">
        <v>100</v>
      </c>
      <c r="G1495" s="1793"/>
      <c r="H1495" s="1793"/>
      <c r="I1495" s="1793"/>
      <c r="J1495" s="2223">
        <v>44538</v>
      </c>
      <c r="K1495" s="1694" t="s">
        <v>506</v>
      </c>
      <c r="L1495" s="1694" t="s">
        <v>8987</v>
      </c>
      <c r="M1495" s="1796" t="s">
        <v>12610</v>
      </c>
      <c r="N1495" s="1796"/>
      <c r="O1495" s="1797" t="s">
        <v>12605</v>
      </c>
      <c r="P1495" s="1792">
        <v>2</v>
      </c>
      <c r="Q1495" s="1764" t="s">
        <v>10719</v>
      </c>
      <c r="R1495" s="1775" t="s">
        <v>10720</v>
      </c>
      <c r="S1495" s="1775" t="s">
        <v>6447</v>
      </c>
      <c r="T1495" s="66" t="s">
        <v>10721</v>
      </c>
      <c r="U1495" s="1764"/>
      <c r="V1495" s="66">
        <v>636328553</v>
      </c>
    </row>
    <row r="1496" spans="3:22" ht="15" customHeight="1" x14ac:dyDescent="0.25">
      <c r="C1496" s="2213">
        <v>44538</v>
      </c>
      <c r="D1496" s="1664" t="s">
        <v>12611</v>
      </c>
      <c r="E1496" s="1765" t="s">
        <v>7011</v>
      </c>
      <c r="F1496" s="1721">
        <v>600</v>
      </c>
      <c r="G1496" s="1766"/>
      <c r="H1496" s="1766"/>
      <c r="I1496" s="1766"/>
      <c r="J1496" s="2138">
        <v>44538</v>
      </c>
      <c r="K1496" s="1665" t="s">
        <v>520</v>
      </c>
      <c r="L1496" s="1720"/>
      <c r="M1496" s="1768" t="s">
        <v>12612</v>
      </c>
      <c r="N1496" s="1768"/>
      <c r="O1496" s="1769" t="s">
        <v>12613</v>
      </c>
      <c r="P1496" s="1721">
        <v>2</v>
      </c>
      <c r="Q1496" s="1765" t="s">
        <v>7010</v>
      </c>
      <c r="R1496" s="1770" t="s">
        <v>7012</v>
      </c>
      <c r="S1496" s="1770" t="s">
        <v>6502</v>
      </c>
      <c r="T1496" s="61" t="s">
        <v>9497</v>
      </c>
      <c r="U1496" s="1765"/>
      <c r="V1496" s="2054" t="s">
        <v>9498</v>
      </c>
    </row>
    <row r="1497" spans="3:22" ht="15" customHeight="1" x14ac:dyDescent="0.25">
      <c r="C1497" s="2213">
        <v>44537</v>
      </c>
      <c r="D1497" s="1679" t="s">
        <v>12614</v>
      </c>
      <c r="E1497" s="1764" t="s">
        <v>12615</v>
      </c>
      <c r="F1497" s="1771">
        <v>120</v>
      </c>
      <c r="G1497" s="1772"/>
      <c r="H1497" s="1772"/>
      <c r="I1497" s="1772"/>
      <c r="J1497" s="2137">
        <v>44539</v>
      </c>
      <c r="K1497" s="1680" t="s">
        <v>520</v>
      </c>
      <c r="L1497" s="1720" t="s">
        <v>12616</v>
      </c>
      <c r="M1497" s="1773"/>
      <c r="N1497" s="1773"/>
      <c r="O1497" s="1774" t="s">
        <v>12520</v>
      </c>
      <c r="P1497" s="1771">
        <v>1</v>
      </c>
      <c r="Q1497" s="1764" t="s">
        <v>12617</v>
      </c>
      <c r="R1497" s="1775" t="s">
        <v>6602</v>
      </c>
      <c r="S1497" s="1775" t="s">
        <v>6603</v>
      </c>
      <c r="T1497" s="66" t="s">
        <v>12618</v>
      </c>
      <c r="U1497" s="1764"/>
      <c r="V1497" s="66" t="s">
        <v>12619</v>
      </c>
    </row>
    <row r="1498" spans="3:22" ht="15" customHeight="1" x14ac:dyDescent="0.25">
      <c r="C1498" s="2213">
        <v>44537</v>
      </c>
      <c r="D1498" s="1664" t="s">
        <v>12620</v>
      </c>
      <c r="E1498" s="1765" t="s">
        <v>12621</v>
      </c>
      <c r="F1498" s="1721">
        <v>8</v>
      </c>
      <c r="G1498" s="1766"/>
      <c r="H1498" s="1766"/>
      <c r="I1498" s="1766"/>
      <c r="J1498" s="1767" t="s">
        <v>12622</v>
      </c>
      <c r="K1498" s="1665" t="s">
        <v>506</v>
      </c>
      <c r="L1498" s="1720" t="s">
        <v>1144</v>
      </c>
      <c r="M1498" s="1768" t="s">
        <v>12623</v>
      </c>
      <c r="N1498" s="1768"/>
      <c r="O1498" s="1769" t="s">
        <v>12624</v>
      </c>
      <c r="P1498" s="1721">
        <v>35</v>
      </c>
      <c r="Q1498" s="1765" t="s">
        <v>524</v>
      </c>
      <c r="R1498" s="1770" t="s">
        <v>7031</v>
      </c>
      <c r="S1498" s="1770" t="s">
        <v>6534</v>
      </c>
      <c r="T1498" s="61">
        <v>80403</v>
      </c>
      <c r="U1498" s="1765"/>
      <c r="V1498" s="61"/>
    </row>
    <row r="1499" spans="3:22" ht="15" customHeight="1" x14ac:dyDescent="0.25">
      <c r="C1499" s="2213">
        <v>44537</v>
      </c>
      <c r="D1499" s="1679" t="s">
        <v>12625</v>
      </c>
      <c r="E1499" s="1764" t="s">
        <v>12626</v>
      </c>
      <c r="F1499" s="1771">
        <v>28</v>
      </c>
      <c r="G1499" s="1772"/>
      <c r="H1499" s="1772"/>
      <c r="I1499" s="1772"/>
      <c r="J1499" s="2137">
        <v>44537</v>
      </c>
      <c r="K1499" s="1680" t="s">
        <v>12627</v>
      </c>
      <c r="L1499" s="1777"/>
      <c r="M1499" s="1887" t="s">
        <v>12593</v>
      </c>
      <c r="N1499" s="1887"/>
      <c r="O1499" s="1774" t="s">
        <v>12628</v>
      </c>
      <c r="P1499" s="1771">
        <v>9</v>
      </c>
      <c r="Q1499" s="1764" t="s">
        <v>11376</v>
      </c>
      <c r="R1499" s="1775" t="s">
        <v>9640</v>
      </c>
      <c r="S1499" s="1775" t="s">
        <v>7968</v>
      </c>
      <c r="T1499" s="66" t="s">
        <v>11377</v>
      </c>
      <c r="U1499" s="1764"/>
      <c r="V1499" s="66">
        <v>199197738</v>
      </c>
    </row>
    <row r="1500" spans="3:22" ht="15" customHeight="1" x14ac:dyDescent="0.25">
      <c r="C1500" s="2213">
        <v>44537</v>
      </c>
      <c r="D1500" s="1664" t="s">
        <v>12629</v>
      </c>
      <c r="E1500" s="1765" t="s">
        <v>6889</v>
      </c>
      <c r="F1500" s="1721">
        <v>30</v>
      </c>
      <c r="G1500" s="1766"/>
      <c r="H1500" s="1766"/>
      <c r="I1500" s="1766"/>
      <c r="J1500" s="2138">
        <v>44537</v>
      </c>
      <c r="K1500" s="1665" t="s">
        <v>3667</v>
      </c>
      <c r="L1500" s="1720"/>
      <c r="M1500" s="1768" t="s">
        <v>12502</v>
      </c>
      <c r="N1500" s="1768"/>
      <c r="O1500" s="1769" t="s">
        <v>12628</v>
      </c>
      <c r="P1500" s="1721">
        <v>34</v>
      </c>
      <c r="Q1500" s="1765" t="s">
        <v>4841</v>
      </c>
      <c r="R1500" s="1770" t="s">
        <v>6890</v>
      </c>
      <c r="S1500" s="1770" t="s">
        <v>6804</v>
      </c>
      <c r="T1500" s="61" t="s">
        <v>10147</v>
      </c>
      <c r="U1500" s="1765"/>
      <c r="V1500" s="61" t="s">
        <v>11042</v>
      </c>
    </row>
    <row r="1501" spans="3:22" ht="15" customHeight="1" x14ac:dyDescent="0.25">
      <c r="C1501" s="2213">
        <v>44537</v>
      </c>
      <c r="D1501" s="1679" t="s">
        <v>12630</v>
      </c>
      <c r="E1501" s="1764" t="s">
        <v>12132</v>
      </c>
      <c r="F1501" s="1771">
        <v>90</v>
      </c>
      <c r="G1501" s="1772"/>
      <c r="H1501" s="1772"/>
      <c r="I1501" s="1772"/>
      <c r="J1501" s="2137">
        <v>44537</v>
      </c>
      <c r="K1501" s="1680" t="s">
        <v>506</v>
      </c>
      <c r="L1501" s="1720" t="s">
        <v>32</v>
      </c>
      <c r="M1501" s="1773" t="s">
        <v>12502</v>
      </c>
      <c r="N1501" s="1773"/>
      <c r="O1501" s="1774" t="s">
        <v>12631</v>
      </c>
      <c r="P1501" s="1771">
        <v>1</v>
      </c>
      <c r="Q1501" s="1764" t="s">
        <v>12135</v>
      </c>
      <c r="R1501" s="1775" t="s">
        <v>7321</v>
      </c>
      <c r="S1501" s="1775" t="s">
        <v>6534</v>
      </c>
      <c r="T1501" s="66" t="s">
        <v>12136</v>
      </c>
      <c r="U1501" s="1764" t="s">
        <v>12137</v>
      </c>
      <c r="V1501" s="66"/>
    </row>
    <row r="1502" spans="3:22" ht="15" customHeight="1" x14ac:dyDescent="0.25">
      <c r="C1502" s="2213">
        <v>44536</v>
      </c>
      <c r="D1502" s="1734" t="s">
        <v>12578</v>
      </c>
      <c r="E1502" s="1904" t="s">
        <v>12579</v>
      </c>
      <c r="F1502" s="1785">
        <v>8</v>
      </c>
      <c r="G1502" s="1786"/>
      <c r="H1502" s="1786"/>
      <c r="I1502" s="1786"/>
      <c r="J1502" s="2229">
        <v>44536</v>
      </c>
      <c r="K1502" s="1735" t="s">
        <v>3609</v>
      </c>
      <c r="L1502" s="1789"/>
      <c r="M1502" s="1790" t="s">
        <v>12326</v>
      </c>
      <c r="N1502" s="1790"/>
      <c r="O1502" s="1791" t="s">
        <v>12580</v>
      </c>
      <c r="P1502" s="1785">
        <v>76</v>
      </c>
      <c r="Q1502" s="1904" t="s">
        <v>12581</v>
      </c>
      <c r="R1502" s="1905" t="s">
        <v>6803</v>
      </c>
      <c r="S1502" s="1905" t="s">
        <v>6804</v>
      </c>
      <c r="T1502" s="14" t="s">
        <v>12582</v>
      </c>
      <c r="U1502" s="1904" t="s">
        <v>12583</v>
      </c>
      <c r="V1502" s="14"/>
    </row>
    <row r="1503" spans="3:22" ht="15" customHeight="1" x14ac:dyDescent="0.25">
      <c r="C1503" s="2213">
        <v>44536</v>
      </c>
      <c r="D1503" s="1884" t="s">
        <v>12632</v>
      </c>
      <c r="E1503" s="1904" t="s">
        <v>12444</v>
      </c>
      <c r="F1503" s="1889" t="s">
        <v>11261</v>
      </c>
      <c r="G1503" s="1885"/>
      <c r="H1503" s="1885"/>
      <c r="I1503" s="1885"/>
      <c r="J1503" s="2236">
        <v>44536</v>
      </c>
      <c r="K1503" s="1762" t="s">
        <v>506</v>
      </c>
      <c r="L1503" s="1777"/>
      <c r="M1503" s="1768" t="s">
        <v>12474</v>
      </c>
      <c r="N1503" s="1768"/>
      <c r="O1503" s="1888" t="s">
        <v>12560</v>
      </c>
      <c r="P1503" s="1889">
        <v>0</v>
      </c>
      <c r="Q1503" s="1904" t="s">
        <v>7095</v>
      </c>
      <c r="R1503" s="1905" t="s">
        <v>12447</v>
      </c>
      <c r="S1503" s="1905" t="s">
        <v>6447</v>
      </c>
      <c r="T1503" s="14" t="s">
        <v>12448</v>
      </c>
      <c r="U1503" s="1904" t="s">
        <v>12449</v>
      </c>
      <c r="V1503" s="14"/>
    </row>
    <row r="1504" spans="3:22" ht="15" customHeight="1" x14ac:dyDescent="0.25">
      <c r="C1504" s="2213">
        <v>44536</v>
      </c>
      <c r="D1504" s="1679" t="s">
        <v>12633</v>
      </c>
      <c r="E1504" s="1764" t="s">
        <v>12634</v>
      </c>
      <c r="F1504" s="1771">
        <v>50</v>
      </c>
      <c r="G1504" s="1772"/>
      <c r="H1504" s="1772"/>
      <c r="I1504" s="1772"/>
      <c r="J1504" s="2137">
        <v>44536</v>
      </c>
      <c r="K1504" s="1680" t="s">
        <v>3667</v>
      </c>
      <c r="L1504" s="1720"/>
      <c r="M1504" s="1773" t="s">
        <v>12635</v>
      </c>
      <c r="N1504" s="1773"/>
      <c r="O1504" s="1774" t="s">
        <v>12636</v>
      </c>
      <c r="P1504" s="1771">
        <v>67</v>
      </c>
      <c r="Q1504" s="1764" t="s">
        <v>7076</v>
      </c>
      <c r="R1504" s="1775" t="s">
        <v>7078</v>
      </c>
      <c r="S1504" s="1775" t="s">
        <v>6708</v>
      </c>
      <c r="T1504" s="66" t="s">
        <v>12637</v>
      </c>
      <c r="U1504" s="1764"/>
      <c r="V1504" s="66" t="s">
        <v>12638</v>
      </c>
    </row>
    <row r="1505" spans="3:22" ht="15" customHeight="1" x14ac:dyDescent="0.25">
      <c r="C1505" s="2213">
        <v>44536</v>
      </c>
      <c r="D1505" s="1664" t="s">
        <v>12639</v>
      </c>
      <c r="E1505" s="1765" t="s">
        <v>12640</v>
      </c>
      <c r="F1505" s="1721">
        <v>5</v>
      </c>
      <c r="G1505" s="1766"/>
      <c r="H1505" s="1766"/>
      <c r="I1505" s="1766"/>
      <c r="J1505" s="2138">
        <v>44536</v>
      </c>
      <c r="K1505" s="1665" t="s">
        <v>506</v>
      </c>
      <c r="L1505" s="1720"/>
      <c r="M1505" s="1768" t="s">
        <v>12641</v>
      </c>
      <c r="N1505" s="1768"/>
      <c r="O1505" s="1769" t="s">
        <v>12642</v>
      </c>
      <c r="P1505" s="1721">
        <v>91</v>
      </c>
      <c r="Q1505" s="1765" t="s">
        <v>12643</v>
      </c>
      <c r="R1505" s="1770" t="s">
        <v>12644</v>
      </c>
      <c r="S1505" s="1770" t="s">
        <v>6455</v>
      </c>
      <c r="T1505" s="61" t="s">
        <v>12645</v>
      </c>
      <c r="U1505" s="1765"/>
      <c r="V1505" s="61">
        <v>196000038</v>
      </c>
    </row>
    <row r="1506" spans="3:22" ht="15" customHeight="1" x14ac:dyDescent="0.25">
      <c r="C1506" s="2213">
        <v>44533</v>
      </c>
      <c r="D1506" s="1723" t="s">
        <v>12646</v>
      </c>
      <c r="E1506" s="2234" t="s">
        <v>12647</v>
      </c>
      <c r="F1506" s="1784">
        <v>20</v>
      </c>
      <c r="G1506" s="1780"/>
      <c r="H1506" s="1780"/>
      <c r="I1506" s="1780"/>
      <c r="J1506" s="2226">
        <v>44533</v>
      </c>
      <c r="K1506" s="1724" t="s">
        <v>506</v>
      </c>
      <c r="L1506" s="1724" t="s">
        <v>12648</v>
      </c>
      <c r="M1506" s="1782" t="s">
        <v>12502</v>
      </c>
      <c r="N1506" s="1782"/>
      <c r="O1506" s="1783" t="s">
        <v>12560</v>
      </c>
      <c r="P1506" s="1784">
        <v>16</v>
      </c>
      <c r="Q1506" s="2234" t="s">
        <v>12649</v>
      </c>
      <c r="R1506" s="2235" t="s">
        <v>12650</v>
      </c>
      <c r="S1506" s="2235" t="s">
        <v>6635</v>
      </c>
      <c r="T1506" s="145" t="s">
        <v>12651</v>
      </c>
      <c r="U1506" s="2234"/>
      <c r="V1506" s="145">
        <v>254842575</v>
      </c>
    </row>
    <row r="1507" spans="3:22" ht="15" customHeight="1" x14ac:dyDescent="0.25">
      <c r="C1507" s="2213">
        <v>44533</v>
      </c>
      <c r="D1507" s="1679" t="s">
        <v>12652</v>
      </c>
      <c r="E1507" s="1764" t="s">
        <v>7727</v>
      </c>
      <c r="F1507" s="1771">
        <v>2</v>
      </c>
      <c r="G1507" s="1772"/>
      <c r="H1507" s="1772"/>
      <c r="I1507" s="1772"/>
      <c r="J1507" s="2137">
        <v>44533</v>
      </c>
      <c r="K1507" s="1680" t="s">
        <v>506</v>
      </c>
      <c r="L1507" s="1720"/>
      <c r="M1507" s="1768" t="s">
        <v>12474</v>
      </c>
      <c r="N1507" s="1768"/>
      <c r="O1507" s="1774" t="s">
        <v>12475</v>
      </c>
      <c r="P1507" s="1771">
        <v>46</v>
      </c>
      <c r="Q1507" s="1764" t="s">
        <v>5735</v>
      </c>
      <c r="R1507" s="1775" t="s">
        <v>6984</v>
      </c>
      <c r="S1507" s="1775" t="s">
        <v>6546</v>
      </c>
      <c r="T1507" s="66" t="s">
        <v>10141</v>
      </c>
      <c r="U1507" s="1764" t="s">
        <v>12157</v>
      </c>
      <c r="V1507" s="66">
        <v>255688804</v>
      </c>
    </row>
    <row r="1508" spans="3:22" ht="15" customHeight="1" x14ac:dyDescent="0.25">
      <c r="C1508" s="2213">
        <v>44533</v>
      </c>
      <c r="D1508" s="1679" t="s">
        <v>12653</v>
      </c>
      <c r="E1508" s="1764" t="s">
        <v>12654</v>
      </c>
      <c r="F1508" s="1771">
        <v>450</v>
      </c>
      <c r="G1508" s="1772"/>
      <c r="H1508" s="1772"/>
      <c r="I1508" s="1772"/>
      <c r="J1508" s="2137">
        <v>44533</v>
      </c>
      <c r="K1508" s="1680" t="s">
        <v>506</v>
      </c>
      <c r="L1508" s="1720"/>
      <c r="M1508" s="1773" t="s">
        <v>12655</v>
      </c>
      <c r="N1508" s="1773"/>
      <c r="O1508" s="1774" t="s">
        <v>12656</v>
      </c>
      <c r="P1508" s="1771">
        <v>1</v>
      </c>
      <c r="Q1508" s="1764" t="s">
        <v>12657</v>
      </c>
      <c r="R1508" s="1775" t="s">
        <v>12658</v>
      </c>
      <c r="S1508" s="1775" t="s">
        <v>9176</v>
      </c>
      <c r="T1508" s="66" t="s">
        <v>12659</v>
      </c>
      <c r="U1508" s="1764"/>
      <c r="V1508" s="66"/>
    </row>
    <row r="1509" spans="3:22" ht="15" customHeight="1" x14ac:dyDescent="0.25">
      <c r="C1509" s="2213">
        <v>44532</v>
      </c>
      <c r="D1509" s="1664" t="s">
        <v>12660</v>
      </c>
      <c r="E1509" s="1765" t="s">
        <v>6463</v>
      </c>
      <c r="F1509" s="1721">
        <v>22</v>
      </c>
      <c r="G1509" s="1766"/>
      <c r="H1509" s="1766"/>
      <c r="I1509" s="1766"/>
      <c r="J1509" s="2138">
        <v>44532</v>
      </c>
      <c r="K1509" s="1665" t="s">
        <v>506</v>
      </c>
      <c r="L1509" s="1720" t="s">
        <v>12661</v>
      </c>
      <c r="M1509" s="1768" t="s">
        <v>12474</v>
      </c>
      <c r="N1509" s="1768"/>
      <c r="O1509" s="1769" t="s">
        <v>12662</v>
      </c>
      <c r="P1509" s="1721">
        <v>14</v>
      </c>
      <c r="Q1509" s="1765" t="s">
        <v>522</v>
      </c>
      <c r="R1509" s="1770" t="s">
        <v>6464</v>
      </c>
      <c r="S1509" s="1770" t="s">
        <v>6465</v>
      </c>
      <c r="T1509" s="61" t="s">
        <v>12663</v>
      </c>
      <c r="U1509" s="1765" t="s">
        <v>12664</v>
      </c>
      <c r="V1509" s="61">
        <v>958605234</v>
      </c>
    </row>
    <row r="1510" spans="3:22" ht="15" customHeight="1" x14ac:dyDescent="0.25">
      <c r="C1510" s="2213">
        <v>44532</v>
      </c>
      <c r="D1510" s="1679" t="s">
        <v>12665</v>
      </c>
      <c r="E1510" s="1764" t="s">
        <v>12231</v>
      </c>
      <c r="F1510" s="1771">
        <v>80</v>
      </c>
      <c r="G1510" s="1772"/>
      <c r="H1510" s="1772"/>
      <c r="I1510" s="1772"/>
      <c r="J1510" s="2137">
        <v>44532</v>
      </c>
      <c r="K1510" s="1680" t="s">
        <v>506</v>
      </c>
      <c r="L1510" s="1720"/>
      <c r="M1510" s="1773" t="s">
        <v>12666</v>
      </c>
      <c r="N1510" s="1773"/>
      <c r="O1510" s="1774" t="s">
        <v>12662</v>
      </c>
      <c r="P1510" s="1771">
        <v>4</v>
      </c>
      <c r="Q1510" s="1764" t="s">
        <v>1346</v>
      </c>
      <c r="R1510" s="1775" t="s">
        <v>7541</v>
      </c>
      <c r="S1510" s="1775" t="s">
        <v>6502</v>
      </c>
      <c r="T1510" s="66" t="s">
        <v>11559</v>
      </c>
      <c r="U1510" s="1764" t="s">
        <v>12667</v>
      </c>
      <c r="V1510" s="66">
        <v>198814415</v>
      </c>
    </row>
    <row r="1511" spans="3:22" ht="15" customHeight="1" x14ac:dyDescent="0.25">
      <c r="C1511" s="2213">
        <v>44532</v>
      </c>
      <c r="D1511" s="1679" t="s">
        <v>12668</v>
      </c>
      <c r="E1511" s="1764" t="s">
        <v>12669</v>
      </c>
      <c r="F1511" s="1771">
        <v>210</v>
      </c>
      <c r="G1511" s="1772"/>
      <c r="H1511" s="1772"/>
      <c r="I1511" s="1772"/>
      <c r="J1511" s="2137">
        <v>44532</v>
      </c>
      <c r="K1511" s="1680" t="s">
        <v>12670</v>
      </c>
      <c r="L1511" s="1778" t="s">
        <v>12671</v>
      </c>
      <c r="M1511" s="1773" t="s">
        <v>12641</v>
      </c>
      <c r="N1511" s="1773"/>
      <c r="O1511" s="1774" t="s">
        <v>12480</v>
      </c>
      <c r="P1511" s="1771">
        <v>1</v>
      </c>
      <c r="Q1511" s="1764" t="s">
        <v>12672</v>
      </c>
      <c r="R1511" s="1775" t="s">
        <v>12673</v>
      </c>
      <c r="S1511" s="1775" t="s">
        <v>6603</v>
      </c>
      <c r="T1511" s="66" t="s">
        <v>12674</v>
      </c>
      <c r="U1511" s="1764"/>
      <c r="V1511" s="66">
        <v>303456104</v>
      </c>
    </row>
    <row r="1512" spans="3:22" ht="15" customHeight="1" x14ac:dyDescent="0.25">
      <c r="C1512" s="2213">
        <v>44532</v>
      </c>
      <c r="D1512" s="1679" t="s">
        <v>12675</v>
      </c>
      <c r="E1512" s="1764" t="s">
        <v>12676</v>
      </c>
      <c r="F1512" s="1771">
        <v>650</v>
      </c>
      <c r="G1512" s="1772"/>
      <c r="H1512" s="1772"/>
      <c r="I1512" s="1772"/>
      <c r="J1512" s="2137">
        <v>44532</v>
      </c>
      <c r="K1512" s="1680" t="s">
        <v>506</v>
      </c>
      <c r="L1512" s="1778" t="s">
        <v>12677</v>
      </c>
      <c r="M1512" s="1773" t="s">
        <v>12570</v>
      </c>
      <c r="N1512" s="1773"/>
      <c r="O1512" s="1774" t="s">
        <v>12495</v>
      </c>
      <c r="P1512" s="1771">
        <v>0</v>
      </c>
      <c r="Q1512" s="1764" t="s">
        <v>3509</v>
      </c>
      <c r="R1512" s="1775" t="s">
        <v>11277</v>
      </c>
      <c r="S1512" s="1775" t="s">
        <v>6546</v>
      </c>
      <c r="T1512" s="66" t="s">
        <v>12678</v>
      </c>
      <c r="U1512" s="1764"/>
      <c r="V1512" s="66"/>
    </row>
    <row r="1513" spans="3:22" ht="15" customHeight="1" x14ac:dyDescent="0.25">
      <c r="C1513" s="2213">
        <v>44532</v>
      </c>
      <c r="D1513" s="1664" t="s">
        <v>12679</v>
      </c>
      <c r="E1513" s="1765" t="s">
        <v>12615</v>
      </c>
      <c r="F1513" s="1721">
        <v>150</v>
      </c>
      <c r="G1513" s="1766"/>
      <c r="H1513" s="1766"/>
      <c r="I1513" s="1766"/>
      <c r="J1513" s="2138">
        <v>44532</v>
      </c>
      <c r="K1513" s="1665" t="s">
        <v>3667</v>
      </c>
      <c r="L1513" s="1720"/>
      <c r="M1513" s="1768" t="s">
        <v>12666</v>
      </c>
      <c r="N1513" s="1768"/>
      <c r="O1513" s="1769" t="s">
        <v>12662</v>
      </c>
      <c r="P1513" s="1721">
        <v>81</v>
      </c>
      <c r="Q1513" s="1765" t="s">
        <v>12680</v>
      </c>
      <c r="R1513" s="1770" t="s">
        <v>6602</v>
      </c>
      <c r="S1513" s="1770" t="s">
        <v>6603</v>
      </c>
      <c r="T1513" s="61" t="s">
        <v>12618</v>
      </c>
      <c r="U1513" s="1765"/>
      <c r="V1513" s="61" t="s">
        <v>12681</v>
      </c>
    </row>
    <row r="1514" spans="3:22" ht="15" customHeight="1" x14ac:dyDescent="0.35">
      <c r="C1514" s="2213">
        <v>44531</v>
      </c>
      <c r="D1514" s="2237" t="s">
        <v>12682</v>
      </c>
      <c r="E1514" s="1764" t="s">
        <v>6541</v>
      </c>
      <c r="F1514" s="2120">
        <v>8</v>
      </c>
      <c r="G1514" s="1766"/>
      <c r="H1514" s="1766"/>
      <c r="I1514" s="1766"/>
      <c r="J1514" s="2238" t="s">
        <v>724</v>
      </c>
      <c r="K1514" s="2239" t="s">
        <v>506</v>
      </c>
      <c r="L1514" s="2240" t="s">
        <v>12683</v>
      </c>
      <c r="M1514" s="1773" t="s">
        <v>12684</v>
      </c>
      <c r="N1514" s="1773"/>
      <c r="O1514" s="1774" t="s">
        <v>12642</v>
      </c>
      <c r="P1514" s="2241">
        <v>1</v>
      </c>
      <c r="Q1514" s="1764" t="s">
        <v>12685</v>
      </c>
      <c r="R1514" s="1775" t="s">
        <v>12203</v>
      </c>
      <c r="S1514" s="1775" t="s">
        <v>6484</v>
      </c>
      <c r="T1514" s="66" t="s">
        <v>12204</v>
      </c>
      <c r="U1514" s="1764" t="s">
        <v>12686</v>
      </c>
      <c r="V1514" s="66">
        <v>225836043</v>
      </c>
    </row>
    <row r="1515" spans="3:22" ht="15" customHeight="1" x14ac:dyDescent="0.25">
      <c r="C1515" s="2213">
        <v>44531</v>
      </c>
      <c r="D1515" s="1679" t="s">
        <v>12687</v>
      </c>
      <c r="E1515" s="1764" t="s">
        <v>12688</v>
      </c>
      <c r="F1515" s="1771">
        <v>6</v>
      </c>
      <c r="G1515" s="1772"/>
      <c r="H1515" s="1772"/>
      <c r="I1515" s="1772"/>
      <c r="J1515" s="2137">
        <v>44532</v>
      </c>
      <c r="K1515" s="1680" t="s">
        <v>506</v>
      </c>
      <c r="L1515" s="1720"/>
      <c r="M1515" s="1773" t="s">
        <v>12666</v>
      </c>
      <c r="N1515" s="1773"/>
      <c r="O1515" s="1774" t="s">
        <v>12662</v>
      </c>
      <c r="P1515" s="1771">
        <v>3</v>
      </c>
      <c r="Q1515" s="1764" t="s">
        <v>12689</v>
      </c>
      <c r="R1515" s="1775" t="s">
        <v>6611</v>
      </c>
      <c r="S1515" s="1775" t="s">
        <v>6612</v>
      </c>
      <c r="T1515" s="66" t="s">
        <v>12690</v>
      </c>
      <c r="U1515" s="1764"/>
      <c r="V1515" s="66"/>
    </row>
    <row r="1516" spans="3:22" ht="15" customHeight="1" x14ac:dyDescent="0.25">
      <c r="C1516" s="2213">
        <v>44531</v>
      </c>
      <c r="D1516" s="1679" t="s">
        <v>12691</v>
      </c>
      <c r="E1516" s="1764" t="s">
        <v>9826</v>
      </c>
      <c r="F1516" s="1771">
        <v>50</v>
      </c>
      <c r="G1516" s="1772"/>
      <c r="H1516" s="1772"/>
      <c r="I1516" s="1772"/>
      <c r="J1516" s="2137">
        <v>44531</v>
      </c>
      <c r="K1516" s="1680" t="s">
        <v>506</v>
      </c>
      <c r="L1516" s="1720"/>
      <c r="M1516" s="1773" t="s">
        <v>12641</v>
      </c>
      <c r="N1516" s="1773"/>
      <c r="O1516" s="1774" t="s">
        <v>12692</v>
      </c>
      <c r="P1516" s="1771">
        <v>0</v>
      </c>
      <c r="Q1516" s="1764" t="s">
        <v>9831</v>
      </c>
      <c r="R1516" s="1775" t="s">
        <v>12693</v>
      </c>
      <c r="S1516" s="1775" t="s">
        <v>6579</v>
      </c>
      <c r="T1516" s="66" t="s">
        <v>12694</v>
      </c>
      <c r="U1516" s="1764" t="s">
        <v>9832</v>
      </c>
      <c r="V1516" s="66">
        <v>174975302</v>
      </c>
    </row>
    <row r="1517" spans="3:22" ht="15" customHeight="1" x14ac:dyDescent="0.25">
      <c r="C1517" s="2213">
        <v>44531</v>
      </c>
      <c r="D1517" s="1679" t="s">
        <v>12695</v>
      </c>
      <c r="E1517" s="1764" t="s">
        <v>6945</v>
      </c>
      <c r="F1517" s="1771">
        <v>104</v>
      </c>
      <c r="G1517" s="1772"/>
      <c r="H1517" s="1772"/>
      <c r="I1517" s="1772"/>
      <c r="J1517" s="2137">
        <v>44531</v>
      </c>
      <c r="K1517" s="1680" t="s">
        <v>520</v>
      </c>
      <c r="L1517" s="1720" t="s">
        <v>4286</v>
      </c>
      <c r="M1517" s="1773" t="s">
        <v>8234</v>
      </c>
      <c r="N1517" s="1773"/>
      <c r="O1517" s="1774" t="s">
        <v>12662</v>
      </c>
      <c r="P1517" s="1771">
        <v>8</v>
      </c>
      <c r="Q1517" s="1764" t="s">
        <v>6944</v>
      </c>
      <c r="R1517" s="1775" t="s">
        <v>6730</v>
      </c>
      <c r="S1517" s="1775" t="s">
        <v>6534</v>
      </c>
      <c r="T1517" s="66" t="s">
        <v>9430</v>
      </c>
      <c r="U1517" s="1764"/>
      <c r="V1517" s="66">
        <v>810528</v>
      </c>
    </row>
    <row r="1518" spans="3:22" ht="15" customHeight="1" x14ac:dyDescent="0.25">
      <c r="C1518" s="2213">
        <v>44530</v>
      </c>
      <c r="D1518" s="1679" t="s">
        <v>12522</v>
      </c>
      <c r="E1518" s="1764" t="s">
        <v>8172</v>
      </c>
      <c r="F1518" s="1771">
        <v>150</v>
      </c>
      <c r="G1518" s="1772"/>
      <c r="H1518" s="1772"/>
      <c r="I1518" s="1772"/>
      <c r="J1518" s="2137">
        <v>44484</v>
      </c>
      <c r="K1518" s="1680" t="s">
        <v>3667</v>
      </c>
      <c r="L1518" s="1778"/>
      <c r="M1518" s="1773" t="s">
        <v>12524</v>
      </c>
      <c r="N1518" s="1773"/>
      <c r="O1518" s="1774" t="s">
        <v>12525</v>
      </c>
      <c r="P1518" s="1771">
        <v>0</v>
      </c>
      <c r="Q1518" s="1764" t="s">
        <v>6215</v>
      </c>
      <c r="R1518" s="1775" t="s">
        <v>9664</v>
      </c>
      <c r="S1518" s="1775" t="s">
        <v>6465</v>
      </c>
      <c r="T1518" s="66" t="s">
        <v>11307</v>
      </c>
      <c r="U1518" s="1764"/>
      <c r="V1518" s="66" t="s">
        <v>11308</v>
      </c>
    </row>
    <row r="1519" spans="3:22" ht="15" customHeight="1" x14ac:dyDescent="0.25">
      <c r="C1519" s="2213">
        <v>44530</v>
      </c>
      <c r="D1519" s="1679" t="s">
        <v>12696</v>
      </c>
      <c r="E1519" s="1764" t="s">
        <v>12697</v>
      </c>
      <c r="F1519" s="1771">
        <v>12</v>
      </c>
      <c r="G1519" s="1772"/>
      <c r="H1519" s="1772"/>
      <c r="I1519" s="1772"/>
      <c r="J1519" s="2137" t="s">
        <v>724</v>
      </c>
      <c r="K1519" s="1680" t="s">
        <v>506</v>
      </c>
      <c r="L1519" s="1778" t="s">
        <v>12698</v>
      </c>
      <c r="M1519" s="1773" t="s">
        <v>12699</v>
      </c>
      <c r="N1519" s="1773"/>
      <c r="O1519" s="1774"/>
      <c r="P1519" s="1771">
        <v>74</v>
      </c>
      <c r="Q1519" s="1764" t="s">
        <v>1485</v>
      </c>
      <c r="R1519" s="1775" t="s">
        <v>9073</v>
      </c>
      <c r="S1519" s="1775" t="s">
        <v>9074</v>
      </c>
      <c r="T1519" s="66" t="s">
        <v>11457</v>
      </c>
      <c r="U1519" s="1764"/>
      <c r="V1519" s="66"/>
    </row>
    <row r="1520" spans="3:22" ht="15" customHeight="1" x14ac:dyDescent="0.25">
      <c r="C1520" s="2213">
        <v>44530</v>
      </c>
      <c r="D1520" s="1679" t="s">
        <v>12700</v>
      </c>
      <c r="E1520" s="1764" t="s">
        <v>12701</v>
      </c>
      <c r="F1520" s="1771">
        <v>6</v>
      </c>
      <c r="G1520" s="1772"/>
      <c r="H1520" s="1772"/>
      <c r="I1520" s="1772"/>
      <c r="J1520" s="2137">
        <v>44532</v>
      </c>
      <c r="K1520" s="1680" t="s">
        <v>5335</v>
      </c>
      <c r="L1520" s="1720"/>
      <c r="M1520" s="1773" t="s">
        <v>12666</v>
      </c>
      <c r="N1520" s="1773"/>
      <c r="O1520" s="1774" t="s">
        <v>12662</v>
      </c>
      <c r="P1520" s="1771">
        <v>8</v>
      </c>
      <c r="Q1520" s="1764" t="s">
        <v>12702</v>
      </c>
      <c r="R1520" s="1775" t="s">
        <v>12703</v>
      </c>
      <c r="S1520" s="1775" t="s">
        <v>6579</v>
      </c>
      <c r="T1520" s="66" t="s">
        <v>12704</v>
      </c>
      <c r="U1520" s="1764"/>
      <c r="V1520" s="66">
        <v>890614</v>
      </c>
    </row>
    <row r="1521" spans="3:22" ht="15" customHeight="1" x14ac:dyDescent="0.25">
      <c r="C1521" s="2213">
        <v>44530</v>
      </c>
      <c r="D1521" s="1679" t="s">
        <v>12705</v>
      </c>
      <c r="E1521" s="1764" t="s">
        <v>11891</v>
      </c>
      <c r="F1521" s="1771">
        <v>10</v>
      </c>
      <c r="G1521" s="1772"/>
      <c r="H1521" s="1772"/>
      <c r="I1521" s="1772"/>
      <c r="J1521" s="2137">
        <v>44531</v>
      </c>
      <c r="K1521" s="1680" t="s">
        <v>506</v>
      </c>
      <c r="L1521" s="1720"/>
      <c r="M1521" s="1773" t="s">
        <v>12335</v>
      </c>
      <c r="N1521" s="1773"/>
      <c r="O1521" s="1774" t="s">
        <v>12692</v>
      </c>
      <c r="P1521" s="1771">
        <v>47</v>
      </c>
      <c r="Q1521" s="1764" t="s">
        <v>9937</v>
      </c>
      <c r="R1521" s="1775" t="s">
        <v>9938</v>
      </c>
      <c r="S1521" s="1775" t="s">
        <v>6465</v>
      </c>
      <c r="T1521" s="66" t="s">
        <v>11894</v>
      </c>
      <c r="U1521" s="1764"/>
      <c r="V1521" s="66"/>
    </row>
    <row r="1522" spans="3:22" ht="15" customHeight="1" x14ac:dyDescent="0.25">
      <c r="C1522" s="2213">
        <v>44530</v>
      </c>
      <c r="D1522" s="1664" t="s">
        <v>12706</v>
      </c>
      <c r="E1522" s="1765" t="s">
        <v>6906</v>
      </c>
      <c r="F1522" s="1721">
        <v>25</v>
      </c>
      <c r="G1522" s="1766"/>
      <c r="H1522" s="1766"/>
      <c r="I1522" s="1766"/>
      <c r="J1522" s="2138">
        <v>44530</v>
      </c>
      <c r="K1522" s="1665" t="s">
        <v>506</v>
      </c>
      <c r="L1522" s="1720"/>
      <c r="M1522" s="1768" t="s">
        <v>12684</v>
      </c>
      <c r="N1522" s="1768"/>
      <c r="O1522" s="1769" t="s">
        <v>12624</v>
      </c>
      <c r="P1522" s="1721">
        <v>1</v>
      </c>
      <c r="Q1522" s="1765" t="s">
        <v>4617</v>
      </c>
      <c r="R1522" s="1770" t="s">
        <v>6803</v>
      </c>
      <c r="S1522" s="1770" t="s">
        <v>6804</v>
      </c>
      <c r="T1522" s="61" t="s">
        <v>10799</v>
      </c>
      <c r="U1522" s="1765"/>
      <c r="V1522" s="61"/>
    </row>
    <row r="1523" spans="3:22" ht="15" customHeight="1" x14ac:dyDescent="0.25">
      <c r="C1523" s="2213">
        <v>44530</v>
      </c>
      <c r="D1523" s="1664" t="s">
        <v>12707</v>
      </c>
      <c r="E1523" s="1765" t="s">
        <v>7605</v>
      </c>
      <c r="F1523" s="1721">
        <v>85</v>
      </c>
      <c r="G1523" s="1766"/>
      <c r="H1523" s="1766"/>
      <c r="I1523" s="1766"/>
      <c r="J1523" s="2138">
        <v>44537</v>
      </c>
      <c r="K1523" s="1665" t="s">
        <v>506</v>
      </c>
      <c r="L1523" s="1720"/>
      <c r="M1523" s="1768" t="s">
        <v>12708</v>
      </c>
      <c r="N1523" s="1768"/>
      <c r="O1523" s="1769" t="s">
        <v>12709</v>
      </c>
      <c r="P1523" s="1721">
        <v>5</v>
      </c>
      <c r="Q1523" s="1765" t="s">
        <v>7604</v>
      </c>
      <c r="R1523" s="1770" t="s">
        <v>7606</v>
      </c>
      <c r="S1523" s="1770" t="s">
        <v>6792</v>
      </c>
      <c r="T1523" s="61" t="s">
        <v>11950</v>
      </c>
      <c r="U1523" s="1765"/>
      <c r="V1523" s="61"/>
    </row>
    <row r="1524" spans="3:22" ht="15" customHeight="1" x14ac:dyDescent="0.25">
      <c r="C1524" s="2213">
        <v>44529</v>
      </c>
      <c r="D1524" s="1921" t="s">
        <v>12710</v>
      </c>
      <c r="E1524" s="2242" t="s">
        <v>11627</v>
      </c>
      <c r="F1524" s="1928">
        <v>50</v>
      </c>
      <c r="G1524" s="1924"/>
      <c r="H1524" s="1924"/>
      <c r="I1524" s="1924"/>
      <c r="J1524" s="2243">
        <v>44530</v>
      </c>
      <c r="K1524" s="1922" t="s">
        <v>506</v>
      </c>
      <c r="L1524" s="1922" t="s">
        <v>12711</v>
      </c>
      <c r="M1524" s="1926" t="s">
        <v>12570</v>
      </c>
      <c r="N1524" s="1926"/>
      <c r="O1524" s="1927" t="s">
        <v>12495</v>
      </c>
      <c r="P1524" s="1928">
        <v>0</v>
      </c>
      <c r="Q1524" s="2242" t="s">
        <v>11631</v>
      </c>
      <c r="R1524" s="2244" t="s">
        <v>9175</v>
      </c>
      <c r="S1524" s="2244" t="s">
        <v>9176</v>
      </c>
      <c r="T1524" s="2245" t="s">
        <v>11632</v>
      </c>
      <c r="U1524" s="2242"/>
      <c r="V1524" s="2245"/>
    </row>
    <row r="1525" spans="3:22" ht="15" customHeight="1" x14ac:dyDescent="0.25">
      <c r="C1525" s="2213">
        <v>44529</v>
      </c>
      <c r="D1525" s="1679" t="s">
        <v>12712</v>
      </c>
      <c r="E1525" s="1764" t="s">
        <v>12713</v>
      </c>
      <c r="F1525" s="1771">
        <v>3</v>
      </c>
      <c r="G1525" s="1772"/>
      <c r="H1525" s="1772"/>
      <c r="I1525" s="1772"/>
      <c r="J1525" s="2137">
        <v>44530</v>
      </c>
      <c r="K1525" s="1680" t="s">
        <v>506</v>
      </c>
      <c r="L1525" s="1720"/>
      <c r="M1525" s="1773" t="s">
        <v>12612</v>
      </c>
      <c r="N1525" s="1773"/>
      <c r="O1525" s="1774" t="s">
        <v>12714</v>
      </c>
      <c r="P1525" s="1771">
        <v>11</v>
      </c>
      <c r="Q1525" s="1764" t="s">
        <v>11135</v>
      </c>
      <c r="R1525" s="1775" t="s">
        <v>6446</v>
      </c>
      <c r="S1525" s="1775" t="s">
        <v>6447</v>
      </c>
      <c r="T1525" s="66">
        <v>22405</v>
      </c>
      <c r="U1525" s="1764"/>
      <c r="V1525" s="66"/>
    </row>
    <row r="1526" spans="3:22" ht="15" customHeight="1" x14ac:dyDescent="0.25">
      <c r="C1526" s="2213">
        <v>44529</v>
      </c>
      <c r="D1526" s="1921" t="s">
        <v>12715</v>
      </c>
      <c r="E1526" s="2242" t="s">
        <v>11627</v>
      </c>
      <c r="F1526" s="1928">
        <v>50</v>
      </c>
      <c r="G1526" s="1924"/>
      <c r="H1526" s="1924"/>
      <c r="I1526" s="1924"/>
      <c r="J1526" s="2243">
        <v>44529</v>
      </c>
      <c r="K1526" s="1922" t="s">
        <v>506</v>
      </c>
      <c r="L1526" s="1922" t="s">
        <v>12711</v>
      </c>
      <c r="M1526" s="1926" t="s">
        <v>12716</v>
      </c>
      <c r="N1526" s="1926"/>
      <c r="O1526" s="1927" t="s">
        <v>12495</v>
      </c>
      <c r="P1526" s="1928">
        <v>2</v>
      </c>
      <c r="Q1526" s="2242" t="s">
        <v>11631</v>
      </c>
      <c r="R1526" s="2244" t="s">
        <v>9175</v>
      </c>
      <c r="S1526" s="2244" t="s">
        <v>9176</v>
      </c>
      <c r="T1526" s="2245" t="s">
        <v>11632</v>
      </c>
      <c r="U1526" s="2242"/>
      <c r="V1526" s="2245"/>
    </row>
    <row r="1527" spans="3:22" ht="15" customHeight="1" x14ac:dyDescent="0.25">
      <c r="C1527" s="2213">
        <v>44529</v>
      </c>
      <c r="D1527" s="1723" t="s">
        <v>12717</v>
      </c>
      <c r="E1527" s="2234" t="s">
        <v>10916</v>
      </c>
      <c r="F1527" s="1784">
        <v>50</v>
      </c>
      <c r="G1527" s="1780"/>
      <c r="H1527" s="1780"/>
      <c r="I1527" s="1780"/>
      <c r="J1527" s="2226">
        <v>44529</v>
      </c>
      <c r="K1527" s="1724" t="s">
        <v>506</v>
      </c>
      <c r="L1527" s="1724" t="s">
        <v>8987</v>
      </c>
      <c r="M1527" s="1782" t="s">
        <v>12716</v>
      </c>
      <c r="N1527" s="1782"/>
      <c r="O1527" s="1783" t="s">
        <v>12718</v>
      </c>
      <c r="P1527" s="1784">
        <v>0</v>
      </c>
      <c r="Q1527" s="2234" t="s">
        <v>11763</v>
      </c>
      <c r="R1527" s="2235" t="s">
        <v>7896</v>
      </c>
      <c r="S1527" s="2235" t="s">
        <v>6579</v>
      </c>
      <c r="T1527" s="145" t="s">
        <v>10922</v>
      </c>
      <c r="U1527" s="2234"/>
      <c r="V1527" s="145"/>
    </row>
    <row r="1528" spans="3:22" ht="15" customHeight="1" x14ac:dyDescent="0.25">
      <c r="C1528" s="2213">
        <v>44529</v>
      </c>
      <c r="D1528" s="1679" t="s">
        <v>12719</v>
      </c>
      <c r="E1528" s="1764" t="s">
        <v>12615</v>
      </c>
      <c r="F1528" s="1771">
        <v>275</v>
      </c>
      <c r="G1528" s="1772"/>
      <c r="H1528" s="1772"/>
      <c r="I1528" s="1772"/>
      <c r="J1528" s="2137">
        <v>44529</v>
      </c>
      <c r="K1528" s="1680" t="s">
        <v>520</v>
      </c>
      <c r="L1528" s="1720"/>
      <c r="M1528" s="1773" t="s">
        <v>12720</v>
      </c>
      <c r="N1528" s="1773"/>
      <c r="O1528" s="1774" t="s">
        <v>12721</v>
      </c>
      <c r="P1528" s="1771">
        <v>0</v>
      </c>
      <c r="Q1528" s="1764" t="s">
        <v>12617</v>
      </c>
      <c r="R1528" s="1775" t="s">
        <v>6602</v>
      </c>
      <c r="S1528" s="1775" t="s">
        <v>6603</v>
      </c>
      <c r="T1528" s="66" t="s">
        <v>12618</v>
      </c>
      <c r="U1528" s="1764"/>
      <c r="V1528" s="66" t="s">
        <v>12619</v>
      </c>
    </row>
    <row r="1529" spans="3:22" ht="15" customHeight="1" x14ac:dyDescent="0.25">
      <c r="C1529" s="2213">
        <v>44529</v>
      </c>
      <c r="D1529" s="1664" t="s">
        <v>12722</v>
      </c>
      <c r="E1529" s="1765" t="s">
        <v>11661</v>
      </c>
      <c r="F1529" s="1721">
        <v>10</v>
      </c>
      <c r="G1529" s="1766"/>
      <c r="H1529" s="1766"/>
      <c r="I1529" s="1766"/>
      <c r="J1529" s="1767" t="s">
        <v>12723</v>
      </c>
      <c r="K1529" s="1665" t="s">
        <v>506</v>
      </c>
      <c r="L1529" s="1720" t="s">
        <v>12724</v>
      </c>
      <c r="M1529" s="1768" t="s">
        <v>12326</v>
      </c>
      <c r="N1529" s="1768"/>
      <c r="O1529" s="1769" t="s">
        <v>12725</v>
      </c>
      <c r="P1529" s="1721">
        <v>42</v>
      </c>
      <c r="Q1529" s="1765" t="s">
        <v>12586</v>
      </c>
      <c r="R1529" s="1770" t="s">
        <v>7826</v>
      </c>
      <c r="S1529" s="1770" t="s">
        <v>6546</v>
      </c>
      <c r="T1529" s="61">
        <v>94588</v>
      </c>
      <c r="U1529" s="1765" t="s">
        <v>12726</v>
      </c>
      <c r="V1529" s="61">
        <v>94123097</v>
      </c>
    </row>
    <row r="1530" spans="3:22" ht="15" customHeight="1" x14ac:dyDescent="0.25">
      <c r="C1530" s="2213">
        <v>44523</v>
      </c>
      <c r="D1530" s="1664" t="s">
        <v>12727</v>
      </c>
      <c r="E1530" s="1765" t="s">
        <v>12615</v>
      </c>
      <c r="F1530" s="1721">
        <v>70</v>
      </c>
      <c r="G1530" s="1766"/>
      <c r="H1530" s="1766"/>
      <c r="I1530" s="1766"/>
      <c r="J1530" s="1767" t="s">
        <v>12728</v>
      </c>
      <c r="K1530" s="1665" t="s">
        <v>520</v>
      </c>
      <c r="L1530" s="1720" t="s">
        <v>12729</v>
      </c>
      <c r="M1530" s="1768" t="s">
        <v>12730</v>
      </c>
      <c r="N1530" s="1768"/>
      <c r="O1530" s="1769" t="s">
        <v>12613</v>
      </c>
      <c r="P1530" s="1721">
        <v>0</v>
      </c>
      <c r="Q1530" s="1765" t="s">
        <v>12617</v>
      </c>
      <c r="R1530" s="1770" t="s">
        <v>6602</v>
      </c>
      <c r="S1530" s="1770" t="s">
        <v>6603</v>
      </c>
      <c r="T1530" s="61" t="s">
        <v>12618</v>
      </c>
      <c r="U1530" s="1765"/>
      <c r="V1530" s="61" t="s">
        <v>12619</v>
      </c>
    </row>
    <row r="1531" spans="3:22" ht="15" customHeight="1" x14ac:dyDescent="0.25">
      <c r="C1531" s="2213">
        <v>44523</v>
      </c>
      <c r="D1531" s="1679">
        <v>93544</v>
      </c>
      <c r="E1531" s="1764" t="s">
        <v>12731</v>
      </c>
      <c r="F1531" s="1771" t="s">
        <v>12732</v>
      </c>
      <c r="G1531" s="1772"/>
      <c r="H1531" s="1772"/>
      <c r="I1531" s="1772"/>
      <c r="J1531" s="2137">
        <v>44524</v>
      </c>
      <c r="K1531" s="1680" t="s">
        <v>782</v>
      </c>
      <c r="L1531" s="1720" t="s">
        <v>1697</v>
      </c>
      <c r="M1531" s="1773"/>
      <c r="N1531" s="1773"/>
      <c r="O1531" s="1774"/>
      <c r="P1531" s="1771"/>
      <c r="Q1531" s="1764" t="s">
        <v>12733</v>
      </c>
      <c r="R1531" s="1775" t="s">
        <v>12734</v>
      </c>
      <c r="S1531" s="1775" t="s">
        <v>6447</v>
      </c>
      <c r="T1531" s="66" t="s">
        <v>12735</v>
      </c>
      <c r="U1531" s="1764" t="s">
        <v>12736</v>
      </c>
      <c r="V1531" s="66"/>
    </row>
    <row r="1532" spans="3:22" ht="15" customHeight="1" x14ac:dyDescent="0.25">
      <c r="C1532" s="2213">
        <v>44523</v>
      </c>
      <c r="D1532" s="1664" t="s">
        <v>12737</v>
      </c>
      <c r="E1532" s="1765" t="s">
        <v>8707</v>
      </c>
      <c r="F1532" s="1721" t="s">
        <v>12738</v>
      </c>
      <c r="G1532" s="1766"/>
      <c r="H1532" s="1766"/>
      <c r="I1532" s="1766"/>
      <c r="J1532" s="2138">
        <v>44523</v>
      </c>
      <c r="K1532" s="1665" t="s">
        <v>520</v>
      </c>
      <c r="L1532" s="1720"/>
      <c r="M1532" s="1768" t="s">
        <v>12326</v>
      </c>
      <c r="N1532" s="1768"/>
      <c r="O1532" s="1769" t="s">
        <v>12739</v>
      </c>
      <c r="P1532" s="1721">
        <v>14</v>
      </c>
      <c r="Q1532" s="1765" t="s">
        <v>8706</v>
      </c>
      <c r="R1532" s="1770" t="s">
        <v>8708</v>
      </c>
      <c r="S1532" s="1770" t="s">
        <v>6573</v>
      </c>
      <c r="T1532" s="61" t="s">
        <v>9928</v>
      </c>
      <c r="U1532" s="1765" t="s">
        <v>12600</v>
      </c>
      <c r="V1532" s="61" t="s">
        <v>9930</v>
      </c>
    </row>
    <row r="1533" spans="3:22" ht="15" customHeight="1" x14ac:dyDescent="0.25">
      <c r="C1533" s="2213">
        <v>44523</v>
      </c>
      <c r="D1533" s="1679" t="s">
        <v>12740</v>
      </c>
      <c r="E1533" s="1764" t="s">
        <v>12741</v>
      </c>
      <c r="F1533" s="1771">
        <v>250</v>
      </c>
      <c r="G1533" s="1772"/>
      <c r="H1533" s="1772"/>
      <c r="I1533" s="1772"/>
      <c r="J1533" s="2137">
        <v>44523</v>
      </c>
      <c r="K1533" s="1680" t="s">
        <v>520</v>
      </c>
      <c r="L1533" s="1720" t="s">
        <v>12742</v>
      </c>
      <c r="M1533" s="1773" t="s">
        <v>12612</v>
      </c>
      <c r="N1533" s="1773"/>
      <c r="O1533" s="1774" t="s">
        <v>12714</v>
      </c>
      <c r="P1533" s="1771">
        <v>3</v>
      </c>
      <c r="Q1533" s="1764" t="s">
        <v>12743</v>
      </c>
      <c r="R1533" s="1775" t="s">
        <v>12744</v>
      </c>
      <c r="S1533" s="1775" t="s">
        <v>6455</v>
      </c>
      <c r="T1533" s="66" t="s">
        <v>12745</v>
      </c>
      <c r="U1533" s="1764"/>
      <c r="V1533" s="66">
        <v>112043</v>
      </c>
    </row>
    <row r="1534" spans="3:22" ht="15" customHeight="1" x14ac:dyDescent="0.25">
      <c r="C1534" s="2213">
        <v>44522</v>
      </c>
      <c r="D1534" s="1679" t="s">
        <v>12746</v>
      </c>
      <c r="E1534" s="1764" t="s">
        <v>11014</v>
      </c>
      <c r="F1534" s="1771">
        <v>200</v>
      </c>
      <c r="G1534" s="1772"/>
      <c r="H1534" s="1772"/>
      <c r="I1534" s="1772"/>
      <c r="J1534" s="1779">
        <v>44523</v>
      </c>
      <c r="K1534" s="1680" t="s">
        <v>782</v>
      </c>
      <c r="L1534" s="1720"/>
      <c r="M1534" s="1773" t="s">
        <v>12747</v>
      </c>
      <c r="N1534" s="1773"/>
      <c r="O1534" s="1774" t="s">
        <v>12748</v>
      </c>
      <c r="P1534" s="1771">
        <v>0</v>
      </c>
      <c r="Q1534" s="1764" t="s">
        <v>11020</v>
      </c>
      <c r="R1534" s="1775" t="s">
        <v>6446</v>
      </c>
      <c r="S1534" s="1775" t="s">
        <v>6447</v>
      </c>
      <c r="T1534" s="66" t="s">
        <v>11021</v>
      </c>
      <c r="U1534" s="1764"/>
      <c r="V1534" s="66"/>
    </row>
    <row r="1535" spans="3:22" ht="15" customHeight="1" x14ac:dyDescent="0.25">
      <c r="C1535" s="2213">
        <v>44522</v>
      </c>
      <c r="D1535" s="1723" t="s">
        <v>12749</v>
      </c>
      <c r="E1535" s="2185" t="s">
        <v>8983</v>
      </c>
      <c r="F1535" s="1784">
        <v>10</v>
      </c>
      <c r="G1535" s="1780"/>
      <c r="H1535" s="1780"/>
      <c r="I1535" s="1780"/>
      <c r="J1535" s="2226">
        <v>44522</v>
      </c>
      <c r="K1535" s="1724" t="s">
        <v>3667</v>
      </c>
      <c r="L1535" s="1724" t="s">
        <v>8640</v>
      </c>
      <c r="M1535" s="1782" t="s">
        <v>12479</v>
      </c>
      <c r="N1535" s="1782"/>
      <c r="O1535" s="1783" t="s">
        <v>12480</v>
      </c>
      <c r="P1535" s="1784">
        <v>68</v>
      </c>
      <c r="Q1535" s="2185" t="s">
        <v>8982</v>
      </c>
      <c r="R1535" s="2186" t="s">
        <v>8984</v>
      </c>
      <c r="S1535" s="2186" t="s">
        <v>6514</v>
      </c>
      <c r="T1535" s="146" t="s">
        <v>11333</v>
      </c>
      <c r="U1535" s="2185"/>
      <c r="V1535" s="2246" t="s">
        <v>11334</v>
      </c>
    </row>
    <row r="1536" spans="3:22" ht="15" customHeight="1" x14ac:dyDescent="0.25">
      <c r="C1536" s="2213">
        <v>44519</v>
      </c>
      <c r="D1536" s="1734" t="s">
        <v>12750</v>
      </c>
      <c r="E1536" s="1764" t="s">
        <v>12751</v>
      </c>
      <c r="F1536" s="1785">
        <v>5</v>
      </c>
      <c r="G1536" s="1786"/>
      <c r="H1536" s="1786"/>
      <c r="I1536" s="1786"/>
      <c r="J1536" s="2229" t="s">
        <v>724</v>
      </c>
      <c r="K1536" s="1735" t="s">
        <v>3667</v>
      </c>
      <c r="L1536" s="1789" t="s">
        <v>12752</v>
      </c>
      <c r="M1536" s="1790" t="s">
        <v>12612</v>
      </c>
      <c r="N1536" s="1790"/>
      <c r="O1536" s="1791" t="s">
        <v>12753</v>
      </c>
      <c r="P1536" s="1785">
        <v>81</v>
      </c>
      <c r="Q1536" s="1764" t="s">
        <v>12754</v>
      </c>
      <c r="R1536" s="1775" t="s">
        <v>6655</v>
      </c>
      <c r="S1536" s="1775" t="s">
        <v>6546</v>
      </c>
      <c r="T1536" s="66" t="s">
        <v>12755</v>
      </c>
      <c r="U1536" s="1764"/>
      <c r="V1536" s="66" t="s">
        <v>12681</v>
      </c>
    </row>
    <row r="1537" spans="3:22" ht="15" customHeight="1" x14ac:dyDescent="0.25">
      <c r="C1537" s="2213">
        <v>44519</v>
      </c>
      <c r="D1537" s="1679" t="s">
        <v>12756</v>
      </c>
      <c r="E1537" s="1764" t="s">
        <v>6906</v>
      </c>
      <c r="F1537" s="1771">
        <v>25</v>
      </c>
      <c r="G1537" s="1772"/>
      <c r="H1537" s="1772"/>
      <c r="I1537" s="1772"/>
      <c r="J1537" s="2137">
        <v>44522</v>
      </c>
      <c r="K1537" s="1680" t="s">
        <v>506</v>
      </c>
      <c r="L1537" s="1789"/>
      <c r="M1537" s="1773" t="s">
        <v>12479</v>
      </c>
      <c r="N1537" s="1773"/>
      <c r="O1537" s="1774" t="s">
        <v>12692</v>
      </c>
      <c r="P1537" s="1771">
        <v>0</v>
      </c>
      <c r="Q1537" s="1764" t="s">
        <v>4617</v>
      </c>
      <c r="R1537" s="1775" t="s">
        <v>6803</v>
      </c>
      <c r="S1537" s="1775" t="s">
        <v>6804</v>
      </c>
      <c r="T1537" s="66" t="s">
        <v>10799</v>
      </c>
      <c r="U1537" s="1764"/>
      <c r="V1537" s="66"/>
    </row>
    <row r="1538" spans="3:22" ht="15" customHeight="1" x14ac:dyDescent="0.25">
      <c r="C1538" s="2213">
        <v>44519</v>
      </c>
      <c r="D1538" s="1664" t="s">
        <v>12757</v>
      </c>
      <c r="E1538" s="1765" t="s">
        <v>12758</v>
      </c>
      <c r="F1538" s="1721">
        <v>4</v>
      </c>
      <c r="G1538" s="1766"/>
      <c r="H1538" s="1766"/>
      <c r="I1538" s="1766"/>
      <c r="J1538" s="2138">
        <v>44522</v>
      </c>
      <c r="K1538" s="1665" t="s">
        <v>506</v>
      </c>
      <c r="L1538" s="1720"/>
      <c r="M1538" s="1768" t="s">
        <v>12720</v>
      </c>
      <c r="N1538" s="1768"/>
      <c r="O1538" s="1769" t="s">
        <v>12692</v>
      </c>
      <c r="P1538" s="1721">
        <v>93</v>
      </c>
      <c r="Q1538" s="1765" t="s">
        <v>12056</v>
      </c>
      <c r="R1538" s="1770" t="s">
        <v>12057</v>
      </c>
      <c r="S1538" s="1770" t="s">
        <v>7313</v>
      </c>
      <c r="T1538" s="61" t="s">
        <v>12759</v>
      </c>
      <c r="U1538" s="1765"/>
      <c r="V1538" s="61"/>
    </row>
    <row r="1539" spans="3:22" ht="15" customHeight="1" x14ac:dyDescent="0.25">
      <c r="C1539" s="2213">
        <v>44518</v>
      </c>
      <c r="D1539" s="1679" t="s">
        <v>12760</v>
      </c>
      <c r="E1539" s="1764" t="s">
        <v>12120</v>
      </c>
      <c r="F1539" s="1771">
        <v>20</v>
      </c>
      <c r="G1539" s="1772"/>
      <c r="H1539" s="1772"/>
      <c r="I1539" s="1772"/>
      <c r="J1539" s="2137">
        <v>44522</v>
      </c>
      <c r="K1539" s="1680" t="s">
        <v>506</v>
      </c>
      <c r="L1539" s="1789"/>
      <c r="M1539" s="1773" t="s">
        <v>12720</v>
      </c>
      <c r="N1539" s="1773"/>
      <c r="O1539" s="1774" t="s">
        <v>12692</v>
      </c>
      <c r="P1539" s="1771">
        <v>5</v>
      </c>
      <c r="Q1539" s="1764" t="s">
        <v>12122</v>
      </c>
      <c r="R1539" s="1775" t="s">
        <v>12123</v>
      </c>
      <c r="S1539" s="1775" t="s">
        <v>6514</v>
      </c>
      <c r="T1539" s="66" t="s">
        <v>12124</v>
      </c>
      <c r="U1539" s="1764" t="s">
        <v>12761</v>
      </c>
      <c r="V1539" s="2247">
        <v>816592459281</v>
      </c>
    </row>
    <row r="1540" spans="3:22" ht="15" customHeight="1" x14ac:dyDescent="0.25">
      <c r="C1540" s="2213">
        <v>44518</v>
      </c>
      <c r="D1540" s="1693" t="s">
        <v>12762</v>
      </c>
      <c r="E1540" s="2185" t="s">
        <v>10081</v>
      </c>
      <c r="F1540" s="1792">
        <v>75</v>
      </c>
      <c r="G1540" s="1793"/>
      <c r="H1540" s="1793"/>
      <c r="I1540" s="1793"/>
      <c r="J1540" s="2223">
        <v>44522</v>
      </c>
      <c r="K1540" s="1694" t="s">
        <v>782</v>
      </c>
      <c r="L1540" s="1694" t="s">
        <v>12763</v>
      </c>
      <c r="M1540" s="1796" t="s">
        <v>12612</v>
      </c>
      <c r="N1540" s="1796"/>
      <c r="O1540" s="1797" t="s">
        <v>12656</v>
      </c>
      <c r="P1540" s="1792">
        <v>45</v>
      </c>
      <c r="Q1540" s="2185" t="s">
        <v>7816</v>
      </c>
      <c r="R1540" s="2186" t="s">
        <v>7818</v>
      </c>
      <c r="S1540" s="2186" t="s">
        <v>6484</v>
      </c>
      <c r="T1540" s="146" t="s">
        <v>10086</v>
      </c>
      <c r="U1540" s="2185"/>
      <c r="V1540" s="146"/>
    </row>
    <row r="1541" spans="3:22" ht="15" customHeight="1" x14ac:dyDescent="0.25">
      <c r="C1541" s="2213">
        <v>44518</v>
      </c>
      <c r="D1541" s="1664" t="s">
        <v>12764</v>
      </c>
      <c r="E1541" s="1765" t="s">
        <v>10081</v>
      </c>
      <c r="F1541" s="1721">
        <v>75</v>
      </c>
      <c r="G1541" s="1766"/>
      <c r="H1541" s="1766"/>
      <c r="I1541" s="1766"/>
      <c r="J1541" s="2138">
        <v>44522</v>
      </c>
      <c r="K1541" s="1665" t="s">
        <v>782</v>
      </c>
      <c r="L1541" s="1720"/>
      <c r="M1541" s="1768" t="s">
        <v>12765</v>
      </c>
      <c r="N1541" s="1768"/>
      <c r="O1541" s="1769" t="s">
        <v>12613</v>
      </c>
      <c r="P1541" s="1721">
        <v>18</v>
      </c>
      <c r="Q1541" s="1765" t="s">
        <v>7816</v>
      </c>
      <c r="R1541" s="1770" t="s">
        <v>7818</v>
      </c>
      <c r="S1541" s="1770" t="s">
        <v>6484</v>
      </c>
      <c r="T1541" s="61" t="s">
        <v>10086</v>
      </c>
      <c r="U1541" s="1765"/>
      <c r="V1541" s="61"/>
    </row>
    <row r="1542" spans="3:22" ht="15" customHeight="1" x14ac:dyDescent="0.25">
      <c r="C1542" s="2213">
        <v>44516</v>
      </c>
      <c r="D1542" s="1679" t="s">
        <v>12766</v>
      </c>
      <c r="E1542" s="1764" t="s">
        <v>12767</v>
      </c>
      <c r="F1542" s="1771">
        <v>15</v>
      </c>
      <c r="G1542" s="1772"/>
      <c r="H1542" s="1772"/>
      <c r="I1542" s="1772"/>
      <c r="J1542" s="2137">
        <v>44517</v>
      </c>
      <c r="K1542" s="1680" t="s">
        <v>782</v>
      </c>
      <c r="L1542" s="1778"/>
      <c r="M1542" s="1773" t="s">
        <v>12768</v>
      </c>
      <c r="N1542" s="1773"/>
      <c r="O1542" s="1774" t="s">
        <v>12769</v>
      </c>
      <c r="P1542" s="1771">
        <v>41</v>
      </c>
      <c r="Q1542" s="1764" t="s">
        <v>12770</v>
      </c>
      <c r="R1542" s="1775" t="s">
        <v>12771</v>
      </c>
      <c r="S1542" s="1775" t="s">
        <v>6579</v>
      </c>
      <c r="T1542" s="66" t="s">
        <v>12772</v>
      </c>
      <c r="U1542" s="1775"/>
      <c r="V1542" s="66"/>
    </row>
    <row r="1543" spans="3:22" ht="15" customHeight="1" x14ac:dyDescent="0.25">
      <c r="C1543" s="2213">
        <v>44516</v>
      </c>
      <c r="D1543" s="1734" t="s">
        <v>12332</v>
      </c>
      <c r="E1543" s="1764" t="s">
        <v>6729</v>
      </c>
      <c r="F1543" s="1834" t="s">
        <v>12773</v>
      </c>
      <c r="G1543" s="1786"/>
      <c r="H1543" s="1786"/>
      <c r="I1543" s="1786"/>
      <c r="J1543" s="2229">
        <v>44519</v>
      </c>
      <c r="K1543" s="1735" t="s">
        <v>3667</v>
      </c>
      <c r="L1543" s="1789" t="s">
        <v>12774</v>
      </c>
      <c r="M1543" s="1790" t="s">
        <v>12775</v>
      </c>
      <c r="N1543" s="1790"/>
      <c r="O1543" s="1791" t="s">
        <v>12776</v>
      </c>
      <c r="P1543" s="1785">
        <v>7</v>
      </c>
      <c r="Q1543" s="1764" t="s">
        <v>5334</v>
      </c>
      <c r="R1543" s="1775" t="s">
        <v>6730</v>
      </c>
      <c r="S1543" s="1775" t="s">
        <v>6534</v>
      </c>
      <c r="T1543" s="66" t="s">
        <v>10913</v>
      </c>
      <c r="U1543" s="1764"/>
      <c r="V1543" s="66" t="s">
        <v>10914</v>
      </c>
    </row>
    <row r="1544" spans="3:22" ht="15" customHeight="1" x14ac:dyDescent="0.25">
      <c r="C1544" s="2213">
        <v>44515</v>
      </c>
      <c r="D1544" s="1679" t="s">
        <v>12539</v>
      </c>
      <c r="E1544" s="1764" t="s">
        <v>12540</v>
      </c>
      <c r="F1544" s="1890">
        <v>58</v>
      </c>
      <c r="G1544" s="1772"/>
      <c r="H1544" s="1772"/>
      <c r="I1544" s="1772"/>
      <c r="J1544" s="2137">
        <v>44515</v>
      </c>
      <c r="K1544" s="1680" t="s">
        <v>506</v>
      </c>
      <c r="L1544" s="1778" t="s">
        <v>12777</v>
      </c>
      <c r="M1544" s="1773" t="s">
        <v>12612</v>
      </c>
      <c r="N1544" s="1773"/>
      <c r="O1544" s="1774" t="s">
        <v>12525</v>
      </c>
      <c r="P1544" s="1771">
        <v>2</v>
      </c>
      <c r="Q1544" s="1764" t="s">
        <v>12543</v>
      </c>
      <c r="R1544" s="1775" t="s">
        <v>12544</v>
      </c>
      <c r="S1544" s="1775" t="s">
        <v>6589</v>
      </c>
      <c r="T1544" s="66" t="s">
        <v>12545</v>
      </c>
      <c r="U1544" s="1764"/>
      <c r="V1544" s="66"/>
    </row>
    <row r="1545" spans="3:22" ht="15" customHeight="1" x14ac:dyDescent="0.25">
      <c r="C1545" s="2213">
        <v>44515</v>
      </c>
      <c r="D1545" s="1679" t="s">
        <v>12778</v>
      </c>
      <c r="E1545" s="1764" t="s">
        <v>9610</v>
      </c>
      <c r="F1545" s="1771">
        <v>190</v>
      </c>
      <c r="G1545" s="1772"/>
      <c r="H1545" s="1772"/>
      <c r="I1545" s="1772"/>
      <c r="J1545" s="2137">
        <v>44515</v>
      </c>
      <c r="K1545" s="1680" t="s">
        <v>506</v>
      </c>
      <c r="L1545" s="1720" t="s">
        <v>12779</v>
      </c>
      <c r="M1545" s="1773" t="s">
        <v>12780</v>
      </c>
      <c r="N1545" s="1773"/>
      <c r="O1545" s="1774" t="s">
        <v>4282</v>
      </c>
      <c r="P1545" s="1771">
        <v>3</v>
      </c>
      <c r="Q1545" s="1764" t="s">
        <v>5851</v>
      </c>
      <c r="R1545" s="1775" t="s">
        <v>9301</v>
      </c>
      <c r="S1545" s="1775" t="s">
        <v>6502</v>
      </c>
      <c r="T1545" s="66" t="s">
        <v>11802</v>
      </c>
      <c r="U1545" s="1764" t="s">
        <v>9615</v>
      </c>
      <c r="V1545" s="2063"/>
    </row>
    <row r="1546" spans="3:22" ht="15" customHeight="1" x14ac:dyDescent="0.25">
      <c r="C1546" s="2213">
        <v>44515</v>
      </c>
      <c r="D1546" s="2064" t="s">
        <v>12781</v>
      </c>
      <c r="E1546" s="1765" t="s">
        <v>9617</v>
      </c>
      <c r="F1546" s="2065">
        <v>85</v>
      </c>
      <c r="G1546" s="1799"/>
      <c r="H1546" s="1799"/>
      <c r="I1546" s="1799"/>
      <c r="J1546" s="1800">
        <v>44533</v>
      </c>
      <c r="K1546" s="1800" t="e" vm="1">
        <v>#VALUE!</v>
      </c>
      <c r="L1546" s="1720" t="s">
        <v>12782</v>
      </c>
      <c r="M1546" s="1801" t="s">
        <v>12730</v>
      </c>
      <c r="N1546" s="1801"/>
      <c r="O1546" s="1678" t="s">
        <v>12783</v>
      </c>
      <c r="P1546" s="1802">
        <v>1</v>
      </c>
      <c r="Q1546" s="1765" t="s">
        <v>9623</v>
      </c>
      <c r="R1546" s="1765" t="s">
        <v>9624</v>
      </c>
      <c r="S1546" s="1765" t="s">
        <v>6546</v>
      </c>
      <c r="T1546" s="61" t="s">
        <v>9625</v>
      </c>
      <c r="U1546" s="1765" t="s">
        <v>9626</v>
      </c>
      <c r="V1546" s="61">
        <v>496548183</v>
      </c>
    </row>
    <row r="1547" spans="3:22" ht="15" customHeight="1" x14ac:dyDescent="0.25">
      <c r="C1547" s="2213">
        <v>44515</v>
      </c>
      <c r="D1547" s="1693" t="s">
        <v>12784</v>
      </c>
      <c r="E1547" s="2185" t="s">
        <v>12615</v>
      </c>
      <c r="F1547" s="2113">
        <v>58</v>
      </c>
      <c r="G1547" s="1793"/>
      <c r="H1547" s="1793"/>
      <c r="I1547" s="1793"/>
      <c r="J1547" s="2223">
        <v>44516</v>
      </c>
      <c r="K1547" s="1694" t="s">
        <v>506</v>
      </c>
      <c r="L1547" s="1694" t="s">
        <v>12785</v>
      </c>
      <c r="M1547" s="1796" t="s">
        <v>12786</v>
      </c>
      <c r="N1547" s="1796"/>
      <c r="O1547" s="1797" t="s">
        <v>12787</v>
      </c>
      <c r="P1547" s="1792">
        <v>0</v>
      </c>
      <c r="Q1547" s="2185" t="s">
        <v>12617</v>
      </c>
      <c r="R1547" s="2186" t="s">
        <v>6602</v>
      </c>
      <c r="S1547" s="2186" t="s">
        <v>6603</v>
      </c>
      <c r="T1547" s="146" t="s">
        <v>12618</v>
      </c>
      <c r="U1547" s="2185"/>
      <c r="V1547" s="146"/>
    </row>
    <row r="1548" spans="3:22" ht="15" customHeight="1" x14ac:dyDescent="0.25">
      <c r="C1548" s="2213">
        <v>44512</v>
      </c>
      <c r="D1548" s="1734" t="s">
        <v>12788</v>
      </c>
      <c r="E1548" s="1764" t="s">
        <v>7895</v>
      </c>
      <c r="F1548" s="1785">
        <v>40</v>
      </c>
      <c r="G1548" s="1786"/>
      <c r="H1548" s="1786"/>
      <c r="I1548" s="1786"/>
      <c r="J1548" s="2229">
        <v>44516</v>
      </c>
      <c r="K1548" s="1735" t="s">
        <v>3609</v>
      </c>
      <c r="L1548" s="1720"/>
      <c r="M1548" s="1790" t="s">
        <v>12765</v>
      </c>
      <c r="N1548" s="1790"/>
      <c r="O1548" s="1791" t="s">
        <v>12789</v>
      </c>
      <c r="P1548" s="1785">
        <v>45</v>
      </c>
      <c r="Q1548" s="1764" t="s">
        <v>11763</v>
      </c>
      <c r="R1548" s="1775" t="s">
        <v>7896</v>
      </c>
      <c r="S1548" s="1775" t="s">
        <v>6579</v>
      </c>
      <c r="T1548" s="66" t="s">
        <v>10358</v>
      </c>
      <c r="U1548" s="1764"/>
      <c r="V1548" s="66"/>
    </row>
    <row r="1549" spans="3:22" ht="15" customHeight="1" x14ac:dyDescent="0.25">
      <c r="C1549" s="2213">
        <v>44512</v>
      </c>
      <c r="D1549" s="2055" t="s">
        <v>12790</v>
      </c>
      <c r="E1549" s="2242" t="s">
        <v>6906</v>
      </c>
      <c r="F1549" s="2056">
        <v>50</v>
      </c>
      <c r="G1549" s="2057"/>
      <c r="H1549" s="2057"/>
      <c r="I1549" s="2057"/>
      <c r="J1549" s="2248" t="s">
        <v>724</v>
      </c>
      <c r="K1549" s="2059" t="s">
        <v>5335</v>
      </c>
      <c r="L1549" s="2059" t="s">
        <v>12791</v>
      </c>
      <c r="M1549" s="2249" t="s">
        <v>12780</v>
      </c>
      <c r="N1549" s="2249"/>
      <c r="O1549" s="2061" t="s">
        <v>12792</v>
      </c>
      <c r="P1549" s="2056">
        <v>1</v>
      </c>
      <c r="Q1549" s="2242" t="s">
        <v>4617</v>
      </c>
      <c r="R1549" s="2244" t="s">
        <v>6803</v>
      </c>
      <c r="S1549" s="2244" t="s">
        <v>6804</v>
      </c>
      <c r="T1549" s="2245" t="s">
        <v>10799</v>
      </c>
      <c r="U1549" s="2242"/>
      <c r="V1549" s="2245" t="s">
        <v>12018</v>
      </c>
    </row>
    <row r="1550" spans="3:22" ht="15" customHeight="1" x14ac:dyDescent="0.25">
      <c r="C1550" s="2213">
        <v>44512</v>
      </c>
      <c r="D1550" s="1679" t="s">
        <v>12793</v>
      </c>
      <c r="E1550" s="1764" t="s">
        <v>12654</v>
      </c>
      <c r="F1550" s="1890">
        <v>450</v>
      </c>
      <c r="G1550" s="1772"/>
      <c r="H1550" s="1772"/>
      <c r="I1550" s="1772"/>
      <c r="J1550" s="2137">
        <v>44515</v>
      </c>
      <c r="K1550" s="1680" t="s">
        <v>506</v>
      </c>
      <c r="L1550" s="1778" t="s">
        <v>12779</v>
      </c>
      <c r="M1550" s="1773" t="s">
        <v>12794</v>
      </c>
      <c r="N1550" s="1773"/>
      <c r="O1550" s="1774" t="s">
        <v>12795</v>
      </c>
      <c r="P1550" s="1771">
        <v>1</v>
      </c>
      <c r="Q1550" s="1764" t="s">
        <v>12796</v>
      </c>
      <c r="R1550" s="1775" t="s">
        <v>12658</v>
      </c>
      <c r="S1550" s="1775" t="s">
        <v>9176</v>
      </c>
      <c r="T1550" s="66" t="s">
        <v>12659</v>
      </c>
      <c r="U1550" s="1764"/>
      <c r="V1550" s="66"/>
    </row>
    <row r="1551" spans="3:22" ht="15" customHeight="1" x14ac:dyDescent="0.25">
      <c r="C1551" s="2213">
        <v>44511</v>
      </c>
      <c r="D1551" s="1664" t="s">
        <v>12797</v>
      </c>
      <c r="E1551" s="1765" t="s">
        <v>12798</v>
      </c>
      <c r="F1551" s="1721">
        <v>10</v>
      </c>
      <c r="G1551" s="1766"/>
      <c r="H1551" s="1766"/>
      <c r="I1551" s="1766"/>
      <c r="J1551" s="2138">
        <v>44515</v>
      </c>
      <c r="K1551" s="1665" t="s">
        <v>506</v>
      </c>
      <c r="L1551" s="1720"/>
      <c r="M1551" s="1768" t="s">
        <v>12623</v>
      </c>
      <c r="N1551" s="1768"/>
      <c r="O1551" s="1769" t="s">
        <v>12799</v>
      </c>
      <c r="P1551" s="1721">
        <v>18</v>
      </c>
      <c r="Q1551" s="1765" t="s">
        <v>12178</v>
      </c>
      <c r="R1551" s="1770" t="s">
        <v>12800</v>
      </c>
      <c r="S1551" s="1770" t="s">
        <v>6475</v>
      </c>
      <c r="T1551" s="61" t="s">
        <v>12801</v>
      </c>
      <c r="U1551" s="1765"/>
      <c r="V1551" s="61"/>
    </row>
    <row r="1552" spans="3:22" ht="15" customHeight="1" x14ac:dyDescent="0.25">
      <c r="C1552" s="2213">
        <v>44511</v>
      </c>
      <c r="D1552" s="1693" t="s">
        <v>12784</v>
      </c>
      <c r="E1552" s="2185" t="s">
        <v>12615</v>
      </c>
      <c r="F1552" s="2113" t="s">
        <v>12802</v>
      </c>
      <c r="G1552" s="1793"/>
      <c r="H1552" s="1793"/>
      <c r="I1552" s="1793"/>
      <c r="J1552" s="2223">
        <v>44511</v>
      </c>
      <c r="K1552" s="1694" t="s">
        <v>506</v>
      </c>
      <c r="L1552" s="1694" t="s">
        <v>12803</v>
      </c>
      <c r="M1552" s="1796" t="s">
        <v>12730</v>
      </c>
      <c r="N1552" s="1796"/>
      <c r="O1552" s="1797" t="s">
        <v>12804</v>
      </c>
      <c r="P1552" s="1792">
        <v>0</v>
      </c>
      <c r="Q1552" s="2185" t="s">
        <v>12617</v>
      </c>
      <c r="R1552" s="2186" t="s">
        <v>6602</v>
      </c>
      <c r="S1552" s="2186" t="s">
        <v>6603</v>
      </c>
      <c r="T1552" s="146" t="s">
        <v>12618</v>
      </c>
      <c r="U1552" s="2185"/>
      <c r="V1552" s="146"/>
    </row>
    <row r="1553" spans="3:22" ht="15" customHeight="1" x14ac:dyDescent="0.25">
      <c r="C1553" s="2213">
        <v>44511</v>
      </c>
      <c r="D1553" s="1711" t="s">
        <v>12805</v>
      </c>
      <c r="E1553" s="2180" t="s">
        <v>9211</v>
      </c>
      <c r="F1553" s="2048">
        <v>12</v>
      </c>
      <c r="G1553" s="2049"/>
      <c r="H1553" s="2049"/>
      <c r="I1553" s="2049"/>
      <c r="J1553" s="2250">
        <v>44511</v>
      </c>
      <c r="K1553" s="1712" t="s">
        <v>506</v>
      </c>
      <c r="L1553" s="1712" t="s">
        <v>12806</v>
      </c>
      <c r="M1553" s="2051" t="s">
        <v>12730</v>
      </c>
      <c r="N1553" s="2051"/>
      <c r="O1553" s="2052" t="s">
        <v>12714</v>
      </c>
      <c r="P1553" s="2048">
        <v>1</v>
      </c>
      <c r="Q1553" s="2180" t="s">
        <v>9215</v>
      </c>
      <c r="R1553" s="2182" t="s">
        <v>9216</v>
      </c>
      <c r="S1553" s="2182" t="s">
        <v>6502</v>
      </c>
      <c r="T1553" s="2184" t="s">
        <v>11478</v>
      </c>
      <c r="U1553" s="2180"/>
      <c r="V1553" s="2184"/>
    </row>
    <row r="1554" spans="3:22" ht="15" customHeight="1" x14ac:dyDescent="0.35">
      <c r="C1554" s="2213">
        <v>44510</v>
      </c>
      <c r="D1554" s="1679">
        <v>106107</v>
      </c>
      <c r="E1554" s="1764" t="s">
        <v>10754</v>
      </c>
      <c r="F1554" s="1771">
        <v>64</v>
      </c>
      <c r="G1554" s="1772"/>
      <c r="H1554" s="1815"/>
      <c r="I1554" s="1772" t="s">
        <v>12807</v>
      </c>
      <c r="J1554" s="2137">
        <v>44511</v>
      </c>
      <c r="K1554" s="1680" t="s">
        <v>782</v>
      </c>
      <c r="L1554" s="1720"/>
      <c r="M1554" s="1768" t="s">
        <v>12794</v>
      </c>
      <c r="N1554" s="1768"/>
      <c r="O1554" s="1774" t="s">
        <v>12808</v>
      </c>
      <c r="P1554" s="1771">
        <v>18</v>
      </c>
      <c r="Q1554" s="1764" t="s">
        <v>11076</v>
      </c>
      <c r="R1554" s="1775" t="s">
        <v>7853</v>
      </c>
      <c r="S1554" s="1775" t="s">
        <v>6534</v>
      </c>
      <c r="T1554" s="66" t="s">
        <v>10759</v>
      </c>
      <c r="U1554" s="1764"/>
      <c r="V1554" s="66">
        <v>148324417</v>
      </c>
    </row>
    <row r="1555" spans="3:22" ht="15" customHeight="1" x14ac:dyDescent="0.25">
      <c r="C1555" s="2112">
        <v>44510</v>
      </c>
      <c r="D1555" s="61">
        <v>106413</v>
      </c>
      <c r="E1555" s="1765" t="s">
        <v>12809</v>
      </c>
      <c r="F1555" s="1806">
        <v>2</v>
      </c>
      <c r="G1555" s="1809"/>
      <c r="H1555" s="1808"/>
      <c r="I1555" s="1809" t="s">
        <v>4286</v>
      </c>
      <c r="J1555" s="2216">
        <v>44510</v>
      </c>
      <c r="K1555" s="11" t="s">
        <v>520</v>
      </c>
      <c r="L1555" s="1811"/>
      <c r="M1555" s="10" t="s">
        <v>12775</v>
      </c>
      <c r="N1555" s="10"/>
      <c r="O1555" s="1812" t="s">
        <v>12769</v>
      </c>
      <c r="P1555" s="1806">
        <v>8</v>
      </c>
      <c r="Q1555" s="1765" t="s">
        <v>12810</v>
      </c>
      <c r="R1555" s="1770" t="s">
        <v>8432</v>
      </c>
      <c r="S1555" s="1770" t="s">
        <v>6546</v>
      </c>
      <c r="T1555" s="61" t="s">
        <v>10200</v>
      </c>
      <c r="U1555" s="1765"/>
      <c r="V1555" s="61" t="s">
        <v>11980</v>
      </c>
    </row>
    <row r="1556" spans="3:22" ht="15" customHeight="1" x14ac:dyDescent="0.25">
      <c r="C1556" s="2213">
        <v>44510</v>
      </c>
      <c r="D1556" s="1679" t="s">
        <v>12811</v>
      </c>
      <c r="E1556" s="1764" t="s">
        <v>10754</v>
      </c>
      <c r="F1556" s="1771">
        <v>35</v>
      </c>
      <c r="G1556" s="1772"/>
      <c r="H1556" s="1772"/>
      <c r="I1556" s="1772"/>
      <c r="J1556" s="2137">
        <v>44511</v>
      </c>
      <c r="K1556" s="1680" t="s">
        <v>782</v>
      </c>
      <c r="L1556" s="1720"/>
      <c r="M1556" s="1768" t="s">
        <v>12794</v>
      </c>
      <c r="N1556" s="1768"/>
      <c r="O1556" s="1774" t="s">
        <v>12808</v>
      </c>
      <c r="P1556" s="1771">
        <v>18</v>
      </c>
      <c r="Q1556" s="1764" t="s">
        <v>11076</v>
      </c>
      <c r="R1556" s="1775" t="s">
        <v>7853</v>
      </c>
      <c r="S1556" s="1775" t="s">
        <v>6534</v>
      </c>
      <c r="T1556" s="66" t="s">
        <v>10759</v>
      </c>
      <c r="U1556" s="1764"/>
      <c r="V1556" s="66">
        <v>148324417</v>
      </c>
    </row>
    <row r="1557" spans="3:22" ht="15" customHeight="1" x14ac:dyDescent="0.25">
      <c r="C1557" s="2213">
        <v>44510</v>
      </c>
      <c r="D1557" s="1664" t="s">
        <v>12812</v>
      </c>
      <c r="E1557" s="1765" t="s">
        <v>12809</v>
      </c>
      <c r="F1557" s="1721">
        <v>102</v>
      </c>
      <c r="G1557" s="1766"/>
      <c r="H1557" s="1766"/>
      <c r="I1557" s="1766"/>
      <c r="J1557" s="2138">
        <v>44510</v>
      </c>
      <c r="K1557" s="1665" t="s">
        <v>520</v>
      </c>
      <c r="L1557" s="1720"/>
      <c r="M1557" s="1768" t="s">
        <v>12775</v>
      </c>
      <c r="N1557" s="1768"/>
      <c r="O1557" s="1769" t="s">
        <v>12769</v>
      </c>
      <c r="P1557" s="1721">
        <v>8</v>
      </c>
      <c r="Q1557" s="1765" t="s">
        <v>12810</v>
      </c>
      <c r="R1557" s="1770" t="s">
        <v>8432</v>
      </c>
      <c r="S1557" s="1770" t="s">
        <v>6546</v>
      </c>
      <c r="T1557" s="61" t="s">
        <v>10200</v>
      </c>
      <c r="U1557" s="1765"/>
      <c r="V1557" s="61" t="s">
        <v>11980</v>
      </c>
    </row>
    <row r="1558" spans="3:22" ht="15" customHeight="1" x14ac:dyDescent="0.25">
      <c r="C1558" s="2213">
        <v>44510</v>
      </c>
      <c r="D1558" s="1664" t="s">
        <v>12813</v>
      </c>
      <c r="E1558" s="1765" t="s">
        <v>6945</v>
      </c>
      <c r="F1558" s="1721">
        <v>10</v>
      </c>
      <c r="G1558" s="1766"/>
      <c r="H1558" s="1766"/>
      <c r="I1558" s="1766"/>
      <c r="J1558" s="2138">
        <v>44510</v>
      </c>
      <c r="K1558" s="1665" t="s">
        <v>520</v>
      </c>
      <c r="L1558" s="1720" t="s">
        <v>12616</v>
      </c>
      <c r="M1558" s="1768"/>
      <c r="N1558" s="1768"/>
      <c r="O1558" s="1769" t="s">
        <v>12814</v>
      </c>
      <c r="P1558" s="1721">
        <v>1</v>
      </c>
      <c r="Q1558" s="1765" t="s">
        <v>6944</v>
      </c>
      <c r="R1558" s="1770" t="s">
        <v>6730</v>
      </c>
      <c r="S1558" s="1770" t="s">
        <v>6534</v>
      </c>
      <c r="T1558" s="61" t="s">
        <v>9430</v>
      </c>
      <c r="U1558" s="1765"/>
      <c r="V1558" s="61">
        <v>810528</v>
      </c>
    </row>
    <row r="1559" spans="3:22" ht="15" customHeight="1" x14ac:dyDescent="0.25">
      <c r="C1559" s="2213">
        <v>44509</v>
      </c>
      <c r="D1559" s="1693" t="s">
        <v>12815</v>
      </c>
      <c r="E1559" s="2185" t="s">
        <v>12816</v>
      </c>
      <c r="F1559" s="1792">
        <v>25</v>
      </c>
      <c r="G1559" s="1793"/>
      <c r="H1559" s="1793"/>
      <c r="I1559" s="1793"/>
      <c r="J1559" s="2223">
        <v>44509</v>
      </c>
      <c r="K1559" s="1694" t="s">
        <v>520</v>
      </c>
      <c r="L1559" s="1724" t="s">
        <v>8987</v>
      </c>
      <c r="M1559" s="1796" t="s">
        <v>12765</v>
      </c>
      <c r="N1559" s="1796"/>
      <c r="O1559" s="1797" t="s">
        <v>12817</v>
      </c>
      <c r="P1559" s="1792">
        <v>0</v>
      </c>
      <c r="Q1559" s="2185" t="s">
        <v>6246</v>
      </c>
      <c r="R1559" s="2186" t="s">
        <v>12818</v>
      </c>
      <c r="S1559" s="2186" t="s">
        <v>6502</v>
      </c>
      <c r="T1559" s="146">
        <v>2032</v>
      </c>
      <c r="U1559" s="2185" t="s">
        <v>12819</v>
      </c>
      <c r="V1559" s="146" t="s">
        <v>12820</v>
      </c>
    </row>
    <row r="1560" spans="3:22" ht="15" customHeight="1" x14ac:dyDescent="0.25">
      <c r="C1560" s="2213">
        <v>44509</v>
      </c>
      <c r="D1560" s="1664" t="s">
        <v>12821</v>
      </c>
      <c r="E1560" s="1765" t="s">
        <v>12822</v>
      </c>
      <c r="F1560" s="1721">
        <v>103</v>
      </c>
      <c r="G1560" s="1766"/>
      <c r="H1560" s="1766"/>
      <c r="I1560" s="1766"/>
      <c r="J1560" s="2138">
        <v>44509</v>
      </c>
      <c r="K1560" s="1665" t="s">
        <v>520</v>
      </c>
      <c r="L1560" s="1720"/>
      <c r="M1560" s="1768" t="s">
        <v>12775</v>
      </c>
      <c r="N1560" s="1768"/>
      <c r="O1560" s="1769" t="s">
        <v>12769</v>
      </c>
      <c r="P1560" s="1721">
        <v>18</v>
      </c>
      <c r="Q1560" s="1765" t="s">
        <v>12810</v>
      </c>
      <c r="R1560" s="1770" t="s">
        <v>8432</v>
      </c>
      <c r="S1560" s="1770" t="s">
        <v>6546</v>
      </c>
      <c r="T1560" s="61" t="s">
        <v>10200</v>
      </c>
      <c r="U1560" s="1765"/>
      <c r="V1560" s="61" t="s">
        <v>11980</v>
      </c>
    </row>
    <row r="1561" spans="3:22" ht="15" customHeight="1" x14ac:dyDescent="0.25">
      <c r="C1561" s="2213">
        <v>44508</v>
      </c>
      <c r="D1561" s="1679" t="s">
        <v>12823</v>
      </c>
      <c r="E1561" s="1764" t="s">
        <v>8983</v>
      </c>
      <c r="F1561" s="1771">
        <v>250</v>
      </c>
      <c r="G1561" s="1772"/>
      <c r="H1561" s="1772"/>
      <c r="I1561" s="1772"/>
      <c r="J1561" s="2137">
        <v>44515</v>
      </c>
      <c r="K1561" s="1680" t="s">
        <v>520</v>
      </c>
      <c r="L1561" s="1720"/>
      <c r="M1561" s="1773" t="s">
        <v>12775</v>
      </c>
      <c r="N1561" s="1773"/>
      <c r="O1561" s="1774" t="s">
        <v>4282</v>
      </c>
      <c r="P1561" s="1771">
        <v>6</v>
      </c>
      <c r="Q1561" s="1764" t="s">
        <v>8982</v>
      </c>
      <c r="R1561" s="1775" t="s">
        <v>8984</v>
      </c>
      <c r="S1561" s="1775" t="s">
        <v>6514</v>
      </c>
      <c r="T1561" s="66" t="s">
        <v>11333</v>
      </c>
      <c r="U1561" s="1764"/>
      <c r="V1561" s="2094" t="s">
        <v>11334</v>
      </c>
    </row>
    <row r="1562" spans="3:22" ht="15" customHeight="1" x14ac:dyDescent="0.25">
      <c r="C1562" s="2213">
        <v>44508</v>
      </c>
      <c r="D1562" s="1664" t="s">
        <v>12824</v>
      </c>
      <c r="E1562" s="1765" t="s">
        <v>12825</v>
      </c>
      <c r="F1562" s="1721">
        <v>10</v>
      </c>
      <c r="G1562" s="1766"/>
      <c r="H1562" s="1766"/>
      <c r="I1562" s="1766"/>
      <c r="J1562" s="2138">
        <v>44510</v>
      </c>
      <c r="K1562" s="1665" t="s">
        <v>12826</v>
      </c>
      <c r="L1562" s="1720" t="s">
        <v>12827</v>
      </c>
      <c r="M1562" s="1768" t="s">
        <v>12768</v>
      </c>
      <c r="N1562" s="1768"/>
      <c r="O1562" s="1769" t="s">
        <v>12769</v>
      </c>
      <c r="P1562" s="1721">
        <v>9</v>
      </c>
      <c r="Q1562" s="1765" t="s">
        <v>12828</v>
      </c>
      <c r="R1562" s="1770" t="s">
        <v>12829</v>
      </c>
      <c r="S1562" s="1770" t="s">
        <v>10572</v>
      </c>
      <c r="T1562" s="61" t="s">
        <v>12830</v>
      </c>
      <c r="U1562" s="1765"/>
      <c r="V1562" s="2251" t="s">
        <v>12831</v>
      </c>
    </row>
    <row r="1563" spans="3:22" ht="15" customHeight="1" x14ac:dyDescent="0.25">
      <c r="C1563" s="2213">
        <v>44508</v>
      </c>
      <c r="D1563" s="1664" t="s">
        <v>12832</v>
      </c>
      <c r="E1563" s="1765" t="s">
        <v>12833</v>
      </c>
      <c r="F1563" s="1721">
        <v>22</v>
      </c>
      <c r="G1563" s="1766"/>
      <c r="H1563" s="1766"/>
      <c r="I1563" s="1766"/>
      <c r="J1563" s="2138">
        <v>44510</v>
      </c>
      <c r="K1563" s="1665" t="s">
        <v>506</v>
      </c>
      <c r="L1563" s="1720"/>
      <c r="M1563" s="1768" t="s">
        <v>12794</v>
      </c>
      <c r="N1563" s="1768"/>
      <c r="O1563" s="1769" t="s">
        <v>12808</v>
      </c>
      <c r="P1563" s="1721">
        <v>12</v>
      </c>
      <c r="Q1563" s="1765" t="s">
        <v>1912</v>
      </c>
      <c r="R1563" s="1770" t="s">
        <v>6642</v>
      </c>
      <c r="S1563" s="1770" t="s">
        <v>6447</v>
      </c>
      <c r="T1563" s="61" t="s">
        <v>11130</v>
      </c>
      <c r="U1563" s="1765" t="s">
        <v>12834</v>
      </c>
      <c r="V1563" s="61"/>
    </row>
    <row r="1564" spans="3:22" ht="15" customHeight="1" x14ac:dyDescent="0.25">
      <c r="C1564" s="2213">
        <v>44508</v>
      </c>
      <c r="D1564" s="1679" t="s">
        <v>12835</v>
      </c>
      <c r="E1564" s="1764" t="s">
        <v>7294</v>
      </c>
      <c r="F1564" s="1771">
        <v>50</v>
      </c>
      <c r="G1564" s="1772"/>
      <c r="H1564" s="1772"/>
      <c r="I1564" s="1772"/>
      <c r="J1564" s="2137">
        <v>44508</v>
      </c>
      <c r="K1564" s="1680" t="s">
        <v>782</v>
      </c>
      <c r="L1564" s="1720"/>
      <c r="M1564" s="1773" t="s">
        <v>12775</v>
      </c>
      <c r="N1564" s="1773"/>
      <c r="O1564" s="1774" t="s">
        <v>4282</v>
      </c>
      <c r="P1564" s="1771">
        <v>1</v>
      </c>
      <c r="Q1564" s="1764" t="s">
        <v>1250</v>
      </c>
      <c r="R1564" s="1775" t="s">
        <v>7295</v>
      </c>
      <c r="S1564" s="1775" t="s">
        <v>6475</v>
      </c>
      <c r="T1564" s="66" t="s">
        <v>12836</v>
      </c>
      <c r="U1564" s="1764" t="s">
        <v>12837</v>
      </c>
      <c r="V1564" s="66"/>
    </row>
    <row r="1565" spans="3:22" ht="15" customHeight="1" x14ac:dyDescent="0.25">
      <c r="C1565" s="2213">
        <v>44505</v>
      </c>
      <c r="D1565" s="1679" t="s">
        <v>12838</v>
      </c>
      <c r="E1565" s="1764" t="s">
        <v>12839</v>
      </c>
      <c r="F1565" s="1771">
        <v>24</v>
      </c>
      <c r="G1565" s="1772"/>
      <c r="H1565" s="1772"/>
      <c r="I1565" s="1772"/>
      <c r="J1565" s="2137">
        <v>44510</v>
      </c>
      <c r="K1565" s="1680" t="s">
        <v>506</v>
      </c>
      <c r="L1565" s="1720"/>
      <c r="M1565" s="1773" t="s">
        <v>12775</v>
      </c>
      <c r="N1565" s="1773"/>
      <c r="O1565" s="1774" t="s">
        <v>12769</v>
      </c>
      <c r="P1565" s="1771">
        <v>3</v>
      </c>
      <c r="Q1565" s="1764" t="s">
        <v>6024</v>
      </c>
      <c r="R1565" s="1775" t="s">
        <v>9175</v>
      </c>
      <c r="S1565" s="1775" t="s">
        <v>9176</v>
      </c>
      <c r="T1565" s="66" t="s">
        <v>10135</v>
      </c>
      <c r="U1565" s="1764" t="s">
        <v>12840</v>
      </c>
      <c r="V1565" s="66">
        <v>153669597</v>
      </c>
    </row>
    <row r="1566" spans="3:22" ht="15" customHeight="1" x14ac:dyDescent="0.25">
      <c r="C1566" s="2213">
        <v>44505</v>
      </c>
      <c r="D1566" s="1679" t="s">
        <v>12841</v>
      </c>
      <c r="E1566" s="1764" t="s">
        <v>8654</v>
      </c>
      <c r="F1566" s="1771">
        <v>50</v>
      </c>
      <c r="G1566" s="1772"/>
      <c r="H1566" s="1772"/>
      <c r="I1566" s="1772"/>
      <c r="J1566" s="2137">
        <v>44505</v>
      </c>
      <c r="K1566" s="1680" t="s">
        <v>506</v>
      </c>
      <c r="L1566" s="1720"/>
      <c r="M1566" s="1773" t="s">
        <v>12842</v>
      </c>
      <c r="N1566" s="1773"/>
      <c r="O1566" s="1774" t="s">
        <v>12808</v>
      </c>
      <c r="P1566" s="1771">
        <v>0</v>
      </c>
      <c r="Q1566" s="1764" t="s">
        <v>12843</v>
      </c>
      <c r="R1566" s="1775" t="s">
        <v>8655</v>
      </c>
      <c r="S1566" s="1775" t="s">
        <v>6465</v>
      </c>
      <c r="T1566" s="66" t="s">
        <v>9489</v>
      </c>
      <c r="U1566" s="1764"/>
      <c r="V1566" s="66">
        <v>18105292</v>
      </c>
    </row>
    <row r="1567" spans="3:22" ht="15" customHeight="1" x14ac:dyDescent="0.25">
      <c r="C1567" s="2213">
        <v>44505</v>
      </c>
      <c r="D1567" s="1679" t="s">
        <v>12844</v>
      </c>
      <c r="E1567" s="1764" t="s">
        <v>6906</v>
      </c>
      <c r="F1567" s="1771">
        <v>10</v>
      </c>
      <c r="G1567" s="1772"/>
      <c r="H1567" s="1772"/>
      <c r="I1567" s="1772"/>
      <c r="J1567" s="2137">
        <v>44505</v>
      </c>
      <c r="K1567" s="1680" t="s">
        <v>3667</v>
      </c>
      <c r="L1567" s="1720"/>
      <c r="M1567" s="1773" t="s">
        <v>12845</v>
      </c>
      <c r="N1567" s="1773"/>
      <c r="O1567" s="1774" t="s">
        <v>12846</v>
      </c>
      <c r="P1567" s="1771">
        <v>0</v>
      </c>
      <c r="Q1567" s="1764" t="s">
        <v>4617</v>
      </c>
      <c r="R1567" s="1775" t="s">
        <v>6803</v>
      </c>
      <c r="S1567" s="1775" t="s">
        <v>6804</v>
      </c>
      <c r="T1567" s="66" t="s">
        <v>10799</v>
      </c>
      <c r="U1567" s="1764"/>
      <c r="V1567" s="66" t="s">
        <v>12018</v>
      </c>
    </row>
    <row r="1568" spans="3:22" ht="15" customHeight="1" x14ac:dyDescent="0.25">
      <c r="C1568" s="2213">
        <v>44505</v>
      </c>
      <c r="D1568" s="1664" t="s">
        <v>12847</v>
      </c>
      <c r="E1568" s="2252" t="s">
        <v>12848</v>
      </c>
      <c r="F1568" s="2069">
        <v>6</v>
      </c>
      <c r="G1568" s="2253"/>
      <c r="H1568" s="2253"/>
      <c r="I1568" s="2253"/>
      <c r="J1568" s="2138">
        <v>44505</v>
      </c>
      <c r="K1568" s="1665" t="s">
        <v>506</v>
      </c>
      <c r="L1568" s="1720" t="s">
        <v>12779</v>
      </c>
      <c r="M1568" s="1768" t="s">
        <v>627</v>
      </c>
      <c r="N1568" s="1768"/>
      <c r="O1568" s="1769" t="s">
        <v>12849</v>
      </c>
      <c r="P1568" s="1806">
        <v>4</v>
      </c>
      <c r="Q1568" s="2252" t="s">
        <v>12850</v>
      </c>
      <c r="R1568" s="2254" t="s">
        <v>12851</v>
      </c>
      <c r="S1568" s="2254" t="s">
        <v>4783</v>
      </c>
      <c r="T1568" s="2252" t="s">
        <v>12852</v>
      </c>
      <c r="U1568" s="2252"/>
      <c r="V1568" s="2139"/>
    </row>
    <row r="1569" spans="3:22" ht="15" customHeight="1" x14ac:dyDescent="0.25">
      <c r="C1569" s="2213">
        <v>44505</v>
      </c>
      <c r="D1569" s="1679" t="s">
        <v>12853</v>
      </c>
      <c r="E1569" s="1764" t="s">
        <v>12854</v>
      </c>
      <c r="F1569" s="1771">
        <v>350</v>
      </c>
      <c r="G1569" s="1772"/>
      <c r="H1569" s="1772"/>
      <c r="I1569" s="1772"/>
      <c r="J1569" s="2137">
        <v>44505</v>
      </c>
      <c r="K1569" s="1680" t="s">
        <v>506</v>
      </c>
      <c r="L1569" s="1720" t="s">
        <v>12855</v>
      </c>
      <c r="M1569" s="1773" t="s">
        <v>12856</v>
      </c>
      <c r="N1569" s="1773"/>
      <c r="O1569" s="1774" t="s">
        <v>12846</v>
      </c>
      <c r="P1569" s="1771">
        <v>0</v>
      </c>
      <c r="Q1569" s="1764" t="s">
        <v>12857</v>
      </c>
      <c r="R1569" s="1775" t="s">
        <v>6730</v>
      </c>
      <c r="S1569" s="1775" t="s">
        <v>6534</v>
      </c>
      <c r="T1569" s="66">
        <v>80301</v>
      </c>
      <c r="U1569" s="1764"/>
      <c r="V1569" s="66"/>
    </row>
    <row r="1570" spans="3:22" ht="15" customHeight="1" x14ac:dyDescent="0.25">
      <c r="C1570" s="2213">
        <v>44504</v>
      </c>
      <c r="D1570" s="1679" t="s">
        <v>12858</v>
      </c>
      <c r="E1570" s="1764" t="s">
        <v>6906</v>
      </c>
      <c r="F1570" s="1771">
        <v>25</v>
      </c>
      <c r="G1570" s="1772"/>
      <c r="H1570" s="1772"/>
      <c r="I1570" s="1772"/>
      <c r="J1570" s="2137">
        <v>44505</v>
      </c>
      <c r="K1570" s="1680" t="s">
        <v>3667</v>
      </c>
      <c r="L1570" s="1720"/>
      <c r="M1570" s="1773" t="s">
        <v>12845</v>
      </c>
      <c r="N1570" s="1773"/>
      <c r="O1570" s="1774" t="s">
        <v>12846</v>
      </c>
      <c r="P1570" s="1771">
        <v>0</v>
      </c>
      <c r="Q1570" s="1764" t="s">
        <v>4617</v>
      </c>
      <c r="R1570" s="1775" t="s">
        <v>6803</v>
      </c>
      <c r="S1570" s="1775" t="s">
        <v>6804</v>
      </c>
      <c r="T1570" s="66" t="s">
        <v>10799</v>
      </c>
      <c r="U1570" s="1764"/>
      <c r="V1570" s="66" t="s">
        <v>12018</v>
      </c>
    </row>
    <row r="1571" spans="3:22" ht="15" customHeight="1" x14ac:dyDescent="0.25">
      <c r="C1571" s="2213">
        <v>44504</v>
      </c>
      <c r="D1571" s="1664" t="s">
        <v>12859</v>
      </c>
      <c r="E1571" s="1765" t="s">
        <v>12860</v>
      </c>
      <c r="F1571" s="1816">
        <v>22</v>
      </c>
      <c r="G1571" s="1766"/>
      <c r="H1571" s="1766"/>
      <c r="I1571" s="1766"/>
      <c r="J1571" s="2138">
        <v>44510</v>
      </c>
      <c r="K1571" s="1665" t="s">
        <v>3667</v>
      </c>
      <c r="L1571" s="1720"/>
      <c r="M1571" s="1665" t="s">
        <v>12845</v>
      </c>
      <c r="N1571" s="1665"/>
      <c r="O1571" s="1769" t="s">
        <v>12861</v>
      </c>
      <c r="P1571" s="1721">
        <v>0</v>
      </c>
      <c r="Q1571" s="1765" t="s">
        <v>9131</v>
      </c>
      <c r="R1571" s="1770" t="s">
        <v>7860</v>
      </c>
      <c r="S1571" s="1770" t="s">
        <v>6465</v>
      </c>
      <c r="T1571" s="61" t="s">
        <v>12862</v>
      </c>
      <c r="U1571" s="1765" t="s">
        <v>12863</v>
      </c>
      <c r="V1571" s="61" t="s">
        <v>10217</v>
      </c>
    </row>
    <row r="1572" spans="3:22" ht="15" customHeight="1" x14ac:dyDescent="0.25">
      <c r="C1572" s="2213">
        <v>44504</v>
      </c>
      <c r="D1572" s="2064" t="s">
        <v>12864</v>
      </c>
      <c r="E1572" s="1765" t="s">
        <v>9617</v>
      </c>
      <c r="F1572" s="2255">
        <v>34</v>
      </c>
      <c r="G1572" s="1799"/>
      <c r="H1572" s="1799"/>
      <c r="I1572" s="1799"/>
      <c r="J1572" s="1800">
        <v>44505</v>
      </c>
      <c r="K1572" s="1800" t="e" vm="1">
        <v>#VALUE!</v>
      </c>
      <c r="L1572" s="1720" t="s">
        <v>12865</v>
      </c>
      <c r="M1572" s="1801" t="s">
        <v>12866</v>
      </c>
      <c r="N1572" s="1801"/>
      <c r="O1572" s="1678" t="s">
        <v>12867</v>
      </c>
      <c r="P1572" s="1802">
        <v>1</v>
      </c>
      <c r="Q1572" s="1765" t="s">
        <v>9623</v>
      </c>
      <c r="R1572" s="1765" t="s">
        <v>9624</v>
      </c>
      <c r="S1572" s="1765" t="s">
        <v>6546</v>
      </c>
      <c r="T1572" s="61" t="s">
        <v>9625</v>
      </c>
      <c r="U1572" s="1765" t="s">
        <v>9626</v>
      </c>
      <c r="V1572" s="61">
        <v>496548183</v>
      </c>
    </row>
    <row r="1573" spans="3:22" ht="15" customHeight="1" x14ac:dyDescent="0.25">
      <c r="C1573" s="2213">
        <v>44504</v>
      </c>
      <c r="D1573" s="1693" t="s">
        <v>12868</v>
      </c>
      <c r="E1573" s="2185" t="s">
        <v>11774</v>
      </c>
      <c r="F1573" s="1792">
        <v>70</v>
      </c>
      <c r="G1573" s="1793"/>
      <c r="H1573" s="1793"/>
      <c r="I1573" s="1793"/>
      <c r="J1573" s="2223">
        <v>44504</v>
      </c>
      <c r="K1573" s="1694" t="s">
        <v>506</v>
      </c>
      <c r="L1573" s="1694" t="s">
        <v>8987</v>
      </c>
      <c r="M1573" s="1796" t="s">
        <v>12842</v>
      </c>
      <c r="N1573" s="1796"/>
      <c r="O1573" s="1797" t="s">
        <v>4282</v>
      </c>
      <c r="P1573" s="1792">
        <v>1</v>
      </c>
      <c r="Q1573" s="2185" t="s">
        <v>12869</v>
      </c>
      <c r="R1573" s="2186" t="s">
        <v>6707</v>
      </c>
      <c r="S1573" s="2186" t="s">
        <v>6708</v>
      </c>
      <c r="T1573" s="146" t="s">
        <v>10690</v>
      </c>
      <c r="U1573" s="2185" t="s">
        <v>12870</v>
      </c>
      <c r="V1573" s="146">
        <v>861230104</v>
      </c>
    </row>
    <row r="1574" spans="3:22" ht="15" customHeight="1" x14ac:dyDescent="0.25">
      <c r="C1574" s="2213">
        <v>44504</v>
      </c>
      <c r="D1574" s="1693" t="s">
        <v>12871</v>
      </c>
      <c r="E1574" s="2185" t="s">
        <v>12872</v>
      </c>
      <c r="F1574" s="1792">
        <v>20</v>
      </c>
      <c r="G1574" s="1793"/>
      <c r="H1574" s="1793"/>
      <c r="I1574" s="1793"/>
      <c r="J1574" s="2223">
        <v>44504</v>
      </c>
      <c r="K1574" s="1694" t="s">
        <v>506</v>
      </c>
      <c r="L1574" s="1694" t="s">
        <v>8987</v>
      </c>
      <c r="M1574" s="1796" t="s">
        <v>12842</v>
      </c>
      <c r="N1574" s="1796"/>
      <c r="O1574" s="1797" t="s">
        <v>4282</v>
      </c>
      <c r="P1574" s="1792">
        <v>15</v>
      </c>
      <c r="Q1574" s="2185" t="s">
        <v>12873</v>
      </c>
      <c r="R1574" s="2186" t="s">
        <v>12874</v>
      </c>
      <c r="S1574" s="2186" t="s">
        <v>6546</v>
      </c>
      <c r="T1574" s="146" t="s">
        <v>12875</v>
      </c>
      <c r="U1574" s="2185"/>
      <c r="V1574" s="146"/>
    </row>
    <row r="1575" spans="3:22" ht="15" customHeight="1" x14ac:dyDescent="0.25">
      <c r="C1575" s="2213">
        <v>44503</v>
      </c>
      <c r="D1575" s="1664" t="s">
        <v>12876</v>
      </c>
      <c r="E1575" s="1764" t="s">
        <v>12877</v>
      </c>
      <c r="F1575" s="1665">
        <v>147</v>
      </c>
      <c r="G1575" s="1766"/>
      <c r="H1575" s="1766"/>
      <c r="I1575" s="1766"/>
      <c r="J1575" s="2138">
        <v>44503</v>
      </c>
      <c r="K1575" s="1802" t="s">
        <v>520</v>
      </c>
      <c r="L1575" s="1720" t="s">
        <v>12779</v>
      </c>
      <c r="M1575" s="1768" t="s">
        <v>12845</v>
      </c>
      <c r="N1575" s="1768"/>
      <c r="O1575" s="1769" t="s">
        <v>12795</v>
      </c>
      <c r="P1575" s="1721">
        <v>3</v>
      </c>
      <c r="Q1575" s="1764" t="s">
        <v>12743</v>
      </c>
      <c r="R1575" s="1775" t="s">
        <v>12878</v>
      </c>
      <c r="S1575" s="1775" t="s">
        <v>6546</v>
      </c>
      <c r="T1575" s="66" t="s">
        <v>12879</v>
      </c>
      <c r="U1575" s="1764"/>
      <c r="V1575" s="66">
        <v>112043</v>
      </c>
    </row>
    <row r="1576" spans="3:22" ht="15" customHeight="1" x14ac:dyDescent="0.25">
      <c r="C1576" s="2213">
        <v>44503</v>
      </c>
      <c r="D1576" s="1679" t="s">
        <v>12880</v>
      </c>
      <c r="E1576" s="1764" t="s">
        <v>12881</v>
      </c>
      <c r="F1576" s="1771">
        <v>200</v>
      </c>
      <c r="G1576" s="1772"/>
      <c r="H1576" s="1772"/>
      <c r="I1576" s="1772"/>
      <c r="J1576" s="2137">
        <v>44503</v>
      </c>
      <c r="K1576" s="1680" t="s">
        <v>782</v>
      </c>
      <c r="L1576" s="1720"/>
      <c r="M1576" s="1773" t="s">
        <v>4420</v>
      </c>
      <c r="N1576" s="1773"/>
      <c r="O1576" s="1774" t="s">
        <v>8679</v>
      </c>
      <c r="P1576" s="1771">
        <v>4</v>
      </c>
      <c r="Q1576" s="1764" t="s">
        <v>4280</v>
      </c>
      <c r="R1576" s="1775" t="s">
        <v>6730</v>
      </c>
      <c r="S1576" s="1775" t="s">
        <v>6534</v>
      </c>
      <c r="T1576" s="66" t="s">
        <v>12882</v>
      </c>
      <c r="U1576" s="1764" t="s">
        <v>12883</v>
      </c>
      <c r="V1576" s="66">
        <v>354289814</v>
      </c>
    </row>
    <row r="1577" spans="3:22" ht="15" customHeight="1" x14ac:dyDescent="0.25">
      <c r="C1577" s="2213">
        <v>44503</v>
      </c>
      <c r="D1577" s="1679" t="s">
        <v>12884</v>
      </c>
      <c r="E1577" s="1764" t="s">
        <v>10916</v>
      </c>
      <c r="F1577" s="1771">
        <v>132</v>
      </c>
      <c r="G1577" s="1772"/>
      <c r="H1577" s="1772"/>
      <c r="I1577" s="1772"/>
      <c r="J1577" s="2137">
        <v>44503</v>
      </c>
      <c r="K1577" s="1680" t="s">
        <v>506</v>
      </c>
      <c r="L1577" s="1720" t="s">
        <v>12885</v>
      </c>
      <c r="M1577" s="1773" t="s">
        <v>12886</v>
      </c>
      <c r="N1577" s="1773"/>
      <c r="O1577" s="1774" t="s">
        <v>12795</v>
      </c>
      <c r="P1577" s="1771">
        <v>1</v>
      </c>
      <c r="Q1577" s="1764" t="s">
        <v>11763</v>
      </c>
      <c r="R1577" s="1775" t="s">
        <v>7896</v>
      </c>
      <c r="S1577" s="1775" t="s">
        <v>6579</v>
      </c>
      <c r="T1577" s="66" t="s">
        <v>10922</v>
      </c>
      <c r="U1577" s="1764" t="s">
        <v>12887</v>
      </c>
      <c r="V1577" s="66"/>
    </row>
    <row r="1578" spans="3:22" ht="15" customHeight="1" x14ac:dyDescent="0.25">
      <c r="C1578" s="2213">
        <v>44502</v>
      </c>
      <c r="D1578" s="1679" t="s">
        <v>12888</v>
      </c>
      <c r="E1578" s="1764" t="s">
        <v>8707</v>
      </c>
      <c r="F1578" s="1771">
        <v>13</v>
      </c>
      <c r="G1578" s="1772"/>
      <c r="H1578" s="1772"/>
      <c r="I1578" s="1772"/>
      <c r="J1578" s="2137">
        <v>44502</v>
      </c>
      <c r="K1578" s="1680" t="s">
        <v>520</v>
      </c>
      <c r="L1578" s="1778"/>
      <c r="M1578" s="1773" t="s">
        <v>12866</v>
      </c>
      <c r="N1578" s="1773"/>
      <c r="O1578" s="1774" t="s">
        <v>12889</v>
      </c>
      <c r="P1578" s="1771">
        <v>28</v>
      </c>
      <c r="Q1578" s="1764" t="s">
        <v>8706</v>
      </c>
      <c r="R1578" s="1775" t="s">
        <v>8708</v>
      </c>
      <c r="S1578" s="1775" t="s">
        <v>6573</v>
      </c>
      <c r="T1578" s="66" t="s">
        <v>9928</v>
      </c>
      <c r="U1578" s="1764" t="s">
        <v>12890</v>
      </c>
      <c r="V1578" s="66" t="s">
        <v>9930</v>
      </c>
    </row>
    <row r="1579" spans="3:22" ht="15" customHeight="1" x14ac:dyDescent="0.25">
      <c r="C1579" s="2213">
        <v>44502</v>
      </c>
      <c r="D1579" s="1664" t="s">
        <v>12891</v>
      </c>
      <c r="E1579" s="1765" t="s">
        <v>7817</v>
      </c>
      <c r="F1579" s="1721">
        <v>31</v>
      </c>
      <c r="G1579" s="1766"/>
      <c r="H1579" s="1766"/>
      <c r="I1579" s="1766"/>
      <c r="J1579" s="2138">
        <v>44502</v>
      </c>
      <c r="K1579" s="1665" t="s">
        <v>782</v>
      </c>
      <c r="L1579" s="1778"/>
      <c r="M1579" s="1768" t="s">
        <v>12892</v>
      </c>
      <c r="N1579" s="1768"/>
      <c r="O1579" s="1769" t="s">
        <v>8652</v>
      </c>
      <c r="P1579" s="1721">
        <v>37</v>
      </c>
      <c r="Q1579" s="1765" t="s">
        <v>7816</v>
      </c>
      <c r="R1579" s="1770" t="s">
        <v>7818</v>
      </c>
      <c r="S1579" s="1770" t="s">
        <v>6484</v>
      </c>
      <c r="T1579" s="61" t="s">
        <v>10086</v>
      </c>
      <c r="U1579" s="1765" t="s">
        <v>9200</v>
      </c>
      <c r="V1579" s="61"/>
    </row>
    <row r="1580" spans="3:22" ht="15" customHeight="1" x14ac:dyDescent="0.25">
      <c r="C1580" s="2213">
        <v>44502</v>
      </c>
      <c r="D1580" s="1664" t="s">
        <v>12893</v>
      </c>
      <c r="E1580" s="1765" t="s">
        <v>6906</v>
      </c>
      <c r="F1580" s="1721">
        <v>25</v>
      </c>
      <c r="G1580" s="1766"/>
      <c r="H1580" s="1766"/>
      <c r="I1580" s="1766"/>
      <c r="J1580" s="2138">
        <v>44502</v>
      </c>
      <c r="K1580" s="1665" t="s">
        <v>506</v>
      </c>
      <c r="L1580" s="1720"/>
      <c r="M1580" s="1768" t="s">
        <v>12892</v>
      </c>
      <c r="N1580" s="1768"/>
      <c r="O1580" s="1769" t="s">
        <v>8737</v>
      </c>
      <c r="P1580" s="1721">
        <v>0</v>
      </c>
      <c r="Q1580" s="1765" t="s">
        <v>4617</v>
      </c>
      <c r="R1580" s="1770" t="s">
        <v>6803</v>
      </c>
      <c r="S1580" s="1770" t="s">
        <v>6804</v>
      </c>
      <c r="T1580" s="61" t="s">
        <v>10799</v>
      </c>
      <c r="U1580" s="1765"/>
      <c r="V1580" s="61"/>
    </row>
    <row r="1581" spans="3:22" ht="15" customHeight="1" x14ac:dyDescent="0.25">
      <c r="C1581" s="2213">
        <v>44502</v>
      </c>
      <c r="D1581" s="1679" t="s">
        <v>12894</v>
      </c>
      <c r="E1581" s="1764" t="s">
        <v>12895</v>
      </c>
      <c r="F1581" s="1771">
        <v>60</v>
      </c>
      <c r="G1581" s="1772"/>
      <c r="H1581" s="1772"/>
      <c r="I1581" s="1772"/>
      <c r="J1581" s="2137">
        <v>44502</v>
      </c>
      <c r="K1581" s="1680" t="s">
        <v>3667</v>
      </c>
      <c r="L1581" s="1789"/>
      <c r="M1581" s="1773"/>
      <c r="N1581" s="1773"/>
      <c r="O1581" s="1774" t="s">
        <v>8737</v>
      </c>
      <c r="P1581" s="1771">
        <v>2</v>
      </c>
      <c r="Q1581" s="1764" t="s">
        <v>8631</v>
      </c>
      <c r="R1581" s="1775" t="s">
        <v>7818</v>
      </c>
      <c r="S1581" s="1775" t="s">
        <v>6484</v>
      </c>
      <c r="T1581" s="66" t="s">
        <v>10594</v>
      </c>
      <c r="U1581" s="1764"/>
      <c r="V1581" s="66">
        <v>283561</v>
      </c>
    </row>
    <row r="1582" spans="3:22" ht="15" customHeight="1" x14ac:dyDescent="0.25">
      <c r="C1582" s="2213">
        <v>44502</v>
      </c>
      <c r="D1582" s="1693" t="s">
        <v>12896</v>
      </c>
      <c r="E1582" s="2185" t="s">
        <v>12621</v>
      </c>
      <c r="F1582" s="1792">
        <v>7</v>
      </c>
      <c r="G1582" s="1793"/>
      <c r="H1582" s="1793"/>
      <c r="I1582" s="1793"/>
      <c r="J1582" s="1794">
        <v>44502</v>
      </c>
      <c r="K1582" s="1694" t="s">
        <v>506</v>
      </c>
      <c r="L1582" s="1724"/>
      <c r="M1582" s="1796" t="s">
        <v>4420</v>
      </c>
      <c r="N1582" s="1796"/>
      <c r="O1582" s="1797" t="s">
        <v>8717</v>
      </c>
      <c r="P1582" s="1792">
        <v>2</v>
      </c>
      <c r="Q1582" s="2185" t="s">
        <v>524</v>
      </c>
      <c r="R1582" s="2186" t="s">
        <v>7031</v>
      </c>
      <c r="S1582" s="2186" t="s">
        <v>6534</v>
      </c>
      <c r="T1582" s="146">
        <v>80403</v>
      </c>
      <c r="U1582" s="2185"/>
      <c r="V1582" s="146"/>
    </row>
    <row r="1583" spans="3:22" ht="15" customHeight="1" x14ac:dyDescent="0.25">
      <c r="C1583" s="2213">
        <v>44501</v>
      </c>
      <c r="D1583" s="1679" t="s">
        <v>12897</v>
      </c>
      <c r="E1583" s="1764" t="s">
        <v>12898</v>
      </c>
      <c r="F1583" s="1771">
        <v>47</v>
      </c>
      <c r="G1583" s="1772"/>
      <c r="H1583" s="1772"/>
      <c r="I1583" s="1772"/>
      <c r="J1583" s="2137">
        <v>44501</v>
      </c>
      <c r="K1583" s="1680" t="s">
        <v>2515</v>
      </c>
      <c r="L1583" s="1778"/>
      <c r="M1583" s="1773" t="s">
        <v>12899</v>
      </c>
      <c r="N1583" s="1773"/>
      <c r="O1583" s="1774" t="s">
        <v>12900</v>
      </c>
      <c r="P1583" s="1771">
        <v>67</v>
      </c>
      <c r="Q1583" s="1764" t="s">
        <v>12901</v>
      </c>
      <c r="R1583" s="1775" t="s">
        <v>9569</v>
      </c>
      <c r="S1583" s="1775" t="s">
        <v>6546</v>
      </c>
      <c r="T1583" s="66">
        <v>94539</v>
      </c>
      <c r="U1583" s="1764"/>
      <c r="V1583" s="66"/>
    </row>
    <row r="1584" spans="3:22" ht="15" customHeight="1" x14ac:dyDescent="0.25">
      <c r="C1584" s="2213">
        <v>44501</v>
      </c>
      <c r="D1584" s="1693" t="s">
        <v>12902</v>
      </c>
      <c r="E1584" s="2185" t="s">
        <v>9871</v>
      </c>
      <c r="F1584" s="2113" t="s">
        <v>12903</v>
      </c>
      <c r="G1584" s="1793"/>
      <c r="H1584" s="1793"/>
      <c r="I1584" s="1793"/>
      <c r="J1584" s="2223">
        <v>44501</v>
      </c>
      <c r="K1584" s="1694" t="s">
        <v>506</v>
      </c>
      <c r="L1584" s="1694" t="s">
        <v>8987</v>
      </c>
      <c r="M1584" s="1796" t="s">
        <v>12904</v>
      </c>
      <c r="N1584" s="1796"/>
      <c r="O1584" s="1797" t="s">
        <v>12795</v>
      </c>
      <c r="P1584" s="1792">
        <v>9</v>
      </c>
      <c r="Q1584" s="2185" t="s">
        <v>5751</v>
      </c>
      <c r="R1584" s="2186" t="s">
        <v>9876</v>
      </c>
      <c r="S1584" s="2186" t="s">
        <v>7237</v>
      </c>
      <c r="T1584" s="146" t="s">
        <v>9877</v>
      </c>
      <c r="U1584" s="2185"/>
      <c r="V1584" s="146"/>
    </row>
    <row r="1585" spans="3:22" ht="15" customHeight="1" x14ac:dyDescent="0.25">
      <c r="C1585" s="2213">
        <v>44497</v>
      </c>
      <c r="D1585" s="1921" t="s">
        <v>12905</v>
      </c>
      <c r="E1585" s="2242" t="s">
        <v>8923</v>
      </c>
      <c r="F1585" s="1928">
        <v>9</v>
      </c>
      <c r="G1585" s="1924"/>
      <c r="H1585" s="1924"/>
      <c r="I1585" s="1924"/>
      <c r="J1585" s="2243" t="s">
        <v>724</v>
      </c>
      <c r="K1585" s="1922" t="s">
        <v>506</v>
      </c>
      <c r="L1585" s="1922" t="s">
        <v>12906</v>
      </c>
      <c r="M1585" s="1926" t="s">
        <v>627</v>
      </c>
      <c r="N1585" s="1926"/>
      <c r="O1585" s="1927" t="s">
        <v>12907</v>
      </c>
      <c r="P1585" s="1928">
        <v>0</v>
      </c>
      <c r="Q1585" s="2242" t="s">
        <v>6309</v>
      </c>
      <c r="R1585" s="2244" t="s">
        <v>7667</v>
      </c>
      <c r="S1585" s="2244" t="s">
        <v>6502</v>
      </c>
      <c r="T1585" s="2245" t="s">
        <v>11151</v>
      </c>
      <c r="U1585" s="2242" t="s">
        <v>11152</v>
      </c>
      <c r="V1585" s="2245">
        <v>253053240</v>
      </c>
    </row>
    <row r="1586" spans="3:22" ht="15" customHeight="1" x14ac:dyDescent="0.25">
      <c r="C1586" s="2213">
        <v>44497</v>
      </c>
      <c r="D1586" s="1693" t="s">
        <v>12778</v>
      </c>
      <c r="E1586" s="2185" t="s">
        <v>9610</v>
      </c>
      <c r="F1586" s="2256" t="s">
        <v>12908</v>
      </c>
      <c r="G1586" s="1793"/>
      <c r="H1586" s="1793"/>
      <c r="I1586" s="1793"/>
      <c r="J1586" s="2223">
        <v>44498</v>
      </c>
      <c r="K1586" s="1694" t="s">
        <v>506</v>
      </c>
      <c r="L1586" s="1724" t="s">
        <v>12909</v>
      </c>
      <c r="M1586" s="1796" t="s">
        <v>4420</v>
      </c>
      <c r="N1586" s="1796"/>
      <c r="O1586" s="1797" t="s">
        <v>12910</v>
      </c>
      <c r="P1586" s="1792">
        <v>3</v>
      </c>
      <c r="Q1586" s="2185" t="s">
        <v>5851</v>
      </c>
      <c r="R1586" s="2186" t="s">
        <v>9301</v>
      </c>
      <c r="S1586" s="2186" t="s">
        <v>6502</v>
      </c>
      <c r="T1586" s="146" t="s">
        <v>11802</v>
      </c>
      <c r="U1586" s="2185" t="s">
        <v>9615</v>
      </c>
      <c r="V1586" s="146"/>
    </row>
    <row r="1587" spans="3:22" ht="15" customHeight="1" x14ac:dyDescent="0.25">
      <c r="C1587" s="2213">
        <v>44497</v>
      </c>
      <c r="D1587" s="1734" t="s">
        <v>12911</v>
      </c>
      <c r="E1587" s="1764" t="s">
        <v>9826</v>
      </c>
      <c r="F1587" s="1785">
        <v>50</v>
      </c>
      <c r="G1587" s="1786"/>
      <c r="H1587" s="1786"/>
      <c r="I1587" s="1786"/>
      <c r="J1587" s="2229" t="s">
        <v>724</v>
      </c>
      <c r="K1587" s="1735" t="s">
        <v>506</v>
      </c>
      <c r="L1587" s="1789" t="s">
        <v>12912</v>
      </c>
      <c r="M1587" s="1790" t="s">
        <v>12913</v>
      </c>
      <c r="N1587" s="1790"/>
      <c r="O1587" s="1791" t="s">
        <v>12914</v>
      </c>
      <c r="P1587" s="1785">
        <v>0</v>
      </c>
      <c r="Q1587" s="1764" t="s">
        <v>9831</v>
      </c>
      <c r="R1587" s="1775" t="s">
        <v>7896</v>
      </c>
      <c r="S1587" s="1775" t="s">
        <v>6579</v>
      </c>
      <c r="T1587" s="66" t="s">
        <v>12694</v>
      </c>
      <c r="U1587" s="1764" t="s">
        <v>9832</v>
      </c>
      <c r="V1587" s="66">
        <v>174975302</v>
      </c>
    </row>
    <row r="1588" spans="3:22" ht="15" customHeight="1" x14ac:dyDescent="0.25">
      <c r="C1588" s="2213">
        <v>44497</v>
      </c>
      <c r="D1588" s="1664" t="s">
        <v>12915</v>
      </c>
      <c r="E1588" s="1765" t="s">
        <v>12916</v>
      </c>
      <c r="F1588" s="1721">
        <v>30</v>
      </c>
      <c r="G1588" s="1766"/>
      <c r="H1588" s="1766"/>
      <c r="I1588" s="1766"/>
      <c r="J1588" s="2138">
        <v>44498</v>
      </c>
      <c r="K1588" s="1665" t="s">
        <v>506</v>
      </c>
      <c r="L1588" s="1720"/>
      <c r="M1588" s="1768" t="s">
        <v>12892</v>
      </c>
      <c r="N1588" s="1768"/>
      <c r="O1588" s="1769" t="s">
        <v>8785</v>
      </c>
      <c r="P1588" s="1721">
        <v>19</v>
      </c>
      <c r="Q1588" s="1765" t="s">
        <v>10838</v>
      </c>
      <c r="R1588" s="1770" t="s">
        <v>8017</v>
      </c>
      <c r="S1588" s="1770" t="s">
        <v>6603</v>
      </c>
      <c r="T1588" s="61">
        <v>84003</v>
      </c>
      <c r="U1588" s="1765" t="s">
        <v>12917</v>
      </c>
      <c r="V1588" s="61">
        <v>447648865</v>
      </c>
    </row>
    <row r="1589" spans="3:22" ht="15" customHeight="1" x14ac:dyDescent="0.25">
      <c r="C1589" s="2213">
        <v>44497</v>
      </c>
      <c r="D1589" s="1664" t="s">
        <v>12918</v>
      </c>
      <c r="E1589" s="1765" t="s">
        <v>12919</v>
      </c>
      <c r="F1589" s="1721">
        <v>50</v>
      </c>
      <c r="G1589" s="1766"/>
      <c r="H1589" s="1766"/>
      <c r="I1589" s="1766"/>
      <c r="J1589" s="2138">
        <v>44498</v>
      </c>
      <c r="K1589" s="1665" t="s">
        <v>506</v>
      </c>
      <c r="L1589" s="1720" t="s">
        <v>12920</v>
      </c>
      <c r="M1589" s="1768" t="s">
        <v>12892</v>
      </c>
      <c r="N1589" s="1768"/>
      <c r="O1589" s="1769" t="s">
        <v>12900</v>
      </c>
      <c r="P1589" s="1721">
        <v>62</v>
      </c>
      <c r="Q1589" s="1765" t="s">
        <v>12921</v>
      </c>
      <c r="R1589" s="1770" t="s">
        <v>12922</v>
      </c>
      <c r="S1589" s="1770" t="s">
        <v>9176</v>
      </c>
      <c r="T1589" s="61" t="s">
        <v>12923</v>
      </c>
      <c r="U1589" s="1765"/>
      <c r="V1589" s="61">
        <v>623744175</v>
      </c>
    </row>
    <row r="1590" spans="3:22" ht="15" customHeight="1" x14ac:dyDescent="0.25">
      <c r="C1590" s="2213">
        <v>44497</v>
      </c>
      <c r="D1590" s="1893" t="s">
        <v>12924</v>
      </c>
      <c r="E1590" s="1765" t="s">
        <v>6571</v>
      </c>
      <c r="F1590" s="1894" t="s">
        <v>12925</v>
      </c>
      <c r="G1590" s="2257"/>
      <c r="H1590" s="2257"/>
      <c r="I1590" s="2257"/>
      <c r="J1590" s="1895">
        <v>44498</v>
      </c>
      <c r="K1590" s="1896" t="e" vm="1">
        <v>#VALUE!</v>
      </c>
      <c r="L1590" s="1778"/>
      <c r="M1590" s="1773" t="s">
        <v>12892</v>
      </c>
      <c r="N1590" s="1773"/>
      <c r="O1590" s="1692" t="s">
        <v>12926</v>
      </c>
      <c r="P1590" s="1898">
        <v>8</v>
      </c>
      <c r="Q1590" s="1765" t="s">
        <v>3559</v>
      </c>
      <c r="R1590" s="1765" t="s">
        <v>6572</v>
      </c>
      <c r="S1590" s="1765" t="s">
        <v>6573</v>
      </c>
      <c r="T1590" s="61" t="s">
        <v>9125</v>
      </c>
      <c r="U1590" s="1765" t="s">
        <v>9221</v>
      </c>
      <c r="V1590" s="61">
        <v>749026308</v>
      </c>
    </row>
    <row r="1591" spans="3:22" ht="15" customHeight="1" x14ac:dyDescent="0.25">
      <c r="C1591" s="2213">
        <v>44497</v>
      </c>
      <c r="D1591" s="1679" t="s">
        <v>12927</v>
      </c>
      <c r="E1591" s="1764" t="s">
        <v>6836</v>
      </c>
      <c r="F1591" s="1771">
        <v>300</v>
      </c>
      <c r="G1591" s="1772"/>
      <c r="H1591" s="1772"/>
      <c r="I1591" s="1772"/>
      <c r="J1591" s="2137">
        <v>44498</v>
      </c>
      <c r="K1591" s="1680" t="s">
        <v>506</v>
      </c>
      <c r="L1591" s="1778"/>
      <c r="M1591" s="1773" t="s">
        <v>12928</v>
      </c>
      <c r="N1591" s="1773"/>
      <c r="O1591" s="1774" t="s">
        <v>12926</v>
      </c>
      <c r="P1591" s="1771">
        <v>3</v>
      </c>
      <c r="Q1591" s="1764" t="s">
        <v>5781</v>
      </c>
      <c r="R1591" s="1775" t="s">
        <v>6837</v>
      </c>
      <c r="S1591" s="1775" t="s">
        <v>6838</v>
      </c>
      <c r="T1591" s="66" t="s">
        <v>12112</v>
      </c>
      <c r="U1591" s="1764" t="s">
        <v>12113</v>
      </c>
      <c r="V1591" s="66"/>
    </row>
    <row r="1592" spans="3:22" ht="15" customHeight="1" x14ac:dyDescent="0.25">
      <c r="C1592" s="2213">
        <v>44496</v>
      </c>
      <c r="D1592" s="1664" t="s">
        <v>12929</v>
      </c>
      <c r="E1592" s="1765" t="s">
        <v>12603</v>
      </c>
      <c r="F1592" s="1721">
        <v>1</v>
      </c>
      <c r="G1592" s="1766"/>
      <c r="H1592" s="1766"/>
      <c r="I1592" s="1766"/>
      <c r="J1592" s="2138">
        <v>44495</v>
      </c>
      <c r="K1592" s="1665" t="s">
        <v>506</v>
      </c>
      <c r="L1592" s="1720"/>
      <c r="M1592" s="1768" t="s">
        <v>12928</v>
      </c>
      <c r="N1592" s="1768"/>
      <c r="O1592" s="1769" t="s">
        <v>8737</v>
      </c>
      <c r="P1592" s="1721">
        <v>12</v>
      </c>
      <c r="Q1592" s="1765" t="s">
        <v>4209</v>
      </c>
      <c r="R1592" s="1770" t="s">
        <v>9670</v>
      </c>
      <c r="S1592" s="1770" t="s">
        <v>6534</v>
      </c>
      <c r="T1592" s="61" t="s">
        <v>12606</v>
      </c>
      <c r="U1592" s="1765" t="s">
        <v>12930</v>
      </c>
      <c r="V1592" s="61" t="s">
        <v>12608</v>
      </c>
    </row>
    <row r="1593" spans="3:22" ht="15" customHeight="1" x14ac:dyDescent="0.25">
      <c r="C1593" s="2213">
        <v>44496</v>
      </c>
      <c r="D1593" s="1693" t="s">
        <v>12931</v>
      </c>
      <c r="E1593" s="2185" t="s">
        <v>8297</v>
      </c>
      <c r="F1593" s="1792">
        <v>50</v>
      </c>
      <c r="G1593" s="1793"/>
      <c r="H1593" s="1793"/>
      <c r="I1593" s="1793"/>
      <c r="J1593" s="2223">
        <v>44497</v>
      </c>
      <c r="K1593" s="1694" t="s">
        <v>506</v>
      </c>
      <c r="L1593" s="1694" t="s">
        <v>12932</v>
      </c>
      <c r="M1593" s="1796" t="s">
        <v>4420</v>
      </c>
      <c r="N1593" s="1796"/>
      <c r="O1593" s="1797" t="s">
        <v>12933</v>
      </c>
      <c r="P1593" s="1792">
        <v>22</v>
      </c>
      <c r="Q1593" s="2185" t="s">
        <v>8296</v>
      </c>
      <c r="R1593" s="2186" t="s">
        <v>8298</v>
      </c>
      <c r="S1593" s="2186" t="s">
        <v>6484</v>
      </c>
      <c r="T1593" s="146" t="s">
        <v>12934</v>
      </c>
      <c r="U1593" s="2185" t="s">
        <v>12935</v>
      </c>
      <c r="V1593" s="146"/>
    </row>
    <row r="1594" spans="3:22" ht="15" customHeight="1" x14ac:dyDescent="0.25">
      <c r="C1594" s="2213">
        <v>44496</v>
      </c>
      <c r="D1594" s="1679" t="s">
        <v>12936</v>
      </c>
      <c r="E1594" s="1764" t="s">
        <v>12654</v>
      </c>
      <c r="F1594" s="1771">
        <v>450</v>
      </c>
      <c r="G1594" s="1772"/>
      <c r="H1594" s="1772"/>
      <c r="I1594" s="1772"/>
      <c r="J1594" s="2137">
        <v>44497</v>
      </c>
      <c r="K1594" s="1680" t="s">
        <v>506</v>
      </c>
      <c r="L1594" s="1778"/>
      <c r="M1594" s="1773" t="s">
        <v>12937</v>
      </c>
      <c r="N1594" s="1773"/>
      <c r="O1594" s="1774" t="s">
        <v>8883</v>
      </c>
      <c r="P1594" s="1771">
        <v>4</v>
      </c>
      <c r="Q1594" s="1764" t="s">
        <v>12657</v>
      </c>
      <c r="R1594" s="1775" t="s">
        <v>12658</v>
      </c>
      <c r="S1594" s="1775" t="s">
        <v>9176</v>
      </c>
      <c r="T1594" s="66" t="s">
        <v>12659</v>
      </c>
      <c r="U1594" s="1764"/>
      <c r="V1594" s="66"/>
    </row>
    <row r="1595" spans="3:22" ht="15" customHeight="1" x14ac:dyDescent="0.25">
      <c r="C1595" s="2213">
        <v>44496</v>
      </c>
      <c r="D1595" s="1679" t="s">
        <v>12938</v>
      </c>
      <c r="E1595" s="1764" t="s">
        <v>12939</v>
      </c>
      <c r="F1595" s="1771">
        <v>15</v>
      </c>
      <c r="G1595" s="1772"/>
      <c r="H1595" s="1772"/>
      <c r="I1595" s="1772"/>
      <c r="J1595" s="2137">
        <v>44497</v>
      </c>
      <c r="K1595" s="1680" t="s">
        <v>782</v>
      </c>
      <c r="L1595" s="1778" t="s">
        <v>1144</v>
      </c>
      <c r="M1595" s="1773" t="s">
        <v>12899</v>
      </c>
      <c r="N1595" s="1773"/>
      <c r="O1595" s="1774" t="s">
        <v>8912</v>
      </c>
      <c r="P1595" s="1771">
        <v>158</v>
      </c>
      <c r="Q1595" s="1764" t="s">
        <v>12940</v>
      </c>
      <c r="R1595" s="1775" t="s">
        <v>7826</v>
      </c>
      <c r="S1595" s="1775" t="s">
        <v>6546</v>
      </c>
      <c r="T1595" s="66" t="s">
        <v>12941</v>
      </c>
      <c r="U1595" s="1764"/>
      <c r="V1595" s="66" t="s">
        <v>12942</v>
      </c>
    </row>
    <row r="1596" spans="3:22" ht="15" customHeight="1" x14ac:dyDescent="0.25">
      <c r="C1596" s="2213">
        <v>44495</v>
      </c>
      <c r="D1596" s="1679" t="s">
        <v>12943</v>
      </c>
      <c r="E1596" s="1764" t="s">
        <v>6906</v>
      </c>
      <c r="F1596" s="1771">
        <v>10</v>
      </c>
      <c r="G1596" s="1772"/>
      <c r="H1596" s="1772"/>
      <c r="I1596" s="1772"/>
      <c r="J1596" s="2137">
        <v>44498</v>
      </c>
      <c r="K1596" s="1680" t="s">
        <v>3667</v>
      </c>
      <c r="L1596" s="1778"/>
      <c r="M1596" s="1773" t="s">
        <v>12944</v>
      </c>
      <c r="N1596" s="1773"/>
      <c r="O1596" s="1774" t="s">
        <v>12926</v>
      </c>
      <c r="P1596" s="1771">
        <v>0</v>
      </c>
      <c r="Q1596" s="1764" t="s">
        <v>4617</v>
      </c>
      <c r="R1596" s="1775" t="s">
        <v>6803</v>
      </c>
      <c r="S1596" s="1775" t="s">
        <v>6804</v>
      </c>
      <c r="T1596" s="66" t="s">
        <v>10799</v>
      </c>
      <c r="U1596" s="1764"/>
      <c r="V1596" s="66" t="s">
        <v>12018</v>
      </c>
    </row>
    <row r="1597" spans="3:22" ht="15" customHeight="1" x14ac:dyDescent="0.25">
      <c r="C1597" s="2213">
        <v>44495</v>
      </c>
      <c r="D1597" s="1679" t="s">
        <v>12945</v>
      </c>
      <c r="E1597" s="1764" t="s">
        <v>6906</v>
      </c>
      <c r="F1597" s="1771">
        <v>10</v>
      </c>
      <c r="G1597" s="1772"/>
      <c r="H1597" s="1772"/>
      <c r="I1597" s="1772"/>
      <c r="J1597" s="2137">
        <v>44498</v>
      </c>
      <c r="K1597" s="1680" t="s">
        <v>506</v>
      </c>
      <c r="L1597" s="1778"/>
      <c r="M1597" s="1773" t="s">
        <v>12944</v>
      </c>
      <c r="N1597" s="1773"/>
      <c r="O1597" s="1774" t="s">
        <v>12926</v>
      </c>
      <c r="P1597" s="1771">
        <v>0</v>
      </c>
      <c r="Q1597" s="1764" t="s">
        <v>12946</v>
      </c>
      <c r="R1597" s="1775" t="s">
        <v>6803</v>
      </c>
      <c r="S1597" s="1775" t="s">
        <v>6804</v>
      </c>
      <c r="T1597" s="66" t="s">
        <v>10799</v>
      </c>
      <c r="U1597" s="1764"/>
      <c r="V1597" s="66" t="s">
        <v>12018</v>
      </c>
    </row>
    <row r="1598" spans="3:22" ht="15" customHeight="1" x14ac:dyDescent="0.25">
      <c r="C1598" s="2213">
        <v>44495</v>
      </c>
      <c r="D1598" s="1679" t="s">
        <v>12947</v>
      </c>
      <c r="E1598" s="1764" t="s">
        <v>7152</v>
      </c>
      <c r="F1598" s="1771">
        <v>150</v>
      </c>
      <c r="G1598" s="1772"/>
      <c r="H1598" s="1772"/>
      <c r="I1598" s="1772"/>
      <c r="J1598" s="2137">
        <v>44498</v>
      </c>
      <c r="K1598" s="1680" t="s">
        <v>3667</v>
      </c>
      <c r="L1598" s="1778"/>
      <c r="M1598" s="1773" t="s">
        <v>12948</v>
      </c>
      <c r="N1598" s="1773"/>
      <c r="O1598" s="1774" t="s">
        <v>12926</v>
      </c>
      <c r="P1598" s="1771">
        <v>3</v>
      </c>
      <c r="Q1598" s="1764" t="s">
        <v>7151</v>
      </c>
      <c r="R1598" s="1775" t="s">
        <v>7153</v>
      </c>
      <c r="S1598" s="1775" t="s">
        <v>6514</v>
      </c>
      <c r="T1598" s="66" t="s">
        <v>12949</v>
      </c>
      <c r="U1598" s="1764" t="s">
        <v>12950</v>
      </c>
      <c r="V1598" s="66">
        <v>473071</v>
      </c>
    </row>
    <row r="1599" spans="3:22" ht="15" customHeight="1" x14ac:dyDescent="0.25">
      <c r="C1599" s="2213">
        <v>44495</v>
      </c>
      <c r="D1599" s="1679" t="s">
        <v>12951</v>
      </c>
      <c r="E1599" s="1764" t="s">
        <v>6541</v>
      </c>
      <c r="F1599" s="1771">
        <v>30</v>
      </c>
      <c r="G1599" s="1772"/>
      <c r="H1599" s="1772"/>
      <c r="I1599" s="1772"/>
      <c r="J1599" s="2137">
        <v>44496</v>
      </c>
      <c r="K1599" s="1680" t="s">
        <v>506</v>
      </c>
      <c r="L1599" s="1720"/>
      <c r="M1599" s="1773" t="s">
        <v>12892</v>
      </c>
      <c r="N1599" s="1773"/>
      <c r="O1599" s="1774" t="s">
        <v>8717</v>
      </c>
      <c r="P1599" s="1771">
        <v>11</v>
      </c>
      <c r="Q1599" s="1764" t="s">
        <v>5954</v>
      </c>
      <c r="R1599" s="1775" t="s">
        <v>12203</v>
      </c>
      <c r="S1599" s="1775" t="s">
        <v>6484</v>
      </c>
      <c r="T1599" s="66" t="s">
        <v>12204</v>
      </c>
      <c r="U1599" s="1764" t="s">
        <v>12952</v>
      </c>
      <c r="V1599" s="66">
        <v>148834733</v>
      </c>
    </row>
    <row r="1600" spans="3:22" ht="15" customHeight="1" x14ac:dyDescent="0.25">
      <c r="C1600" s="2213">
        <v>44495</v>
      </c>
      <c r="D1600" s="1893" t="s">
        <v>12953</v>
      </c>
      <c r="E1600" s="1765" t="s">
        <v>6520</v>
      </c>
      <c r="F1600" s="1894">
        <v>400</v>
      </c>
      <c r="G1600" s="2257"/>
      <c r="H1600" s="2257"/>
      <c r="I1600" s="2257"/>
      <c r="J1600" s="1895">
        <v>44496</v>
      </c>
      <c r="K1600" s="1896" t="e" vm="1">
        <v>#VALUE!</v>
      </c>
      <c r="L1600" s="1778"/>
      <c r="M1600" s="1878" t="s">
        <v>12954</v>
      </c>
      <c r="N1600" s="1878"/>
      <c r="O1600" s="1692" t="s">
        <v>12955</v>
      </c>
      <c r="P1600" s="1898">
        <v>0</v>
      </c>
      <c r="Q1600" s="1765" t="s">
        <v>6024</v>
      </c>
      <c r="R1600" s="1765" t="s">
        <v>6521</v>
      </c>
      <c r="S1600" s="1765" t="s">
        <v>6522</v>
      </c>
      <c r="T1600" s="61" t="s">
        <v>9781</v>
      </c>
      <c r="U1600" s="1765" t="s">
        <v>9782</v>
      </c>
      <c r="V1600" s="61">
        <v>153669597</v>
      </c>
    </row>
    <row r="1601" spans="3:22" ht="15" customHeight="1" x14ac:dyDescent="0.25">
      <c r="C1601" s="2213">
        <v>44493</v>
      </c>
      <c r="D1601" s="1664" t="s">
        <v>12929</v>
      </c>
      <c r="E1601" s="1765" t="s">
        <v>12603</v>
      </c>
      <c r="F1601" s="1721">
        <v>19</v>
      </c>
      <c r="G1601" s="1766"/>
      <c r="H1601" s="1766"/>
      <c r="I1601" s="1766"/>
      <c r="J1601" s="2138">
        <v>44495</v>
      </c>
      <c r="K1601" s="1665" t="s">
        <v>506</v>
      </c>
      <c r="L1601" s="1720"/>
      <c r="M1601" s="1768" t="s">
        <v>12928</v>
      </c>
      <c r="N1601" s="1768"/>
      <c r="O1601" s="1769" t="s">
        <v>8737</v>
      </c>
      <c r="P1601" s="1721">
        <v>12</v>
      </c>
      <c r="Q1601" s="1765" t="s">
        <v>4209</v>
      </c>
      <c r="R1601" s="1770" t="s">
        <v>9670</v>
      </c>
      <c r="S1601" s="1770" t="s">
        <v>6534</v>
      </c>
      <c r="T1601" s="61" t="s">
        <v>12606</v>
      </c>
      <c r="U1601" s="1765" t="s">
        <v>12930</v>
      </c>
      <c r="V1601" s="61" t="s">
        <v>12608</v>
      </c>
    </row>
    <row r="1602" spans="3:22" ht="15" customHeight="1" x14ac:dyDescent="0.25">
      <c r="C1602" s="2213">
        <v>44493</v>
      </c>
      <c r="D1602" s="1693" t="s">
        <v>12956</v>
      </c>
      <c r="E1602" s="2185" t="s">
        <v>12957</v>
      </c>
      <c r="F1602" s="1792">
        <v>13</v>
      </c>
      <c r="G1602" s="1793"/>
      <c r="H1602" s="1793"/>
      <c r="I1602" s="1793"/>
      <c r="J1602" s="1794" t="s">
        <v>12958</v>
      </c>
      <c r="K1602" s="1694" t="s">
        <v>520</v>
      </c>
      <c r="L1602" s="1724" t="s">
        <v>12959</v>
      </c>
      <c r="M1602" s="1796" t="s">
        <v>12928</v>
      </c>
      <c r="N1602" s="1796"/>
      <c r="O1602" s="1797" t="s">
        <v>12960</v>
      </c>
      <c r="P1602" s="1792">
        <v>21</v>
      </c>
      <c r="Q1602" s="2185" t="s">
        <v>6303</v>
      </c>
      <c r="R1602" s="2186" t="s">
        <v>6707</v>
      </c>
      <c r="S1602" s="2186" t="s">
        <v>6708</v>
      </c>
      <c r="T1602" s="146" t="s">
        <v>12961</v>
      </c>
      <c r="U1602" s="2185"/>
      <c r="V1602" s="146" t="s">
        <v>12962</v>
      </c>
    </row>
    <row r="1603" spans="3:22" ht="15" customHeight="1" x14ac:dyDescent="0.25">
      <c r="C1603" s="2213">
        <v>44493</v>
      </c>
      <c r="D1603" s="1679" t="s">
        <v>12963</v>
      </c>
      <c r="E1603" s="1764" t="s">
        <v>9097</v>
      </c>
      <c r="F1603" s="1771">
        <v>15</v>
      </c>
      <c r="G1603" s="1772"/>
      <c r="H1603" s="1772"/>
      <c r="I1603" s="1772"/>
      <c r="J1603" s="2137">
        <v>44497</v>
      </c>
      <c r="K1603" s="1680" t="s">
        <v>506</v>
      </c>
      <c r="L1603" s="1778"/>
      <c r="M1603" s="1773" t="s">
        <v>12948</v>
      </c>
      <c r="N1603" s="1773"/>
      <c r="O1603" s="1774" t="s">
        <v>12964</v>
      </c>
      <c r="P1603" s="1771">
        <v>130</v>
      </c>
      <c r="Q1603" s="1764" t="s">
        <v>9096</v>
      </c>
      <c r="R1603" s="1775" t="s">
        <v>7584</v>
      </c>
      <c r="S1603" s="1775" t="s">
        <v>6817</v>
      </c>
      <c r="T1603" s="66" t="s">
        <v>12965</v>
      </c>
      <c r="U1603" s="1764"/>
      <c r="V1603" s="66"/>
    </row>
    <row r="1604" spans="3:22" ht="15" customHeight="1" x14ac:dyDescent="0.25">
      <c r="C1604" s="2213">
        <v>44494</v>
      </c>
      <c r="D1604" s="1664" t="s">
        <v>12966</v>
      </c>
      <c r="E1604" s="1765" t="s">
        <v>11774</v>
      </c>
      <c r="F1604" s="1721">
        <v>25</v>
      </c>
      <c r="G1604" s="1766"/>
      <c r="H1604" s="1766"/>
      <c r="I1604" s="1766"/>
      <c r="J1604" s="2138">
        <v>44494</v>
      </c>
      <c r="K1604" s="1665" t="s">
        <v>506</v>
      </c>
      <c r="L1604" s="1720" t="s">
        <v>12967</v>
      </c>
      <c r="M1604" s="1768" t="s">
        <v>12968</v>
      </c>
      <c r="N1604" s="1768"/>
      <c r="O1604" s="1769" t="s">
        <v>8717</v>
      </c>
      <c r="P1604" s="1721">
        <v>6</v>
      </c>
      <c r="Q1604" s="1765" t="s">
        <v>10981</v>
      </c>
      <c r="R1604" s="1770" t="s">
        <v>6707</v>
      </c>
      <c r="S1604" s="1770" t="s">
        <v>6708</v>
      </c>
      <c r="T1604" s="61" t="s">
        <v>10690</v>
      </c>
      <c r="U1604" s="1765" t="s">
        <v>11780</v>
      </c>
      <c r="V1604" s="61">
        <v>861230104</v>
      </c>
    </row>
    <row r="1605" spans="3:22" ht="15" customHeight="1" x14ac:dyDescent="0.25">
      <c r="C1605" s="2213">
        <v>44494</v>
      </c>
      <c r="D1605" s="1664" t="s">
        <v>12969</v>
      </c>
      <c r="E1605" s="1765" t="s">
        <v>12970</v>
      </c>
      <c r="F1605" s="1721">
        <v>4</v>
      </c>
      <c r="G1605" s="1766"/>
      <c r="H1605" s="1766"/>
      <c r="I1605" s="1766"/>
      <c r="J1605" s="2138">
        <v>44494</v>
      </c>
      <c r="K1605" s="1665" t="s">
        <v>506</v>
      </c>
      <c r="L1605" s="1720"/>
      <c r="M1605" s="1768" t="s">
        <v>12954</v>
      </c>
      <c r="N1605" s="1768"/>
      <c r="O1605" s="1769" t="s">
        <v>12900</v>
      </c>
      <c r="P1605" s="1721">
        <v>42</v>
      </c>
      <c r="Q1605" s="1765" t="s">
        <v>2031</v>
      </c>
      <c r="R1605" s="1770" t="s">
        <v>7054</v>
      </c>
      <c r="S1605" s="1770" t="s">
        <v>6514</v>
      </c>
      <c r="T1605" s="61" t="s">
        <v>12971</v>
      </c>
      <c r="U1605" s="1765" t="s">
        <v>12972</v>
      </c>
      <c r="V1605" s="61">
        <v>679588281</v>
      </c>
    </row>
    <row r="1606" spans="3:22" ht="15" customHeight="1" x14ac:dyDescent="0.25">
      <c r="C1606" s="2213">
        <v>44494</v>
      </c>
      <c r="D1606" s="1664" t="s">
        <v>12973</v>
      </c>
      <c r="E1606" s="1764" t="s">
        <v>8731</v>
      </c>
      <c r="F1606" s="1776">
        <v>140</v>
      </c>
      <c r="G1606" s="1668"/>
      <c r="H1606" s="1668"/>
      <c r="I1606" s="1668"/>
      <c r="J1606" s="2138">
        <v>44494</v>
      </c>
      <c r="K1606" s="1665" t="s">
        <v>506</v>
      </c>
      <c r="L1606" s="1720"/>
      <c r="M1606" s="1768" t="s">
        <v>12948</v>
      </c>
      <c r="N1606" s="1768"/>
      <c r="O1606" s="1769" t="s">
        <v>8652</v>
      </c>
      <c r="P1606" s="1721">
        <v>1</v>
      </c>
      <c r="Q1606" s="1764" t="s">
        <v>524</v>
      </c>
      <c r="R1606" s="1775" t="s">
        <v>7031</v>
      </c>
      <c r="S1606" s="1775" t="s">
        <v>6534</v>
      </c>
      <c r="T1606" s="66">
        <v>80403</v>
      </c>
      <c r="U1606" s="1764"/>
      <c r="V1606" s="66"/>
    </row>
    <row r="1607" spans="3:22" ht="15" customHeight="1" x14ac:dyDescent="0.25">
      <c r="C1607" s="2213">
        <v>44491</v>
      </c>
      <c r="D1607" s="1679" t="s">
        <v>12974</v>
      </c>
      <c r="E1607" s="1764" t="s">
        <v>11274</v>
      </c>
      <c r="F1607" s="1771">
        <v>270</v>
      </c>
      <c r="G1607" s="1772"/>
      <c r="H1607" s="1772"/>
      <c r="I1607" s="1772"/>
      <c r="J1607" s="2137">
        <v>44491</v>
      </c>
      <c r="K1607" s="1680" t="s">
        <v>3609</v>
      </c>
      <c r="L1607" s="1724" t="s">
        <v>12975</v>
      </c>
      <c r="M1607" s="1773" t="s">
        <v>12954</v>
      </c>
      <c r="N1607" s="1773"/>
      <c r="O1607" s="1774" t="s">
        <v>12926</v>
      </c>
      <c r="P1607" s="1771">
        <v>0</v>
      </c>
      <c r="Q1607" s="1764" t="s">
        <v>3509</v>
      </c>
      <c r="R1607" s="1775" t="s">
        <v>11277</v>
      </c>
      <c r="S1607" s="1775" t="s">
        <v>6546</v>
      </c>
      <c r="T1607" s="66">
        <v>93117</v>
      </c>
      <c r="U1607" s="1764"/>
      <c r="V1607" s="66"/>
    </row>
    <row r="1608" spans="3:22" ht="15" customHeight="1" x14ac:dyDescent="0.25">
      <c r="C1608" s="2213">
        <v>44491</v>
      </c>
      <c r="D1608" s="1723" t="s">
        <v>12976</v>
      </c>
      <c r="E1608" s="2234" t="s">
        <v>12977</v>
      </c>
      <c r="F1608" s="1784">
        <v>120</v>
      </c>
      <c r="G1608" s="1780"/>
      <c r="H1608" s="1780"/>
      <c r="I1608" s="1780"/>
      <c r="J1608" s="2226">
        <v>44491</v>
      </c>
      <c r="K1608" s="1694" t="s">
        <v>506</v>
      </c>
      <c r="L1608" s="1724" t="s">
        <v>12978</v>
      </c>
      <c r="M1608" s="1782" t="s">
        <v>12979</v>
      </c>
      <c r="N1608" s="1782"/>
      <c r="O1608" s="1783" t="s">
        <v>8737</v>
      </c>
      <c r="P1608" s="1784">
        <v>7</v>
      </c>
      <c r="Q1608" s="2234" t="s">
        <v>4832</v>
      </c>
      <c r="R1608" s="2235" t="s">
        <v>6968</v>
      </c>
      <c r="S1608" s="2235" t="s">
        <v>6750</v>
      </c>
      <c r="T1608" s="145" t="s">
        <v>10270</v>
      </c>
      <c r="U1608" s="2234" t="s">
        <v>12980</v>
      </c>
      <c r="V1608" s="145"/>
    </row>
    <row r="1609" spans="3:22" ht="15" customHeight="1" x14ac:dyDescent="0.25">
      <c r="C1609" s="2213">
        <v>44491</v>
      </c>
      <c r="D1609" s="1693" t="s">
        <v>12981</v>
      </c>
      <c r="E1609" s="2185" t="s">
        <v>10347</v>
      </c>
      <c r="F1609" s="1792">
        <v>1</v>
      </c>
      <c r="G1609" s="1793"/>
      <c r="H1609" s="1793"/>
      <c r="I1609" s="1793"/>
      <c r="J1609" s="2223" t="s">
        <v>235</v>
      </c>
      <c r="K1609" s="1694" t="s">
        <v>506</v>
      </c>
      <c r="L1609" s="1724" t="s">
        <v>8987</v>
      </c>
      <c r="M1609" s="1796" t="s">
        <v>12948</v>
      </c>
      <c r="N1609" s="1796"/>
      <c r="O1609" s="1797" t="s">
        <v>12926</v>
      </c>
      <c r="P1609" s="1792">
        <v>19</v>
      </c>
      <c r="Q1609" s="2185" t="s">
        <v>5391</v>
      </c>
      <c r="R1609" s="2186" t="s">
        <v>6501</v>
      </c>
      <c r="S1609" s="2186" t="s">
        <v>6502</v>
      </c>
      <c r="T1609" s="146" t="s">
        <v>10350</v>
      </c>
      <c r="U1609" s="2185"/>
      <c r="V1609" s="146">
        <v>100055635</v>
      </c>
    </row>
    <row r="1610" spans="3:22" ht="15" customHeight="1" x14ac:dyDescent="0.25">
      <c r="C1610" s="2213">
        <v>44491</v>
      </c>
      <c r="D1610" s="2258" t="s">
        <v>12982</v>
      </c>
      <c r="E1610" s="1765" t="s">
        <v>12983</v>
      </c>
      <c r="F1610" s="1665">
        <v>39</v>
      </c>
      <c r="G1610" s="1766"/>
      <c r="H1610" s="1766"/>
      <c r="I1610" s="1766"/>
      <c r="J1610" s="2138">
        <v>44491</v>
      </c>
      <c r="K1610" s="1800" t="e" vm="1">
        <v>#VALUE!</v>
      </c>
      <c r="L1610" s="1720" t="s">
        <v>12779</v>
      </c>
      <c r="M1610" s="1768" t="s">
        <v>12984</v>
      </c>
      <c r="N1610" s="1768"/>
      <c r="O1610" s="1774" t="s">
        <v>8912</v>
      </c>
      <c r="P1610" s="1721">
        <v>11</v>
      </c>
      <c r="Q1610" s="1765" t="s">
        <v>12985</v>
      </c>
      <c r="R1610" s="1770" t="s">
        <v>12986</v>
      </c>
      <c r="S1610" s="1770" t="s">
        <v>6546</v>
      </c>
      <c r="T1610" s="61" t="s">
        <v>12987</v>
      </c>
      <c r="U1610" s="1765"/>
      <c r="V1610" s="61"/>
    </row>
    <row r="1611" spans="3:22" ht="15" customHeight="1" x14ac:dyDescent="0.25">
      <c r="C1611" s="2213">
        <v>44491</v>
      </c>
      <c r="D1611" s="1664" t="s">
        <v>12988</v>
      </c>
      <c r="E1611" s="1765" t="s">
        <v>12989</v>
      </c>
      <c r="F1611" s="1721">
        <v>39</v>
      </c>
      <c r="G1611" s="1766"/>
      <c r="H1611" s="1766"/>
      <c r="I1611" s="1766"/>
      <c r="J1611" s="2138">
        <v>44491</v>
      </c>
      <c r="K1611" s="1800" t="e" vm="1">
        <v>#VALUE!</v>
      </c>
      <c r="L1611" s="1724" t="s">
        <v>12975</v>
      </c>
      <c r="M1611" s="1768" t="s">
        <v>12954</v>
      </c>
      <c r="N1611" s="1768"/>
      <c r="O1611" s="1769" t="s">
        <v>12926</v>
      </c>
      <c r="P1611" s="1721">
        <v>12</v>
      </c>
      <c r="Q1611" s="1765" t="s">
        <v>12985</v>
      </c>
      <c r="R1611" s="1770" t="s">
        <v>12986</v>
      </c>
      <c r="S1611" s="1770" t="s">
        <v>6546</v>
      </c>
      <c r="T1611" s="61">
        <v>95340</v>
      </c>
      <c r="U1611" s="1765"/>
      <c r="V1611" s="61"/>
    </row>
    <row r="1612" spans="3:22" ht="15" customHeight="1" x14ac:dyDescent="0.25">
      <c r="C1612" s="2213">
        <v>44490</v>
      </c>
      <c r="D1612" s="1664">
        <v>103012</v>
      </c>
      <c r="E1612" s="1764" t="s">
        <v>8731</v>
      </c>
      <c r="F1612" s="1776">
        <v>50</v>
      </c>
      <c r="G1612" s="1668"/>
      <c r="H1612" s="1668"/>
      <c r="I1612" s="1668"/>
      <c r="J1612" s="2138">
        <v>44494</v>
      </c>
      <c r="K1612" s="1665" t="s">
        <v>506</v>
      </c>
      <c r="L1612" s="1720"/>
      <c r="M1612" s="1768" t="s">
        <v>12948</v>
      </c>
      <c r="N1612" s="1768"/>
      <c r="O1612" s="1769" t="s">
        <v>8652</v>
      </c>
      <c r="P1612" s="1721">
        <v>1</v>
      </c>
      <c r="Q1612" s="1764" t="s">
        <v>524</v>
      </c>
      <c r="R1612" s="1775" t="s">
        <v>7031</v>
      </c>
      <c r="S1612" s="1775" t="s">
        <v>6534</v>
      </c>
      <c r="T1612" s="66">
        <v>80403</v>
      </c>
      <c r="U1612" s="1764"/>
      <c r="V1612" s="66"/>
    </row>
    <row r="1613" spans="3:22" ht="15" customHeight="1" x14ac:dyDescent="0.25">
      <c r="C1613" s="2213">
        <v>44490</v>
      </c>
      <c r="D1613" s="1664" t="s">
        <v>12990</v>
      </c>
      <c r="E1613" s="1765" t="s">
        <v>12991</v>
      </c>
      <c r="F1613" s="1721">
        <v>5</v>
      </c>
      <c r="G1613" s="1766"/>
      <c r="H1613" s="1766"/>
      <c r="I1613" s="1766"/>
      <c r="J1613" s="2138">
        <v>44490</v>
      </c>
      <c r="K1613" s="1665" t="s">
        <v>506</v>
      </c>
      <c r="L1613" s="1720"/>
      <c r="M1613" s="1768" t="s">
        <v>12984</v>
      </c>
      <c r="N1613" s="1768"/>
      <c r="O1613" s="1769" t="s">
        <v>12926</v>
      </c>
      <c r="P1613" s="1721">
        <v>26</v>
      </c>
      <c r="Q1613" s="1765" t="s">
        <v>12992</v>
      </c>
      <c r="R1613" s="1770" t="s">
        <v>12993</v>
      </c>
      <c r="S1613" s="1770" t="s">
        <v>6534</v>
      </c>
      <c r="T1613" s="61">
        <v>80130</v>
      </c>
      <c r="U1613" s="1765"/>
      <c r="V1613" s="61"/>
    </row>
    <row r="1614" spans="3:22" ht="15" customHeight="1" x14ac:dyDescent="0.25">
      <c r="C1614" s="2213">
        <v>44490</v>
      </c>
      <c r="D1614" s="1679" t="s">
        <v>12994</v>
      </c>
      <c r="E1614" s="1764" t="s">
        <v>6453</v>
      </c>
      <c r="F1614" s="1771">
        <v>200</v>
      </c>
      <c r="G1614" s="1772"/>
      <c r="H1614" s="1772"/>
      <c r="I1614" s="1772"/>
      <c r="J1614" s="2137">
        <v>44490</v>
      </c>
      <c r="K1614" s="1680" t="s">
        <v>782</v>
      </c>
      <c r="L1614" s="1778"/>
      <c r="M1614" s="1773" t="s">
        <v>12984</v>
      </c>
      <c r="N1614" s="1773"/>
      <c r="O1614" s="1774" t="s">
        <v>8912</v>
      </c>
      <c r="P1614" s="1771">
        <v>2</v>
      </c>
      <c r="Q1614" s="1764" t="s">
        <v>12995</v>
      </c>
      <c r="R1614" s="1775" t="s">
        <v>6454</v>
      </c>
      <c r="S1614" s="1775" t="s">
        <v>6455</v>
      </c>
      <c r="T1614" s="66" t="s">
        <v>10713</v>
      </c>
      <c r="U1614" s="1764"/>
      <c r="V1614" s="66" t="s">
        <v>10714</v>
      </c>
    </row>
    <row r="1615" spans="3:22" ht="15" customHeight="1" x14ac:dyDescent="0.25">
      <c r="C1615" s="2213">
        <v>44490</v>
      </c>
      <c r="D1615" s="1679" t="s">
        <v>12996</v>
      </c>
      <c r="E1615" s="1764" t="s">
        <v>12997</v>
      </c>
      <c r="F1615" s="1771">
        <v>23</v>
      </c>
      <c r="G1615" s="1772"/>
      <c r="H1615" s="1772"/>
      <c r="I1615" s="1772"/>
      <c r="J1615" s="2137">
        <v>44490</v>
      </c>
      <c r="K1615" s="1680" t="s">
        <v>782</v>
      </c>
      <c r="L1615" s="1778"/>
      <c r="M1615" s="1773" t="s">
        <v>12998</v>
      </c>
      <c r="N1615" s="1773"/>
      <c r="O1615" s="1774" t="s">
        <v>9118</v>
      </c>
      <c r="P1615" s="1771">
        <v>31</v>
      </c>
      <c r="Q1615" s="1764" t="s">
        <v>11960</v>
      </c>
      <c r="R1615" s="1775" t="s">
        <v>12999</v>
      </c>
      <c r="S1615" s="1775" t="s">
        <v>7968</v>
      </c>
      <c r="T1615" s="66" t="s">
        <v>13000</v>
      </c>
      <c r="U1615" s="1764"/>
      <c r="V1615" s="66"/>
    </row>
    <row r="1616" spans="3:22" ht="15" customHeight="1" x14ac:dyDescent="0.25">
      <c r="C1616" s="2213">
        <v>44489</v>
      </c>
      <c r="D1616" s="1679" t="s">
        <v>13001</v>
      </c>
      <c r="E1616" s="1764" t="s">
        <v>6906</v>
      </c>
      <c r="F1616" s="1771">
        <v>25</v>
      </c>
      <c r="G1616" s="1772"/>
      <c r="H1616" s="1772"/>
      <c r="I1616" s="1772"/>
      <c r="J1616" s="2137" t="s">
        <v>13002</v>
      </c>
      <c r="K1616" s="1680" t="s">
        <v>506</v>
      </c>
      <c r="L1616" s="1778"/>
      <c r="M1616" s="1773" t="s">
        <v>12899</v>
      </c>
      <c r="N1616" s="1773"/>
      <c r="O1616" s="1774" t="s">
        <v>13003</v>
      </c>
      <c r="P1616" s="1771">
        <v>3</v>
      </c>
      <c r="Q1616" s="1764" t="s">
        <v>4617</v>
      </c>
      <c r="R1616" s="1775" t="s">
        <v>6803</v>
      </c>
      <c r="S1616" s="1775" t="s">
        <v>6804</v>
      </c>
      <c r="T1616" s="66" t="s">
        <v>10799</v>
      </c>
      <c r="U1616" s="1764"/>
      <c r="V1616" s="66"/>
    </row>
    <row r="1617" spans="3:22" ht="15" customHeight="1" x14ac:dyDescent="0.25">
      <c r="C1617" s="2213">
        <v>44489</v>
      </c>
      <c r="D1617" s="1679" t="s">
        <v>13004</v>
      </c>
      <c r="E1617" s="1764" t="s">
        <v>6906</v>
      </c>
      <c r="F1617" s="1771">
        <v>25</v>
      </c>
      <c r="G1617" s="1772"/>
      <c r="H1617" s="1772"/>
      <c r="I1617" s="1772"/>
      <c r="J1617" s="2137" t="s">
        <v>13002</v>
      </c>
      <c r="K1617" s="1680" t="s">
        <v>506</v>
      </c>
      <c r="L1617" s="1778"/>
      <c r="M1617" s="1773" t="s">
        <v>12899</v>
      </c>
      <c r="N1617" s="1773"/>
      <c r="O1617" s="1774" t="s">
        <v>13003</v>
      </c>
      <c r="P1617" s="1771">
        <v>2</v>
      </c>
      <c r="Q1617" s="1764" t="s">
        <v>4617</v>
      </c>
      <c r="R1617" s="1775" t="s">
        <v>6803</v>
      </c>
      <c r="S1617" s="1775" t="s">
        <v>6804</v>
      </c>
      <c r="T1617" s="66" t="s">
        <v>10799</v>
      </c>
      <c r="U1617" s="1764"/>
      <c r="V1617" s="66"/>
    </row>
    <row r="1618" spans="3:22" ht="15" customHeight="1" x14ac:dyDescent="0.25">
      <c r="C1618" s="2213">
        <v>44489</v>
      </c>
      <c r="D1618" s="1693" t="s">
        <v>12981</v>
      </c>
      <c r="E1618" s="2185" t="s">
        <v>10347</v>
      </c>
      <c r="F1618" s="1792">
        <v>19</v>
      </c>
      <c r="G1618" s="1793"/>
      <c r="H1618" s="1793"/>
      <c r="I1618" s="1793"/>
      <c r="J1618" s="2223">
        <v>44489</v>
      </c>
      <c r="K1618" s="1694" t="s">
        <v>506</v>
      </c>
      <c r="L1618" s="1724" t="s">
        <v>8987</v>
      </c>
      <c r="M1618" s="1796" t="s">
        <v>12948</v>
      </c>
      <c r="N1618" s="1796"/>
      <c r="O1618" s="1797" t="s">
        <v>12926</v>
      </c>
      <c r="P1618" s="1792">
        <v>19</v>
      </c>
      <c r="Q1618" s="2185" t="s">
        <v>5391</v>
      </c>
      <c r="R1618" s="2186" t="s">
        <v>6501</v>
      </c>
      <c r="S1618" s="2186" t="s">
        <v>6502</v>
      </c>
      <c r="T1618" s="146" t="s">
        <v>10350</v>
      </c>
      <c r="U1618" s="2185"/>
      <c r="V1618" s="146">
        <v>100055635</v>
      </c>
    </row>
    <row r="1619" spans="3:22" ht="15" customHeight="1" x14ac:dyDescent="0.25">
      <c r="C1619" s="2213">
        <v>44489</v>
      </c>
      <c r="D1619" s="1679" t="s">
        <v>13005</v>
      </c>
      <c r="E1619" s="1764" t="s">
        <v>10806</v>
      </c>
      <c r="F1619" s="1771">
        <v>10</v>
      </c>
      <c r="G1619" s="1772"/>
      <c r="H1619" s="1772"/>
      <c r="I1619" s="1772"/>
      <c r="J1619" s="2137">
        <v>44489</v>
      </c>
      <c r="K1619" s="1680" t="s">
        <v>506</v>
      </c>
      <c r="L1619" s="1778"/>
      <c r="M1619" s="1773" t="s">
        <v>13006</v>
      </c>
      <c r="N1619" s="1773"/>
      <c r="O1619" s="1774" t="s">
        <v>12955</v>
      </c>
      <c r="P1619" s="1771">
        <v>53</v>
      </c>
      <c r="Q1619" s="1764" t="s">
        <v>13007</v>
      </c>
      <c r="R1619" s="1775" t="s">
        <v>10812</v>
      </c>
      <c r="S1619" s="1775" t="s">
        <v>6447</v>
      </c>
      <c r="T1619" s="66" t="s">
        <v>10813</v>
      </c>
      <c r="U1619" s="1764"/>
      <c r="V1619" s="66"/>
    </row>
    <row r="1620" spans="3:22" ht="15" customHeight="1" x14ac:dyDescent="0.25">
      <c r="C1620" s="2213">
        <v>44489</v>
      </c>
      <c r="D1620" s="1679" t="s">
        <v>13008</v>
      </c>
      <c r="E1620" s="1764" t="s">
        <v>12939</v>
      </c>
      <c r="F1620" s="1771">
        <v>15</v>
      </c>
      <c r="G1620" s="1772"/>
      <c r="H1620" s="1772"/>
      <c r="I1620" s="1772"/>
      <c r="J1620" s="2137">
        <v>44489</v>
      </c>
      <c r="K1620" s="1680" t="s">
        <v>782</v>
      </c>
      <c r="L1620" s="1778" t="s">
        <v>1144</v>
      </c>
      <c r="M1620" s="1773"/>
      <c r="N1620" s="1773"/>
      <c r="O1620" s="1774" t="s">
        <v>9051</v>
      </c>
      <c r="P1620" s="1771">
        <v>154</v>
      </c>
      <c r="Q1620" s="1764" t="s">
        <v>12940</v>
      </c>
      <c r="R1620" s="1775" t="s">
        <v>7826</v>
      </c>
      <c r="S1620" s="1775" t="s">
        <v>6546</v>
      </c>
      <c r="T1620" s="66" t="s">
        <v>12941</v>
      </c>
      <c r="U1620" s="1764"/>
      <c r="V1620" s="66" t="s">
        <v>12942</v>
      </c>
    </row>
    <row r="1621" spans="3:22" ht="15" customHeight="1" x14ac:dyDescent="0.25">
      <c r="C1621" s="2213">
        <v>44488</v>
      </c>
      <c r="D1621" s="1679" t="s">
        <v>13009</v>
      </c>
      <c r="E1621" s="1764" t="s">
        <v>13010</v>
      </c>
      <c r="F1621" s="1771">
        <v>200</v>
      </c>
      <c r="G1621" s="1772"/>
      <c r="H1621" s="1772"/>
      <c r="I1621" s="1772"/>
      <c r="J1621" s="2137">
        <v>44496</v>
      </c>
      <c r="K1621" s="1680" t="s">
        <v>782</v>
      </c>
      <c r="L1621" s="1778"/>
      <c r="M1621" s="1773" t="s">
        <v>12708</v>
      </c>
      <c r="N1621" s="1773"/>
      <c r="O1621" s="1774" t="s">
        <v>9051</v>
      </c>
      <c r="P1621" s="1771">
        <v>2</v>
      </c>
      <c r="Q1621" s="1764" t="s">
        <v>13011</v>
      </c>
      <c r="R1621" s="1775" t="s">
        <v>6694</v>
      </c>
      <c r="S1621" s="1775" t="s">
        <v>7179</v>
      </c>
      <c r="T1621" s="66" t="s">
        <v>13012</v>
      </c>
      <c r="U1621" s="1764"/>
      <c r="V1621" s="66"/>
    </row>
    <row r="1622" spans="3:22" ht="15" customHeight="1" x14ac:dyDescent="0.25">
      <c r="C1622" s="2213">
        <v>44488</v>
      </c>
      <c r="D1622" s="1679" t="s">
        <v>13013</v>
      </c>
      <c r="E1622" s="1764" t="s">
        <v>6571</v>
      </c>
      <c r="F1622" s="1680" t="s">
        <v>13014</v>
      </c>
      <c r="G1622" s="1772"/>
      <c r="H1622" s="1772"/>
      <c r="I1622" s="1772"/>
      <c r="J1622" s="2137">
        <v>44489</v>
      </c>
      <c r="K1622" s="1680" t="s">
        <v>506</v>
      </c>
      <c r="L1622" s="1778" t="s">
        <v>13015</v>
      </c>
      <c r="M1622" s="1773" t="s">
        <v>12937</v>
      </c>
      <c r="N1622" s="1773"/>
      <c r="O1622" s="1774" t="s">
        <v>9051</v>
      </c>
      <c r="P1622" s="1771">
        <v>0</v>
      </c>
      <c r="Q1622" s="1764" t="s">
        <v>3559</v>
      </c>
      <c r="R1622" s="1775" t="s">
        <v>6572</v>
      </c>
      <c r="S1622" s="1775" t="s">
        <v>6573</v>
      </c>
      <c r="T1622" s="66" t="s">
        <v>9125</v>
      </c>
      <c r="U1622" s="1764" t="s">
        <v>10092</v>
      </c>
      <c r="V1622" s="66"/>
    </row>
    <row r="1623" spans="3:22" ht="15" customHeight="1" x14ac:dyDescent="0.25">
      <c r="C1623" s="2213">
        <v>44488</v>
      </c>
      <c r="D1623" s="1664" t="s">
        <v>13016</v>
      </c>
      <c r="E1623" s="1765" t="s">
        <v>12939</v>
      </c>
      <c r="F1623" s="1721">
        <v>15</v>
      </c>
      <c r="G1623" s="1766"/>
      <c r="H1623" s="1766"/>
      <c r="I1623" s="1766"/>
      <c r="J1623" s="2138">
        <v>44489</v>
      </c>
      <c r="K1623" s="1665" t="s">
        <v>3667</v>
      </c>
      <c r="L1623" s="1720" t="s">
        <v>1144</v>
      </c>
      <c r="M1623" s="1768"/>
      <c r="N1623" s="1768"/>
      <c r="O1623" s="1769" t="s">
        <v>9051</v>
      </c>
      <c r="P1623" s="1721">
        <v>121</v>
      </c>
      <c r="Q1623" s="1765" t="s">
        <v>12940</v>
      </c>
      <c r="R1623" s="1770" t="s">
        <v>7826</v>
      </c>
      <c r="S1623" s="1770" t="s">
        <v>6546</v>
      </c>
      <c r="T1623" s="61" t="s">
        <v>12941</v>
      </c>
      <c r="U1623" s="1765"/>
      <c r="V1623" s="61" t="s">
        <v>12942</v>
      </c>
    </row>
    <row r="1624" spans="3:22" ht="15" customHeight="1" x14ac:dyDescent="0.25">
      <c r="C1624" s="2213">
        <v>44488</v>
      </c>
      <c r="D1624" s="1679" t="s">
        <v>13017</v>
      </c>
      <c r="E1624" s="1764" t="s">
        <v>12939</v>
      </c>
      <c r="F1624" s="1771">
        <v>5</v>
      </c>
      <c r="G1624" s="1772"/>
      <c r="H1624" s="1772"/>
      <c r="I1624" s="1772"/>
      <c r="J1624" s="2137">
        <v>44489</v>
      </c>
      <c r="K1624" s="1680" t="s">
        <v>782</v>
      </c>
      <c r="L1624" s="1778" t="s">
        <v>1144</v>
      </c>
      <c r="M1624" s="1773"/>
      <c r="N1624" s="1773"/>
      <c r="O1624" s="1774" t="s">
        <v>9051</v>
      </c>
      <c r="P1624" s="1771">
        <v>90</v>
      </c>
      <c r="Q1624" s="1764" t="s">
        <v>12940</v>
      </c>
      <c r="R1624" s="1775" t="s">
        <v>7826</v>
      </c>
      <c r="S1624" s="1775" t="s">
        <v>6546</v>
      </c>
      <c r="T1624" s="66" t="s">
        <v>12941</v>
      </c>
      <c r="U1624" s="1764"/>
      <c r="V1624" s="66" t="s">
        <v>12942</v>
      </c>
    </row>
    <row r="1625" spans="3:22" ht="15" customHeight="1" x14ac:dyDescent="0.25">
      <c r="C1625" s="2213">
        <v>44487</v>
      </c>
      <c r="D1625" s="1723" t="s">
        <v>13018</v>
      </c>
      <c r="E1625" s="2234" t="s">
        <v>13019</v>
      </c>
      <c r="F1625" s="1784">
        <v>12</v>
      </c>
      <c r="G1625" s="1780"/>
      <c r="H1625" s="1780"/>
      <c r="I1625" s="1780"/>
      <c r="J1625" s="2226">
        <v>44488</v>
      </c>
      <c r="K1625" s="1724" t="s">
        <v>12826</v>
      </c>
      <c r="L1625" s="1724" t="s">
        <v>8987</v>
      </c>
      <c r="M1625" s="1782" t="s">
        <v>13020</v>
      </c>
      <c r="N1625" s="1782"/>
      <c r="O1625" s="1783" t="s">
        <v>8912</v>
      </c>
      <c r="P1625" s="1784">
        <v>27</v>
      </c>
      <c r="Q1625" s="2234" t="s">
        <v>13021</v>
      </c>
      <c r="R1625" s="2235" t="s">
        <v>13022</v>
      </c>
      <c r="S1625" s="2235" t="s">
        <v>6502</v>
      </c>
      <c r="T1625" s="145" t="s">
        <v>13023</v>
      </c>
      <c r="U1625" s="2234"/>
      <c r="V1625" s="145" t="s">
        <v>13024</v>
      </c>
    </row>
    <row r="1626" spans="3:22" ht="15" customHeight="1" x14ac:dyDescent="0.25">
      <c r="C1626" s="2213">
        <v>44487</v>
      </c>
      <c r="D1626" s="1679" t="s">
        <v>13025</v>
      </c>
      <c r="E1626" s="1764" t="s">
        <v>12939</v>
      </c>
      <c r="F1626" s="1771">
        <v>20</v>
      </c>
      <c r="G1626" s="1772"/>
      <c r="H1626" s="1772"/>
      <c r="I1626" s="1772"/>
      <c r="J1626" s="2137">
        <v>44487</v>
      </c>
      <c r="K1626" s="1898" t="s">
        <v>520</v>
      </c>
      <c r="L1626" s="1720" t="s">
        <v>1144</v>
      </c>
      <c r="M1626" s="1773"/>
      <c r="N1626" s="1773"/>
      <c r="O1626" s="1774" t="s">
        <v>9067</v>
      </c>
      <c r="P1626" s="1771">
        <v>151</v>
      </c>
      <c r="Q1626" s="1764" t="s">
        <v>13026</v>
      </c>
      <c r="R1626" s="1775" t="s">
        <v>7826</v>
      </c>
      <c r="S1626" s="1775" t="s">
        <v>6546</v>
      </c>
      <c r="T1626" s="66" t="s">
        <v>12941</v>
      </c>
      <c r="U1626" s="1764"/>
      <c r="V1626" s="66" t="s">
        <v>12942</v>
      </c>
    </row>
    <row r="1627" spans="3:22" ht="15" customHeight="1" x14ac:dyDescent="0.25">
      <c r="C1627" s="2213">
        <v>44484</v>
      </c>
      <c r="D1627" s="1679" t="s">
        <v>13027</v>
      </c>
      <c r="E1627" s="1764" t="s">
        <v>13028</v>
      </c>
      <c r="F1627" s="1771">
        <v>20</v>
      </c>
      <c r="G1627" s="1772"/>
      <c r="H1627" s="1772"/>
      <c r="I1627" s="1772"/>
      <c r="J1627" s="2137">
        <v>44484</v>
      </c>
      <c r="K1627" s="1680" t="s">
        <v>506</v>
      </c>
      <c r="L1627" s="1778"/>
      <c r="M1627" s="1773" t="s">
        <v>13029</v>
      </c>
      <c r="N1627" s="1773"/>
      <c r="O1627" s="1774" t="s">
        <v>13030</v>
      </c>
      <c r="P1627" s="1771">
        <v>1</v>
      </c>
      <c r="Q1627" s="1764" t="s">
        <v>13031</v>
      </c>
      <c r="R1627" s="1775" t="s">
        <v>11028</v>
      </c>
      <c r="S1627" s="1775" t="s">
        <v>6546</v>
      </c>
      <c r="T1627" s="66" t="s">
        <v>13032</v>
      </c>
      <c r="U1627" s="1764" t="s">
        <v>13033</v>
      </c>
      <c r="V1627" s="66"/>
    </row>
    <row r="1628" spans="3:22" ht="15" customHeight="1" x14ac:dyDescent="0.25">
      <c r="C1628" s="2213">
        <v>44484</v>
      </c>
      <c r="D1628" s="1679" t="s">
        <v>13034</v>
      </c>
      <c r="E1628" s="1764" t="s">
        <v>13035</v>
      </c>
      <c r="F1628" s="1771">
        <v>25</v>
      </c>
      <c r="G1628" s="1772"/>
      <c r="H1628" s="1772"/>
      <c r="I1628" s="1772"/>
      <c r="J1628" s="2137">
        <v>44484</v>
      </c>
      <c r="K1628" s="1680" t="s">
        <v>506</v>
      </c>
      <c r="L1628" s="1778"/>
      <c r="M1628" s="1773" t="s">
        <v>13029</v>
      </c>
      <c r="N1628" s="1773"/>
      <c r="O1628" s="1774" t="s">
        <v>13030</v>
      </c>
      <c r="P1628" s="1771">
        <v>21</v>
      </c>
      <c r="Q1628" s="1764" t="s">
        <v>524</v>
      </c>
      <c r="R1628" s="1775" t="s">
        <v>7031</v>
      </c>
      <c r="S1628" s="1775" t="s">
        <v>6534</v>
      </c>
      <c r="T1628" s="66">
        <v>80403</v>
      </c>
      <c r="U1628" s="1764"/>
      <c r="V1628" s="66"/>
    </row>
    <row r="1629" spans="3:22" ht="15" customHeight="1" x14ac:dyDescent="0.25">
      <c r="C1629" s="2213">
        <v>44484</v>
      </c>
      <c r="D1629" s="1679" t="s">
        <v>13036</v>
      </c>
      <c r="E1629" s="1765" t="s">
        <v>6571</v>
      </c>
      <c r="F1629" s="2259" t="s">
        <v>13037</v>
      </c>
      <c r="G1629" s="2257"/>
      <c r="H1629" s="2257"/>
      <c r="I1629" s="2257"/>
      <c r="J1629" s="1779">
        <v>44484</v>
      </c>
      <c r="K1629" s="1896" t="e" vm="1">
        <v>#VALUE!</v>
      </c>
      <c r="L1629" s="1789"/>
      <c r="M1629" s="1878" t="s">
        <v>13029</v>
      </c>
      <c r="N1629" s="1878"/>
      <c r="O1629" s="1692" t="s">
        <v>9067</v>
      </c>
      <c r="P1629" s="1898">
        <v>8</v>
      </c>
      <c r="Q1629" s="1765" t="s">
        <v>3559</v>
      </c>
      <c r="R1629" s="1765" t="s">
        <v>6572</v>
      </c>
      <c r="S1629" s="1765" t="s">
        <v>6573</v>
      </c>
      <c r="T1629" s="61" t="s">
        <v>9125</v>
      </c>
      <c r="U1629" s="1765" t="s">
        <v>9951</v>
      </c>
      <c r="V1629" s="61">
        <v>749026308</v>
      </c>
    </row>
    <row r="1630" spans="3:22" ht="15" customHeight="1" x14ac:dyDescent="0.25">
      <c r="C1630" s="2213">
        <v>44484</v>
      </c>
      <c r="D1630" s="1679" t="s">
        <v>12522</v>
      </c>
      <c r="E1630" s="1764" t="s">
        <v>8172</v>
      </c>
      <c r="F1630" s="1771">
        <v>150</v>
      </c>
      <c r="G1630" s="1772"/>
      <c r="H1630" s="1772"/>
      <c r="I1630" s="1772"/>
      <c r="J1630" s="2137">
        <v>44484</v>
      </c>
      <c r="K1630" s="1680" t="s">
        <v>3667</v>
      </c>
      <c r="L1630" s="1778"/>
      <c r="M1630" s="1773" t="s">
        <v>12524</v>
      </c>
      <c r="N1630" s="1773"/>
      <c r="O1630" s="1774" t="s">
        <v>12525</v>
      </c>
      <c r="P1630" s="1771">
        <v>0</v>
      </c>
      <c r="Q1630" s="1764" t="s">
        <v>6215</v>
      </c>
      <c r="R1630" s="1775" t="s">
        <v>9664</v>
      </c>
      <c r="S1630" s="1775" t="s">
        <v>6465</v>
      </c>
      <c r="T1630" s="66" t="s">
        <v>11307</v>
      </c>
      <c r="U1630" s="1764"/>
      <c r="V1630" s="66" t="s">
        <v>11308</v>
      </c>
    </row>
    <row r="1631" spans="3:22" ht="15" customHeight="1" x14ac:dyDescent="0.25">
      <c r="C1631" s="2213">
        <v>44483</v>
      </c>
      <c r="D1631" s="1679" t="s">
        <v>12660</v>
      </c>
      <c r="E1631" s="1764" t="s">
        <v>6463</v>
      </c>
      <c r="F1631" s="1771" t="s">
        <v>703</v>
      </c>
      <c r="G1631" s="1772"/>
      <c r="H1631" s="1772"/>
      <c r="I1631" s="1772"/>
      <c r="J1631" s="2137">
        <v>44483</v>
      </c>
      <c r="K1631" s="1680" t="s">
        <v>506</v>
      </c>
      <c r="L1631" s="1720" t="s">
        <v>13038</v>
      </c>
      <c r="M1631" s="1773" t="s">
        <v>13039</v>
      </c>
      <c r="N1631" s="1773"/>
      <c r="O1631" s="1774" t="s">
        <v>8883</v>
      </c>
      <c r="P1631" s="1771">
        <v>14</v>
      </c>
      <c r="Q1631" s="1764" t="s">
        <v>522</v>
      </c>
      <c r="R1631" s="1775" t="s">
        <v>6464</v>
      </c>
      <c r="S1631" s="1775" t="s">
        <v>6465</v>
      </c>
      <c r="T1631" s="66" t="s">
        <v>12663</v>
      </c>
      <c r="U1631" s="1764" t="s">
        <v>12664</v>
      </c>
      <c r="V1631" s="66">
        <v>958605234</v>
      </c>
    </row>
    <row r="1632" spans="3:22" ht="15" customHeight="1" x14ac:dyDescent="0.25">
      <c r="C1632" s="2213">
        <v>44483</v>
      </c>
      <c r="D1632" s="1679" t="s">
        <v>12539</v>
      </c>
      <c r="E1632" s="1764" t="s">
        <v>12540</v>
      </c>
      <c r="F1632" s="1890" t="s">
        <v>13040</v>
      </c>
      <c r="G1632" s="1772"/>
      <c r="H1632" s="1772"/>
      <c r="I1632" s="1772"/>
      <c r="J1632" s="2137">
        <v>44484</v>
      </c>
      <c r="K1632" s="1680" t="s">
        <v>506</v>
      </c>
      <c r="L1632" s="1778" t="s">
        <v>13041</v>
      </c>
      <c r="M1632" s="1773" t="s">
        <v>13042</v>
      </c>
      <c r="N1632" s="1773"/>
      <c r="O1632" s="1774" t="s">
        <v>12525</v>
      </c>
      <c r="P1632" s="1771">
        <v>2</v>
      </c>
      <c r="Q1632" s="1764" t="s">
        <v>12543</v>
      </c>
      <c r="R1632" s="1775" t="s">
        <v>12544</v>
      </c>
      <c r="S1632" s="1775" t="s">
        <v>6589</v>
      </c>
      <c r="T1632" s="66" t="s">
        <v>12545</v>
      </c>
      <c r="U1632" s="1764"/>
      <c r="V1632" s="66"/>
    </row>
    <row r="1633" spans="3:22" ht="15" customHeight="1" x14ac:dyDescent="0.25">
      <c r="C1633" s="2213">
        <v>44483</v>
      </c>
      <c r="D1633" s="1679" t="s">
        <v>13043</v>
      </c>
      <c r="E1633" s="1764" t="s">
        <v>8388</v>
      </c>
      <c r="F1633" s="1771">
        <v>50</v>
      </c>
      <c r="G1633" s="1772"/>
      <c r="H1633" s="1772"/>
      <c r="I1633" s="1772"/>
      <c r="J1633" s="2137">
        <v>44483</v>
      </c>
      <c r="K1633" s="1680" t="s">
        <v>782</v>
      </c>
      <c r="L1633" s="1778"/>
      <c r="M1633" s="1773" t="s">
        <v>13039</v>
      </c>
      <c r="N1633" s="1773"/>
      <c r="O1633" s="1774" t="s">
        <v>9118</v>
      </c>
      <c r="P1633" s="1771">
        <v>7</v>
      </c>
      <c r="Q1633" s="1764" t="s">
        <v>969</v>
      </c>
      <c r="R1633" s="1775" t="s">
        <v>8389</v>
      </c>
      <c r="S1633" s="1775" t="s">
        <v>6603</v>
      </c>
      <c r="T1633" s="66" t="s">
        <v>12373</v>
      </c>
      <c r="U1633" s="1764"/>
      <c r="V1633" s="66"/>
    </row>
    <row r="1634" spans="3:22" ht="15" customHeight="1" x14ac:dyDescent="0.25">
      <c r="C1634" s="2213">
        <v>44483</v>
      </c>
      <c r="D1634" s="1679" t="s">
        <v>13044</v>
      </c>
      <c r="E1634" s="1764" t="s">
        <v>6571</v>
      </c>
      <c r="F1634" s="1680" t="s">
        <v>13045</v>
      </c>
      <c r="G1634" s="1772"/>
      <c r="H1634" s="1772"/>
      <c r="I1634" s="1772"/>
      <c r="J1634" s="2137">
        <v>44483</v>
      </c>
      <c r="K1634" s="1680" t="s">
        <v>506</v>
      </c>
      <c r="L1634" s="1720" t="s">
        <v>13046</v>
      </c>
      <c r="M1634" s="1773" t="s">
        <v>12524</v>
      </c>
      <c r="N1634" s="1773"/>
      <c r="O1634" s="1774" t="s">
        <v>9118</v>
      </c>
      <c r="P1634" s="1771">
        <v>5</v>
      </c>
      <c r="Q1634" s="1764" t="s">
        <v>3559</v>
      </c>
      <c r="R1634" s="1775" t="s">
        <v>6572</v>
      </c>
      <c r="S1634" s="1775" t="s">
        <v>6573</v>
      </c>
      <c r="T1634" s="66" t="s">
        <v>9125</v>
      </c>
      <c r="U1634" s="1764" t="s">
        <v>10092</v>
      </c>
      <c r="V1634" s="66"/>
    </row>
    <row r="1635" spans="3:22" ht="15" customHeight="1" x14ac:dyDescent="0.25">
      <c r="C1635" s="2213">
        <v>44482</v>
      </c>
      <c r="D1635" s="1664" t="s">
        <v>12918</v>
      </c>
      <c r="E1635" s="1765" t="s">
        <v>12919</v>
      </c>
      <c r="F1635" s="1721">
        <v>50</v>
      </c>
      <c r="G1635" s="1766"/>
      <c r="H1635" s="1766"/>
      <c r="I1635" s="1766"/>
      <c r="J1635" s="2138" t="s">
        <v>724</v>
      </c>
      <c r="K1635" s="1665" t="s">
        <v>506</v>
      </c>
      <c r="L1635" s="1720" t="s">
        <v>13047</v>
      </c>
      <c r="M1635" s="1768" t="s">
        <v>13048</v>
      </c>
      <c r="N1635" s="1768"/>
      <c r="O1635" s="1769" t="s">
        <v>13049</v>
      </c>
      <c r="P1635" s="1721">
        <v>62</v>
      </c>
      <c r="Q1635" s="1765" t="s">
        <v>12921</v>
      </c>
      <c r="R1635" s="1770" t="s">
        <v>12922</v>
      </c>
      <c r="S1635" s="1770" t="s">
        <v>9176</v>
      </c>
      <c r="T1635" s="61" t="s">
        <v>12923</v>
      </c>
      <c r="U1635" s="1765"/>
      <c r="V1635" s="61">
        <v>623744175</v>
      </c>
    </row>
    <row r="1636" spans="3:22" ht="15" customHeight="1" x14ac:dyDescent="0.25">
      <c r="C1636" s="2213">
        <v>44482</v>
      </c>
      <c r="D1636" s="1679" t="s">
        <v>13050</v>
      </c>
      <c r="E1636" s="1764" t="s">
        <v>12485</v>
      </c>
      <c r="F1636" s="1680" t="s">
        <v>13051</v>
      </c>
      <c r="G1636" s="1772"/>
      <c r="H1636" s="1772"/>
      <c r="I1636" s="1772"/>
      <c r="J1636" s="2137">
        <v>44483</v>
      </c>
      <c r="K1636" s="1680" t="s">
        <v>3667</v>
      </c>
      <c r="L1636" s="1720" t="s">
        <v>13038</v>
      </c>
      <c r="M1636" s="1773" t="s">
        <v>13039</v>
      </c>
      <c r="N1636" s="1773"/>
      <c r="O1636" s="1774" t="s">
        <v>13052</v>
      </c>
      <c r="P1636" s="1771">
        <v>1</v>
      </c>
      <c r="Q1636" s="1764" t="s">
        <v>12488</v>
      </c>
      <c r="R1636" s="1775" t="s">
        <v>12489</v>
      </c>
      <c r="S1636" s="1775" t="s">
        <v>6603</v>
      </c>
      <c r="T1636" s="66" t="s">
        <v>12490</v>
      </c>
      <c r="U1636" s="1764"/>
      <c r="V1636" s="66" t="s">
        <v>12491</v>
      </c>
    </row>
    <row r="1637" spans="3:22" ht="15" customHeight="1" x14ac:dyDescent="0.25">
      <c r="C1637" s="2213">
        <v>44482</v>
      </c>
      <c r="D1637" s="1693" t="s">
        <v>13053</v>
      </c>
      <c r="E1637" s="2185" t="s">
        <v>12957</v>
      </c>
      <c r="F1637" s="1792">
        <v>13</v>
      </c>
      <c r="G1637" s="1793"/>
      <c r="H1637" s="1793"/>
      <c r="I1637" s="1793"/>
      <c r="J1637" s="2223">
        <v>44482</v>
      </c>
      <c r="K1637" s="1694" t="s">
        <v>520</v>
      </c>
      <c r="L1637" s="1724" t="s">
        <v>8640</v>
      </c>
      <c r="M1637" s="1796" t="s">
        <v>13039</v>
      </c>
      <c r="N1637" s="1796"/>
      <c r="O1637" s="1797" t="s">
        <v>13030</v>
      </c>
      <c r="P1637" s="1792">
        <v>16</v>
      </c>
      <c r="Q1637" s="2185" t="s">
        <v>6303</v>
      </c>
      <c r="R1637" s="2186" t="s">
        <v>6707</v>
      </c>
      <c r="S1637" s="2186" t="s">
        <v>6708</v>
      </c>
      <c r="T1637" s="146" t="s">
        <v>12961</v>
      </c>
      <c r="U1637" s="2185"/>
      <c r="V1637" s="146" t="s">
        <v>12962</v>
      </c>
    </row>
    <row r="1638" spans="3:22" ht="15" customHeight="1" x14ac:dyDescent="0.25">
      <c r="C1638" s="2213">
        <v>44482</v>
      </c>
      <c r="D1638" s="1679" t="s">
        <v>13054</v>
      </c>
      <c r="E1638" s="1764" t="s">
        <v>12501</v>
      </c>
      <c r="F1638" s="1771">
        <v>10</v>
      </c>
      <c r="G1638" s="1772"/>
      <c r="H1638" s="1772"/>
      <c r="I1638" s="1772"/>
      <c r="J1638" s="2137">
        <v>44482</v>
      </c>
      <c r="K1638" s="1680" t="s">
        <v>506</v>
      </c>
      <c r="L1638" s="1720"/>
      <c r="M1638" s="1773" t="s">
        <v>13039</v>
      </c>
      <c r="N1638" s="1773"/>
      <c r="O1638" s="1774" t="s">
        <v>9051</v>
      </c>
      <c r="P1638" s="1771">
        <v>20</v>
      </c>
      <c r="Q1638" s="1764" t="s">
        <v>5995</v>
      </c>
      <c r="R1638" s="1775" t="s">
        <v>10480</v>
      </c>
      <c r="S1638" s="1775" t="s">
        <v>7968</v>
      </c>
      <c r="T1638" s="66">
        <v>3431</v>
      </c>
      <c r="U1638" s="1764"/>
      <c r="V1638" s="66"/>
    </row>
    <row r="1639" spans="3:22" ht="15" customHeight="1" x14ac:dyDescent="0.25">
      <c r="C1639" s="2213">
        <v>44481</v>
      </c>
      <c r="D1639" s="1679" t="s">
        <v>13055</v>
      </c>
      <c r="E1639" s="1764" t="s">
        <v>13056</v>
      </c>
      <c r="F1639" s="1771">
        <v>64</v>
      </c>
      <c r="G1639" s="1772"/>
      <c r="H1639" s="1772"/>
      <c r="I1639" s="1772"/>
      <c r="J1639" s="2137">
        <v>44481</v>
      </c>
      <c r="K1639" s="1680" t="s">
        <v>3609</v>
      </c>
      <c r="L1639" s="1720"/>
      <c r="M1639" s="1773" t="s">
        <v>12524</v>
      </c>
      <c r="N1639" s="1773"/>
      <c r="O1639" s="1774" t="s">
        <v>9061</v>
      </c>
      <c r="P1639" s="1771">
        <v>6</v>
      </c>
      <c r="Q1639" s="1764" t="s">
        <v>13057</v>
      </c>
      <c r="R1639" s="1775" t="s">
        <v>8701</v>
      </c>
      <c r="S1639" s="1775" t="s">
        <v>8209</v>
      </c>
      <c r="T1639" s="66" t="s">
        <v>13058</v>
      </c>
      <c r="U1639" s="1764"/>
      <c r="V1639" s="66" t="s">
        <v>13059</v>
      </c>
    </row>
    <row r="1640" spans="3:22" ht="15" customHeight="1" x14ac:dyDescent="0.25">
      <c r="C1640" s="2213">
        <v>44481</v>
      </c>
      <c r="D1640" s="1679" t="s">
        <v>13060</v>
      </c>
      <c r="E1640" s="1764" t="s">
        <v>6453</v>
      </c>
      <c r="F1640" s="1771">
        <v>30</v>
      </c>
      <c r="G1640" s="1772"/>
      <c r="H1640" s="1772"/>
      <c r="I1640" s="1772"/>
      <c r="J1640" s="2137">
        <v>44482</v>
      </c>
      <c r="K1640" s="1680" t="s">
        <v>506</v>
      </c>
      <c r="L1640" s="1720"/>
      <c r="M1640" s="1773" t="s">
        <v>12524</v>
      </c>
      <c r="N1640" s="1773"/>
      <c r="O1640" s="1774" t="s">
        <v>9051</v>
      </c>
      <c r="P1640" s="1771">
        <v>16</v>
      </c>
      <c r="Q1640" s="1764" t="s">
        <v>12995</v>
      </c>
      <c r="R1640" s="1775" t="s">
        <v>6454</v>
      </c>
      <c r="S1640" s="1775" t="s">
        <v>6455</v>
      </c>
      <c r="T1640" s="66" t="s">
        <v>10713</v>
      </c>
      <c r="U1640" s="1764"/>
      <c r="V1640" s="66" t="s">
        <v>10714</v>
      </c>
    </row>
    <row r="1641" spans="3:22" ht="15" customHeight="1" x14ac:dyDescent="0.25">
      <c r="C1641" s="2213">
        <v>44481</v>
      </c>
      <c r="D1641" s="1693" t="s">
        <v>13061</v>
      </c>
      <c r="E1641" s="2185" t="s">
        <v>6742</v>
      </c>
      <c r="F1641" s="1792">
        <v>150</v>
      </c>
      <c r="G1641" s="1793"/>
      <c r="H1641" s="1793"/>
      <c r="I1641" s="1793"/>
      <c r="J1641" s="2223">
        <v>44483</v>
      </c>
      <c r="K1641" s="1694" t="s">
        <v>506</v>
      </c>
      <c r="L1641" s="1796" t="s">
        <v>8987</v>
      </c>
      <c r="M1641" s="1796" t="s">
        <v>13062</v>
      </c>
      <c r="N1641" s="1796"/>
      <c r="O1641" s="1797" t="s">
        <v>8990</v>
      </c>
      <c r="P1641" s="1792">
        <v>0</v>
      </c>
      <c r="Q1641" s="2185" t="s">
        <v>5837</v>
      </c>
      <c r="R1641" s="2186" t="s">
        <v>6743</v>
      </c>
      <c r="S1641" s="2186" t="s">
        <v>6484</v>
      </c>
      <c r="T1641" s="146" t="s">
        <v>13063</v>
      </c>
      <c r="U1641" s="2185"/>
      <c r="V1641" s="146"/>
    </row>
    <row r="1642" spans="3:22" ht="15" customHeight="1" x14ac:dyDescent="0.25">
      <c r="C1642" s="2213">
        <v>44481</v>
      </c>
      <c r="D1642" s="1679" t="s">
        <v>13064</v>
      </c>
      <c r="E1642" s="1764" t="s">
        <v>13065</v>
      </c>
      <c r="F1642" s="1771">
        <v>5</v>
      </c>
      <c r="G1642" s="1772"/>
      <c r="H1642" s="1772"/>
      <c r="I1642" s="1772"/>
      <c r="J1642" s="2137">
        <v>44482</v>
      </c>
      <c r="K1642" s="1680" t="s">
        <v>506</v>
      </c>
      <c r="L1642" s="1720"/>
      <c r="M1642" s="1773" t="s">
        <v>12524</v>
      </c>
      <c r="N1642" s="1773"/>
      <c r="O1642" s="1774" t="s">
        <v>9051</v>
      </c>
      <c r="P1642" s="1771">
        <v>50</v>
      </c>
      <c r="Q1642" s="1764" t="s">
        <v>9967</v>
      </c>
      <c r="R1642" s="1775" t="s">
        <v>9168</v>
      </c>
      <c r="S1642" s="1775" t="s">
        <v>6546</v>
      </c>
      <c r="T1642" s="66" t="s">
        <v>11214</v>
      </c>
      <c r="U1642" s="1764"/>
      <c r="V1642" s="66">
        <v>779588491</v>
      </c>
    </row>
    <row r="1643" spans="3:22" ht="15" customHeight="1" x14ac:dyDescent="0.25">
      <c r="C1643" s="2213">
        <v>44480</v>
      </c>
      <c r="D1643" s="1664" t="s">
        <v>13066</v>
      </c>
      <c r="E1643" s="1764" t="s">
        <v>6906</v>
      </c>
      <c r="F1643" s="1721">
        <v>25</v>
      </c>
      <c r="G1643" s="1766"/>
      <c r="H1643" s="1766"/>
      <c r="I1643" s="1766"/>
      <c r="J1643" s="2138">
        <v>44481</v>
      </c>
      <c r="K1643" s="1665" t="s">
        <v>506</v>
      </c>
      <c r="L1643" s="1720"/>
      <c r="M1643" s="1768" t="s">
        <v>13067</v>
      </c>
      <c r="N1643" s="1768"/>
      <c r="O1643" s="1769" t="s">
        <v>9187</v>
      </c>
      <c r="P1643" s="1721">
        <v>1</v>
      </c>
      <c r="Q1643" s="1764" t="s">
        <v>4617</v>
      </c>
      <c r="R1643" s="1775" t="s">
        <v>6803</v>
      </c>
      <c r="S1643" s="1775" t="s">
        <v>6804</v>
      </c>
      <c r="T1643" s="66" t="s">
        <v>10799</v>
      </c>
      <c r="U1643" s="1764"/>
      <c r="V1643" s="66"/>
    </row>
    <row r="1644" spans="3:22" ht="15" customHeight="1" x14ac:dyDescent="0.25">
      <c r="C1644" s="2213">
        <v>44480</v>
      </c>
      <c r="D1644" s="1664" t="s">
        <v>13068</v>
      </c>
      <c r="E1644" s="1765" t="s">
        <v>7294</v>
      </c>
      <c r="F1644" s="1721">
        <v>50</v>
      </c>
      <c r="G1644" s="1766"/>
      <c r="H1644" s="1766"/>
      <c r="I1644" s="1766"/>
      <c r="J1644" s="2138">
        <v>44480</v>
      </c>
      <c r="K1644" s="1665" t="s">
        <v>506</v>
      </c>
      <c r="L1644" s="1720"/>
      <c r="M1644" s="1768" t="s">
        <v>12998</v>
      </c>
      <c r="N1644" s="1768"/>
      <c r="O1644" s="1769" t="s">
        <v>9067</v>
      </c>
      <c r="P1644" s="1721">
        <v>13</v>
      </c>
      <c r="Q1644" s="1765" t="s">
        <v>1250</v>
      </c>
      <c r="R1644" s="1770" t="s">
        <v>7295</v>
      </c>
      <c r="S1644" s="1770" t="s">
        <v>6475</v>
      </c>
      <c r="T1644" s="61" t="s">
        <v>12836</v>
      </c>
      <c r="U1644" s="1765" t="s">
        <v>12837</v>
      </c>
      <c r="V1644" s="61"/>
    </row>
    <row r="1645" spans="3:22" ht="15" customHeight="1" x14ac:dyDescent="0.25">
      <c r="C1645" s="2213">
        <v>44480</v>
      </c>
      <c r="D1645" s="1664" t="s">
        <v>12918</v>
      </c>
      <c r="E1645" s="1765" t="s">
        <v>12919</v>
      </c>
      <c r="F1645" s="1721">
        <v>50</v>
      </c>
      <c r="G1645" s="1766"/>
      <c r="H1645" s="1766"/>
      <c r="I1645" s="1766"/>
      <c r="J1645" s="2138">
        <v>44476</v>
      </c>
      <c r="K1645" s="1665" t="s">
        <v>506</v>
      </c>
      <c r="L1645" s="1720" t="s">
        <v>13047</v>
      </c>
      <c r="M1645" s="1768" t="s">
        <v>13048</v>
      </c>
      <c r="N1645" s="1768"/>
      <c r="O1645" s="1769" t="s">
        <v>13049</v>
      </c>
      <c r="P1645" s="1721">
        <v>62</v>
      </c>
      <c r="Q1645" s="1765" t="s">
        <v>12921</v>
      </c>
      <c r="R1645" s="1770" t="s">
        <v>12922</v>
      </c>
      <c r="S1645" s="1770" t="s">
        <v>9176</v>
      </c>
      <c r="T1645" s="61" t="s">
        <v>12923</v>
      </c>
      <c r="U1645" s="1765"/>
      <c r="V1645" s="61">
        <v>623744175</v>
      </c>
    </row>
    <row r="1646" spans="3:22" ht="15" customHeight="1" x14ac:dyDescent="0.25">
      <c r="C1646" s="2213">
        <v>44480</v>
      </c>
      <c r="D1646" s="1679" t="s">
        <v>13069</v>
      </c>
      <c r="E1646" s="1764" t="s">
        <v>6571</v>
      </c>
      <c r="F1646" s="1680" t="s">
        <v>13070</v>
      </c>
      <c r="G1646" s="1772"/>
      <c r="H1646" s="1772"/>
      <c r="I1646" s="1772"/>
      <c r="J1646" s="2137">
        <v>44481</v>
      </c>
      <c r="K1646" s="1680" t="s">
        <v>506</v>
      </c>
      <c r="L1646" s="1720" t="s">
        <v>13071</v>
      </c>
      <c r="M1646" s="1773" t="s">
        <v>13072</v>
      </c>
      <c r="N1646" s="1773"/>
      <c r="O1646" s="1774" t="s">
        <v>12525</v>
      </c>
      <c r="P1646" s="1771">
        <v>4</v>
      </c>
      <c r="Q1646" s="1764" t="s">
        <v>3559</v>
      </c>
      <c r="R1646" s="1775" t="s">
        <v>6572</v>
      </c>
      <c r="S1646" s="1775" t="s">
        <v>6573</v>
      </c>
      <c r="T1646" s="66" t="s">
        <v>9125</v>
      </c>
      <c r="U1646" s="1764" t="s">
        <v>9221</v>
      </c>
      <c r="V1646" s="66">
        <v>749026308</v>
      </c>
    </row>
    <row r="1647" spans="3:22" ht="15" customHeight="1" x14ac:dyDescent="0.25">
      <c r="C1647" s="2213">
        <v>44477</v>
      </c>
      <c r="D1647" s="2064" t="s">
        <v>13073</v>
      </c>
      <c r="E1647" s="1765" t="s">
        <v>13074</v>
      </c>
      <c r="F1647" s="2260" t="s">
        <v>13075</v>
      </c>
      <c r="G1647" s="1772"/>
      <c r="H1647" s="1772"/>
      <c r="I1647" s="1772"/>
      <c r="J1647" s="1767">
        <v>44476</v>
      </c>
      <c r="K1647" s="1665" t="s">
        <v>506</v>
      </c>
      <c r="L1647" s="1720" t="s">
        <v>13076</v>
      </c>
      <c r="M1647" s="1768" t="s">
        <v>13048</v>
      </c>
      <c r="N1647" s="1768"/>
      <c r="O1647" s="1769" t="s">
        <v>13049</v>
      </c>
      <c r="P1647" s="1665">
        <v>248</v>
      </c>
      <c r="Q1647" s="1765" t="s">
        <v>13077</v>
      </c>
      <c r="R1647" s="1765" t="s">
        <v>12179</v>
      </c>
      <c r="S1647" s="1765" t="s">
        <v>6475</v>
      </c>
      <c r="T1647" s="61" t="s">
        <v>13078</v>
      </c>
      <c r="U1647" s="1765" t="s">
        <v>13079</v>
      </c>
      <c r="V1647" s="61"/>
    </row>
    <row r="1648" spans="3:22" ht="15" customHeight="1" x14ac:dyDescent="0.25">
      <c r="C1648" s="2213">
        <v>44477</v>
      </c>
      <c r="D1648" s="2064" t="s">
        <v>13080</v>
      </c>
      <c r="E1648" s="1765" t="s">
        <v>13074</v>
      </c>
      <c r="F1648" s="2260">
        <v>10</v>
      </c>
      <c r="G1648" s="1772"/>
      <c r="H1648" s="1772"/>
      <c r="I1648" s="1772"/>
      <c r="J1648" s="1767">
        <v>44476</v>
      </c>
      <c r="K1648" s="1665" t="s">
        <v>506</v>
      </c>
      <c r="L1648" s="1720" t="s">
        <v>13076</v>
      </c>
      <c r="M1648" s="1768" t="s">
        <v>13048</v>
      </c>
      <c r="N1648" s="1768"/>
      <c r="O1648" s="1769" t="s">
        <v>13049</v>
      </c>
      <c r="P1648" s="1665">
        <v>180</v>
      </c>
      <c r="Q1648" s="1765" t="s">
        <v>13077</v>
      </c>
      <c r="R1648" s="1765" t="s">
        <v>12179</v>
      </c>
      <c r="S1648" s="1765" t="s">
        <v>6475</v>
      </c>
      <c r="T1648" s="61" t="s">
        <v>13078</v>
      </c>
      <c r="U1648" s="1765" t="s">
        <v>13079</v>
      </c>
      <c r="V1648" s="61"/>
    </row>
    <row r="1649" spans="3:22" ht="15" customHeight="1" x14ac:dyDescent="0.25">
      <c r="C1649" s="2213">
        <v>44477</v>
      </c>
      <c r="D1649" s="1734" t="s">
        <v>13081</v>
      </c>
      <c r="E1649" s="1764" t="s">
        <v>13082</v>
      </c>
      <c r="F1649" s="1785">
        <v>4</v>
      </c>
      <c r="G1649" s="1772"/>
      <c r="H1649" s="1772"/>
      <c r="I1649" s="1772"/>
      <c r="J1649" s="2229" t="s">
        <v>724</v>
      </c>
      <c r="K1649" s="1735" t="s">
        <v>1790</v>
      </c>
      <c r="L1649" s="1720"/>
      <c r="M1649" s="1790" t="s">
        <v>13083</v>
      </c>
      <c r="N1649" s="1790"/>
      <c r="O1649" s="1791" t="s">
        <v>13084</v>
      </c>
      <c r="P1649" s="1785">
        <v>58</v>
      </c>
      <c r="Q1649" s="1764" t="s">
        <v>13085</v>
      </c>
      <c r="R1649" s="1775" t="s">
        <v>9175</v>
      </c>
      <c r="S1649" s="1775" t="s">
        <v>9176</v>
      </c>
      <c r="T1649" s="66" t="s">
        <v>13086</v>
      </c>
      <c r="U1649" s="1764" t="s">
        <v>13087</v>
      </c>
      <c r="V1649" s="66"/>
    </row>
    <row r="1650" spans="3:22" ht="15" customHeight="1" x14ac:dyDescent="0.25">
      <c r="C1650" s="2213">
        <v>44477</v>
      </c>
      <c r="D1650" s="1679" t="s">
        <v>13088</v>
      </c>
      <c r="E1650" s="1764" t="s">
        <v>11966</v>
      </c>
      <c r="F1650" s="1771">
        <v>180</v>
      </c>
      <c r="G1650" s="1772"/>
      <c r="H1650" s="1772"/>
      <c r="I1650" s="1772"/>
      <c r="J1650" s="2137">
        <v>44488</v>
      </c>
      <c r="K1650" s="1680" t="s">
        <v>5335</v>
      </c>
      <c r="L1650" s="1778"/>
      <c r="M1650" s="1773" t="s">
        <v>12699</v>
      </c>
      <c r="N1650" s="1773"/>
      <c r="O1650" s="1774"/>
      <c r="P1650" s="1771">
        <v>2</v>
      </c>
      <c r="Q1650" s="1764" t="s">
        <v>11971</v>
      </c>
      <c r="R1650" s="1775" t="s">
        <v>11972</v>
      </c>
      <c r="S1650" s="1775" t="s">
        <v>6447</v>
      </c>
      <c r="T1650" s="66" t="s">
        <v>11973</v>
      </c>
      <c r="U1650" s="1764"/>
      <c r="V1650" s="66" t="s">
        <v>11974</v>
      </c>
    </row>
    <row r="1651" spans="3:22" ht="15" customHeight="1" x14ac:dyDescent="0.25">
      <c r="C1651" s="2213">
        <v>44477</v>
      </c>
      <c r="D1651" s="1664" t="s">
        <v>12918</v>
      </c>
      <c r="E1651" s="1765" t="s">
        <v>12919</v>
      </c>
      <c r="F1651" s="1721">
        <v>100</v>
      </c>
      <c r="G1651" s="1766"/>
      <c r="H1651" s="1766"/>
      <c r="I1651" s="1766"/>
      <c r="J1651" s="2138">
        <v>44476</v>
      </c>
      <c r="K1651" s="1665" t="s">
        <v>506</v>
      </c>
      <c r="L1651" s="1720" t="s">
        <v>13047</v>
      </c>
      <c r="M1651" s="1768" t="s">
        <v>13048</v>
      </c>
      <c r="N1651" s="1768"/>
      <c r="O1651" s="1769" t="s">
        <v>13049</v>
      </c>
      <c r="P1651" s="1721">
        <v>62</v>
      </c>
      <c r="Q1651" s="1765" t="s">
        <v>12921</v>
      </c>
      <c r="R1651" s="1770" t="s">
        <v>12922</v>
      </c>
      <c r="S1651" s="1770" t="s">
        <v>9176</v>
      </c>
      <c r="T1651" s="61" t="s">
        <v>12923</v>
      </c>
      <c r="U1651" s="1765"/>
      <c r="V1651" s="61">
        <v>623744175</v>
      </c>
    </row>
    <row r="1652" spans="3:22" ht="15" customHeight="1" x14ac:dyDescent="0.25">
      <c r="C1652" s="2213">
        <v>44476</v>
      </c>
      <c r="D1652" s="2064" t="s">
        <v>13089</v>
      </c>
      <c r="E1652" s="1765" t="s">
        <v>13074</v>
      </c>
      <c r="F1652" s="2260">
        <v>35</v>
      </c>
      <c r="G1652" s="1766"/>
      <c r="H1652" s="1766"/>
      <c r="I1652" s="1766"/>
      <c r="J1652" s="1767">
        <v>44476</v>
      </c>
      <c r="K1652" s="1665" t="s">
        <v>506</v>
      </c>
      <c r="L1652" s="1720" t="s">
        <v>13076</v>
      </c>
      <c r="M1652" s="1768" t="s">
        <v>13048</v>
      </c>
      <c r="N1652" s="1768"/>
      <c r="O1652" s="1769" t="s">
        <v>13049</v>
      </c>
      <c r="P1652" s="1665">
        <v>35</v>
      </c>
      <c r="Q1652" s="1765" t="s">
        <v>13077</v>
      </c>
      <c r="R1652" s="1765" t="s">
        <v>12179</v>
      </c>
      <c r="S1652" s="1765" t="s">
        <v>6475</v>
      </c>
      <c r="T1652" s="61" t="s">
        <v>13078</v>
      </c>
      <c r="U1652" s="1765" t="s">
        <v>13079</v>
      </c>
      <c r="V1652" s="61"/>
    </row>
    <row r="1653" spans="3:22" ht="15" customHeight="1" x14ac:dyDescent="0.25">
      <c r="C1653" s="2213">
        <v>44476</v>
      </c>
      <c r="D1653" s="1664" t="s">
        <v>12918</v>
      </c>
      <c r="E1653" s="1765" t="s">
        <v>12919</v>
      </c>
      <c r="F1653" s="1721">
        <v>50</v>
      </c>
      <c r="G1653" s="1766"/>
      <c r="H1653" s="1766"/>
      <c r="I1653" s="1766"/>
      <c r="J1653" s="2138">
        <v>44476</v>
      </c>
      <c r="K1653" s="1665" t="s">
        <v>506</v>
      </c>
      <c r="L1653" s="1720" t="s">
        <v>13047</v>
      </c>
      <c r="M1653" s="1768" t="s">
        <v>13048</v>
      </c>
      <c r="N1653" s="1768"/>
      <c r="O1653" s="1769" t="s">
        <v>13049</v>
      </c>
      <c r="P1653" s="1721">
        <v>62</v>
      </c>
      <c r="Q1653" s="1765" t="s">
        <v>12921</v>
      </c>
      <c r="R1653" s="1770" t="s">
        <v>12922</v>
      </c>
      <c r="S1653" s="1770" t="s">
        <v>9176</v>
      </c>
      <c r="T1653" s="61" t="s">
        <v>12923</v>
      </c>
      <c r="U1653" s="1765"/>
      <c r="V1653" s="61">
        <v>623744175</v>
      </c>
    </row>
    <row r="1654" spans="3:22" ht="15" customHeight="1" x14ac:dyDescent="0.25">
      <c r="C1654" s="2213">
        <v>44476</v>
      </c>
      <c r="D1654" s="1664" t="s">
        <v>13090</v>
      </c>
      <c r="E1654" s="1765" t="s">
        <v>13091</v>
      </c>
      <c r="F1654" s="1776">
        <v>19</v>
      </c>
      <c r="G1654" s="1766"/>
      <c r="H1654" s="1766"/>
      <c r="I1654" s="1766"/>
      <c r="J1654" s="2138">
        <v>44482</v>
      </c>
      <c r="K1654" s="1665" t="s">
        <v>782</v>
      </c>
      <c r="L1654" s="1720" t="s">
        <v>32</v>
      </c>
      <c r="M1654" s="1768" t="s">
        <v>9032</v>
      </c>
      <c r="N1654" s="1768"/>
      <c r="O1654" s="1769" t="s">
        <v>13092</v>
      </c>
      <c r="P1654" s="1806">
        <v>27</v>
      </c>
      <c r="Q1654" s="1765" t="s">
        <v>13093</v>
      </c>
      <c r="R1654" s="1770" t="s">
        <v>7498</v>
      </c>
      <c r="S1654" s="1770" t="s">
        <v>6514</v>
      </c>
      <c r="T1654" s="61" t="s">
        <v>13094</v>
      </c>
      <c r="U1654" s="1765"/>
      <c r="V1654" s="61"/>
    </row>
    <row r="1655" spans="3:22" ht="15" customHeight="1" x14ac:dyDescent="0.25">
      <c r="C1655" s="2213">
        <v>44476</v>
      </c>
      <c r="D1655" s="1723" t="s">
        <v>12973</v>
      </c>
      <c r="E1655" s="2185" t="s">
        <v>8731</v>
      </c>
      <c r="F1655" s="1965" t="s">
        <v>13095</v>
      </c>
      <c r="G1655" s="1726"/>
      <c r="H1655" s="1726"/>
      <c r="I1655" s="1726"/>
      <c r="J1655" s="2226">
        <v>44475</v>
      </c>
      <c r="K1655" s="1724" t="s">
        <v>506</v>
      </c>
      <c r="L1655" s="1724" t="s">
        <v>13096</v>
      </c>
      <c r="M1655" s="1782" t="s">
        <v>13097</v>
      </c>
      <c r="N1655" s="1782"/>
      <c r="O1655" s="1783" t="s">
        <v>13098</v>
      </c>
      <c r="P1655" s="1784">
        <v>1</v>
      </c>
      <c r="Q1655" s="2185" t="s">
        <v>524</v>
      </c>
      <c r="R1655" s="2186" t="s">
        <v>7031</v>
      </c>
      <c r="S1655" s="2186" t="s">
        <v>6534</v>
      </c>
      <c r="T1655" s="146">
        <v>80403</v>
      </c>
      <c r="U1655" s="2185"/>
      <c r="V1655" s="146"/>
    </row>
    <row r="1656" spans="3:22" ht="15" customHeight="1" x14ac:dyDescent="0.25">
      <c r="C1656" s="2213">
        <v>44475</v>
      </c>
      <c r="D1656" s="1664" t="s">
        <v>13099</v>
      </c>
      <c r="E1656" s="1765" t="s">
        <v>13100</v>
      </c>
      <c r="F1656" s="1721">
        <v>200</v>
      </c>
      <c r="G1656" s="1766"/>
      <c r="H1656" s="1766"/>
      <c r="I1656" s="1766"/>
      <c r="J1656" s="2138">
        <v>44484</v>
      </c>
      <c r="K1656" s="1665" t="s">
        <v>3667</v>
      </c>
      <c r="L1656" s="1720" t="s">
        <v>13101</v>
      </c>
      <c r="M1656" s="1768" t="s">
        <v>9186</v>
      </c>
      <c r="N1656" s="1768"/>
      <c r="O1656" s="1769" t="s">
        <v>13102</v>
      </c>
      <c r="P1656" s="1721">
        <v>2</v>
      </c>
      <c r="Q1656" s="1765" t="s">
        <v>13103</v>
      </c>
      <c r="R1656" s="1770" t="s">
        <v>13104</v>
      </c>
      <c r="S1656" s="1770" t="s">
        <v>6514</v>
      </c>
      <c r="T1656" s="61" t="s">
        <v>13105</v>
      </c>
      <c r="U1656" s="1765"/>
      <c r="V1656" s="61" t="s">
        <v>13106</v>
      </c>
    </row>
    <row r="1657" spans="3:22" ht="15" customHeight="1" x14ac:dyDescent="0.35">
      <c r="C1657" s="2213">
        <v>44475</v>
      </c>
      <c r="D1657" s="1723" t="s">
        <v>12973</v>
      </c>
      <c r="E1657" s="2185" t="s">
        <v>8731</v>
      </c>
      <c r="F1657" s="1965" t="s">
        <v>13107</v>
      </c>
      <c r="G1657" s="1726"/>
      <c r="H1657" s="2261"/>
      <c r="I1657" s="1726"/>
      <c r="J1657" s="2226">
        <v>44474</v>
      </c>
      <c r="K1657" s="1724" t="s">
        <v>506</v>
      </c>
      <c r="L1657" s="1724" t="s">
        <v>13096</v>
      </c>
      <c r="M1657" s="1782" t="s">
        <v>13097</v>
      </c>
      <c r="N1657" s="1782"/>
      <c r="O1657" s="1783" t="s">
        <v>13098</v>
      </c>
      <c r="P1657" s="2147">
        <v>1</v>
      </c>
      <c r="Q1657" s="2185" t="s">
        <v>524</v>
      </c>
      <c r="R1657" s="2186" t="s">
        <v>7031</v>
      </c>
      <c r="S1657" s="2186" t="s">
        <v>6534</v>
      </c>
      <c r="T1657" s="146">
        <v>80403</v>
      </c>
      <c r="U1657" s="2185"/>
      <c r="V1657" s="146"/>
    </row>
    <row r="1658" spans="3:22" ht="15" customHeight="1" x14ac:dyDescent="0.25">
      <c r="C1658" s="2213">
        <v>44474</v>
      </c>
      <c r="D1658" s="1664" t="s">
        <v>13108</v>
      </c>
      <c r="E1658" s="1765" t="s">
        <v>13109</v>
      </c>
      <c r="F1658" s="1721">
        <v>25</v>
      </c>
      <c r="G1658" s="1766"/>
      <c r="H1658" s="1766"/>
      <c r="I1658" s="1766"/>
      <c r="J1658" s="2138">
        <v>44482</v>
      </c>
      <c r="K1658" s="1665" t="s">
        <v>782</v>
      </c>
      <c r="L1658" s="1720"/>
      <c r="M1658" s="1768" t="s">
        <v>13110</v>
      </c>
      <c r="N1658" s="1768"/>
      <c r="O1658" s="1769" t="s">
        <v>13111</v>
      </c>
      <c r="P1658" s="1721">
        <v>18</v>
      </c>
      <c r="Q1658" s="1765" t="s">
        <v>8876</v>
      </c>
      <c r="R1658" s="1770" t="s">
        <v>8878</v>
      </c>
      <c r="S1658" s="1770" t="s">
        <v>6546</v>
      </c>
      <c r="T1658" s="61" t="s">
        <v>13112</v>
      </c>
      <c r="U1658" s="1765"/>
      <c r="V1658" s="61"/>
    </row>
    <row r="1659" spans="3:22" ht="15" customHeight="1" x14ac:dyDescent="0.25">
      <c r="C1659" s="2213">
        <v>44474</v>
      </c>
      <c r="D1659" s="1752" t="s">
        <v>13113</v>
      </c>
      <c r="E1659" s="2262" t="s">
        <v>12654</v>
      </c>
      <c r="F1659" s="2263" t="s">
        <v>13114</v>
      </c>
      <c r="G1659" s="1866"/>
      <c r="H1659" s="1866"/>
      <c r="I1659" s="1866"/>
      <c r="J1659" s="2264">
        <v>44474</v>
      </c>
      <c r="K1659" s="1753" t="s">
        <v>506</v>
      </c>
      <c r="L1659" s="1753" t="s">
        <v>13115</v>
      </c>
      <c r="M1659" s="1868" t="s">
        <v>13116</v>
      </c>
      <c r="N1659" s="1868"/>
      <c r="O1659" s="1869" t="s">
        <v>13117</v>
      </c>
      <c r="P1659" s="1870">
        <v>1</v>
      </c>
      <c r="Q1659" s="2262" t="s">
        <v>12796</v>
      </c>
      <c r="R1659" s="2265" t="s">
        <v>12658</v>
      </c>
      <c r="S1659" s="2265" t="s">
        <v>9176</v>
      </c>
      <c r="T1659" s="2266" t="s">
        <v>12659</v>
      </c>
      <c r="U1659" s="2262"/>
      <c r="V1659" s="2266"/>
    </row>
    <row r="1660" spans="3:22" ht="15" customHeight="1" x14ac:dyDescent="0.25">
      <c r="C1660" s="2213">
        <v>44474</v>
      </c>
      <c r="D1660" s="1693" t="s">
        <v>13118</v>
      </c>
      <c r="E1660" s="2185" t="s">
        <v>10916</v>
      </c>
      <c r="F1660" s="1792">
        <v>200</v>
      </c>
      <c r="G1660" s="1793"/>
      <c r="H1660" s="1793"/>
      <c r="I1660" s="1793"/>
      <c r="J1660" s="2223">
        <v>44475</v>
      </c>
      <c r="K1660" s="1694" t="s">
        <v>506</v>
      </c>
      <c r="L1660" s="1724" t="s">
        <v>13119</v>
      </c>
      <c r="M1660" s="1796" t="s">
        <v>13120</v>
      </c>
      <c r="N1660" s="1796"/>
      <c r="O1660" s="1797" t="s">
        <v>12525</v>
      </c>
      <c r="P1660" s="1792">
        <v>0</v>
      </c>
      <c r="Q1660" s="2185" t="s">
        <v>11763</v>
      </c>
      <c r="R1660" s="2186" t="s">
        <v>7896</v>
      </c>
      <c r="S1660" s="2186" t="s">
        <v>6579</v>
      </c>
      <c r="T1660" s="146" t="s">
        <v>10922</v>
      </c>
      <c r="U1660" s="2185" t="s">
        <v>13121</v>
      </c>
      <c r="V1660" s="146"/>
    </row>
    <row r="1661" spans="3:22" ht="15" customHeight="1" x14ac:dyDescent="0.25">
      <c r="C1661" s="2213">
        <v>44473</v>
      </c>
      <c r="D1661" s="61" t="s">
        <v>12918</v>
      </c>
      <c r="E1661" s="1765" t="s">
        <v>12919</v>
      </c>
      <c r="F1661" s="1806">
        <v>50</v>
      </c>
      <c r="G1661" s="1809"/>
      <c r="H1661" s="1808"/>
      <c r="I1661" s="1809"/>
      <c r="J1661" s="2216">
        <v>44476</v>
      </c>
      <c r="K1661" s="11" t="s">
        <v>506</v>
      </c>
      <c r="L1661" s="1811" t="s">
        <v>13122</v>
      </c>
      <c r="M1661" s="10" t="s">
        <v>13123</v>
      </c>
      <c r="N1661" s="10"/>
      <c r="O1661" s="1812" t="s">
        <v>13049</v>
      </c>
      <c r="P1661" s="1806">
        <v>62</v>
      </c>
      <c r="Q1661" s="1765" t="s">
        <v>12921</v>
      </c>
      <c r="R1661" s="1770" t="s">
        <v>12922</v>
      </c>
      <c r="S1661" s="1770" t="s">
        <v>9176</v>
      </c>
      <c r="T1661" s="61" t="s">
        <v>12923</v>
      </c>
      <c r="U1661" s="1765"/>
      <c r="V1661" s="61">
        <v>623744175</v>
      </c>
    </row>
    <row r="1662" spans="3:22" ht="15" customHeight="1" x14ac:dyDescent="0.35">
      <c r="C1662" s="2213">
        <v>44473</v>
      </c>
      <c r="D1662" s="1723" t="s">
        <v>12973</v>
      </c>
      <c r="E1662" s="2185" t="s">
        <v>8731</v>
      </c>
      <c r="F1662" s="1965" t="s">
        <v>13124</v>
      </c>
      <c r="G1662" s="1726"/>
      <c r="H1662" s="2261"/>
      <c r="I1662" s="1726"/>
      <c r="J1662" s="2226">
        <v>44474</v>
      </c>
      <c r="K1662" s="1724" t="s">
        <v>506</v>
      </c>
      <c r="L1662" s="1724" t="s">
        <v>13096</v>
      </c>
      <c r="M1662" s="1782" t="s">
        <v>13097</v>
      </c>
      <c r="N1662" s="1782"/>
      <c r="O1662" s="1783" t="s">
        <v>13098</v>
      </c>
      <c r="P1662" s="2147">
        <v>1</v>
      </c>
      <c r="Q1662" s="2185" t="s">
        <v>524</v>
      </c>
      <c r="R1662" s="2186" t="s">
        <v>7031</v>
      </c>
      <c r="S1662" s="2186" t="s">
        <v>6534</v>
      </c>
      <c r="T1662" s="146">
        <v>80403</v>
      </c>
      <c r="U1662" s="2185"/>
      <c r="V1662" s="146"/>
    </row>
    <row r="1663" spans="3:22" ht="15" customHeight="1" x14ac:dyDescent="0.25">
      <c r="C1663" s="1910">
        <v>44473</v>
      </c>
      <c r="D1663" s="1693" t="s">
        <v>13125</v>
      </c>
      <c r="E1663" s="2185" t="s">
        <v>13126</v>
      </c>
      <c r="F1663" s="1792">
        <v>62</v>
      </c>
      <c r="G1663" s="1793"/>
      <c r="H1663" s="1793"/>
      <c r="I1663" s="1793"/>
      <c r="J1663" s="2223" t="s">
        <v>724</v>
      </c>
      <c r="K1663" s="1694" t="s">
        <v>506</v>
      </c>
      <c r="L1663" s="1724" t="s">
        <v>13119</v>
      </c>
      <c r="M1663" s="1796" t="s">
        <v>13127</v>
      </c>
      <c r="N1663" s="1796"/>
      <c r="O1663" s="1797" t="s">
        <v>13128</v>
      </c>
      <c r="P1663" s="1792">
        <v>2</v>
      </c>
      <c r="Q1663" s="2185" t="s">
        <v>13129</v>
      </c>
      <c r="R1663" s="2186" t="s">
        <v>13130</v>
      </c>
      <c r="S1663" s="2186" t="s">
        <v>6546</v>
      </c>
      <c r="T1663" s="146" t="s">
        <v>13131</v>
      </c>
      <c r="U1663" s="2185" t="s">
        <v>13132</v>
      </c>
      <c r="V1663" s="146">
        <v>463500240</v>
      </c>
    </row>
    <row r="1664" spans="3:22" ht="15" customHeight="1" x14ac:dyDescent="0.25">
      <c r="C1664" s="2213">
        <v>44470</v>
      </c>
      <c r="D1664" s="1693" t="s">
        <v>13133</v>
      </c>
      <c r="E1664" s="2185" t="s">
        <v>7895</v>
      </c>
      <c r="F1664" s="1792">
        <v>15</v>
      </c>
      <c r="G1664" s="1793"/>
      <c r="H1664" s="1793"/>
      <c r="I1664" s="1793"/>
      <c r="J1664" s="2223">
        <v>44474</v>
      </c>
      <c r="K1664" s="1694" t="s">
        <v>3609</v>
      </c>
      <c r="L1664" s="1694" t="s">
        <v>13134</v>
      </c>
      <c r="M1664" s="1796" t="s">
        <v>13067</v>
      </c>
      <c r="N1664" s="1796"/>
      <c r="O1664" s="1797" t="s">
        <v>9118</v>
      </c>
      <c r="P1664" s="1792">
        <v>36</v>
      </c>
      <c r="Q1664" s="2185" t="s">
        <v>11763</v>
      </c>
      <c r="R1664" s="2186" t="s">
        <v>7896</v>
      </c>
      <c r="S1664" s="2186" t="s">
        <v>6579</v>
      </c>
      <c r="T1664" s="146" t="s">
        <v>10358</v>
      </c>
      <c r="U1664" s="2185"/>
      <c r="V1664" s="146"/>
    </row>
    <row r="1665" spans="3:22" ht="15" customHeight="1" x14ac:dyDescent="0.25">
      <c r="C1665" s="2213">
        <v>44470</v>
      </c>
      <c r="D1665" s="1679" t="s">
        <v>13135</v>
      </c>
      <c r="E1665" s="1764" t="s">
        <v>13136</v>
      </c>
      <c r="F1665" s="1771">
        <v>11</v>
      </c>
      <c r="G1665" s="1772"/>
      <c r="H1665" s="1772"/>
      <c r="I1665" s="1772"/>
      <c r="J1665" s="2137">
        <v>44477</v>
      </c>
      <c r="K1665" s="1896" t="e" vm="1">
        <v>#VALUE!</v>
      </c>
      <c r="L1665" s="1720"/>
      <c r="M1665" s="1773" t="s">
        <v>13067</v>
      </c>
      <c r="N1665" s="1773"/>
      <c r="O1665" s="1774" t="s">
        <v>13137</v>
      </c>
      <c r="P1665" s="1771">
        <v>36</v>
      </c>
      <c r="Q1665" s="1764" t="s">
        <v>13138</v>
      </c>
      <c r="R1665" s="1775" t="s">
        <v>13139</v>
      </c>
      <c r="S1665" s="1775" t="s">
        <v>6620</v>
      </c>
      <c r="T1665" s="66" t="s">
        <v>13140</v>
      </c>
      <c r="U1665" s="1764"/>
      <c r="V1665" s="66">
        <v>68587572</v>
      </c>
    </row>
    <row r="1666" spans="3:22" ht="15" customHeight="1" x14ac:dyDescent="0.25">
      <c r="C1666" s="2213">
        <v>44470</v>
      </c>
      <c r="D1666" s="1734" t="s">
        <v>13141</v>
      </c>
      <c r="E1666" s="1764" t="s">
        <v>6571</v>
      </c>
      <c r="F1666" s="1785" t="s">
        <v>13142</v>
      </c>
      <c r="G1666" s="1786"/>
      <c r="H1666" s="1786"/>
      <c r="I1666" s="1786"/>
      <c r="J1666" s="2229" t="s">
        <v>724</v>
      </c>
      <c r="K1666" s="1735" t="s">
        <v>506</v>
      </c>
      <c r="L1666" s="1720"/>
      <c r="M1666" s="1790" t="s">
        <v>13143</v>
      </c>
      <c r="N1666" s="1790"/>
      <c r="O1666" s="1791" t="s">
        <v>13144</v>
      </c>
      <c r="P1666" s="1785">
        <v>1</v>
      </c>
      <c r="Q1666" s="1764" t="s">
        <v>3559</v>
      </c>
      <c r="R1666" s="1775" t="s">
        <v>6572</v>
      </c>
      <c r="S1666" s="1775" t="s">
        <v>6573</v>
      </c>
      <c r="T1666" s="66" t="s">
        <v>9125</v>
      </c>
      <c r="U1666" s="1764" t="s">
        <v>10092</v>
      </c>
      <c r="V1666" s="66">
        <v>749026308</v>
      </c>
    </row>
    <row r="1667" spans="3:22" ht="15" customHeight="1" x14ac:dyDescent="0.25">
      <c r="C1667" s="2213">
        <v>44469</v>
      </c>
      <c r="D1667" s="1679" t="s">
        <v>13145</v>
      </c>
      <c r="E1667" s="1764" t="s">
        <v>6571</v>
      </c>
      <c r="F1667" s="1771" t="s">
        <v>13146</v>
      </c>
      <c r="G1667" s="1772"/>
      <c r="H1667" s="1772"/>
      <c r="I1667" s="1772"/>
      <c r="J1667" s="2137">
        <v>44474</v>
      </c>
      <c r="K1667" s="1680" t="s">
        <v>506</v>
      </c>
      <c r="L1667" s="1720"/>
      <c r="M1667" s="1773" t="s">
        <v>9186</v>
      </c>
      <c r="N1667" s="1773"/>
      <c r="O1667" s="1774" t="s">
        <v>13147</v>
      </c>
      <c r="P1667" s="1771">
        <v>32</v>
      </c>
      <c r="Q1667" s="1764" t="s">
        <v>3559</v>
      </c>
      <c r="R1667" s="1775" t="s">
        <v>6572</v>
      </c>
      <c r="S1667" s="1775" t="s">
        <v>6573</v>
      </c>
      <c r="T1667" s="66" t="s">
        <v>9125</v>
      </c>
      <c r="U1667" s="1764" t="s">
        <v>10092</v>
      </c>
      <c r="V1667" s="66">
        <v>749026308</v>
      </c>
    </row>
    <row r="1668" spans="3:22" ht="15" customHeight="1" x14ac:dyDescent="0.25">
      <c r="C1668" s="2213">
        <v>44469</v>
      </c>
      <c r="D1668" s="1679" t="s">
        <v>13148</v>
      </c>
      <c r="E1668" s="1764" t="s">
        <v>10051</v>
      </c>
      <c r="F1668" s="1771">
        <v>1000</v>
      </c>
      <c r="G1668" s="1772"/>
      <c r="H1668" s="1772"/>
      <c r="I1668" s="1772"/>
      <c r="J1668" s="2137">
        <v>44474</v>
      </c>
      <c r="K1668" s="1896" t="e" vm="1">
        <v>#VALUE!</v>
      </c>
      <c r="L1668" s="1720"/>
      <c r="M1668" s="1773" t="s">
        <v>13149</v>
      </c>
      <c r="N1668" s="1773"/>
      <c r="O1668" s="1774"/>
      <c r="P1668" s="1771">
        <v>0</v>
      </c>
      <c r="Q1668" s="1764" t="s">
        <v>13150</v>
      </c>
      <c r="R1668" s="1775" t="s">
        <v>13151</v>
      </c>
      <c r="S1668" s="1775" t="s">
        <v>6546</v>
      </c>
      <c r="T1668" s="66" t="s">
        <v>10057</v>
      </c>
      <c r="U1668" s="1764"/>
      <c r="V1668" s="66">
        <v>780546697</v>
      </c>
    </row>
    <row r="1669" spans="3:22" ht="15" customHeight="1" x14ac:dyDescent="0.25">
      <c r="C1669" s="2213">
        <v>44469</v>
      </c>
      <c r="D1669" s="1679" t="s">
        <v>13152</v>
      </c>
      <c r="E1669" s="1764" t="s">
        <v>13153</v>
      </c>
      <c r="F1669" s="1771">
        <v>30</v>
      </c>
      <c r="G1669" s="1772"/>
      <c r="H1669" s="1772"/>
      <c r="I1669" s="1772"/>
      <c r="J1669" s="2137">
        <v>44477</v>
      </c>
      <c r="K1669" s="1680" t="s">
        <v>782</v>
      </c>
      <c r="L1669" s="1720"/>
      <c r="M1669" s="1773" t="s">
        <v>13143</v>
      </c>
      <c r="N1669" s="1773"/>
      <c r="O1669" s="1769" t="s">
        <v>13137</v>
      </c>
      <c r="P1669" s="1771">
        <v>17</v>
      </c>
      <c r="Q1669" s="1764" t="s">
        <v>13154</v>
      </c>
      <c r="R1669" s="1775" t="s">
        <v>13022</v>
      </c>
      <c r="S1669" s="1775" t="s">
        <v>7179</v>
      </c>
      <c r="T1669" s="66" t="s">
        <v>13155</v>
      </c>
      <c r="U1669" s="1764"/>
      <c r="V1669" s="66"/>
    </row>
    <row r="1670" spans="3:22" ht="15" customHeight="1" x14ac:dyDescent="0.25">
      <c r="C1670" s="2213">
        <v>44468</v>
      </c>
      <c r="D1670" s="1679" t="s">
        <v>13156</v>
      </c>
      <c r="E1670" s="1764" t="s">
        <v>6571</v>
      </c>
      <c r="F1670" s="1771" t="s">
        <v>13157</v>
      </c>
      <c r="G1670" s="1766"/>
      <c r="H1670" s="1766"/>
      <c r="I1670" s="1766"/>
      <c r="J1670" s="2137">
        <v>44474</v>
      </c>
      <c r="K1670" s="1680" t="s">
        <v>506</v>
      </c>
      <c r="L1670" s="1789"/>
      <c r="M1670" s="1773" t="s">
        <v>13158</v>
      </c>
      <c r="N1670" s="1773"/>
      <c r="O1670" s="1774"/>
      <c r="P1670" s="1771">
        <v>12</v>
      </c>
      <c r="Q1670" s="1764" t="s">
        <v>3559</v>
      </c>
      <c r="R1670" s="1775" t="s">
        <v>6572</v>
      </c>
      <c r="S1670" s="1775" t="s">
        <v>6573</v>
      </c>
      <c r="T1670" s="66" t="s">
        <v>9125</v>
      </c>
      <c r="U1670" s="1764" t="s">
        <v>10092</v>
      </c>
      <c r="V1670" s="66">
        <v>749026308</v>
      </c>
    </row>
    <row r="1671" spans="3:22" ht="15" customHeight="1" x14ac:dyDescent="0.35">
      <c r="C1671" s="2213">
        <v>44468</v>
      </c>
      <c r="D1671" s="1693" t="s">
        <v>13125</v>
      </c>
      <c r="E1671" s="2185" t="s">
        <v>13126</v>
      </c>
      <c r="F1671" s="1792">
        <v>63</v>
      </c>
      <c r="G1671" s="1793"/>
      <c r="H1671" s="2119"/>
      <c r="I1671" s="1793"/>
      <c r="J1671" s="2223">
        <v>44468</v>
      </c>
      <c r="K1671" s="1694" t="s">
        <v>506</v>
      </c>
      <c r="L1671" s="1724" t="s">
        <v>13119</v>
      </c>
      <c r="M1671" s="1796" t="s">
        <v>13127</v>
      </c>
      <c r="N1671" s="1796"/>
      <c r="O1671" s="1797" t="s">
        <v>13147</v>
      </c>
      <c r="P1671" s="1792">
        <v>2</v>
      </c>
      <c r="Q1671" s="2185" t="s">
        <v>13129</v>
      </c>
      <c r="R1671" s="2186" t="s">
        <v>13130</v>
      </c>
      <c r="S1671" s="2186" t="s">
        <v>6546</v>
      </c>
      <c r="T1671" s="146" t="s">
        <v>13131</v>
      </c>
      <c r="U1671" s="2185" t="s">
        <v>13132</v>
      </c>
      <c r="V1671" s="146">
        <v>463500240</v>
      </c>
    </row>
    <row r="1672" spans="3:22" ht="15" customHeight="1" x14ac:dyDescent="0.25">
      <c r="C1672" s="2213">
        <v>44468</v>
      </c>
      <c r="D1672" s="1664" t="s">
        <v>13159</v>
      </c>
      <c r="E1672" s="1765" t="s">
        <v>13160</v>
      </c>
      <c r="F1672" s="1721">
        <v>50</v>
      </c>
      <c r="G1672" s="1766"/>
      <c r="H1672" s="1766"/>
      <c r="I1672" s="1766"/>
      <c r="J1672" s="2138">
        <v>44474</v>
      </c>
      <c r="K1672" s="1665" t="s">
        <v>506</v>
      </c>
      <c r="L1672" s="1720"/>
      <c r="M1672" s="1768" t="s">
        <v>13143</v>
      </c>
      <c r="N1672" s="1768"/>
      <c r="O1672" s="1769" t="s">
        <v>9187</v>
      </c>
      <c r="P1672" s="1721">
        <v>4</v>
      </c>
      <c r="Q1672" s="1765" t="s">
        <v>13161</v>
      </c>
      <c r="R1672" s="1770" t="s">
        <v>13162</v>
      </c>
      <c r="S1672" s="1770" t="s">
        <v>6546</v>
      </c>
      <c r="T1672" s="61" t="s">
        <v>11221</v>
      </c>
      <c r="U1672" s="1765"/>
      <c r="V1672" s="61"/>
    </row>
    <row r="1673" spans="3:22" ht="15" customHeight="1" x14ac:dyDescent="0.25">
      <c r="C1673" s="2213">
        <v>44468</v>
      </c>
      <c r="D1673" s="1664" t="s">
        <v>13163</v>
      </c>
      <c r="E1673" s="1765" t="s">
        <v>13164</v>
      </c>
      <c r="F1673" s="1721">
        <v>35</v>
      </c>
      <c r="G1673" s="1766"/>
      <c r="H1673" s="1766"/>
      <c r="I1673" s="1766"/>
      <c r="J1673" s="2138" t="s">
        <v>13165</v>
      </c>
      <c r="K1673" s="1665" t="s">
        <v>3667</v>
      </c>
      <c r="L1673" s="1720"/>
      <c r="M1673" s="1768" t="s">
        <v>9186</v>
      </c>
      <c r="N1673" s="1768"/>
      <c r="O1673" s="1769" t="s">
        <v>13166</v>
      </c>
      <c r="P1673" s="1721">
        <v>10</v>
      </c>
      <c r="Q1673" s="1765" t="s">
        <v>13167</v>
      </c>
      <c r="R1673" s="1770" t="s">
        <v>13168</v>
      </c>
      <c r="S1673" s="1770" t="s">
        <v>6502</v>
      </c>
      <c r="T1673" s="61" t="s">
        <v>13169</v>
      </c>
      <c r="U1673" s="1765"/>
      <c r="V1673" s="61">
        <v>664287</v>
      </c>
    </row>
    <row r="1674" spans="3:22" ht="15" customHeight="1" x14ac:dyDescent="0.25">
      <c r="C1674" s="2213">
        <v>44467</v>
      </c>
      <c r="D1674" s="1664" t="s">
        <v>13170</v>
      </c>
      <c r="E1674" s="1765" t="s">
        <v>13171</v>
      </c>
      <c r="F1674" s="1721">
        <v>50</v>
      </c>
      <c r="G1674" s="1766"/>
      <c r="H1674" s="1766"/>
      <c r="I1674" s="1766"/>
      <c r="J1674" s="2138">
        <v>44468</v>
      </c>
      <c r="K1674" s="1665" t="s">
        <v>506</v>
      </c>
      <c r="L1674" s="1720"/>
      <c r="M1674" s="1768" t="s">
        <v>13172</v>
      </c>
      <c r="N1674" s="1768"/>
      <c r="O1674" s="1769" t="s">
        <v>13137</v>
      </c>
      <c r="P1674" s="1721">
        <v>19</v>
      </c>
      <c r="Q1674" s="1765" t="s">
        <v>13173</v>
      </c>
      <c r="R1674" s="1770" t="s">
        <v>9418</v>
      </c>
      <c r="S1674" s="1770" t="s">
        <v>6708</v>
      </c>
      <c r="T1674" s="61" t="s">
        <v>10617</v>
      </c>
      <c r="U1674" s="1765" t="s">
        <v>13174</v>
      </c>
      <c r="V1674" s="61"/>
    </row>
    <row r="1675" spans="3:22" ht="15" customHeight="1" x14ac:dyDescent="0.25">
      <c r="C1675" s="2213">
        <v>44466</v>
      </c>
      <c r="D1675" s="1679" t="s">
        <v>13175</v>
      </c>
      <c r="E1675" s="1764" t="s">
        <v>12860</v>
      </c>
      <c r="F1675" s="1771">
        <v>120</v>
      </c>
      <c r="G1675" s="1772"/>
      <c r="H1675" s="1772"/>
      <c r="I1675" s="1772"/>
      <c r="J1675" s="2137">
        <v>44469</v>
      </c>
      <c r="K1675" s="1898" t="s">
        <v>520</v>
      </c>
      <c r="L1675" s="1720"/>
      <c r="M1675" s="1768" t="s">
        <v>13176</v>
      </c>
      <c r="N1675" s="1768"/>
      <c r="O1675" s="1774"/>
      <c r="P1675" s="1771">
        <v>7</v>
      </c>
      <c r="Q1675" s="1764" t="s">
        <v>9131</v>
      </c>
      <c r="R1675" s="1775" t="s">
        <v>7860</v>
      </c>
      <c r="S1675" s="1775" t="s">
        <v>6465</v>
      </c>
      <c r="T1675" s="66" t="s">
        <v>12862</v>
      </c>
      <c r="U1675" s="1764"/>
      <c r="V1675" s="66" t="s">
        <v>10217</v>
      </c>
    </row>
    <row r="1676" spans="3:22" ht="15" customHeight="1" x14ac:dyDescent="0.25">
      <c r="C1676" s="2213">
        <v>44466</v>
      </c>
      <c r="D1676" s="1723" t="s">
        <v>13177</v>
      </c>
      <c r="E1676" s="2185" t="s">
        <v>13178</v>
      </c>
      <c r="F1676" s="1784">
        <v>10</v>
      </c>
      <c r="G1676" s="1766"/>
      <c r="H1676" s="1766"/>
      <c r="I1676" s="1766"/>
      <c r="J1676" s="2226">
        <v>44466</v>
      </c>
      <c r="K1676" s="1724" t="s">
        <v>506</v>
      </c>
      <c r="L1676" s="1724" t="s">
        <v>13119</v>
      </c>
      <c r="M1676" s="1782" t="s">
        <v>1243</v>
      </c>
      <c r="N1676" s="1782"/>
      <c r="O1676" s="1783" t="s">
        <v>13179</v>
      </c>
      <c r="P1676" s="1784">
        <v>62</v>
      </c>
      <c r="Q1676" s="2185" t="s">
        <v>11347</v>
      </c>
      <c r="R1676" s="2186" t="s">
        <v>13180</v>
      </c>
      <c r="S1676" s="2186" t="s">
        <v>6502</v>
      </c>
      <c r="T1676" s="146" t="s">
        <v>13181</v>
      </c>
      <c r="U1676" s="2185"/>
      <c r="V1676" s="146"/>
    </row>
    <row r="1677" spans="3:22" ht="15" customHeight="1" x14ac:dyDescent="0.25">
      <c r="C1677" s="2213">
        <v>44463</v>
      </c>
      <c r="D1677" s="2267">
        <v>105170</v>
      </c>
      <c r="E1677" s="2234" t="s">
        <v>10716</v>
      </c>
      <c r="F1677" s="1965">
        <v>35</v>
      </c>
      <c r="G1677" s="1766"/>
      <c r="H1677" s="1766"/>
      <c r="I1677" s="1766"/>
      <c r="J1677" s="1781">
        <v>44463</v>
      </c>
      <c r="K1677" s="1724" t="s">
        <v>506</v>
      </c>
      <c r="L1677" s="1720" t="s">
        <v>13182</v>
      </c>
      <c r="M1677" s="1782" t="s">
        <v>13176</v>
      </c>
      <c r="N1677" s="1782"/>
      <c r="O1677" s="1783" t="s">
        <v>13183</v>
      </c>
      <c r="P1677" s="1784">
        <v>0</v>
      </c>
      <c r="Q1677" s="2234" t="s">
        <v>10719</v>
      </c>
      <c r="R1677" s="2235" t="s">
        <v>10720</v>
      </c>
      <c r="S1677" s="2235" t="s">
        <v>6447</v>
      </c>
      <c r="T1677" s="145" t="s">
        <v>10721</v>
      </c>
      <c r="U1677" s="2234"/>
      <c r="V1677" s="145">
        <v>636328553</v>
      </c>
    </row>
    <row r="1678" spans="3:22" ht="15" customHeight="1" x14ac:dyDescent="0.25">
      <c r="C1678" s="2213">
        <v>44463</v>
      </c>
      <c r="D1678" s="1734">
        <v>105020</v>
      </c>
      <c r="E1678" s="1764"/>
      <c r="F1678" s="1785">
        <v>84</v>
      </c>
      <c r="G1678" s="1786"/>
      <c r="H1678" s="1786"/>
      <c r="I1678" s="1786"/>
      <c r="J1678" s="2229" t="s">
        <v>724</v>
      </c>
      <c r="K1678" s="1735"/>
      <c r="L1678" s="1720" t="s">
        <v>13184</v>
      </c>
      <c r="M1678" s="1790" t="s">
        <v>13185</v>
      </c>
      <c r="N1678" s="1790"/>
      <c r="O1678" s="1791" t="s">
        <v>13186</v>
      </c>
      <c r="P1678" s="1020"/>
      <c r="Q1678" s="1764"/>
      <c r="R1678" s="1775"/>
      <c r="S1678" s="1775"/>
      <c r="T1678" s="66"/>
      <c r="U1678" s="1764"/>
      <c r="V1678" s="66"/>
    </row>
    <row r="1679" spans="3:22" ht="15" customHeight="1" x14ac:dyDescent="0.25">
      <c r="C1679" s="1910"/>
      <c r="H1679" s="68"/>
    </row>
    <row r="1680" spans="3:22" ht="15" customHeight="1" x14ac:dyDescent="0.25">
      <c r="C1680" s="2213">
        <v>44462</v>
      </c>
      <c r="D1680" s="2268">
        <v>105039</v>
      </c>
      <c r="E1680" s="1764" t="s">
        <v>13187</v>
      </c>
      <c r="F1680" s="1771">
        <v>4000</v>
      </c>
      <c r="G1680" s="1772"/>
      <c r="H1680" s="1772"/>
      <c r="I1680" s="1772"/>
      <c r="J1680" s="2137">
        <v>44462</v>
      </c>
      <c r="K1680" s="1896" t="e" vm="1">
        <v>#VALUE!</v>
      </c>
      <c r="L1680" s="1720"/>
      <c r="M1680" s="1773" t="s">
        <v>13149</v>
      </c>
      <c r="N1680" s="1773"/>
      <c r="O1680" s="1774"/>
      <c r="P1680" s="1771">
        <v>0</v>
      </c>
      <c r="Q1680" s="1764" t="s">
        <v>13188</v>
      </c>
      <c r="R1680" s="1775" t="s">
        <v>6992</v>
      </c>
      <c r="S1680" s="1775" t="s">
        <v>6546</v>
      </c>
      <c r="T1680" s="66">
        <v>93012</v>
      </c>
      <c r="U1680" s="1764"/>
      <c r="V1680" s="66"/>
    </row>
    <row r="1681" spans="3:22" ht="15" customHeight="1" x14ac:dyDescent="0.25">
      <c r="C1681" s="2213">
        <v>44462</v>
      </c>
      <c r="D1681" s="1679" t="s">
        <v>13189</v>
      </c>
      <c r="E1681" s="1764" t="s">
        <v>13190</v>
      </c>
      <c r="F1681" s="1771">
        <v>25</v>
      </c>
      <c r="G1681" s="1772"/>
      <c r="H1681" s="1772"/>
      <c r="I1681" s="1772"/>
      <c r="J1681" s="2137">
        <v>44462</v>
      </c>
      <c r="K1681" s="1680" t="s">
        <v>3667</v>
      </c>
      <c r="L1681" s="1720"/>
      <c r="M1681" s="1773" t="s">
        <v>13191</v>
      </c>
      <c r="N1681" s="1773"/>
      <c r="O1681" s="1774"/>
      <c r="P1681" s="1771">
        <v>20</v>
      </c>
      <c r="Q1681" s="1764" t="s">
        <v>13192</v>
      </c>
      <c r="R1681" s="1775" t="s">
        <v>13193</v>
      </c>
      <c r="S1681" s="1775" t="s">
        <v>6475</v>
      </c>
      <c r="T1681" s="66">
        <v>48622</v>
      </c>
      <c r="U1681" s="1764"/>
      <c r="V1681" s="66" t="s">
        <v>13194</v>
      </c>
    </row>
    <row r="1682" spans="3:22" ht="15" customHeight="1" x14ac:dyDescent="0.25">
      <c r="C1682" s="2213">
        <v>44462</v>
      </c>
      <c r="D1682" s="1664" t="s">
        <v>13195</v>
      </c>
      <c r="E1682" s="1764" t="s">
        <v>6463</v>
      </c>
      <c r="F1682" s="1721">
        <v>16</v>
      </c>
      <c r="G1682" s="1766"/>
      <c r="H1682" s="1766"/>
      <c r="I1682" s="1766"/>
      <c r="J1682" s="2138">
        <v>44462</v>
      </c>
      <c r="K1682" s="1665" t="s">
        <v>506</v>
      </c>
      <c r="L1682" s="1720"/>
      <c r="M1682" s="1768" t="s">
        <v>13196</v>
      </c>
      <c r="N1682" s="1768"/>
      <c r="O1682" s="1769"/>
      <c r="P1682" s="1721">
        <v>7</v>
      </c>
      <c r="Q1682" s="1764" t="s">
        <v>522</v>
      </c>
      <c r="R1682" s="1775" t="s">
        <v>6464</v>
      </c>
      <c r="S1682" s="1775" t="s">
        <v>6465</v>
      </c>
      <c r="T1682" s="66" t="s">
        <v>12663</v>
      </c>
      <c r="U1682" s="1764" t="s">
        <v>12664</v>
      </c>
      <c r="V1682" s="66">
        <v>958605234</v>
      </c>
    </row>
    <row r="1683" spans="3:22" ht="15" customHeight="1" x14ac:dyDescent="0.25">
      <c r="C1683" s="2213">
        <v>44462</v>
      </c>
      <c r="D1683" s="2267">
        <v>105170</v>
      </c>
      <c r="E1683" s="2185" t="s">
        <v>10716</v>
      </c>
      <c r="F1683" s="1965" t="s">
        <v>13197</v>
      </c>
      <c r="G1683" s="1780"/>
      <c r="H1683" s="1780"/>
      <c r="I1683" s="1780"/>
      <c r="J1683" s="2226">
        <v>44462</v>
      </c>
      <c r="K1683" s="1724" t="s">
        <v>506</v>
      </c>
      <c r="L1683" s="1724" t="s">
        <v>13119</v>
      </c>
      <c r="M1683" s="1782" t="s">
        <v>13198</v>
      </c>
      <c r="N1683" s="1782"/>
      <c r="O1683" s="1783" t="s">
        <v>13199</v>
      </c>
      <c r="P1683" s="1784">
        <v>0</v>
      </c>
      <c r="Q1683" s="2185" t="s">
        <v>10719</v>
      </c>
      <c r="R1683" s="2186" t="s">
        <v>10720</v>
      </c>
      <c r="S1683" s="2186" t="s">
        <v>6447</v>
      </c>
      <c r="T1683" s="146" t="s">
        <v>10721</v>
      </c>
      <c r="U1683" s="2185"/>
      <c r="V1683" s="146">
        <v>636328553</v>
      </c>
    </row>
    <row r="1684" spans="3:22" ht="15" customHeight="1" x14ac:dyDescent="0.25">
      <c r="C1684" s="2213">
        <v>44462</v>
      </c>
      <c r="D1684" s="1664" t="s">
        <v>13200</v>
      </c>
      <c r="E1684" s="1764" t="s">
        <v>7533</v>
      </c>
      <c r="F1684" s="1721">
        <v>20</v>
      </c>
      <c r="G1684" s="1668"/>
      <c r="H1684" s="1668"/>
      <c r="I1684" s="1668"/>
      <c r="J1684" s="2138">
        <v>44468</v>
      </c>
      <c r="K1684" s="1665" t="s">
        <v>506</v>
      </c>
      <c r="L1684" s="1720"/>
      <c r="M1684" s="1768" t="s">
        <v>13201</v>
      </c>
      <c r="N1684" s="1768"/>
      <c r="O1684" s="1769" t="s">
        <v>13202</v>
      </c>
      <c r="P1684" s="1806">
        <v>34</v>
      </c>
      <c r="Q1684" s="1764" t="s">
        <v>5924</v>
      </c>
      <c r="R1684" s="1775" t="s">
        <v>7534</v>
      </c>
      <c r="S1684" s="1775" t="s">
        <v>6514</v>
      </c>
      <c r="T1684" s="66" t="s">
        <v>10684</v>
      </c>
      <c r="U1684" s="1764" t="s">
        <v>7532</v>
      </c>
      <c r="V1684" s="66"/>
    </row>
    <row r="1685" spans="3:22" ht="15" customHeight="1" x14ac:dyDescent="0.35">
      <c r="C1685" s="2213">
        <v>44461</v>
      </c>
      <c r="D1685" s="2269">
        <v>103628</v>
      </c>
      <c r="E1685" s="1765" t="s">
        <v>13035</v>
      </c>
      <c r="F1685" s="2270">
        <v>8</v>
      </c>
      <c r="G1685" s="1766"/>
      <c r="H1685" s="1945"/>
      <c r="I1685" s="1766"/>
      <c r="J1685" s="2271" t="s">
        <v>13203</v>
      </c>
      <c r="K1685" s="2156" t="e" vm="1">
        <v>#VALUE!</v>
      </c>
      <c r="L1685" s="2272"/>
      <c r="M1685" s="2158" t="s">
        <v>13204</v>
      </c>
      <c r="N1685" s="2158"/>
      <c r="O1685" s="2159" t="s">
        <v>13205</v>
      </c>
      <c r="P1685" s="1979">
        <v>5</v>
      </c>
      <c r="Q1685" s="1765" t="s">
        <v>524</v>
      </c>
      <c r="R1685" s="1765" t="s">
        <v>7031</v>
      </c>
      <c r="S1685" s="1765" t="s">
        <v>6534</v>
      </c>
      <c r="T1685" s="61">
        <v>80403</v>
      </c>
      <c r="U1685" s="1765"/>
      <c r="V1685" s="61"/>
    </row>
    <row r="1686" spans="3:22" ht="15" customHeight="1" x14ac:dyDescent="0.25">
      <c r="C1686" s="2213">
        <v>44461</v>
      </c>
      <c r="D1686" s="2269">
        <v>102224</v>
      </c>
      <c r="E1686" s="1765" t="s">
        <v>13035</v>
      </c>
      <c r="F1686" s="2270">
        <v>160</v>
      </c>
      <c r="G1686" s="1766"/>
      <c r="H1686" s="1766"/>
      <c r="I1686" s="1766"/>
      <c r="J1686" s="2271" t="s">
        <v>13203</v>
      </c>
      <c r="K1686" s="2156" t="e" vm="1">
        <v>#VALUE!</v>
      </c>
      <c r="L1686" s="2272"/>
      <c r="M1686" s="2158" t="s">
        <v>13204</v>
      </c>
      <c r="N1686" s="2158"/>
      <c r="O1686" s="2159" t="s">
        <v>13205</v>
      </c>
      <c r="P1686" s="1979">
        <v>5</v>
      </c>
      <c r="Q1686" s="1765" t="s">
        <v>524</v>
      </c>
      <c r="R1686" s="1765" t="s">
        <v>7031</v>
      </c>
      <c r="S1686" s="1765" t="s">
        <v>6534</v>
      </c>
      <c r="T1686" s="61">
        <v>80403</v>
      </c>
      <c r="U1686" s="1765"/>
      <c r="V1686" s="61"/>
    </row>
    <row r="1687" spans="3:22" ht="15" customHeight="1" x14ac:dyDescent="0.25">
      <c r="C1687" s="2213">
        <v>44461</v>
      </c>
      <c r="D1687" s="2273">
        <v>104615</v>
      </c>
      <c r="E1687" s="1765" t="s">
        <v>12983</v>
      </c>
      <c r="F1687" s="1665" t="s">
        <v>13206</v>
      </c>
      <c r="G1687" s="1766"/>
      <c r="H1687" s="1766"/>
      <c r="I1687" s="1766"/>
      <c r="J1687" s="2138">
        <v>44459</v>
      </c>
      <c r="K1687" s="1800" t="e" vm="1">
        <v>#VALUE!</v>
      </c>
      <c r="L1687" s="1720"/>
      <c r="M1687" s="1768" t="s">
        <v>13207</v>
      </c>
      <c r="N1687" s="1768"/>
      <c r="O1687" s="1769"/>
      <c r="P1687" s="1721">
        <v>11</v>
      </c>
      <c r="Q1687" s="1765" t="s">
        <v>12985</v>
      </c>
      <c r="R1687" s="1770" t="s">
        <v>12986</v>
      </c>
      <c r="S1687" s="1770" t="s">
        <v>6546</v>
      </c>
      <c r="T1687" s="61" t="s">
        <v>12987</v>
      </c>
      <c r="U1687" s="1765"/>
      <c r="V1687" s="61"/>
    </row>
    <row r="1688" spans="3:22" ht="15" customHeight="1" x14ac:dyDescent="0.25">
      <c r="C1688" s="2213">
        <v>44461</v>
      </c>
      <c r="D1688" s="1664" t="s">
        <v>13208</v>
      </c>
      <c r="E1688" s="1765" t="s">
        <v>12989</v>
      </c>
      <c r="F1688" s="1768">
        <v>39</v>
      </c>
      <c r="G1688" s="1766"/>
      <c r="H1688" s="1766"/>
      <c r="I1688" s="1766"/>
      <c r="J1688" s="2138">
        <v>44462</v>
      </c>
      <c r="K1688" s="1800" t="e" vm="1">
        <v>#VALUE!</v>
      </c>
      <c r="L1688" s="1720"/>
      <c r="M1688" s="1768" t="s">
        <v>13191</v>
      </c>
      <c r="N1688" s="1768"/>
      <c r="O1688" s="1769" t="s">
        <v>13209</v>
      </c>
      <c r="P1688" s="1721">
        <v>12</v>
      </c>
      <c r="Q1688" s="1765" t="s">
        <v>12985</v>
      </c>
      <c r="R1688" s="1770" t="s">
        <v>12986</v>
      </c>
      <c r="S1688" s="1770" t="s">
        <v>6546</v>
      </c>
      <c r="T1688" s="61">
        <v>95340</v>
      </c>
      <c r="U1688" s="1765"/>
      <c r="V1688" s="61"/>
    </row>
    <row r="1689" spans="3:22" ht="15" customHeight="1" x14ac:dyDescent="0.25">
      <c r="C1689" s="2213">
        <v>44461</v>
      </c>
      <c r="D1689" s="1693" t="s">
        <v>13210</v>
      </c>
      <c r="E1689" s="2185" t="s">
        <v>13211</v>
      </c>
      <c r="F1689" s="1792">
        <v>3</v>
      </c>
      <c r="G1689" s="1793"/>
      <c r="H1689" s="1793"/>
      <c r="I1689" s="1793"/>
      <c r="J1689" s="2223">
        <v>44461</v>
      </c>
      <c r="K1689" s="1694" t="s">
        <v>506</v>
      </c>
      <c r="L1689" s="1724" t="s">
        <v>13119</v>
      </c>
      <c r="M1689" s="1796" t="s">
        <v>13196</v>
      </c>
      <c r="N1689" s="1796"/>
      <c r="O1689" s="1797"/>
      <c r="P1689" s="1792">
        <v>20</v>
      </c>
      <c r="Q1689" s="2185" t="s">
        <v>2031</v>
      </c>
      <c r="R1689" s="2186" t="s">
        <v>7054</v>
      </c>
      <c r="S1689" s="2186" t="s">
        <v>6514</v>
      </c>
      <c r="T1689" s="146" t="s">
        <v>12971</v>
      </c>
      <c r="U1689" s="2185" t="s">
        <v>13212</v>
      </c>
      <c r="V1689" s="146">
        <v>67958828</v>
      </c>
    </row>
    <row r="1690" spans="3:22" ht="15" customHeight="1" x14ac:dyDescent="0.25">
      <c r="C1690" s="2213">
        <v>44461</v>
      </c>
      <c r="D1690" s="1664" t="s">
        <v>13213</v>
      </c>
      <c r="E1690" s="1764" t="s">
        <v>12603</v>
      </c>
      <c r="F1690" s="1721">
        <v>3</v>
      </c>
      <c r="G1690" s="1766"/>
      <c r="H1690" s="1766"/>
      <c r="I1690" s="1766"/>
      <c r="J1690" s="2138">
        <v>44464</v>
      </c>
      <c r="K1690" s="1665" t="s">
        <v>506</v>
      </c>
      <c r="L1690" s="1720" t="s">
        <v>13214</v>
      </c>
      <c r="M1690" s="1768" t="s">
        <v>13215</v>
      </c>
      <c r="N1690" s="1768"/>
      <c r="O1690" s="1769" t="s">
        <v>13216</v>
      </c>
      <c r="P1690" s="1721">
        <v>101</v>
      </c>
      <c r="Q1690" s="1764" t="s">
        <v>13217</v>
      </c>
      <c r="R1690" s="1775" t="s">
        <v>9670</v>
      </c>
      <c r="S1690" s="1775" t="s">
        <v>6534</v>
      </c>
      <c r="T1690" s="66" t="s">
        <v>12606</v>
      </c>
      <c r="U1690" s="1764" t="s">
        <v>13218</v>
      </c>
      <c r="V1690" s="66">
        <v>202231888</v>
      </c>
    </row>
    <row r="1691" spans="3:22" ht="15" customHeight="1" x14ac:dyDescent="0.25">
      <c r="C1691" s="2213">
        <v>44460</v>
      </c>
      <c r="D1691" s="1723" t="s">
        <v>13219</v>
      </c>
      <c r="E1691" s="2185" t="s">
        <v>8731</v>
      </c>
      <c r="F1691" s="1784" t="s">
        <v>13220</v>
      </c>
      <c r="G1691" s="1726"/>
      <c r="H1691" s="1726"/>
      <c r="I1691" s="1726"/>
      <c r="J1691" s="2226">
        <v>44460</v>
      </c>
      <c r="K1691" s="1724" t="s">
        <v>506</v>
      </c>
      <c r="L1691" s="1724" t="s">
        <v>13115</v>
      </c>
      <c r="M1691" s="1782" t="s">
        <v>13221</v>
      </c>
      <c r="N1691" s="1782"/>
      <c r="O1691" s="1783" t="s">
        <v>9925</v>
      </c>
      <c r="P1691" s="2147">
        <v>1</v>
      </c>
      <c r="Q1691" s="2185" t="s">
        <v>524</v>
      </c>
      <c r="R1691" s="2186" t="s">
        <v>7031</v>
      </c>
      <c r="S1691" s="2186" t="s">
        <v>6534</v>
      </c>
      <c r="T1691" s="146">
        <v>80403</v>
      </c>
      <c r="U1691" s="2185"/>
      <c r="V1691" s="146"/>
    </row>
    <row r="1692" spans="3:22" ht="15" customHeight="1" x14ac:dyDescent="0.25">
      <c r="C1692" s="2213">
        <v>44460</v>
      </c>
      <c r="D1692" s="1693" t="s">
        <v>13222</v>
      </c>
      <c r="E1692" s="2185" t="s">
        <v>13082</v>
      </c>
      <c r="F1692" s="1792">
        <v>10</v>
      </c>
      <c r="G1692" s="1793"/>
      <c r="H1692" s="1793"/>
      <c r="I1692" s="1793"/>
      <c r="J1692" s="2223">
        <v>44461</v>
      </c>
      <c r="K1692" s="1694" t="s">
        <v>13223</v>
      </c>
      <c r="L1692" s="1724"/>
      <c r="M1692" s="1796" t="s">
        <v>13221</v>
      </c>
      <c r="N1692" s="1796"/>
      <c r="O1692" s="1797"/>
      <c r="P1692" s="1792">
        <v>9</v>
      </c>
      <c r="Q1692" s="2185" t="s">
        <v>13085</v>
      </c>
      <c r="R1692" s="2186" t="s">
        <v>9175</v>
      </c>
      <c r="S1692" s="2186" t="s">
        <v>9176</v>
      </c>
      <c r="T1692" s="146" t="s">
        <v>13086</v>
      </c>
      <c r="U1692" s="2185" t="s">
        <v>13087</v>
      </c>
      <c r="V1692" s="146"/>
    </row>
    <row r="1693" spans="3:22" ht="15" customHeight="1" x14ac:dyDescent="0.25">
      <c r="C1693" s="2213">
        <v>44460</v>
      </c>
      <c r="D1693" s="1664" t="s">
        <v>13224</v>
      </c>
      <c r="E1693" s="1765" t="s">
        <v>11236</v>
      </c>
      <c r="F1693" s="1721">
        <v>2</v>
      </c>
      <c r="G1693" s="1766"/>
      <c r="H1693" s="1766"/>
      <c r="I1693" s="1766"/>
      <c r="J1693" s="2138">
        <v>44461</v>
      </c>
      <c r="K1693" s="1665" t="s">
        <v>12670</v>
      </c>
      <c r="L1693" s="1720"/>
      <c r="M1693" s="1768" t="s">
        <v>13191</v>
      </c>
      <c r="N1693" s="1768"/>
      <c r="O1693" s="1769"/>
      <c r="P1693" s="1721">
        <v>9</v>
      </c>
      <c r="Q1693" s="1765" t="s">
        <v>13225</v>
      </c>
      <c r="R1693" s="1770" t="s">
        <v>11241</v>
      </c>
      <c r="S1693" s="1770" t="s">
        <v>6804</v>
      </c>
      <c r="T1693" s="61" t="s">
        <v>11242</v>
      </c>
      <c r="U1693" s="1765" t="s">
        <v>11243</v>
      </c>
      <c r="V1693" s="61"/>
    </row>
    <row r="1694" spans="3:22" ht="15" customHeight="1" x14ac:dyDescent="0.25">
      <c r="C1694" s="1910">
        <v>44459</v>
      </c>
      <c r="D1694" s="1734" t="s">
        <v>13226</v>
      </c>
      <c r="E1694" s="1764" t="s">
        <v>12860</v>
      </c>
      <c r="F1694" s="1856" t="s">
        <v>13227</v>
      </c>
      <c r="G1694" s="2155"/>
      <c r="H1694" s="2155"/>
      <c r="I1694" s="2155"/>
      <c r="J1694" s="2229" t="s">
        <v>13228</v>
      </c>
      <c r="K1694" s="1735" t="s">
        <v>3667</v>
      </c>
      <c r="L1694" s="1720" t="s">
        <v>13229</v>
      </c>
      <c r="M1694" s="1790" t="s">
        <v>1370</v>
      </c>
      <c r="N1694" s="1790"/>
      <c r="O1694" s="1791" t="s">
        <v>13230</v>
      </c>
      <c r="P1694" s="1785">
        <v>0</v>
      </c>
      <c r="Q1694" s="1764" t="s">
        <v>9131</v>
      </c>
      <c r="R1694" s="1775" t="s">
        <v>7860</v>
      </c>
      <c r="S1694" s="1775" t="s">
        <v>6465</v>
      </c>
      <c r="T1694" s="66" t="s">
        <v>12862</v>
      </c>
      <c r="U1694" s="1764" t="s">
        <v>12863</v>
      </c>
      <c r="V1694" s="66" t="s">
        <v>10217</v>
      </c>
    </row>
    <row r="1695" spans="3:22" ht="15" customHeight="1" x14ac:dyDescent="0.25">
      <c r="C1695" s="1910">
        <v>44459</v>
      </c>
      <c r="D1695" s="1844">
        <v>99596</v>
      </c>
      <c r="E1695" s="1765" t="s">
        <v>6836</v>
      </c>
      <c r="F1695" s="1845">
        <v>283</v>
      </c>
      <c r="G1695" s="1766"/>
      <c r="H1695" s="1766"/>
      <c r="I1695" s="1766"/>
      <c r="J1695" s="1848" t="s">
        <v>724</v>
      </c>
      <c r="K1695" s="1802" t="s">
        <v>506</v>
      </c>
      <c r="L1695" s="2272" t="s">
        <v>13231</v>
      </c>
      <c r="M1695" s="1801" t="s">
        <v>13232</v>
      </c>
      <c r="N1695" s="1801"/>
      <c r="O1695" s="1678" t="s">
        <v>13233</v>
      </c>
      <c r="P1695" s="1802">
        <v>0</v>
      </c>
      <c r="Q1695" s="1765" t="s">
        <v>5781</v>
      </c>
      <c r="R1695" s="1765" t="s">
        <v>6837</v>
      </c>
      <c r="S1695" s="1765" t="s">
        <v>6838</v>
      </c>
      <c r="T1695" s="61" t="s">
        <v>12112</v>
      </c>
      <c r="U1695" s="1765" t="s">
        <v>13234</v>
      </c>
      <c r="V1695" s="61"/>
    </row>
    <row r="1696" spans="3:22" ht="15" customHeight="1" x14ac:dyDescent="0.25">
      <c r="C1696" s="1910">
        <v>44459</v>
      </c>
      <c r="D1696" s="1664" t="s">
        <v>13235</v>
      </c>
      <c r="E1696" s="1765" t="s">
        <v>6836</v>
      </c>
      <c r="F1696" s="1850">
        <v>283</v>
      </c>
      <c r="G1696" s="1766"/>
      <c r="H1696" s="1766"/>
      <c r="I1696" s="1766"/>
      <c r="J1696" s="1767" t="s">
        <v>724</v>
      </c>
      <c r="K1696" s="1800" t="e" vm="1">
        <v>#VALUE!</v>
      </c>
      <c r="L1696" s="2272" t="s">
        <v>13236</v>
      </c>
      <c r="M1696" s="1801" t="s">
        <v>986</v>
      </c>
      <c r="N1696" s="1801"/>
      <c r="O1696" s="1678" t="s">
        <v>13237</v>
      </c>
      <c r="P1696" s="1802">
        <v>1</v>
      </c>
      <c r="Q1696" s="1765" t="s">
        <v>5781</v>
      </c>
      <c r="R1696" s="1765" t="s">
        <v>6837</v>
      </c>
      <c r="S1696" s="1765" t="s">
        <v>6838</v>
      </c>
      <c r="T1696" s="61" t="s">
        <v>12112</v>
      </c>
      <c r="U1696" s="1765"/>
      <c r="V1696" s="61"/>
    </row>
    <row r="1697" spans="3:22" ht="15" customHeight="1" x14ac:dyDescent="0.25">
      <c r="C1697" s="1910">
        <v>44456</v>
      </c>
      <c r="D1697" s="1664" t="s">
        <v>13090</v>
      </c>
      <c r="E1697" s="1765" t="s">
        <v>13091</v>
      </c>
      <c r="F1697" s="1776" t="s">
        <v>13238</v>
      </c>
      <c r="G1697" s="1766"/>
      <c r="H1697" s="1766"/>
      <c r="I1697" s="1766"/>
      <c r="J1697" s="2138">
        <v>44462</v>
      </c>
      <c r="K1697" s="1665" t="s">
        <v>782</v>
      </c>
      <c r="L1697" s="1720"/>
      <c r="M1697" s="1768" t="s">
        <v>627</v>
      </c>
      <c r="N1697" s="1768"/>
      <c r="O1697" s="1769" t="s">
        <v>13239</v>
      </c>
      <c r="P1697" s="1721">
        <v>27</v>
      </c>
      <c r="Q1697" s="1765" t="s">
        <v>13093</v>
      </c>
      <c r="R1697" s="1770" t="s">
        <v>7498</v>
      </c>
      <c r="S1697" s="1770" t="s">
        <v>6514</v>
      </c>
      <c r="T1697" s="61" t="s">
        <v>13094</v>
      </c>
      <c r="U1697" s="1765"/>
      <c r="V1697" s="61"/>
    </row>
    <row r="1698" spans="3:22" ht="15" customHeight="1" x14ac:dyDescent="0.25">
      <c r="C1698" s="1910">
        <v>44456</v>
      </c>
      <c r="D1698" s="1893" t="s">
        <v>13240</v>
      </c>
      <c r="E1698" s="1765" t="s">
        <v>6571</v>
      </c>
      <c r="F1698" s="1894" t="s">
        <v>13241</v>
      </c>
      <c r="G1698" s="1766"/>
      <c r="H1698" s="1766"/>
      <c r="I1698" s="1766"/>
      <c r="J1698" s="1895">
        <v>44460</v>
      </c>
      <c r="K1698" s="1896" t="e" vm="1">
        <v>#VALUE!</v>
      </c>
      <c r="L1698" s="1720"/>
      <c r="M1698" s="1878" t="s">
        <v>13207</v>
      </c>
      <c r="N1698" s="1878"/>
      <c r="O1698" s="1692"/>
      <c r="P1698" s="1898">
        <v>3</v>
      </c>
      <c r="Q1698" s="1765" t="s">
        <v>3559</v>
      </c>
      <c r="R1698" s="1765" t="s">
        <v>6572</v>
      </c>
      <c r="S1698" s="1765" t="s">
        <v>6573</v>
      </c>
      <c r="T1698" s="61" t="s">
        <v>9125</v>
      </c>
      <c r="U1698" s="1765" t="s">
        <v>9221</v>
      </c>
      <c r="V1698" s="61">
        <v>749026308</v>
      </c>
    </row>
    <row r="1699" spans="3:22" ht="15" customHeight="1" x14ac:dyDescent="0.25">
      <c r="C1699" s="1910">
        <v>44456</v>
      </c>
      <c r="D1699" s="2273">
        <v>104968</v>
      </c>
      <c r="E1699" s="1765" t="s">
        <v>12741</v>
      </c>
      <c r="F1699" s="1816">
        <v>200</v>
      </c>
      <c r="G1699" s="1766"/>
      <c r="H1699" s="1766"/>
      <c r="I1699" s="1766"/>
      <c r="J1699" s="2138" t="s">
        <v>13228</v>
      </c>
      <c r="K1699" s="1665" t="s">
        <v>506</v>
      </c>
      <c r="L1699" s="1720"/>
      <c r="M1699" s="1768" t="s">
        <v>13242</v>
      </c>
      <c r="N1699" s="1768"/>
      <c r="O1699" s="1769" t="s">
        <v>13243</v>
      </c>
      <c r="P1699" s="1721">
        <v>2</v>
      </c>
      <c r="Q1699" s="1765" t="s">
        <v>12743</v>
      </c>
      <c r="R1699" s="1770" t="s">
        <v>13244</v>
      </c>
      <c r="S1699" s="1770" t="s">
        <v>6455</v>
      </c>
      <c r="T1699" s="61" t="s">
        <v>12745</v>
      </c>
      <c r="U1699" s="1765"/>
      <c r="V1699" s="61"/>
    </row>
    <row r="1700" spans="3:22" ht="15" customHeight="1" x14ac:dyDescent="0.25">
      <c r="C1700" s="1910">
        <v>44456</v>
      </c>
      <c r="D1700" s="1893" t="s">
        <v>13245</v>
      </c>
      <c r="E1700" s="1765" t="s">
        <v>6571</v>
      </c>
      <c r="F1700" s="1894" t="s">
        <v>13246</v>
      </c>
      <c r="G1700" s="1766"/>
      <c r="H1700" s="1766"/>
      <c r="I1700" s="1766"/>
      <c r="J1700" s="1895">
        <v>44460</v>
      </c>
      <c r="K1700" s="1896" t="e" vm="1">
        <v>#VALUE!</v>
      </c>
      <c r="L1700" s="1720"/>
      <c r="M1700" s="1878" t="s">
        <v>13149</v>
      </c>
      <c r="N1700" s="1878"/>
      <c r="O1700" s="1692"/>
      <c r="P1700" s="1898">
        <v>4</v>
      </c>
      <c r="Q1700" s="1765" t="s">
        <v>3559</v>
      </c>
      <c r="R1700" s="1765" t="s">
        <v>6572</v>
      </c>
      <c r="S1700" s="1765" t="s">
        <v>6573</v>
      </c>
      <c r="T1700" s="61" t="s">
        <v>9125</v>
      </c>
      <c r="U1700" s="1765" t="s">
        <v>9221</v>
      </c>
      <c r="V1700" s="61">
        <v>749026308</v>
      </c>
    </row>
    <row r="1701" spans="3:22" ht="15" customHeight="1" x14ac:dyDescent="0.25">
      <c r="C1701" s="1910">
        <v>44455</v>
      </c>
      <c r="D1701" s="1844">
        <v>99596</v>
      </c>
      <c r="E1701" s="1765" t="s">
        <v>6836</v>
      </c>
      <c r="F1701" s="1845">
        <v>200</v>
      </c>
      <c r="G1701" s="2156"/>
      <c r="H1701" s="1979"/>
      <c r="I1701" s="2156"/>
      <c r="J1701" s="1848" t="s">
        <v>724</v>
      </c>
      <c r="K1701" s="1802" t="s">
        <v>506</v>
      </c>
      <c r="L1701" s="2272" t="s">
        <v>13231</v>
      </c>
      <c r="M1701" s="1801" t="s">
        <v>13232</v>
      </c>
      <c r="N1701" s="1801"/>
      <c r="O1701" s="1678" t="s">
        <v>13233</v>
      </c>
      <c r="P1701" s="1802">
        <v>0</v>
      </c>
      <c r="Q1701" s="1765" t="s">
        <v>5781</v>
      </c>
      <c r="R1701" s="1765" t="s">
        <v>6837</v>
      </c>
      <c r="S1701" s="1765" t="s">
        <v>6838</v>
      </c>
      <c r="T1701" s="61" t="s">
        <v>12112</v>
      </c>
      <c r="U1701" s="1765" t="s">
        <v>13234</v>
      </c>
      <c r="V1701" s="61"/>
    </row>
    <row r="1702" spans="3:22" ht="15" customHeight="1" x14ac:dyDescent="0.25">
      <c r="C1702" s="1910">
        <v>44455</v>
      </c>
      <c r="D1702" s="1664" t="s">
        <v>13235</v>
      </c>
      <c r="E1702" s="1765" t="s">
        <v>6836</v>
      </c>
      <c r="F1702" s="1850">
        <v>200</v>
      </c>
      <c r="G1702" s="2156"/>
      <c r="H1702" s="1979"/>
      <c r="I1702" s="2156"/>
      <c r="J1702" s="1767" t="s">
        <v>724</v>
      </c>
      <c r="K1702" s="1800" t="e" vm="1">
        <v>#VALUE!</v>
      </c>
      <c r="L1702" s="2272" t="s">
        <v>13236</v>
      </c>
      <c r="M1702" s="1801" t="s">
        <v>986</v>
      </c>
      <c r="N1702" s="1801"/>
      <c r="O1702" s="1678" t="s">
        <v>13237</v>
      </c>
      <c r="P1702" s="1802">
        <v>1</v>
      </c>
      <c r="Q1702" s="1765" t="s">
        <v>5781</v>
      </c>
      <c r="R1702" s="1765" t="s">
        <v>6837</v>
      </c>
      <c r="S1702" s="1765" t="s">
        <v>6838</v>
      </c>
      <c r="T1702" s="61" t="s">
        <v>12112</v>
      </c>
      <c r="U1702" s="1765"/>
      <c r="V1702" s="61"/>
    </row>
    <row r="1703" spans="3:22" ht="15" customHeight="1" x14ac:dyDescent="0.25">
      <c r="C1703" s="1910">
        <v>44455</v>
      </c>
      <c r="D1703" s="1734">
        <v>103363</v>
      </c>
      <c r="E1703" s="1765" t="s">
        <v>13247</v>
      </c>
      <c r="F1703" s="2274">
        <v>354</v>
      </c>
      <c r="G1703" s="2156"/>
      <c r="H1703" s="1979"/>
      <c r="I1703" s="2156"/>
      <c r="J1703" s="2156" t="s">
        <v>724</v>
      </c>
      <c r="K1703" s="2275" t="s">
        <v>506</v>
      </c>
      <c r="L1703" s="2276"/>
      <c r="M1703" s="2158" t="s">
        <v>13248</v>
      </c>
      <c r="N1703" s="2158"/>
      <c r="O1703" s="2158" t="s">
        <v>13249</v>
      </c>
      <c r="P1703" s="1979">
        <v>5</v>
      </c>
      <c r="Q1703" s="1765" t="s">
        <v>13250</v>
      </c>
      <c r="R1703" s="1765" t="s">
        <v>13251</v>
      </c>
      <c r="S1703" s="1765" t="s">
        <v>6534</v>
      </c>
      <c r="T1703" s="61" t="s">
        <v>13252</v>
      </c>
      <c r="U1703" s="1765"/>
      <c r="V1703" s="61"/>
    </row>
    <row r="1704" spans="3:22" ht="15" customHeight="1" x14ac:dyDescent="0.25">
      <c r="C1704" s="1910">
        <v>44453</v>
      </c>
      <c r="D1704" s="1893" t="s">
        <v>13253</v>
      </c>
      <c r="E1704" s="1765" t="s">
        <v>6571</v>
      </c>
      <c r="F1704" s="1894">
        <v>800</v>
      </c>
      <c r="G1704" s="2156"/>
      <c r="H1704" s="1979"/>
      <c r="I1704" s="2156"/>
      <c r="J1704" s="1895">
        <v>44473</v>
      </c>
      <c r="K1704" s="1896" t="e" vm="1">
        <v>#VALUE!</v>
      </c>
      <c r="L1704" s="1720"/>
      <c r="M1704" s="1790" t="s">
        <v>1370</v>
      </c>
      <c r="N1704" s="1790"/>
      <c r="O1704" s="1692"/>
      <c r="P1704" s="1898">
        <v>0</v>
      </c>
      <c r="Q1704" s="1765" t="s">
        <v>3559</v>
      </c>
      <c r="R1704" s="1765" t="s">
        <v>6572</v>
      </c>
      <c r="S1704" s="1765" t="s">
        <v>6573</v>
      </c>
      <c r="T1704" s="61" t="s">
        <v>9125</v>
      </c>
      <c r="U1704" s="1765" t="s">
        <v>9221</v>
      </c>
      <c r="V1704" s="61">
        <v>749026308</v>
      </c>
    </row>
    <row r="1705" spans="3:22" ht="15" customHeight="1" x14ac:dyDescent="0.25">
      <c r="C1705" s="1910">
        <v>44454</v>
      </c>
      <c r="D1705" s="2277">
        <v>104955</v>
      </c>
      <c r="E1705" s="2278" t="s">
        <v>7867</v>
      </c>
      <c r="F1705" s="2279">
        <v>5</v>
      </c>
      <c r="G1705" s="2280"/>
      <c r="H1705" s="2280"/>
      <c r="I1705" s="2280"/>
      <c r="J1705" s="2281">
        <v>44454</v>
      </c>
      <c r="K1705" s="2282" t="s">
        <v>506</v>
      </c>
      <c r="L1705" s="2282" t="s">
        <v>13254</v>
      </c>
      <c r="M1705" s="2283" t="s">
        <v>13255</v>
      </c>
      <c r="N1705" s="2283"/>
      <c r="O1705" s="2283"/>
      <c r="P1705" s="2279">
        <v>8</v>
      </c>
      <c r="Q1705" s="2278" t="s">
        <v>13256</v>
      </c>
      <c r="R1705" s="2284" t="s">
        <v>6848</v>
      </c>
      <c r="S1705" s="2284" t="s">
        <v>6849</v>
      </c>
      <c r="T1705" s="2285" t="s">
        <v>12422</v>
      </c>
      <c r="U1705" s="2278"/>
      <c r="V1705" s="2285"/>
    </row>
    <row r="1706" spans="3:22" ht="15" customHeight="1" x14ac:dyDescent="0.25">
      <c r="C1706" s="1910">
        <v>44454</v>
      </c>
      <c r="D1706" s="2286">
        <v>105112</v>
      </c>
      <c r="E1706" s="2262" t="s">
        <v>13257</v>
      </c>
      <c r="F1706" s="1859">
        <v>15</v>
      </c>
      <c r="G1706" s="1860"/>
      <c r="H1706" s="1860"/>
      <c r="I1706" s="1860"/>
      <c r="J1706" s="2287">
        <v>44454</v>
      </c>
      <c r="K1706" s="1858" t="s">
        <v>12670</v>
      </c>
      <c r="L1706" s="1858" t="s">
        <v>12140</v>
      </c>
      <c r="M1706" s="1862" t="s">
        <v>13255</v>
      </c>
      <c r="N1706" s="1862"/>
      <c r="O1706" s="1863"/>
      <c r="P1706" s="1859">
        <v>0</v>
      </c>
      <c r="Q1706" s="2262" t="s">
        <v>13258</v>
      </c>
      <c r="R1706" s="2265" t="s">
        <v>13259</v>
      </c>
      <c r="S1706" s="2265" t="s">
        <v>7968</v>
      </c>
      <c r="T1706" s="2266" t="s">
        <v>13260</v>
      </c>
      <c r="U1706" s="2262" t="s">
        <v>13261</v>
      </c>
      <c r="V1706" s="2266"/>
    </row>
    <row r="1707" spans="3:22" ht="15" customHeight="1" x14ac:dyDescent="0.25">
      <c r="C1707" s="1910">
        <v>44454</v>
      </c>
      <c r="D1707" s="2277">
        <v>104717</v>
      </c>
      <c r="E1707" s="2278" t="s">
        <v>13262</v>
      </c>
      <c r="F1707" s="2279">
        <v>3</v>
      </c>
      <c r="G1707" s="2280"/>
      <c r="H1707" s="2280"/>
      <c r="I1707" s="2280"/>
      <c r="J1707" s="2281">
        <v>44454</v>
      </c>
      <c r="K1707" s="2282" t="s">
        <v>506</v>
      </c>
      <c r="L1707" s="2282" t="s">
        <v>13254</v>
      </c>
      <c r="M1707" s="2288" t="s">
        <v>13255</v>
      </c>
      <c r="N1707" s="2288"/>
      <c r="O1707" s="2283" t="s">
        <v>13263</v>
      </c>
      <c r="P1707" s="2289">
        <v>6</v>
      </c>
      <c r="Q1707" s="2278" t="s">
        <v>13264</v>
      </c>
      <c r="R1707" s="2284" t="s">
        <v>13265</v>
      </c>
      <c r="S1707" s="2284" t="s">
        <v>6546</v>
      </c>
      <c r="T1707" s="2285" t="s">
        <v>13266</v>
      </c>
      <c r="U1707" s="2278" t="s">
        <v>13267</v>
      </c>
      <c r="V1707" s="2285"/>
    </row>
    <row r="1708" spans="3:22" ht="15" customHeight="1" x14ac:dyDescent="0.25">
      <c r="C1708" s="1910">
        <v>44454</v>
      </c>
      <c r="D1708" s="2290">
        <v>104777</v>
      </c>
      <c r="E1708" s="2278" t="s">
        <v>9879</v>
      </c>
      <c r="F1708" s="2291">
        <v>25</v>
      </c>
      <c r="G1708" s="2292"/>
      <c r="H1708" s="2292"/>
      <c r="I1708" s="2292"/>
      <c r="J1708" s="2293" t="s">
        <v>13268</v>
      </c>
      <c r="K1708" s="2294" t="s">
        <v>506</v>
      </c>
      <c r="L1708" s="2282" t="s">
        <v>13254</v>
      </c>
      <c r="M1708" s="2288" t="s">
        <v>13269</v>
      </c>
      <c r="N1708" s="2288"/>
      <c r="O1708" s="2295"/>
      <c r="P1708" s="2291">
        <v>2</v>
      </c>
      <c r="Q1708" s="2278" t="s">
        <v>9885</v>
      </c>
      <c r="R1708" s="2284" t="s">
        <v>9886</v>
      </c>
      <c r="S1708" s="2284" t="s">
        <v>9074</v>
      </c>
      <c r="T1708" s="2285">
        <v>2895</v>
      </c>
      <c r="U1708" s="2278" t="s">
        <v>13270</v>
      </c>
      <c r="V1708" s="2285"/>
    </row>
    <row r="1709" spans="3:22" ht="15" customHeight="1" x14ac:dyDescent="0.25">
      <c r="C1709" s="1910">
        <v>44454</v>
      </c>
      <c r="D1709" s="2296">
        <v>105138</v>
      </c>
      <c r="E1709" s="2278" t="s">
        <v>13271</v>
      </c>
      <c r="F1709" s="2289">
        <v>12</v>
      </c>
      <c r="G1709" s="2297"/>
      <c r="H1709" s="2297"/>
      <c r="I1709" s="2297"/>
      <c r="J1709" s="2298" t="s">
        <v>13268</v>
      </c>
      <c r="K1709" s="2299" t="s">
        <v>506</v>
      </c>
      <c r="L1709" s="2282" t="s">
        <v>8987</v>
      </c>
      <c r="M1709" s="2300" t="s">
        <v>13272</v>
      </c>
      <c r="N1709" s="2300"/>
      <c r="O1709" s="2301" t="s">
        <v>13273</v>
      </c>
      <c r="P1709" s="2289">
        <v>37</v>
      </c>
      <c r="Q1709" s="2278" t="s">
        <v>5751</v>
      </c>
      <c r="R1709" s="2284" t="s">
        <v>9876</v>
      </c>
      <c r="S1709" s="2284" t="s">
        <v>7237</v>
      </c>
      <c r="T1709" s="2285" t="s">
        <v>9877</v>
      </c>
      <c r="U1709" s="2278"/>
      <c r="V1709" s="2285"/>
    </row>
    <row r="1710" spans="3:22" ht="15" customHeight="1" x14ac:dyDescent="0.25">
      <c r="C1710" s="1910">
        <v>44452</v>
      </c>
      <c r="D1710" s="1664" t="s">
        <v>13274</v>
      </c>
      <c r="E1710" s="1764" t="s">
        <v>12848</v>
      </c>
      <c r="F1710" s="2069">
        <v>60</v>
      </c>
      <c r="G1710" s="2253"/>
      <c r="H1710" s="2253"/>
      <c r="I1710" s="2253"/>
      <c r="J1710" s="2138">
        <v>44459</v>
      </c>
      <c r="K1710" s="1665" t="s">
        <v>506</v>
      </c>
      <c r="L1710" s="1720" t="s">
        <v>32</v>
      </c>
      <c r="M1710" s="1768" t="s">
        <v>1370</v>
      </c>
      <c r="N1710" s="1768"/>
      <c r="O1710" s="1769"/>
      <c r="P1710" s="1806">
        <v>4</v>
      </c>
      <c r="Q1710" s="1764" t="s">
        <v>12850</v>
      </c>
      <c r="R1710" s="1775" t="s">
        <v>12851</v>
      </c>
      <c r="S1710" s="1775" t="s">
        <v>4783</v>
      </c>
      <c r="T1710" s="1764" t="s">
        <v>12852</v>
      </c>
      <c r="U1710" s="1764"/>
      <c r="V1710" s="66"/>
    </row>
    <row r="1711" spans="3:22" ht="15" customHeight="1" x14ac:dyDescent="0.25">
      <c r="C1711" s="1910">
        <v>44452</v>
      </c>
      <c r="D1711" s="2268">
        <v>104662</v>
      </c>
      <c r="E1711" s="1764" t="s">
        <v>12132</v>
      </c>
      <c r="F1711" s="1771" t="s">
        <v>11988</v>
      </c>
      <c r="G1711" s="1772"/>
      <c r="H1711" s="1772"/>
      <c r="I1711" s="1772"/>
      <c r="J1711" s="2137">
        <v>44453</v>
      </c>
      <c r="K1711" s="1680" t="s">
        <v>506</v>
      </c>
      <c r="L1711" s="1720" t="s">
        <v>13275</v>
      </c>
      <c r="M1711" s="1773" t="s">
        <v>13201</v>
      </c>
      <c r="N1711" s="1773"/>
      <c r="O1711" s="1774"/>
      <c r="P1711" s="1771"/>
      <c r="Q1711" s="1764" t="s">
        <v>12135</v>
      </c>
      <c r="R1711" s="1775" t="s">
        <v>7321</v>
      </c>
      <c r="S1711" s="1775" t="s">
        <v>6534</v>
      </c>
      <c r="T1711" s="66" t="s">
        <v>12136</v>
      </c>
      <c r="U1711" s="1764" t="s">
        <v>12137</v>
      </c>
      <c r="V1711" s="66"/>
    </row>
    <row r="1712" spans="3:22" ht="15" customHeight="1" x14ac:dyDescent="0.25">
      <c r="C1712" s="1910">
        <v>44449</v>
      </c>
      <c r="D1712" s="1664" t="s">
        <v>13276</v>
      </c>
      <c r="E1712" s="1764" t="s">
        <v>13277</v>
      </c>
      <c r="F1712" s="1721">
        <v>5</v>
      </c>
      <c r="G1712" s="1766"/>
      <c r="H1712" s="1766"/>
      <c r="I1712" s="1766"/>
      <c r="J1712" s="2138">
        <v>44449</v>
      </c>
      <c r="K1712" s="1665" t="s">
        <v>4642</v>
      </c>
      <c r="L1712" s="1720"/>
      <c r="M1712" s="1768"/>
      <c r="N1712" s="1768"/>
      <c r="O1712" s="1769" t="s">
        <v>13278</v>
      </c>
      <c r="P1712" s="1721">
        <v>8</v>
      </c>
      <c r="Q1712" s="1764" t="s">
        <v>13279</v>
      </c>
      <c r="R1712" s="1775" t="s">
        <v>13280</v>
      </c>
      <c r="S1712" s="1775" t="s">
        <v>6546</v>
      </c>
      <c r="T1712" s="66" t="s">
        <v>13281</v>
      </c>
      <c r="U1712" s="1764"/>
      <c r="V1712" s="66"/>
    </row>
    <row r="1713" spans="3:22" ht="15" customHeight="1" x14ac:dyDescent="0.25">
      <c r="C1713" s="1910">
        <v>44449</v>
      </c>
      <c r="D1713" s="1734">
        <v>94215</v>
      </c>
      <c r="E1713" s="1764"/>
      <c r="F1713" s="1785">
        <v>19</v>
      </c>
      <c r="G1713" s="1772"/>
      <c r="H1713" s="1772"/>
      <c r="I1713" s="1772"/>
      <c r="J1713" s="2229" t="s">
        <v>724</v>
      </c>
      <c r="K1713" s="1735"/>
      <c r="L1713" s="1720" t="s">
        <v>13184</v>
      </c>
      <c r="M1713" s="1790" t="s">
        <v>13185</v>
      </c>
      <c r="N1713" s="1790"/>
      <c r="O1713" s="1791" t="s">
        <v>13186</v>
      </c>
      <c r="P1713" s="1020"/>
      <c r="Q1713" s="1764"/>
      <c r="R1713" s="1775"/>
      <c r="S1713" s="1775"/>
      <c r="T1713" s="66"/>
      <c r="U1713" s="1764"/>
      <c r="V1713" s="66"/>
    </row>
    <row r="1714" spans="3:22" ht="15" customHeight="1" x14ac:dyDescent="0.25">
      <c r="C1714" s="1910">
        <v>44449</v>
      </c>
      <c r="D1714" s="1734">
        <v>105020</v>
      </c>
      <c r="E1714" s="1764"/>
      <c r="F1714" s="1785">
        <v>58</v>
      </c>
      <c r="G1714" s="1772"/>
      <c r="H1714" s="1772"/>
      <c r="I1714" s="1772"/>
      <c r="J1714" s="2229" t="s">
        <v>724</v>
      </c>
      <c r="K1714" s="1735"/>
      <c r="L1714" s="1720" t="s">
        <v>13184</v>
      </c>
      <c r="M1714" s="1790" t="s">
        <v>13185</v>
      </c>
      <c r="N1714" s="1790"/>
      <c r="O1714" s="1791" t="s">
        <v>13186</v>
      </c>
      <c r="P1714" s="1020"/>
      <c r="Q1714" s="1764"/>
      <c r="R1714" s="1775"/>
      <c r="S1714" s="1775"/>
      <c r="T1714" s="66"/>
      <c r="U1714" s="1764"/>
      <c r="V1714" s="66"/>
    </row>
    <row r="1715" spans="3:22" ht="15" customHeight="1" x14ac:dyDescent="0.25">
      <c r="C1715" s="1910">
        <v>44449</v>
      </c>
      <c r="D1715" s="1734" t="s">
        <v>13282</v>
      </c>
      <c r="E1715" s="1764" t="s">
        <v>13283</v>
      </c>
      <c r="F1715" s="1785">
        <v>10</v>
      </c>
      <c r="G1715" s="1772"/>
      <c r="H1715" s="1772"/>
      <c r="I1715" s="1772"/>
      <c r="J1715" s="2229">
        <v>44467</v>
      </c>
      <c r="K1715" s="2156" t="e" vm="1">
        <v>#VALUE!</v>
      </c>
      <c r="L1715" s="1720"/>
      <c r="M1715" s="1790" t="s">
        <v>1370</v>
      </c>
      <c r="N1715" s="1790"/>
      <c r="O1715" s="1791" t="s">
        <v>13284</v>
      </c>
      <c r="P1715" s="1785">
        <v>56</v>
      </c>
      <c r="Q1715" s="1764" t="s">
        <v>11572</v>
      </c>
      <c r="R1715" s="1775" t="s">
        <v>9168</v>
      </c>
      <c r="S1715" s="1775" t="s">
        <v>6546</v>
      </c>
      <c r="T1715" s="66" t="s">
        <v>13285</v>
      </c>
      <c r="U1715" s="1764" t="s">
        <v>13286</v>
      </c>
      <c r="V1715" s="66"/>
    </row>
    <row r="1716" spans="3:22" ht="15" customHeight="1" x14ac:dyDescent="0.25">
      <c r="C1716" s="1910">
        <v>44447</v>
      </c>
      <c r="D1716" s="1844">
        <v>99596</v>
      </c>
      <c r="E1716" s="1765" t="s">
        <v>6836</v>
      </c>
      <c r="F1716" s="1845">
        <v>16</v>
      </c>
      <c r="G1716" s="1772"/>
      <c r="H1716" s="1772"/>
      <c r="I1716" s="1772"/>
      <c r="J1716" s="1848">
        <v>44440</v>
      </c>
      <c r="K1716" s="1802" t="s">
        <v>506</v>
      </c>
      <c r="L1716" s="2272" t="s">
        <v>13231</v>
      </c>
      <c r="M1716" s="1801" t="s">
        <v>13232</v>
      </c>
      <c r="N1716" s="1801"/>
      <c r="O1716" s="1678" t="s">
        <v>13233</v>
      </c>
      <c r="P1716" s="1802">
        <v>0</v>
      </c>
      <c r="Q1716" s="1765" t="s">
        <v>5781</v>
      </c>
      <c r="R1716" s="1765" t="s">
        <v>6837</v>
      </c>
      <c r="S1716" s="1765" t="s">
        <v>6838</v>
      </c>
      <c r="T1716" s="61" t="s">
        <v>12112</v>
      </c>
      <c r="U1716" s="1765" t="s">
        <v>13234</v>
      </c>
      <c r="V1716" s="61"/>
    </row>
    <row r="1717" spans="3:22" ht="15" customHeight="1" x14ac:dyDescent="0.25">
      <c r="C1717" s="1910">
        <v>44447</v>
      </c>
      <c r="D1717" s="1664" t="s">
        <v>13235</v>
      </c>
      <c r="E1717" s="1765" t="s">
        <v>6836</v>
      </c>
      <c r="F1717" s="1850">
        <v>16</v>
      </c>
      <c r="G1717" s="1772"/>
      <c r="H1717" s="1772"/>
      <c r="I1717" s="1772"/>
      <c r="J1717" s="1767">
        <v>44431</v>
      </c>
      <c r="K1717" s="1800" t="e" vm="1">
        <v>#VALUE!</v>
      </c>
      <c r="L1717" s="2272" t="s">
        <v>13236</v>
      </c>
      <c r="M1717" s="1801" t="s">
        <v>13287</v>
      </c>
      <c r="N1717" s="1801"/>
      <c r="O1717" s="1678" t="s">
        <v>13237</v>
      </c>
      <c r="P1717" s="1802">
        <v>1</v>
      </c>
      <c r="Q1717" s="1765" t="s">
        <v>5781</v>
      </c>
      <c r="R1717" s="1765" t="s">
        <v>6837</v>
      </c>
      <c r="S1717" s="1765" t="s">
        <v>6838</v>
      </c>
      <c r="T1717" s="61" t="s">
        <v>12112</v>
      </c>
      <c r="U1717" s="1765"/>
      <c r="V1717" s="61"/>
    </row>
    <row r="1718" spans="3:22" ht="15" customHeight="1" x14ac:dyDescent="0.25">
      <c r="C1718" s="1910">
        <v>44447</v>
      </c>
      <c r="D1718" s="1679" t="s">
        <v>13288</v>
      </c>
      <c r="E1718" s="1764" t="s">
        <v>13091</v>
      </c>
      <c r="F1718" s="1771">
        <v>300</v>
      </c>
      <c r="G1718" s="1772"/>
      <c r="H1718" s="1772"/>
      <c r="I1718" s="1772"/>
      <c r="J1718" s="2137">
        <v>44455</v>
      </c>
      <c r="K1718" s="1896" t="e" vm="1">
        <v>#VALUE!</v>
      </c>
      <c r="L1718" s="1778" t="s">
        <v>1144</v>
      </c>
      <c r="M1718" s="1773"/>
      <c r="N1718" s="1773"/>
      <c r="O1718" s="1774"/>
      <c r="P1718" s="1771">
        <v>4</v>
      </c>
      <c r="Q1718" s="1764" t="s">
        <v>13093</v>
      </c>
      <c r="R1718" s="1775" t="s">
        <v>7498</v>
      </c>
      <c r="S1718" s="1775" t="s">
        <v>6514</v>
      </c>
      <c r="T1718" s="66" t="s">
        <v>13094</v>
      </c>
      <c r="U1718" s="1764"/>
      <c r="V1718" s="66">
        <v>18418889</v>
      </c>
    </row>
    <row r="1719" spans="3:22" ht="15" customHeight="1" x14ac:dyDescent="0.25">
      <c r="C1719" s="1910">
        <v>44446</v>
      </c>
      <c r="D1719" s="1734" t="s">
        <v>13289</v>
      </c>
      <c r="E1719" s="1764" t="s">
        <v>9682</v>
      </c>
      <c r="F1719" s="1785">
        <v>27</v>
      </c>
      <c r="G1719" s="1772"/>
      <c r="H1719" s="1772"/>
      <c r="I1719" s="1772"/>
      <c r="J1719" s="2229" t="s">
        <v>724</v>
      </c>
      <c r="K1719" s="1735" t="s">
        <v>506</v>
      </c>
      <c r="L1719" s="1789" t="s">
        <v>32</v>
      </c>
      <c r="M1719" s="1790" t="s">
        <v>13290</v>
      </c>
      <c r="N1719" s="1790"/>
      <c r="O1719" s="1791" t="s">
        <v>13291</v>
      </c>
      <c r="P1719" s="1020">
        <v>1</v>
      </c>
      <c r="Q1719" s="1764" t="s">
        <v>13292</v>
      </c>
      <c r="R1719" s="1775" t="s">
        <v>8724</v>
      </c>
      <c r="S1719" s="1775" t="s">
        <v>6546</v>
      </c>
      <c r="T1719" s="66" t="s">
        <v>8725</v>
      </c>
      <c r="U1719" s="1764"/>
      <c r="V1719" s="66"/>
    </row>
    <row r="1720" spans="3:22" ht="15" customHeight="1" x14ac:dyDescent="0.25">
      <c r="C1720" s="2213">
        <v>44442</v>
      </c>
      <c r="D1720" s="1734" t="s">
        <v>13293</v>
      </c>
      <c r="E1720" s="1764" t="s">
        <v>6906</v>
      </c>
      <c r="F1720" s="2154">
        <v>25</v>
      </c>
      <c r="G1720" s="2155"/>
      <c r="H1720" s="2155"/>
      <c r="I1720" s="2155"/>
      <c r="J1720" s="2302">
        <v>44553</v>
      </c>
      <c r="K1720" s="1979" t="s">
        <v>3667</v>
      </c>
      <c r="L1720" s="2303"/>
      <c r="M1720" s="2158" t="s">
        <v>13294</v>
      </c>
      <c r="N1720" s="2158"/>
      <c r="O1720" s="2159" t="s">
        <v>8055</v>
      </c>
      <c r="P1720" s="2154">
        <v>0</v>
      </c>
      <c r="Q1720" s="1764" t="s">
        <v>4617</v>
      </c>
      <c r="R1720" s="1775" t="s">
        <v>6803</v>
      </c>
      <c r="S1720" s="1775" t="s">
        <v>6804</v>
      </c>
      <c r="T1720" s="66" t="s">
        <v>13295</v>
      </c>
      <c r="U1720" s="1764"/>
      <c r="V1720" s="66"/>
    </row>
    <row r="1721" spans="3:22" ht="15" customHeight="1" x14ac:dyDescent="0.25">
      <c r="C1721" s="1910">
        <v>44442</v>
      </c>
      <c r="D1721" s="2268">
        <v>104300</v>
      </c>
      <c r="E1721" s="1764" t="s">
        <v>10302</v>
      </c>
      <c r="F1721" s="1771">
        <v>1500</v>
      </c>
      <c r="G1721" s="1772"/>
      <c r="H1721" s="1772"/>
      <c r="I1721" s="1772"/>
      <c r="J1721" s="2137">
        <v>44453</v>
      </c>
      <c r="K1721" s="1680" t="s">
        <v>506</v>
      </c>
      <c r="L1721" s="1789"/>
      <c r="M1721" s="1773" t="s">
        <v>13296</v>
      </c>
      <c r="N1721" s="1773"/>
      <c r="O1721" s="1774"/>
      <c r="P1721" s="1771">
        <v>3</v>
      </c>
      <c r="Q1721" s="1764" t="s">
        <v>10305</v>
      </c>
      <c r="R1721" s="1775" t="s">
        <v>13297</v>
      </c>
      <c r="S1721" s="1775" t="s">
        <v>6817</v>
      </c>
      <c r="T1721" s="66" t="s">
        <v>10307</v>
      </c>
      <c r="U1721" s="1764"/>
      <c r="V1721" s="66"/>
    </row>
    <row r="1722" spans="3:22" ht="15" customHeight="1" x14ac:dyDescent="0.25">
      <c r="C1722" s="1910">
        <v>44442</v>
      </c>
      <c r="D1722" s="1723" t="s">
        <v>13298</v>
      </c>
      <c r="E1722" s="2234" t="s">
        <v>13299</v>
      </c>
      <c r="F1722" s="1784">
        <v>5</v>
      </c>
      <c r="G1722" s="1780"/>
      <c r="H1722" s="1780"/>
      <c r="I1722" s="1780"/>
      <c r="J1722" s="2226">
        <v>44447</v>
      </c>
      <c r="K1722" s="1724" t="s">
        <v>506</v>
      </c>
      <c r="L1722" s="1724" t="s">
        <v>5021</v>
      </c>
      <c r="M1722" s="1782" t="s">
        <v>13300</v>
      </c>
      <c r="N1722" s="1782"/>
      <c r="O1722" s="1783"/>
      <c r="P1722" s="1784">
        <v>55</v>
      </c>
      <c r="Q1722" s="2234" t="s">
        <v>5172</v>
      </c>
      <c r="R1722" s="2235" t="s">
        <v>11357</v>
      </c>
      <c r="S1722" s="2235" t="s">
        <v>6534</v>
      </c>
      <c r="T1722" s="145">
        <v>80501</v>
      </c>
      <c r="U1722" s="2234"/>
      <c r="V1722" s="145"/>
    </row>
    <row r="1723" spans="3:22" ht="15" customHeight="1" x14ac:dyDescent="0.25">
      <c r="C1723" s="1910">
        <v>44442</v>
      </c>
      <c r="D1723" s="1664" t="s">
        <v>13301</v>
      </c>
      <c r="E1723" s="1764" t="s">
        <v>13302</v>
      </c>
      <c r="F1723" s="1721">
        <v>5</v>
      </c>
      <c r="G1723" s="1766"/>
      <c r="H1723" s="1766"/>
      <c r="I1723" s="1766"/>
      <c r="J1723" s="2138">
        <v>44446</v>
      </c>
      <c r="K1723" s="1665" t="s">
        <v>506</v>
      </c>
      <c r="L1723" s="1720"/>
      <c r="M1723" s="1768" t="s">
        <v>13290</v>
      </c>
      <c r="N1723" s="1768"/>
      <c r="O1723" s="1769"/>
      <c r="P1723" s="1721">
        <v>0</v>
      </c>
      <c r="Q1723" s="1764" t="s">
        <v>5641</v>
      </c>
      <c r="R1723" s="1775" t="s">
        <v>13303</v>
      </c>
      <c r="S1723" s="1775" t="s">
        <v>6447</v>
      </c>
      <c r="T1723" s="66" t="s">
        <v>13304</v>
      </c>
      <c r="U1723" s="1764"/>
      <c r="V1723" s="66"/>
    </row>
    <row r="1724" spans="3:22" ht="15" customHeight="1" x14ac:dyDescent="0.25">
      <c r="C1724" s="1910">
        <v>44442</v>
      </c>
      <c r="D1724" s="1734" t="s">
        <v>13305</v>
      </c>
      <c r="E1724" s="1764" t="s">
        <v>8452</v>
      </c>
      <c r="F1724" s="1785">
        <v>10</v>
      </c>
      <c r="G1724" s="1737"/>
      <c r="H1724" s="1737"/>
      <c r="I1724" s="1737"/>
      <c r="J1724" s="2229" t="s">
        <v>724</v>
      </c>
      <c r="K1724" s="1735" t="s">
        <v>3667</v>
      </c>
      <c r="L1724" s="1789" t="s">
        <v>8935</v>
      </c>
      <c r="M1724" s="2304" t="s">
        <v>13294</v>
      </c>
      <c r="N1724" s="2304"/>
      <c r="O1724" s="1791" t="s">
        <v>13306</v>
      </c>
      <c r="P1724" s="1020">
        <v>117</v>
      </c>
      <c r="Q1724" s="1764" t="s">
        <v>8451</v>
      </c>
      <c r="R1724" s="1775" t="s">
        <v>8453</v>
      </c>
      <c r="S1724" s="1775" t="s">
        <v>6579</v>
      </c>
      <c r="T1724" s="66" t="s">
        <v>8962</v>
      </c>
      <c r="U1724" s="1764"/>
      <c r="V1724" s="66"/>
    </row>
    <row r="1725" spans="3:22" ht="15" customHeight="1" x14ac:dyDescent="0.25">
      <c r="C1725" s="1910">
        <v>44441</v>
      </c>
      <c r="D1725" s="1664" t="s">
        <v>13307</v>
      </c>
      <c r="E1725" s="1764" t="s">
        <v>12603</v>
      </c>
      <c r="F1725" s="1721">
        <v>1</v>
      </c>
      <c r="G1725" s="1668"/>
      <c r="H1725" s="1668"/>
      <c r="I1725" s="1668"/>
      <c r="J1725" s="2138">
        <v>44455</v>
      </c>
      <c r="K1725" s="1767" t="e" vm="1">
        <v>#VALUE!</v>
      </c>
      <c r="L1725" s="2305" t="s">
        <v>3677</v>
      </c>
      <c r="M1725" s="1768" t="s">
        <v>13308</v>
      </c>
      <c r="N1725" s="1768"/>
      <c r="O1725" s="1769" t="s">
        <v>13309</v>
      </c>
      <c r="P1725" s="1806">
        <v>80</v>
      </c>
      <c r="Q1725" s="1764" t="s">
        <v>4209</v>
      </c>
      <c r="R1725" s="1775" t="s">
        <v>9670</v>
      </c>
      <c r="S1725" s="1775" t="s">
        <v>6534</v>
      </c>
      <c r="T1725" s="66" t="s">
        <v>12606</v>
      </c>
      <c r="U1725" s="1764" t="s">
        <v>13310</v>
      </c>
      <c r="V1725" s="66">
        <v>202231888</v>
      </c>
    </row>
    <row r="1726" spans="3:22" ht="15" customHeight="1" x14ac:dyDescent="0.25">
      <c r="C1726" s="1910">
        <v>44441</v>
      </c>
      <c r="D1726" s="1679" t="s">
        <v>13311</v>
      </c>
      <c r="E1726" s="1764" t="s">
        <v>13312</v>
      </c>
      <c r="F1726" s="1771">
        <v>200</v>
      </c>
      <c r="G1726" s="1772"/>
      <c r="H1726" s="1772"/>
      <c r="I1726" s="1772"/>
      <c r="J1726" s="2137">
        <v>44442</v>
      </c>
      <c r="K1726" s="1680" t="s">
        <v>10927</v>
      </c>
      <c r="L1726" s="1778"/>
      <c r="M1726" s="1768" t="s">
        <v>13308</v>
      </c>
      <c r="N1726" s="1768"/>
      <c r="O1726" s="1774"/>
      <c r="P1726" s="1771">
        <v>0</v>
      </c>
      <c r="Q1726" s="1764" t="s">
        <v>13313</v>
      </c>
      <c r="R1726" s="1775" t="s">
        <v>13314</v>
      </c>
      <c r="S1726" s="1775" t="s">
        <v>7749</v>
      </c>
      <c r="T1726" s="66" t="s">
        <v>13315</v>
      </c>
      <c r="U1726" s="1764" t="s">
        <v>13316</v>
      </c>
      <c r="V1726" s="66"/>
    </row>
    <row r="1727" spans="3:22" ht="15" customHeight="1" x14ac:dyDescent="0.25">
      <c r="C1727" s="1910">
        <v>44441</v>
      </c>
      <c r="D1727" s="2253">
        <v>102493</v>
      </c>
      <c r="E1727" s="1765" t="s">
        <v>13317</v>
      </c>
      <c r="F1727" s="2306">
        <v>5</v>
      </c>
      <c r="G1727" s="2307"/>
      <c r="H1727" s="2069"/>
      <c r="I1727" s="2307"/>
      <c r="J1727" s="2138">
        <v>44442</v>
      </c>
      <c r="K1727" s="2308" t="s">
        <v>3667</v>
      </c>
      <c r="L1727" s="2305"/>
      <c r="M1727" s="1801" t="s">
        <v>13318</v>
      </c>
      <c r="N1727" s="1801"/>
      <c r="O1727" s="1801" t="s">
        <v>13319</v>
      </c>
      <c r="P1727" s="2069">
        <v>8</v>
      </c>
      <c r="Q1727" s="1765" t="s">
        <v>13320</v>
      </c>
      <c r="R1727" s="1765" t="s">
        <v>13321</v>
      </c>
      <c r="S1727" s="1770" t="s">
        <v>6447</v>
      </c>
      <c r="T1727" s="61" t="s">
        <v>11973</v>
      </c>
      <c r="U1727" s="1765"/>
      <c r="V1727" s="61" t="s">
        <v>11974</v>
      </c>
    </row>
    <row r="1728" spans="3:22" ht="15" customHeight="1" x14ac:dyDescent="0.25">
      <c r="C1728" s="1910">
        <v>44440</v>
      </c>
      <c r="D1728" s="1679" t="s">
        <v>13322</v>
      </c>
      <c r="E1728" s="1764" t="s">
        <v>12860</v>
      </c>
      <c r="F1728" s="1771">
        <v>55</v>
      </c>
      <c r="G1728" s="1772"/>
      <c r="H1728" s="1772"/>
      <c r="I1728" s="1772"/>
      <c r="J1728" s="2137">
        <v>44440</v>
      </c>
      <c r="K1728" s="1680" t="s">
        <v>3667</v>
      </c>
      <c r="L1728" s="2309"/>
      <c r="M1728" s="1773" t="s">
        <v>13323</v>
      </c>
      <c r="N1728" s="1773"/>
      <c r="O1728" s="1774"/>
      <c r="P1728" s="1771">
        <v>6</v>
      </c>
      <c r="Q1728" s="1764" t="s">
        <v>9131</v>
      </c>
      <c r="R1728" s="1775" t="s">
        <v>7860</v>
      </c>
      <c r="S1728" s="1775" t="s">
        <v>6465</v>
      </c>
      <c r="T1728" s="66" t="s">
        <v>12862</v>
      </c>
      <c r="U1728" s="1764" t="s">
        <v>12863</v>
      </c>
      <c r="V1728" s="66" t="s">
        <v>10217</v>
      </c>
    </row>
    <row r="1729" spans="3:22" ht="15" customHeight="1" x14ac:dyDescent="0.25">
      <c r="C1729" s="1910">
        <v>44440</v>
      </c>
      <c r="D1729" s="1679" t="s">
        <v>13324</v>
      </c>
      <c r="E1729" s="1764" t="s">
        <v>6889</v>
      </c>
      <c r="F1729" s="1771">
        <v>50</v>
      </c>
      <c r="G1729" s="1772"/>
      <c r="H1729" s="1772"/>
      <c r="I1729" s="1772"/>
      <c r="J1729" s="2137">
        <v>44453</v>
      </c>
      <c r="K1729" s="1680" t="s">
        <v>3667</v>
      </c>
      <c r="L1729" s="1778"/>
      <c r="M1729" s="1773" t="s">
        <v>13294</v>
      </c>
      <c r="N1729" s="1773"/>
      <c r="O1729" s="1774"/>
      <c r="P1729" s="1771">
        <v>23</v>
      </c>
      <c r="Q1729" s="1764" t="s">
        <v>4841</v>
      </c>
      <c r="R1729" s="1775" t="s">
        <v>6890</v>
      </c>
      <c r="S1729" s="1775" t="s">
        <v>6804</v>
      </c>
      <c r="T1729" s="66" t="s">
        <v>10147</v>
      </c>
      <c r="U1729" s="1764"/>
      <c r="V1729" s="2063" t="s">
        <v>11042</v>
      </c>
    </row>
    <row r="1730" spans="3:22" ht="15" customHeight="1" x14ac:dyDescent="0.25">
      <c r="C1730" s="1910">
        <v>44439</v>
      </c>
      <c r="D1730" s="1679" t="s">
        <v>13325</v>
      </c>
      <c r="E1730" s="1704" t="s">
        <v>13326</v>
      </c>
      <c r="F1730" s="2259">
        <v>3</v>
      </c>
      <c r="G1730" s="1737"/>
      <c r="H1730" s="1737"/>
      <c r="I1730" s="1737"/>
      <c r="J1730" s="1779">
        <v>44446</v>
      </c>
      <c r="K1730" s="1896" t="e" vm="1">
        <v>#VALUE!</v>
      </c>
      <c r="L1730" s="2309"/>
      <c r="M1730" s="2310" t="s">
        <v>13327</v>
      </c>
      <c r="N1730" s="2310"/>
      <c r="O1730" s="1692"/>
      <c r="P1730" s="1898">
        <v>0</v>
      </c>
      <c r="Q1730" s="1704" t="s">
        <v>13328</v>
      </c>
      <c r="R1730" s="1704" t="s">
        <v>13329</v>
      </c>
      <c r="S1730" s="1704" t="s">
        <v>9176</v>
      </c>
      <c r="T1730" s="2311" t="s">
        <v>13330</v>
      </c>
      <c r="U1730" s="1704"/>
      <c r="V1730" s="2311"/>
    </row>
    <row r="1731" spans="3:22" ht="15" customHeight="1" x14ac:dyDescent="0.25">
      <c r="C1731" s="1910">
        <v>44439</v>
      </c>
      <c r="D1731" s="1664" t="s">
        <v>13331</v>
      </c>
      <c r="E1731" s="1764" t="s">
        <v>10404</v>
      </c>
      <c r="F1731" s="1721">
        <v>76</v>
      </c>
      <c r="G1731" s="1737"/>
      <c r="H1731" s="1737"/>
      <c r="I1731" s="1737"/>
      <c r="J1731" s="2138">
        <v>44446</v>
      </c>
      <c r="K1731" s="1665" t="s">
        <v>1790</v>
      </c>
      <c r="L1731" s="1720"/>
      <c r="M1731" s="1768" t="s">
        <v>13332</v>
      </c>
      <c r="N1731" s="1768"/>
      <c r="O1731" s="1769"/>
      <c r="P1731" s="1721">
        <v>9</v>
      </c>
      <c r="Q1731" s="1764" t="s">
        <v>10409</v>
      </c>
      <c r="R1731" s="1775" t="s">
        <v>9569</v>
      </c>
      <c r="S1731" s="1775" t="s">
        <v>6546</v>
      </c>
      <c r="T1731" s="66" t="s">
        <v>10410</v>
      </c>
      <c r="U1731" s="1917"/>
      <c r="V1731" s="66">
        <v>442722803</v>
      </c>
    </row>
    <row r="1732" spans="3:22" ht="15" customHeight="1" x14ac:dyDescent="0.25">
      <c r="C1732" s="1910">
        <v>44439</v>
      </c>
      <c r="D1732" s="1734" t="s">
        <v>13333</v>
      </c>
      <c r="E1732" s="1764" t="s">
        <v>7991</v>
      </c>
      <c r="F1732" s="1785">
        <v>200</v>
      </c>
      <c r="G1732" s="1737"/>
      <c r="H1732" s="1737"/>
      <c r="I1732" s="1737"/>
      <c r="J1732" s="2229" t="s">
        <v>724</v>
      </c>
      <c r="K1732" s="1735" t="s">
        <v>520</v>
      </c>
      <c r="L1732" s="2309" t="s">
        <v>13334</v>
      </c>
      <c r="M1732" s="1790" t="s">
        <v>13323</v>
      </c>
      <c r="N1732" s="1790"/>
      <c r="O1732" s="1791" t="s">
        <v>13335</v>
      </c>
      <c r="P1732" s="1020">
        <v>0</v>
      </c>
      <c r="Q1732" s="1764" t="s">
        <v>7990</v>
      </c>
      <c r="R1732" s="1775" t="s">
        <v>7541</v>
      </c>
      <c r="S1732" s="1775" t="s">
        <v>6502</v>
      </c>
      <c r="T1732" s="66" t="s">
        <v>12143</v>
      </c>
      <c r="U1732" s="1764"/>
      <c r="V1732" s="66" t="s">
        <v>13336</v>
      </c>
    </row>
    <row r="1733" spans="3:22" ht="15" customHeight="1" x14ac:dyDescent="0.25">
      <c r="C1733" s="1910">
        <v>44438</v>
      </c>
      <c r="D1733" s="1679" t="s">
        <v>13337</v>
      </c>
      <c r="E1733" s="1764" t="s">
        <v>6633</v>
      </c>
      <c r="F1733" s="1771">
        <v>68</v>
      </c>
      <c r="G1733" s="1682"/>
      <c r="H1733" s="1682"/>
      <c r="I1733" s="1682"/>
      <c r="J1733" s="2137">
        <v>44448</v>
      </c>
      <c r="K1733" s="1680" t="s">
        <v>4478</v>
      </c>
      <c r="L1733" s="1685"/>
      <c r="M1733" s="1773" t="s">
        <v>13338</v>
      </c>
      <c r="N1733" s="1773"/>
      <c r="O1733" s="1687"/>
      <c r="P1733" s="2016">
        <v>0</v>
      </c>
      <c r="Q1733" s="1764" t="s">
        <v>5460</v>
      </c>
      <c r="R1733" s="1775" t="s">
        <v>6634</v>
      </c>
      <c r="S1733" s="1775" t="s">
        <v>6635</v>
      </c>
      <c r="T1733" s="66" t="s">
        <v>10289</v>
      </c>
      <c r="U1733" s="1764"/>
      <c r="V1733" s="66" t="s">
        <v>10290</v>
      </c>
    </row>
    <row r="1734" spans="3:22" ht="15" customHeight="1" x14ac:dyDescent="0.25">
      <c r="C1734" s="1910">
        <v>44438</v>
      </c>
      <c r="D1734" s="1693" t="s">
        <v>13339</v>
      </c>
      <c r="E1734" s="2185" t="s">
        <v>10302</v>
      </c>
      <c r="F1734" s="1792">
        <v>50</v>
      </c>
      <c r="G1734" s="1793"/>
      <c r="H1734" s="1793"/>
      <c r="I1734" s="1793"/>
      <c r="J1734" s="2223">
        <v>44439</v>
      </c>
      <c r="K1734" s="1694" t="s">
        <v>506</v>
      </c>
      <c r="L1734" s="1724" t="s">
        <v>13119</v>
      </c>
      <c r="M1734" s="1796" t="s">
        <v>13323</v>
      </c>
      <c r="N1734" s="1796"/>
      <c r="O1734" s="1797"/>
      <c r="P1734" s="1792">
        <v>3</v>
      </c>
      <c r="Q1734" s="2185" t="s">
        <v>10305</v>
      </c>
      <c r="R1734" s="2186" t="s">
        <v>10306</v>
      </c>
      <c r="S1734" s="2186" t="s">
        <v>6817</v>
      </c>
      <c r="T1734" s="146" t="s">
        <v>10307</v>
      </c>
      <c r="U1734" s="2185"/>
      <c r="V1734" s="146"/>
    </row>
    <row r="1735" spans="3:22" ht="15" customHeight="1" x14ac:dyDescent="0.25">
      <c r="C1735" s="1910">
        <v>44438</v>
      </c>
      <c r="D1735" s="1664" t="s">
        <v>13340</v>
      </c>
      <c r="E1735" s="1764" t="s">
        <v>12390</v>
      </c>
      <c r="F1735" s="1665">
        <v>99</v>
      </c>
      <c r="G1735" s="2253"/>
      <c r="H1735" s="2253"/>
      <c r="I1735" s="2253"/>
      <c r="J1735" s="2138">
        <v>44439</v>
      </c>
      <c r="K1735" s="1665" t="s">
        <v>506</v>
      </c>
      <c r="L1735" s="1720" t="s">
        <v>32</v>
      </c>
      <c r="M1735" s="1768" t="s">
        <v>13296</v>
      </c>
      <c r="N1735" s="1768"/>
      <c r="O1735" s="1769" t="s">
        <v>13341</v>
      </c>
      <c r="P1735" s="1806">
        <v>9</v>
      </c>
      <c r="Q1735" s="1764" t="s">
        <v>12392</v>
      </c>
      <c r="R1735" s="1775" t="s">
        <v>12393</v>
      </c>
      <c r="S1735" s="1775" t="s">
        <v>6534</v>
      </c>
      <c r="T1735" s="66" t="s">
        <v>12394</v>
      </c>
      <c r="U1735" s="1917"/>
      <c r="V1735" s="1919"/>
    </row>
    <row r="1736" spans="3:22" ht="15" customHeight="1" x14ac:dyDescent="0.25">
      <c r="C1736" s="1910">
        <v>44438</v>
      </c>
      <c r="D1736" s="2313">
        <v>102333</v>
      </c>
      <c r="E1736" s="1765" t="s">
        <v>13342</v>
      </c>
      <c r="F1736" s="2314">
        <v>30</v>
      </c>
      <c r="G1736" s="2302"/>
      <c r="H1736" s="2154"/>
      <c r="I1736" s="2302"/>
      <c r="J1736" s="2229" t="s">
        <v>724</v>
      </c>
      <c r="K1736" s="2275" t="s">
        <v>782</v>
      </c>
      <c r="L1736" s="2276"/>
      <c r="M1736" s="2158" t="s">
        <v>13318</v>
      </c>
      <c r="N1736" s="2158"/>
      <c r="O1736" s="2158" t="s">
        <v>13343</v>
      </c>
      <c r="P1736" s="2154">
        <v>11</v>
      </c>
      <c r="Q1736" s="1765" t="s">
        <v>13344</v>
      </c>
      <c r="R1736" s="1765" t="s">
        <v>13345</v>
      </c>
      <c r="S1736" s="1770" t="s">
        <v>6455</v>
      </c>
      <c r="T1736" s="61" t="s">
        <v>13346</v>
      </c>
      <c r="U1736" s="1765"/>
      <c r="V1736" s="61">
        <v>220825477</v>
      </c>
    </row>
    <row r="1737" spans="3:22" ht="15" customHeight="1" x14ac:dyDescent="0.25">
      <c r="C1737" s="1910">
        <v>44438</v>
      </c>
      <c r="D1737" s="2315" t="s">
        <v>13347</v>
      </c>
      <c r="E1737" s="2316" t="s">
        <v>6879</v>
      </c>
      <c r="F1737" s="2317">
        <v>30</v>
      </c>
      <c r="G1737" s="2318"/>
      <c r="H1737" s="2318"/>
      <c r="I1737" s="2318"/>
      <c r="J1737" s="2319">
        <v>44438</v>
      </c>
      <c r="K1737" s="2319" t="e" vm="1">
        <v>#VALUE!</v>
      </c>
      <c r="L1737" s="2320" t="s">
        <v>13348</v>
      </c>
      <c r="M1737" s="2321" t="s">
        <v>13349</v>
      </c>
      <c r="N1737" s="2321"/>
      <c r="O1737" s="2322" t="s">
        <v>13350</v>
      </c>
      <c r="P1737" s="2323">
        <v>0</v>
      </c>
      <c r="Q1737" s="2316" t="s">
        <v>6288</v>
      </c>
      <c r="R1737" s="2316" t="s">
        <v>6803</v>
      </c>
      <c r="S1737" s="2316" t="s">
        <v>6804</v>
      </c>
      <c r="T1737" s="2324" t="s">
        <v>11460</v>
      </c>
      <c r="U1737" s="2316" t="s">
        <v>11461</v>
      </c>
      <c r="V1737" s="2324">
        <v>308992624</v>
      </c>
    </row>
    <row r="1738" spans="3:22" ht="15" customHeight="1" x14ac:dyDescent="0.25">
      <c r="C1738" s="1910">
        <v>44438</v>
      </c>
      <c r="D1738" s="1679" t="s">
        <v>13351</v>
      </c>
      <c r="E1738" s="1764" t="s">
        <v>13352</v>
      </c>
      <c r="F1738" s="1771">
        <v>200</v>
      </c>
      <c r="G1738" s="1772"/>
      <c r="H1738" s="1772"/>
      <c r="I1738" s="1772"/>
      <c r="J1738" s="2137">
        <v>44440</v>
      </c>
      <c r="K1738" s="1680" t="s">
        <v>3667</v>
      </c>
      <c r="L1738" s="2272" t="s">
        <v>13353</v>
      </c>
      <c r="M1738" s="1773" t="s">
        <v>13354</v>
      </c>
      <c r="N1738" s="1773"/>
      <c r="O1738" s="1774"/>
      <c r="P1738" s="1771">
        <v>3</v>
      </c>
      <c r="Q1738" s="1764" t="s">
        <v>13355</v>
      </c>
      <c r="R1738" s="1775" t="s">
        <v>13356</v>
      </c>
      <c r="S1738" s="1775" t="s">
        <v>6635</v>
      </c>
      <c r="T1738" s="66" t="s">
        <v>13357</v>
      </c>
      <c r="U1738" s="1764"/>
      <c r="V1738" s="66" t="s">
        <v>13358</v>
      </c>
    </row>
    <row r="1739" spans="3:22" ht="15" customHeight="1" x14ac:dyDescent="0.25">
      <c r="C1739" s="1910">
        <v>44435</v>
      </c>
      <c r="D1739" s="1664" t="s">
        <v>13359</v>
      </c>
      <c r="E1739" s="1765" t="s">
        <v>8533</v>
      </c>
      <c r="F1739" s="1721">
        <v>70</v>
      </c>
      <c r="G1739" s="1668"/>
      <c r="H1739" s="1668"/>
      <c r="I1739" s="1668"/>
      <c r="J1739" s="2138">
        <v>44438</v>
      </c>
      <c r="K1739" s="1665" t="s">
        <v>506</v>
      </c>
      <c r="L1739" s="2272"/>
      <c r="M1739" s="1768" t="s">
        <v>13360</v>
      </c>
      <c r="N1739" s="1768"/>
      <c r="O1739" s="1769"/>
      <c r="P1739" s="1806">
        <v>9</v>
      </c>
      <c r="Q1739" s="1765" t="s">
        <v>8532</v>
      </c>
      <c r="R1739" s="1770" t="s">
        <v>8534</v>
      </c>
      <c r="S1739" s="1770" t="s">
        <v>6534</v>
      </c>
      <c r="T1739" s="61" t="s">
        <v>10526</v>
      </c>
      <c r="U1739" s="1765"/>
      <c r="V1739" s="61"/>
    </row>
    <row r="1740" spans="3:22" ht="15" customHeight="1" x14ac:dyDescent="0.25">
      <c r="C1740" s="1910">
        <v>44435</v>
      </c>
      <c r="D1740" s="1679" t="s">
        <v>13361</v>
      </c>
      <c r="E1740" s="1764" t="s">
        <v>6633</v>
      </c>
      <c r="F1740" s="1771">
        <v>415</v>
      </c>
      <c r="G1740" s="1682"/>
      <c r="H1740" s="1682"/>
      <c r="I1740" s="1682"/>
      <c r="J1740" s="2137">
        <v>44441</v>
      </c>
      <c r="K1740" s="1680" t="s">
        <v>4478</v>
      </c>
      <c r="L1740" s="2272" t="s">
        <v>13362</v>
      </c>
      <c r="M1740" s="1773" t="s">
        <v>13338</v>
      </c>
      <c r="N1740" s="1773"/>
      <c r="O1740" s="1687"/>
      <c r="P1740" s="2016">
        <v>0</v>
      </c>
      <c r="Q1740" s="1764" t="s">
        <v>5460</v>
      </c>
      <c r="R1740" s="1775" t="s">
        <v>6634</v>
      </c>
      <c r="S1740" s="1775" t="s">
        <v>6635</v>
      </c>
      <c r="T1740" s="66" t="s">
        <v>10289</v>
      </c>
      <c r="U1740" s="1764"/>
      <c r="V1740" s="66" t="s">
        <v>10290</v>
      </c>
    </row>
    <row r="1741" spans="3:22" ht="15" customHeight="1" x14ac:dyDescent="0.25">
      <c r="C1741" s="1910">
        <v>44435</v>
      </c>
      <c r="D1741" s="1664" t="s">
        <v>13363</v>
      </c>
      <c r="E1741" s="1765" t="s">
        <v>12676</v>
      </c>
      <c r="F1741" s="1850">
        <v>300</v>
      </c>
      <c r="G1741" s="1678"/>
      <c r="H1741" s="1678"/>
      <c r="I1741" s="1678"/>
      <c r="J1741" s="1767">
        <v>44438</v>
      </c>
      <c r="K1741" s="1802" t="s">
        <v>12670</v>
      </c>
      <c r="L1741" s="1720"/>
      <c r="M1741" s="1801" t="s">
        <v>13360</v>
      </c>
      <c r="N1741" s="1801"/>
      <c r="O1741" s="1678" t="s">
        <v>13364</v>
      </c>
      <c r="P1741" s="1802">
        <v>0</v>
      </c>
      <c r="Q1741" s="1765" t="s">
        <v>3509</v>
      </c>
      <c r="R1741" s="1765" t="s">
        <v>11277</v>
      </c>
      <c r="S1741" s="1765" t="s">
        <v>6546</v>
      </c>
      <c r="T1741" s="61" t="s">
        <v>12678</v>
      </c>
      <c r="U1741" s="1765" t="s">
        <v>13365</v>
      </c>
      <c r="V1741" s="61">
        <v>39166544</v>
      </c>
    </row>
    <row r="1742" spans="3:22" ht="15" customHeight="1" x14ac:dyDescent="0.25">
      <c r="C1742" s="1910">
        <v>44434</v>
      </c>
      <c r="D1742" s="2325" t="s">
        <v>13366</v>
      </c>
      <c r="E1742" s="2252" t="s">
        <v>12848</v>
      </c>
      <c r="F1742" s="2326" t="s">
        <v>13367</v>
      </c>
      <c r="G1742" s="2327"/>
      <c r="H1742" s="2327"/>
      <c r="I1742" s="2327"/>
      <c r="J1742" s="2328" t="s">
        <v>13368</v>
      </c>
      <c r="K1742" s="2329" t="s">
        <v>506</v>
      </c>
      <c r="L1742" s="2164" t="s">
        <v>13369</v>
      </c>
      <c r="M1742" s="2330" t="s">
        <v>13332</v>
      </c>
      <c r="N1742" s="2330"/>
      <c r="O1742" s="2331" t="s">
        <v>13370</v>
      </c>
      <c r="P1742" s="2332">
        <v>4</v>
      </c>
      <c r="Q1742" s="2252" t="s">
        <v>12850</v>
      </c>
      <c r="R1742" s="2254" t="s">
        <v>12851</v>
      </c>
      <c r="S1742" s="2254" t="s">
        <v>4783</v>
      </c>
      <c r="T1742" s="2252" t="s">
        <v>12852</v>
      </c>
      <c r="U1742" s="2252"/>
      <c r="V1742" s="2139"/>
    </row>
    <row r="1743" spans="3:22" ht="15" customHeight="1" x14ac:dyDescent="0.25">
      <c r="C1743" s="1910">
        <v>44433</v>
      </c>
      <c r="D1743" s="2333">
        <v>103489</v>
      </c>
      <c r="E1743" s="2316" t="s">
        <v>6879</v>
      </c>
      <c r="F1743" s="2334" t="s">
        <v>13371</v>
      </c>
      <c r="G1743" s="2335"/>
      <c r="H1743" s="2335"/>
      <c r="I1743" s="2335"/>
      <c r="J1743" s="2336">
        <v>44433</v>
      </c>
      <c r="K1743" s="2336" t="e" vm="1">
        <v>#VALUE!</v>
      </c>
      <c r="L1743" s="2320" t="s">
        <v>13372</v>
      </c>
      <c r="M1743" s="2337" t="s">
        <v>13373</v>
      </c>
      <c r="N1743" s="2337"/>
      <c r="O1743" s="2335" t="s">
        <v>13374</v>
      </c>
      <c r="P1743" s="2338">
        <v>0</v>
      </c>
      <c r="Q1743" s="2316" t="s">
        <v>6288</v>
      </c>
      <c r="R1743" s="2316" t="s">
        <v>6803</v>
      </c>
      <c r="S1743" s="2316" t="s">
        <v>6804</v>
      </c>
      <c r="T1743" s="2324" t="s">
        <v>11460</v>
      </c>
      <c r="U1743" s="2316" t="s">
        <v>11461</v>
      </c>
      <c r="V1743" s="2324">
        <v>308992624</v>
      </c>
    </row>
    <row r="1744" spans="3:22" ht="15" customHeight="1" x14ac:dyDescent="0.25">
      <c r="C1744" s="1910">
        <v>44433</v>
      </c>
      <c r="D1744" s="1734" t="s">
        <v>13307</v>
      </c>
      <c r="E1744" s="1764" t="s">
        <v>12603</v>
      </c>
      <c r="F1744" s="1785">
        <v>3</v>
      </c>
      <c r="G1744" s="1737"/>
      <c r="H1744" s="1737"/>
      <c r="I1744" s="1737"/>
      <c r="J1744" s="2229">
        <v>44433</v>
      </c>
      <c r="K1744" s="1788" t="e" vm="1">
        <v>#VALUE!</v>
      </c>
      <c r="L1744" s="2272" t="s">
        <v>13375</v>
      </c>
      <c r="M1744" s="1790" t="s">
        <v>13376</v>
      </c>
      <c r="N1744" s="1790"/>
      <c r="O1744" s="1791" t="s">
        <v>13377</v>
      </c>
      <c r="P1744" s="1020">
        <v>80</v>
      </c>
      <c r="Q1744" s="1764" t="s">
        <v>4209</v>
      </c>
      <c r="R1744" s="1775" t="s">
        <v>9670</v>
      </c>
      <c r="S1744" s="1775" t="s">
        <v>6534</v>
      </c>
      <c r="T1744" s="1764" t="s">
        <v>12606</v>
      </c>
      <c r="U1744" s="1764" t="s">
        <v>13310</v>
      </c>
      <c r="V1744" s="66">
        <v>202231888</v>
      </c>
    </row>
    <row r="1745" spans="3:22" ht="15" customHeight="1" x14ac:dyDescent="0.25">
      <c r="C1745" s="1910">
        <v>44433</v>
      </c>
      <c r="D1745" s="1734" t="s">
        <v>13378</v>
      </c>
      <c r="E1745" s="1764" t="s">
        <v>13019</v>
      </c>
      <c r="F1745" s="1785">
        <v>20</v>
      </c>
      <c r="G1745" s="1786"/>
      <c r="H1745" s="1786"/>
      <c r="I1745" s="1786"/>
      <c r="J1745" s="2229">
        <v>44434</v>
      </c>
      <c r="K1745" s="1735" t="s">
        <v>5335</v>
      </c>
      <c r="L1745" s="1789" t="s">
        <v>13375</v>
      </c>
      <c r="M1745" s="1790" t="s">
        <v>13360</v>
      </c>
      <c r="N1745" s="1790"/>
      <c r="O1745" s="1791"/>
      <c r="P1745" s="1785">
        <v>27</v>
      </c>
      <c r="Q1745" s="1764" t="s">
        <v>13021</v>
      </c>
      <c r="R1745" s="1775" t="s">
        <v>13022</v>
      </c>
      <c r="S1745" s="1775" t="s">
        <v>6502</v>
      </c>
      <c r="T1745" s="1764" t="s">
        <v>13023</v>
      </c>
      <c r="U1745" s="1764"/>
      <c r="V1745" s="66" t="s">
        <v>13024</v>
      </c>
    </row>
    <row r="1746" spans="3:22" ht="15" customHeight="1" x14ac:dyDescent="0.25">
      <c r="C1746" s="1910">
        <v>44433</v>
      </c>
      <c r="D1746" s="1679" t="s">
        <v>13379</v>
      </c>
      <c r="E1746" s="1764" t="s">
        <v>13380</v>
      </c>
      <c r="F1746" s="1771">
        <v>3</v>
      </c>
      <c r="G1746" s="1682"/>
      <c r="H1746" s="1682"/>
      <c r="I1746" s="1682"/>
      <c r="J1746" s="2137">
        <v>44441</v>
      </c>
      <c r="K1746" s="1680" t="s">
        <v>506</v>
      </c>
      <c r="L1746" s="1789" t="s">
        <v>13375</v>
      </c>
      <c r="M1746" s="1773" t="s">
        <v>13360</v>
      </c>
      <c r="N1746" s="1773"/>
      <c r="O1746" s="1687"/>
      <c r="P1746" s="2016">
        <v>5</v>
      </c>
      <c r="Q1746" s="1764" t="s">
        <v>13381</v>
      </c>
      <c r="R1746" s="1775" t="s">
        <v>13382</v>
      </c>
      <c r="S1746" s="1775" t="s">
        <v>6475</v>
      </c>
      <c r="T1746" s="1764" t="s">
        <v>13383</v>
      </c>
      <c r="U1746" s="1764"/>
      <c r="V1746" s="66"/>
    </row>
    <row r="1747" spans="3:22" ht="15" customHeight="1" x14ac:dyDescent="0.25">
      <c r="C1747" s="1910">
        <v>44433</v>
      </c>
      <c r="D1747" s="2269" t="s">
        <v>13384</v>
      </c>
      <c r="E1747" s="1765" t="s">
        <v>13385</v>
      </c>
      <c r="F1747" s="2270">
        <v>6</v>
      </c>
      <c r="G1747" s="1682"/>
      <c r="H1747" s="1682"/>
      <c r="I1747" s="1682"/>
      <c r="J1747" s="2271" t="s">
        <v>13386</v>
      </c>
      <c r="K1747" s="1979" t="s">
        <v>520</v>
      </c>
      <c r="L1747" s="1720" t="s">
        <v>13375</v>
      </c>
      <c r="M1747" s="2158" t="s">
        <v>13332</v>
      </c>
      <c r="N1747" s="2158"/>
      <c r="O1747" s="2159" t="s">
        <v>13387</v>
      </c>
      <c r="P1747" s="1979"/>
      <c r="Q1747" s="1765" t="s">
        <v>13388</v>
      </c>
      <c r="R1747" s="1765" t="s">
        <v>13389</v>
      </c>
      <c r="S1747" s="1765" t="s">
        <v>6455</v>
      </c>
      <c r="T1747" s="61" t="s">
        <v>13390</v>
      </c>
      <c r="U1747" s="1765" t="s">
        <v>13391</v>
      </c>
      <c r="V1747" s="61" t="s">
        <v>13392</v>
      </c>
    </row>
    <row r="1748" spans="3:22" ht="15" customHeight="1" x14ac:dyDescent="0.25">
      <c r="C1748" s="1910">
        <v>44433</v>
      </c>
      <c r="D1748" s="1679" t="s">
        <v>13393</v>
      </c>
      <c r="E1748" s="1764" t="s">
        <v>6729</v>
      </c>
      <c r="F1748" s="1771">
        <v>75</v>
      </c>
      <c r="G1748" s="1682"/>
      <c r="H1748" s="1682"/>
      <c r="I1748" s="1682"/>
      <c r="J1748" s="2137">
        <v>44447</v>
      </c>
      <c r="K1748" s="1680" t="s">
        <v>3667</v>
      </c>
      <c r="L1748" s="1720" t="s">
        <v>13375</v>
      </c>
      <c r="M1748" s="1773" t="s">
        <v>13394</v>
      </c>
      <c r="N1748" s="1773"/>
      <c r="O1748" s="1687"/>
      <c r="P1748" s="2016">
        <v>1</v>
      </c>
      <c r="Q1748" s="1764" t="s">
        <v>5334</v>
      </c>
      <c r="R1748" s="1775" t="s">
        <v>6730</v>
      </c>
      <c r="S1748" s="1775" t="s">
        <v>6534</v>
      </c>
      <c r="T1748" s="1764" t="s">
        <v>10913</v>
      </c>
      <c r="U1748" s="1764"/>
      <c r="V1748" s="66" t="s">
        <v>10914</v>
      </c>
    </row>
    <row r="1749" spans="3:22" ht="15" customHeight="1" x14ac:dyDescent="0.25">
      <c r="C1749" s="1910">
        <v>44432</v>
      </c>
      <c r="D1749" s="1664" t="s">
        <v>13235</v>
      </c>
      <c r="E1749" s="1765" t="s">
        <v>6836</v>
      </c>
      <c r="F1749" s="1850">
        <v>1</v>
      </c>
      <c r="G1749" s="1879"/>
      <c r="H1749" s="1879"/>
      <c r="I1749" s="1879"/>
      <c r="J1749" s="1767">
        <v>44431</v>
      </c>
      <c r="K1749" s="1800" t="e" vm="1">
        <v>#VALUE!</v>
      </c>
      <c r="L1749" s="2272" t="s">
        <v>13236</v>
      </c>
      <c r="M1749" s="1801" t="s">
        <v>13287</v>
      </c>
      <c r="N1749" s="1801"/>
      <c r="O1749" s="1678" t="s">
        <v>13237</v>
      </c>
      <c r="P1749" s="1802">
        <v>1</v>
      </c>
      <c r="Q1749" s="1765" t="s">
        <v>5781</v>
      </c>
      <c r="R1749" s="1765" t="s">
        <v>6837</v>
      </c>
      <c r="S1749" s="1765" t="s">
        <v>6838</v>
      </c>
      <c r="T1749" s="61" t="s">
        <v>12112</v>
      </c>
      <c r="U1749" s="1765"/>
      <c r="V1749" s="61"/>
    </row>
    <row r="1750" spans="3:22" ht="15" customHeight="1" x14ac:dyDescent="0.25">
      <c r="C1750" s="1910">
        <v>44432</v>
      </c>
      <c r="D1750" s="2160" t="s">
        <v>13395</v>
      </c>
      <c r="E1750" s="2252" t="s">
        <v>8731</v>
      </c>
      <c r="F1750" s="2167" t="s">
        <v>13220</v>
      </c>
      <c r="G1750" s="2339"/>
      <c r="H1750" s="2339"/>
      <c r="I1750" s="2339"/>
      <c r="J1750" s="2340">
        <v>44433</v>
      </c>
      <c r="K1750" s="2164" t="s">
        <v>506</v>
      </c>
      <c r="L1750" s="2164" t="s">
        <v>13369</v>
      </c>
      <c r="M1750" s="2165" t="s">
        <v>13360</v>
      </c>
      <c r="N1750" s="2165"/>
      <c r="O1750" s="2166" t="s">
        <v>13396</v>
      </c>
      <c r="P1750" s="2341">
        <v>1</v>
      </c>
      <c r="Q1750" s="2252" t="s">
        <v>524</v>
      </c>
      <c r="R1750" s="2254" t="s">
        <v>7031</v>
      </c>
      <c r="S1750" s="2254" t="s">
        <v>6534</v>
      </c>
      <c r="T1750" s="2252">
        <v>80403</v>
      </c>
      <c r="U1750" s="2252"/>
      <c r="V1750" s="2139"/>
    </row>
    <row r="1751" spans="3:22" ht="15" customHeight="1" x14ac:dyDescent="0.25">
      <c r="C1751" s="1910">
        <v>44432</v>
      </c>
      <c r="D1751" s="2268">
        <v>103946</v>
      </c>
      <c r="E1751" s="1764" t="s">
        <v>7288</v>
      </c>
      <c r="F1751" s="1771">
        <v>3</v>
      </c>
      <c r="G1751" s="1682"/>
      <c r="H1751" s="1682"/>
      <c r="I1751" s="1682"/>
      <c r="J1751" s="2137">
        <v>44440</v>
      </c>
      <c r="K1751" s="1680" t="s">
        <v>3667</v>
      </c>
      <c r="L1751" s="2272"/>
      <c r="M1751" s="1773" t="s">
        <v>13397</v>
      </c>
      <c r="N1751" s="1773"/>
      <c r="O1751" s="1687"/>
      <c r="P1751" s="2016">
        <v>50</v>
      </c>
      <c r="Q1751" s="1764" t="s">
        <v>4455</v>
      </c>
      <c r="R1751" s="1775" t="s">
        <v>7289</v>
      </c>
      <c r="S1751" s="1775" t="s">
        <v>4783</v>
      </c>
      <c r="T1751" s="66">
        <v>28429</v>
      </c>
      <c r="U1751" s="1764"/>
      <c r="V1751" s="66">
        <v>206306</v>
      </c>
    </row>
    <row r="1752" spans="3:22" ht="15" customHeight="1" x14ac:dyDescent="0.25">
      <c r="C1752" s="1910">
        <v>44432</v>
      </c>
      <c r="D1752" s="1664" t="s">
        <v>13398</v>
      </c>
      <c r="E1752" s="1764" t="s">
        <v>9751</v>
      </c>
      <c r="F1752" s="1721">
        <v>11</v>
      </c>
      <c r="G1752" s="1668"/>
      <c r="H1752" s="1668"/>
      <c r="I1752" s="1668"/>
      <c r="J1752" s="2138">
        <v>44446</v>
      </c>
      <c r="K1752" s="1665" t="s">
        <v>506</v>
      </c>
      <c r="L1752" s="2272" t="s">
        <v>13399</v>
      </c>
      <c r="M1752" s="1768" t="s">
        <v>13397</v>
      </c>
      <c r="N1752" s="1768"/>
      <c r="O1752" s="1769" t="s">
        <v>13400</v>
      </c>
      <c r="P1752" s="1806">
        <v>31</v>
      </c>
      <c r="Q1752" s="1764" t="s">
        <v>4573</v>
      </c>
      <c r="R1752" s="1775" t="s">
        <v>9756</v>
      </c>
      <c r="S1752" s="1775" t="s">
        <v>6514</v>
      </c>
      <c r="T1752" s="1764" t="s">
        <v>9757</v>
      </c>
      <c r="U1752" s="1764" t="s">
        <v>9758</v>
      </c>
      <c r="V1752" s="66">
        <v>209098334</v>
      </c>
    </row>
    <row r="1753" spans="3:22" ht="15" customHeight="1" x14ac:dyDescent="0.25">
      <c r="C1753" s="1910">
        <v>44432</v>
      </c>
      <c r="D1753" s="1664" t="s">
        <v>13401</v>
      </c>
      <c r="E1753" s="1765" t="s">
        <v>12621</v>
      </c>
      <c r="F1753" s="1850">
        <v>249</v>
      </c>
      <c r="G1753" s="1879"/>
      <c r="H1753" s="1879"/>
      <c r="I1753" s="1879"/>
      <c r="J1753" s="1767">
        <v>44434</v>
      </c>
      <c r="K1753" s="1800" t="e" vm="1">
        <v>#VALUE!</v>
      </c>
      <c r="L1753" s="2272" t="s">
        <v>32</v>
      </c>
      <c r="M1753" s="1768" t="s">
        <v>13204</v>
      </c>
      <c r="N1753" s="1768"/>
      <c r="O1753" s="1769" t="s">
        <v>13402</v>
      </c>
      <c r="P1753" s="1665">
        <v>5</v>
      </c>
      <c r="Q1753" s="1765" t="s">
        <v>524</v>
      </c>
      <c r="R1753" s="1765" t="s">
        <v>7031</v>
      </c>
      <c r="S1753" s="1765" t="s">
        <v>6534</v>
      </c>
      <c r="T1753" s="61">
        <v>80403</v>
      </c>
      <c r="U1753" s="1765"/>
      <c r="V1753" s="61"/>
    </row>
    <row r="1754" spans="3:22" ht="15" customHeight="1" x14ac:dyDescent="0.25">
      <c r="C1754" s="1910">
        <v>44432</v>
      </c>
      <c r="D1754" s="1844">
        <v>99596</v>
      </c>
      <c r="E1754" s="1765" t="s">
        <v>6836</v>
      </c>
      <c r="F1754" s="1845">
        <v>500</v>
      </c>
      <c r="G1754" s="1879"/>
      <c r="H1754" s="1879"/>
      <c r="I1754" s="1692" t="s">
        <v>13403</v>
      </c>
      <c r="J1754" s="1848">
        <v>44440</v>
      </c>
      <c r="K1754" s="1802" t="s">
        <v>506</v>
      </c>
      <c r="L1754" s="2272" t="s">
        <v>13231</v>
      </c>
      <c r="M1754" s="1801" t="s">
        <v>13232</v>
      </c>
      <c r="N1754" s="1801"/>
      <c r="O1754" s="1678" t="s">
        <v>13233</v>
      </c>
      <c r="P1754" s="1802">
        <v>0</v>
      </c>
      <c r="Q1754" s="1765" t="s">
        <v>5781</v>
      </c>
      <c r="R1754" s="1765" t="s">
        <v>6837</v>
      </c>
      <c r="S1754" s="1765" t="s">
        <v>6838</v>
      </c>
      <c r="T1754" s="61" t="s">
        <v>12112</v>
      </c>
      <c r="U1754" s="1765" t="s">
        <v>13234</v>
      </c>
      <c r="V1754" s="61"/>
    </row>
    <row r="1755" spans="3:22" ht="15" customHeight="1" x14ac:dyDescent="0.25">
      <c r="C1755" s="1910">
        <v>44431</v>
      </c>
      <c r="D1755" s="1844" t="s">
        <v>13404</v>
      </c>
      <c r="E1755" s="1765" t="s">
        <v>12621</v>
      </c>
      <c r="F1755" s="2342">
        <v>50</v>
      </c>
      <c r="G1755" s="1879"/>
      <c r="H1755" s="1879"/>
      <c r="I1755" s="1879"/>
      <c r="J1755" s="1800">
        <v>44431</v>
      </c>
      <c r="K1755" s="1800" t="e" vm="1">
        <v>#VALUE!</v>
      </c>
      <c r="L1755" s="2272" t="s">
        <v>13405</v>
      </c>
      <c r="M1755" s="1801" t="s">
        <v>13397</v>
      </c>
      <c r="N1755" s="1801"/>
      <c r="O1755" s="1678"/>
      <c r="P1755" s="1802">
        <v>5</v>
      </c>
      <c r="Q1755" s="1765" t="s">
        <v>524</v>
      </c>
      <c r="R1755" s="1765" t="s">
        <v>7031</v>
      </c>
      <c r="S1755" s="1765" t="s">
        <v>6534</v>
      </c>
      <c r="T1755" s="61">
        <v>80403</v>
      </c>
      <c r="U1755" s="1765"/>
      <c r="V1755" s="61">
        <v>308992624</v>
      </c>
    </row>
    <row r="1756" spans="3:22" ht="15" customHeight="1" x14ac:dyDescent="0.25">
      <c r="C1756" s="1910">
        <v>44428</v>
      </c>
      <c r="D1756" s="1679" t="s">
        <v>13406</v>
      </c>
      <c r="E1756" s="1764" t="s">
        <v>8388</v>
      </c>
      <c r="F1756" s="2343">
        <v>200</v>
      </c>
      <c r="G1756" s="1879"/>
      <c r="H1756" s="1879"/>
      <c r="I1756" s="1879"/>
      <c r="J1756" s="2344">
        <v>44446</v>
      </c>
      <c r="K1756" s="1896" t="e" vm="1">
        <v>#VALUE!</v>
      </c>
      <c r="L1756" s="1778" t="s">
        <v>13405</v>
      </c>
      <c r="M1756" s="1878" t="s">
        <v>13204</v>
      </c>
      <c r="N1756" s="1878"/>
      <c r="O1756" s="1692"/>
      <c r="P1756" s="2343">
        <v>0</v>
      </c>
      <c r="Q1756" s="1764" t="s">
        <v>969</v>
      </c>
      <c r="R1756" s="1775" t="s">
        <v>8389</v>
      </c>
      <c r="S1756" s="1775" t="s">
        <v>6603</v>
      </c>
      <c r="T1756" s="1764" t="s">
        <v>12373</v>
      </c>
      <c r="U1756" s="1764"/>
      <c r="V1756" s="1764"/>
    </row>
    <row r="1757" spans="3:22" ht="15" customHeight="1" x14ac:dyDescent="0.25">
      <c r="C1757" s="1910">
        <v>44428</v>
      </c>
      <c r="D1757" s="2345">
        <v>103881</v>
      </c>
      <c r="E1757" s="2252" t="s">
        <v>10404</v>
      </c>
      <c r="F1757" s="2346">
        <v>30</v>
      </c>
      <c r="G1757" s="2347"/>
      <c r="H1757" s="2347"/>
      <c r="I1757" s="2347"/>
      <c r="J1757" s="2348">
        <v>44428</v>
      </c>
      <c r="K1757" s="2349" t="s">
        <v>506</v>
      </c>
      <c r="L1757" s="2350" t="s">
        <v>13405</v>
      </c>
      <c r="M1757" s="2351" t="s">
        <v>13397</v>
      </c>
      <c r="N1757" s="2165"/>
      <c r="O1757" s="2166" t="s">
        <v>13407</v>
      </c>
      <c r="P1757" s="2167">
        <v>9</v>
      </c>
      <c r="Q1757" s="2252" t="s">
        <v>10981</v>
      </c>
      <c r="R1757" s="2254" t="s">
        <v>9569</v>
      </c>
      <c r="S1757" s="2254" t="s">
        <v>6546</v>
      </c>
      <c r="T1757" s="2252" t="s">
        <v>10410</v>
      </c>
      <c r="U1757" s="2252" t="s">
        <v>13408</v>
      </c>
      <c r="V1757" s="2145"/>
    </row>
    <row r="1758" spans="3:22" ht="15" customHeight="1" x14ac:dyDescent="0.25">
      <c r="C1758" s="1910">
        <v>44428</v>
      </c>
      <c r="D1758" s="1844" t="s">
        <v>13409</v>
      </c>
      <c r="E1758" s="1765"/>
      <c r="F1758" s="1845">
        <v>140</v>
      </c>
      <c r="G1758" s="1678"/>
      <c r="H1758" s="1678"/>
      <c r="I1758" s="1678"/>
      <c r="J1758" s="1956">
        <v>44424</v>
      </c>
      <c r="K1758" s="1802" t="s">
        <v>13410</v>
      </c>
      <c r="L1758" s="2305" t="s">
        <v>13405</v>
      </c>
      <c r="M1758" s="1801" t="s">
        <v>13411</v>
      </c>
      <c r="N1758" s="1801"/>
      <c r="O1758" s="1801"/>
      <c r="P1758" s="2352">
        <v>8</v>
      </c>
      <c r="Q1758" s="1765" t="s">
        <v>13409</v>
      </c>
      <c r="R1758" s="1765"/>
      <c r="S1758" s="1765"/>
      <c r="T1758" s="61"/>
      <c r="U1758" s="1765"/>
      <c r="V1758" s="2054"/>
    </row>
    <row r="1759" spans="3:22" ht="15" customHeight="1" x14ac:dyDescent="0.25">
      <c r="C1759" s="1910">
        <v>44427</v>
      </c>
      <c r="D1759" s="2353">
        <v>103488</v>
      </c>
      <c r="E1759" s="2354" t="s">
        <v>6879</v>
      </c>
      <c r="F1759" s="2355">
        <v>40</v>
      </c>
      <c r="G1759" s="2356"/>
      <c r="H1759" s="2356"/>
      <c r="I1759" s="2356"/>
      <c r="J1759" s="2357">
        <v>44427</v>
      </c>
      <c r="K1759" s="2357" t="e" vm="1">
        <v>#VALUE!</v>
      </c>
      <c r="L1759" s="2358" t="s">
        <v>13412</v>
      </c>
      <c r="M1759" s="2359" t="s">
        <v>13413</v>
      </c>
      <c r="N1759" s="2359"/>
      <c r="O1759" s="2360" t="s">
        <v>13414</v>
      </c>
      <c r="P1759" s="2361">
        <v>0</v>
      </c>
      <c r="Q1759" s="2354" t="s">
        <v>6288</v>
      </c>
      <c r="R1759" s="2354" t="s">
        <v>6803</v>
      </c>
      <c r="S1759" s="2354" t="s">
        <v>6804</v>
      </c>
      <c r="T1759" s="2362" t="s">
        <v>11460</v>
      </c>
      <c r="U1759" s="2354" t="s">
        <v>11461</v>
      </c>
      <c r="V1759" s="2362">
        <v>308992624</v>
      </c>
    </row>
    <row r="1760" spans="3:22" ht="15" customHeight="1" x14ac:dyDescent="0.25">
      <c r="C1760" s="1910">
        <v>44426</v>
      </c>
      <c r="D1760" s="1664" t="s">
        <v>13415</v>
      </c>
      <c r="E1760" s="1764" t="s">
        <v>12390</v>
      </c>
      <c r="F1760" s="1665" t="s">
        <v>13416</v>
      </c>
      <c r="G1760" s="2253"/>
      <c r="H1760" s="2253"/>
      <c r="I1760" s="2253"/>
      <c r="J1760" s="2138">
        <v>44431</v>
      </c>
      <c r="K1760" s="1665" t="s">
        <v>506</v>
      </c>
      <c r="L1760" s="1671" t="s">
        <v>13417</v>
      </c>
      <c r="M1760" s="1768" t="s">
        <v>9743</v>
      </c>
      <c r="N1760" s="1768"/>
      <c r="O1760" s="1673"/>
      <c r="P1760" s="1806">
        <v>9</v>
      </c>
      <c r="Q1760" s="1764" t="s">
        <v>12392</v>
      </c>
      <c r="R1760" s="1775" t="s">
        <v>12393</v>
      </c>
      <c r="S1760" s="1775" t="s">
        <v>6534</v>
      </c>
      <c r="T1760" s="1764" t="s">
        <v>12394</v>
      </c>
      <c r="U1760" s="1917"/>
      <c r="V1760" s="1919"/>
    </row>
    <row r="1761" spans="3:22" ht="15" customHeight="1" x14ac:dyDescent="0.25">
      <c r="C1761" s="1910">
        <v>44426</v>
      </c>
      <c r="D1761" s="2363" t="s">
        <v>13418</v>
      </c>
      <c r="E1761" s="2234" t="s">
        <v>9617</v>
      </c>
      <c r="F1761" s="2364" t="s">
        <v>13419</v>
      </c>
      <c r="G1761" s="2365"/>
      <c r="H1761" s="2365"/>
      <c r="I1761" s="2365"/>
      <c r="J1761" s="2366">
        <v>44428</v>
      </c>
      <c r="K1761" s="2366" t="e" vm="1">
        <v>#VALUE!</v>
      </c>
      <c r="L1761" s="1724" t="s">
        <v>13417</v>
      </c>
      <c r="M1761" s="2367" t="s">
        <v>13338</v>
      </c>
      <c r="N1761" s="2367"/>
      <c r="O1761" s="2368" t="s">
        <v>13420</v>
      </c>
      <c r="P1761" s="2369">
        <v>1</v>
      </c>
      <c r="Q1761" s="2234" t="s">
        <v>9623</v>
      </c>
      <c r="R1761" s="2234" t="s">
        <v>9624</v>
      </c>
      <c r="S1761" s="2234" t="s">
        <v>6546</v>
      </c>
      <c r="T1761" s="145" t="s">
        <v>9625</v>
      </c>
      <c r="U1761" s="2234" t="s">
        <v>9626</v>
      </c>
      <c r="V1761" s="145">
        <v>496548183</v>
      </c>
    </row>
    <row r="1762" spans="3:22" ht="15" customHeight="1" x14ac:dyDescent="0.25">
      <c r="C1762" s="1910">
        <v>44426</v>
      </c>
      <c r="D1762" s="1664" t="s">
        <v>13421</v>
      </c>
      <c r="E1762" s="1764" t="s">
        <v>8707</v>
      </c>
      <c r="F1762" s="1665" t="s">
        <v>13422</v>
      </c>
      <c r="G1762" s="2370"/>
      <c r="H1762" s="2370"/>
      <c r="I1762" s="2370"/>
      <c r="J1762" s="2138">
        <v>44428</v>
      </c>
      <c r="K1762" s="1665" t="s">
        <v>506</v>
      </c>
      <c r="L1762" s="1720" t="s">
        <v>13417</v>
      </c>
      <c r="M1762" s="1768" t="s">
        <v>13287</v>
      </c>
      <c r="N1762" s="1768"/>
      <c r="O1762" s="1769"/>
      <c r="P1762" s="1806">
        <v>28</v>
      </c>
      <c r="Q1762" s="1764" t="s">
        <v>8706</v>
      </c>
      <c r="R1762" s="1775" t="s">
        <v>8708</v>
      </c>
      <c r="S1762" s="1775" t="s">
        <v>6573</v>
      </c>
      <c r="T1762" s="1764" t="s">
        <v>9928</v>
      </c>
      <c r="U1762" s="1764" t="s">
        <v>13423</v>
      </c>
      <c r="V1762" s="66">
        <v>242540859</v>
      </c>
    </row>
    <row r="1763" spans="3:22" ht="15" customHeight="1" x14ac:dyDescent="0.25">
      <c r="C1763" s="1910">
        <v>44426</v>
      </c>
      <c r="D1763" s="1679" t="s">
        <v>13424</v>
      </c>
      <c r="E1763" s="1764" t="s">
        <v>13425</v>
      </c>
      <c r="F1763" s="1771">
        <v>20</v>
      </c>
      <c r="G1763" s="2370"/>
      <c r="H1763" s="2370"/>
      <c r="I1763" s="2370"/>
      <c r="J1763" s="2137">
        <v>44428</v>
      </c>
      <c r="K1763" s="1680" t="s">
        <v>506</v>
      </c>
      <c r="L1763" s="2272" t="s">
        <v>13417</v>
      </c>
      <c r="M1763" s="1773" t="s">
        <v>13426</v>
      </c>
      <c r="N1763" s="1773"/>
      <c r="O1763" s="1687"/>
      <c r="P1763" s="2016">
        <v>30</v>
      </c>
      <c r="Q1763" s="1764" t="s">
        <v>13427</v>
      </c>
      <c r="R1763" s="1775" t="s">
        <v>13428</v>
      </c>
      <c r="S1763" s="1775" t="s">
        <v>6546</v>
      </c>
      <c r="T1763" s="1764" t="s">
        <v>13429</v>
      </c>
      <c r="U1763" s="1764"/>
      <c r="V1763" s="66">
        <v>631116663</v>
      </c>
    </row>
    <row r="1764" spans="3:22" ht="15" customHeight="1" x14ac:dyDescent="0.25">
      <c r="C1764" s="1910">
        <v>44426</v>
      </c>
      <c r="D1764" s="1664" t="s">
        <v>13430</v>
      </c>
      <c r="E1764" s="1764" t="s">
        <v>12437</v>
      </c>
      <c r="F1764" s="1776" t="s">
        <v>13431</v>
      </c>
      <c r="G1764" s="2370"/>
      <c r="H1764" s="2370"/>
      <c r="I1764" s="2370"/>
      <c r="J1764" s="2138">
        <v>44427</v>
      </c>
      <c r="K1764" s="1665" t="s">
        <v>506</v>
      </c>
      <c r="L1764" s="2179" t="s">
        <v>13417</v>
      </c>
      <c r="M1764" s="1768" t="s">
        <v>13287</v>
      </c>
      <c r="N1764" s="1768"/>
      <c r="O1764" s="1769"/>
      <c r="P1764" s="1806">
        <v>24</v>
      </c>
      <c r="Q1764" s="1764" t="s">
        <v>5906</v>
      </c>
      <c r="R1764" s="1775" t="s">
        <v>6968</v>
      </c>
      <c r="S1764" s="1775" t="s">
        <v>6750</v>
      </c>
      <c r="T1764" s="1764" t="s">
        <v>12438</v>
      </c>
      <c r="U1764" s="1764"/>
      <c r="V1764" s="66"/>
    </row>
    <row r="1765" spans="3:22" ht="15" customHeight="1" x14ac:dyDescent="0.25">
      <c r="C1765" s="1910">
        <v>44426</v>
      </c>
      <c r="D1765" s="1844" t="s">
        <v>13432</v>
      </c>
      <c r="E1765" s="1765" t="s">
        <v>13065</v>
      </c>
      <c r="F1765" s="1852">
        <v>50</v>
      </c>
      <c r="G1765" s="2370"/>
      <c r="H1765" s="2370"/>
      <c r="I1765" s="2370"/>
      <c r="J1765" s="1848">
        <v>44438</v>
      </c>
      <c r="K1765" s="1802" t="s">
        <v>3667</v>
      </c>
      <c r="L1765" s="2272" t="s">
        <v>13417</v>
      </c>
      <c r="M1765" s="1801" t="s">
        <v>13204</v>
      </c>
      <c r="N1765" s="1801"/>
      <c r="O1765" s="1678" t="s">
        <v>13433</v>
      </c>
      <c r="P1765" s="1802">
        <v>13</v>
      </c>
      <c r="Q1765" s="1765" t="s">
        <v>11213</v>
      </c>
      <c r="R1765" s="1765" t="s">
        <v>9168</v>
      </c>
      <c r="S1765" s="1765" t="s">
        <v>6546</v>
      </c>
      <c r="T1765" s="61" t="s">
        <v>11214</v>
      </c>
      <c r="U1765" s="1765" t="s">
        <v>13434</v>
      </c>
      <c r="V1765" s="61">
        <v>956956</v>
      </c>
    </row>
    <row r="1766" spans="3:22" ht="15" customHeight="1" x14ac:dyDescent="0.25">
      <c r="C1766" s="1910">
        <v>44425</v>
      </c>
      <c r="D1766" s="1679" t="s">
        <v>13435</v>
      </c>
      <c r="E1766" s="1764" t="s">
        <v>13425</v>
      </c>
      <c r="F1766" s="1771">
        <v>20</v>
      </c>
      <c r="G1766" s="2370"/>
      <c r="H1766" s="2370"/>
      <c r="I1766" s="2370"/>
      <c r="J1766" s="2137">
        <v>44427</v>
      </c>
      <c r="K1766" s="1680" t="s">
        <v>506</v>
      </c>
      <c r="L1766" s="2272" t="s">
        <v>13436</v>
      </c>
      <c r="M1766" s="1773" t="s">
        <v>13437</v>
      </c>
      <c r="N1766" s="1773"/>
      <c r="O1766" s="1687"/>
      <c r="P1766" s="2016">
        <v>42</v>
      </c>
      <c r="Q1766" s="1764" t="s">
        <v>13427</v>
      </c>
      <c r="R1766" s="1775" t="s">
        <v>13428</v>
      </c>
      <c r="S1766" s="1775" t="s">
        <v>6546</v>
      </c>
      <c r="T1766" s="1764" t="s">
        <v>13429</v>
      </c>
      <c r="U1766" s="1764"/>
      <c r="V1766" s="66">
        <v>631116663</v>
      </c>
    </row>
    <row r="1767" spans="3:22" ht="15" customHeight="1" x14ac:dyDescent="0.25">
      <c r="C1767" s="1910">
        <v>44425</v>
      </c>
      <c r="D1767" s="1893" t="s">
        <v>13438</v>
      </c>
      <c r="E1767" s="1765" t="s">
        <v>13439</v>
      </c>
      <c r="F1767" s="1894">
        <v>5</v>
      </c>
      <c r="G1767" s="2370"/>
      <c r="H1767" s="2370"/>
      <c r="I1767" s="2370"/>
      <c r="J1767" s="1895">
        <v>44426</v>
      </c>
      <c r="K1767" s="1896" t="e" vm="1">
        <v>#VALUE!</v>
      </c>
      <c r="L1767" s="2272" t="s">
        <v>13436</v>
      </c>
      <c r="M1767" s="1878" t="s">
        <v>13440</v>
      </c>
      <c r="N1767" s="1878"/>
      <c r="O1767" s="1692"/>
      <c r="P1767" s="1898">
        <v>4</v>
      </c>
      <c r="Q1767" s="1765" t="s">
        <v>13441</v>
      </c>
      <c r="R1767" s="1765" t="s">
        <v>8082</v>
      </c>
      <c r="S1767" s="1765" t="s">
        <v>6546</v>
      </c>
      <c r="T1767" s="61" t="s">
        <v>13442</v>
      </c>
      <c r="U1767" s="1765"/>
      <c r="V1767" s="61">
        <v>292615612</v>
      </c>
    </row>
    <row r="1768" spans="3:22" ht="15" customHeight="1" x14ac:dyDescent="0.25">
      <c r="C1768" s="1910">
        <v>44425</v>
      </c>
      <c r="D1768" s="1679" t="s">
        <v>13443</v>
      </c>
      <c r="E1768" s="1765" t="s">
        <v>13439</v>
      </c>
      <c r="F1768" s="2259">
        <v>5</v>
      </c>
      <c r="G1768" s="2370"/>
      <c r="H1768" s="2370"/>
      <c r="I1768" s="2370"/>
      <c r="J1768" s="1779">
        <v>44425</v>
      </c>
      <c r="K1768" s="1896" t="e" vm="1">
        <v>#VALUE!</v>
      </c>
      <c r="L1768" s="2272" t="s">
        <v>13436</v>
      </c>
      <c r="M1768" s="1878" t="s">
        <v>13440</v>
      </c>
      <c r="N1768" s="1878"/>
      <c r="O1768" s="1692"/>
      <c r="P1768" s="1898">
        <v>14</v>
      </c>
      <c r="Q1768" s="1765" t="s">
        <v>13441</v>
      </c>
      <c r="R1768" s="1765" t="s">
        <v>8082</v>
      </c>
      <c r="S1768" s="1765" t="s">
        <v>6546</v>
      </c>
      <c r="T1768" s="61" t="s">
        <v>13442</v>
      </c>
      <c r="U1768" s="1765"/>
      <c r="V1768" s="61">
        <v>292615612</v>
      </c>
    </row>
    <row r="1769" spans="3:22" ht="15" customHeight="1" x14ac:dyDescent="0.25">
      <c r="C1769" s="1910">
        <v>44424</v>
      </c>
      <c r="D1769" s="1664" t="s">
        <v>13444</v>
      </c>
      <c r="E1769" s="1764" t="s">
        <v>6463</v>
      </c>
      <c r="F1769" s="1721">
        <v>30</v>
      </c>
      <c r="G1769" s="2370"/>
      <c r="H1769" s="2370"/>
      <c r="I1769" s="2370"/>
      <c r="J1769" s="2138">
        <v>44425</v>
      </c>
      <c r="K1769" s="1665" t="s">
        <v>13445</v>
      </c>
      <c r="L1769" s="1720" t="s">
        <v>13446</v>
      </c>
      <c r="M1769" s="1768" t="s">
        <v>13447</v>
      </c>
      <c r="N1769" s="1768"/>
      <c r="O1769" s="1769" t="s">
        <v>13448</v>
      </c>
      <c r="P1769" s="1721">
        <v>0</v>
      </c>
      <c r="Q1769" s="1764" t="s">
        <v>522</v>
      </c>
      <c r="R1769" s="1775" t="s">
        <v>6464</v>
      </c>
      <c r="S1769" s="1775" t="s">
        <v>6465</v>
      </c>
      <c r="T1769" s="1764" t="s">
        <v>12663</v>
      </c>
      <c r="U1769" s="1764" t="s">
        <v>13449</v>
      </c>
      <c r="V1769" s="66">
        <v>958605234</v>
      </c>
    </row>
    <row r="1770" spans="3:22" ht="15" customHeight="1" x14ac:dyDescent="0.25">
      <c r="C1770" s="1910">
        <v>44424</v>
      </c>
      <c r="D1770" s="2268">
        <v>103983</v>
      </c>
      <c r="E1770" s="1764" t="s">
        <v>13065</v>
      </c>
      <c r="F1770" s="1771">
        <v>25</v>
      </c>
      <c r="G1770" s="2370"/>
      <c r="H1770" s="2370"/>
      <c r="I1770" s="2370"/>
      <c r="J1770" s="2137">
        <v>44424</v>
      </c>
      <c r="K1770" s="1680" t="s">
        <v>3667</v>
      </c>
      <c r="L1770" s="2272" t="s">
        <v>13446</v>
      </c>
      <c r="M1770" s="1773"/>
      <c r="N1770" s="1773"/>
      <c r="O1770" s="1687"/>
      <c r="P1770" s="2016">
        <v>21</v>
      </c>
      <c r="Q1770" s="1764" t="s">
        <v>11213</v>
      </c>
      <c r="R1770" s="1775" t="s">
        <v>9168</v>
      </c>
      <c r="S1770" s="1775" t="s">
        <v>6546</v>
      </c>
      <c r="T1770" s="1764" t="s">
        <v>11214</v>
      </c>
      <c r="U1770" s="1764" t="s">
        <v>13450</v>
      </c>
      <c r="V1770" s="66">
        <v>956956</v>
      </c>
    </row>
    <row r="1771" spans="3:22" ht="15" customHeight="1" x14ac:dyDescent="0.25">
      <c r="C1771" s="1910">
        <v>44424</v>
      </c>
      <c r="D1771" s="1844" t="s">
        <v>13451</v>
      </c>
      <c r="E1771" s="1765" t="s">
        <v>6729</v>
      </c>
      <c r="F1771" s="1845">
        <v>50</v>
      </c>
      <c r="G1771" s="2370"/>
      <c r="H1771" s="2370"/>
      <c r="I1771" s="2370"/>
      <c r="J1771" s="1848">
        <v>44431</v>
      </c>
      <c r="K1771" s="1802" t="s">
        <v>3667</v>
      </c>
      <c r="L1771" s="2305" t="s">
        <v>13446</v>
      </c>
      <c r="M1771" s="1801"/>
      <c r="N1771" s="1801"/>
      <c r="O1771" s="1678" t="s">
        <v>13452</v>
      </c>
      <c r="P1771" s="1802">
        <v>1</v>
      </c>
      <c r="Q1771" s="1765" t="s">
        <v>5334</v>
      </c>
      <c r="R1771" s="1765" t="s">
        <v>6730</v>
      </c>
      <c r="S1771" s="1765" t="s">
        <v>6534</v>
      </c>
      <c r="T1771" s="61" t="s">
        <v>10913</v>
      </c>
      <c r="U1771" s="1765"/>
      <c r="V1771" s="61" t="s">
        <v>10914</v>
      </c>
    </row>
    <row r="1772" spans="3:22" ht="15" customHeight="1" x14ac:dyDescent="0.25">
      <c r="C1772" s="1910">
        <v>44424</v>
      </c>
      <c r="D1772" s="2313">
        <v>104330</v>
      </c>
      <c r="E1772" s="1764" t="s">
        <v>8731</v>
      </c>
      <c r="F1772" s="2154">
        <v>15</v>
      </c>
      <c r="G1772" s="2370"/>
      <c r="H1772" s="2370"/>
      <c r="I1772" s="2370"/>
      <c r="J1772" s="2302" t="s">
        <v>724</v>
      </c>
      <c r="K1772" s="1979" t="s">
        <v>506</v>
      </c>
      <c r="L1772" s="2272" t="s">
        <v>13446</v>
      </c>
      <c r="M1772" s="2158" t="s">
        <v>13437</v>
      </c>
      <c r="N1772" s="2158"/>
      <c r="O1772" s="2159" t="s">
        <v>13453</v>
      </c>
      <c r="P1772" s="1022">
        <v>6</v>
      </c>
      <c r="Q1772" s="1764" t="s">
        <v>524</v>
      </c>
      <c r="R1772" s="1775" t="s">
        <v>7031</v>
      </c>
      <c r="S1772" s="1775" t="s">
        <v>6534</v>
      </c>
      <c r="T1772" s="66">
        <v>80403</v>
      </c>
      <c r="U1772" s="1764"/>
      <c r="V1772" s="66"/>
    </row>
    <row r="1773" spans="3:22" ht="15" customHeight="1" x14ac:dyDescent="0.25">
      <c r="C1773" s="1910">
        <v>44421</v>
      </c>
      <c r="D1773" s="1844" t="s">
        <v>13454</v>
      </c>
      <c r="E1773" s="1765" t="s">
        <v>13455</v>
      </c>
      <c r="F1773" s="1845">
        <v>53</v>
      </c>
      <c r="G1773" s="2307"/>
      <c r="H1773" s="2069"/>
      <c r="I1773" s="2307"/>
      <c r="J1773" s="1848">
        <v>44421</v>
      </c>
      <c r="K1773" s="1802" t="s">
        <v>520</v>
      </c>
      <c r="L1773" s="2272" t="s">
        <v>13456</v>
      </c>
      <c r="M1773" s="1801" t="s">
        <v>1656</v>
      </c>
      <c r="N1773" s="1801"/>
      <c r="O1773" s="1678"/>
      <c r="P1773" s="1802">
        <v>0</v>
      </c>
      <c r="Q1773" s="1765" t="s">
        <v>5648</v>
      </c>
      <c r="R1773" s="1765" t="s">
        <v>13457</v>
      </c>
      <c r="S1773" s="1765" t="s">
        <v>6804</v>
      </c>
      <c r="T1773" s="61" t="s">
        <v>13458</v>
      </c>
      <c r="U1773" s="1765" t="s">
        <v>13459</v>
      </c>
      <c r="V1773" s="61" t="s">
        <v>13460</v>
      </c>
    </row>
    <row r="1774" spans="3:22" ht="15" customHeight="1" x14ac:dyDescent="0.35">
      <c r="C1774" s="1910">
        <v>44421</v>
      </c>
      <c r="D1774" s="1844" t="s">
        <v>13461</v>
      </c>
      <c r="E1774" s="1765" t="s">
        <v>8983</v>
      </c>
      <c r="F1774" s="1845">
        <v>200</v>
      </c>
      <c r="G1774" s="2307"/>
      <c r="H1774" s="2069"/>
      <c r="I1774" s="2307"/>
      <c r="J1774" s="1848">
        <v>44424</v>
      </c>
      <c r="K1774" s="2371" t="s">
        <v>520</v>
      </c>
      <c r="L1774" s="2272" t="s">
        <v>13456</v>
      </c>
      <c r="M1774" s="1801" t="s">
        <v>13462</v>
      </c>
      <c r="N1774" s="1801"/>
      <c r="O1774" s="1678"/>
      <c r="P1774" s="1802">
        <v>6</v>
      </c>
      <c r="Q1774" s="1765" t="s">
        <v>11332</v>
      </c>
      <c r="R1774" s="1765" t="s">
        <v>8984</v>
      </c>
      <c r="S1774" s="1765" t="s">
        <v>6514</v>
      </c>
      <c r="T1774" s="61" t="s">
        <v>11333</v>
      </c>
      <c r="U1774" s="1765"/>
      <c r="V1774" s="2054" t="s">
        <v>11334</v>
      </c>
    </row>
    <row r="1775" spans="3:22" ht="15" customHeight="1" x14ac:dyDescent="0.25">
      <c r="C1775" s="1910">
        <v>44421</v>
      </c>
      <c r="D1775" s="2273">
        <v>104245</v>
      </c>
      <c r="E1775" s="1764" t="s">
        <v>6974</v>
      </c>
      <c r="F1775" s="2069">
        <v>3</v>
      </c>
      <c r="G1775" s="2307"/>
      <c r="H1775" s="2069"/>
      <c r="I1775" s="2307"/>
      <c r="J1775" s="2307">
        <v>44424</v>
      </c>
      <c r="K1775" s="1802" t="s">
        <v>1790</v>
      </c>
      <c r="L1775" s="2272" t="s">
        <v>13456</v>
      </c>
      <c r="M1775" s="1801" t="s">
        <v>1656</v>
      </c>
      <c r="N1775" s="1801"/>
      <c r="O1775" s="1678" t="s">
        <v>13463</v>
      </c>
      <c r="P1775" s="1721">
        <v>75</v>
      </c>
      <c r="Q1775" s="1764" t="s">
        <v>6973</v>
      </c>
      <c r="R1775" s="1775" t="s">
        <v>6975</v>
      </c>
      <c r="S1775" s="1775" t="s">
        <v>4783</v>
      </c>
      <c r="T1775" s="1764" t="s">
        <v>13464</v>
      </c>
      <c r="U1775" s="1764"/>
      <c r="V1775" s="66"/>
    </row>
    <row r="1776" spans="3:22" ht="15" customHeight="1" x14ac:dyDescent="0.25">
      <c r="C1776" s="1910">
        <v>44421</v>
      </c>
      <c r="D1776" s="2372" t="s">
        <v>13465</v>
      </c>
      <c r="E1776" s="1765" t="s">
        <v>8172</v>
      </c>
      <c r="F1776" s="2373">
        <v>200</v>
      </c>
      <c r="G1776" s="2307"/>
      <c r="H1776" s="2069"/>
      <c r="I1776" s="2307"/>
      <c r="J1776" s="1767" t="s">
        <v>13466</v>
      </c>
      <c r="K1776" s="1802" t="s">
        <v>520</v>
      </c>
      <c r="L1776" s="2179" t="s">
        <v>13456</v>
      </c>
      <c r="M1776" s="1801" t="s">
        <v>13467</v>
      </c>
      <c r="N1776" s="1801"/>
      <c r="O1776" s="1678" t="s">
        <v>13468</v>
      </c>
      <c r="P1776" s="1802">
        <v>0</v>
      </c>
      <c r="Q1776" s="1765" t="s">
        <v>6215</v>
      </c>
      <c r="R1776" s="1765" t="s">
        <v>9664</v>
      </c>
      <c r="S1776" s="1765" t="s">
        <v>6465</v>
      </c>
      <c r="T1776" s="1765" t="s">
        <v>11307</v>
      </c>
      <c r="U1776" s="1765"/>
      <c r="V1776" s="61" t="s">
        <v>11308</v>
      </c>
    </row>
    <row r="1777" spans="3:22" ht="15" customHeight="1" x14ac:dyDescent="0.25">
      <c r="C1777" s="1910">
        <v>44420</v>
      </c>
      <c r="D1777" s="1844" t="s">
        <v>13469</v>
      </c>
      <c r="E1777" s="1765" t="s">
        <v>13470</v>
      </c>
      <c r="F1777" s="1845">
        <v>10</v>
      </c>
      <c r="G1777" s="2307"/>
      <c r="H1777" s="2069"/>
      <c r="I1777" s="2307"/>
      <c r="J1777" s="1848">
        <v>44427</v>
      </c>
      <c r="K1777" s="1800" t="e" vm="1">
        <v>#VALUE!</v>
      </c>
      <c r="L1777" s="2272" t="s">
        <v>13471</v>
      </c>
      <c r="M1777" s="1801" t="s">
        <v>13472</v>
      </c>
      <c r="N1777" s="1801"/>
      <c r="O1777" s="1678"/>
      <c r="P1777" s="1802">
        <v>3</v>
      </c>
      <c r="Q1777" s="1765" t="s">
        <v>13473</v>
      </c>
      <c r="R1777" s="1765" t="s">
        <v>13474</v>
      </c>
      <c r="S1777" s="1765" t="s">
        <v>6708</v>
      </c>
      <c r="T1777" s="61" t="s">
        <v>13475</v>
      </c>
      <c r="U1777" s="1765"/>
      <c r="V1777" s="61">
        <v>786982570</v>
      </c>
    </row>
    <row r="1778" spans="3:22" ht="15" customHeight="1" x14ac:dyDescent="0.25">
      <c r="C1778" s="1910">
        <v>44420</v>
      </c>
      <c r="D1778" s="1844" t="s">
        <v>13476</v>
      </c>
      <c r="E1778" s="1765" t="s">
        <v>13477</v>
      </c>
      <c r="F1778" s="1845">
        <v>25</v>
      </c>
      <c r="G1778" s="2307"/>
      <c r="H1778" s="2069"/>
      <c r="I1778" s="2307"/>
      <c r="J1778" s="1848">
        <v>44425</v>
      </c>
      <c r="K1778" s="1802" t="s">
        <v>3667</v>
      </c>
      <c r="L1778" s="2179" t="s">
        <v>13471</v>
      </c>
      <c r="M1778" s="1801"/>
      <c r="N1778" s="1801"/>
      <c r="O1778" s="1678"/>
      <c r="P1778" s="1802">
        <v>21</v>
      </c>
      <c r="Q1778" s="1765" t="s">
        <v>11213</v>
      </c>
      <c r="R1778" s="1765" t="s">
        <v>9168</v>
      </c>
      <c r="S1778" s="1765" t="s">
        <v>6546</v>
      </c>
      <c r="T1778" s="61" t="s">
        <v>11214</v>
      </c>
      <c r="U1778" s="1765" t="s">
        <v>13434</v>
      </c>
      <c r="V1778" s="61">
        <v>956956</v>
      </c>
    </row>
    <row r="1779" spans="3:22" ht="15" customHeight="1" x14ac:dyDescent="0.25">
      <c r="C1779" s="1910">
        <v>44420</v>
      </c>
      <c r="D1779" s="1844" t="s">
        <v>13478</v>
      </c>
      <c r="E1779" s="1765" t="s">
        <v>13479</v>
      </c>
      <c r="F1779" s="1845">
        <v>4</v>
      </c>
      <c r="G1779" s="2307"/>
      <c r="H1779" s="2069"/>
      <c r="I1779" s="2307"/>
      <c r="J1779" s="1848">
        <v>44424</v>
      </c>
      <c r="K1779" s="1802" t="s">
        <v>782</v>
      </c>
      <c r="L1779" s="2272" t="s">
        <v>13471</v>
      </c>
      <c r="M1779" s="1801" t="s">
        <v>13480</v>
      </c>
      <c r="N1779" s="1801"/>
      <c r="O1779" s="1678"/>
      <c r="P1779" s="1802">
        <v>65</v>
      </c>
      <c r="Q1779" s="1765" t="s">
        <v>8798</v>
      </c>
      <c r="R1779" s="1765" t="s">
        <v>8800</v>
      </c>
      <c r="S1779" s="1765" t="s">
        <v>8801</v>
      </c>
      <c r="T1779" s="61" t="s">
        <v>10152</v>
      </c>
      <c r="U1779" s="1765"/>
      <c r="V1779" s="61">
        <v>120183263</v>
      </c>
    </row>
    <row r="1780" spans="3:22" ht="15" customHeight="1" x14ac:dyDescent="0.25">
      <c r="C1780" s="1910">
        <v>44419</v>
      </c>
      <c r="D1780" s="1844" t="s">
        <v>13481</v>
      </c>
      <c r="E1780" s="1765" t="s">
        <v>13482</v>
      </c>
      <c r="F1780" s="1845">
        <v>30</v>
      </c>
      <c r="G1780" s="2307"/>
      <c r="H1780" s="2069"/>
      <c r="I1780" s="2307"/>
      <c r="J1780" s="1848">
        <v>44419</v>
      </c>
      <c r="K1780" s="1800" t="e" vm="1">
        <v>#VALUE!</v>
      </c>
      <c r="L1780" s="2272" t="s">
        <v>13483</v>
      </c>
      <c r="M1780" s="1801" t="s">
        <v>13484</v>
      </c>
      <c r="N1780" s="1801"/>
      <c r="O1780" s="1678"/>
      <c r="P1780" s="1802">
        <v>27</v>
      </c>
      <c r="Q1780" s="1765" t="s">
        <v>13485</v>
      </c>
      <c r="R1780" s="1765" t="s">
        <v>7498</v>
      </c>
      <c r="S1780" s="1765" t="s">
        <v>6750</v>
      </c>
      <c r="T1780" s="61" t="s">
        <v>13486</v>
      </c>
      <c r="U1780" s="1765" t="s">
        <v>13487</v>
      </c>
      <c r="V1780" s="61">
        <v>308992624</v>
      </c>
    </row>
    <row r="1781" spans="3:22" ht="15" customHeight="1" x14ac:dyDescent="0.25">
      <c r="C1781" s="1910">
        <v>44419</v>
      </c>
      <c r="D1781" s="1664" t="s">
        <v>13488</v>
      </c>
      <c r="E1781" s="1765" t="s">
        <v>13489</v>
      </c>
      <c r="F1781" s="1850">
        <v>60</v>
      </c>
      <c r="G1781" s="2307"/>
      <c r="H1781" s="2069"/>
      <c r="I1781" s="2307"/>
      <c r="J1781" s="1767">
        <v>44419</v>
      </c>
      <c r="K1781" s="1800" t="s">
        <v>520</v>
      </c>
      <c r="L1781" s="2272" t="s">
        <v>13483</v>
      </c>
      <c r="M1781" s="1801" t="s">
        <v>13462</v>
      </c>
      <c r="N1781" s="1801"/>
      <c r="O1781" s="1678"/>
      <c r="P1781" s="1802">
        <v>25</v>
      </c>
      <c r="Q1781" s="1765" t="s">
        <v>13490</v>
      </c>
      <c r="R1781" s="1765" t="s">
        <v>13491</v>
      </c>
      <c r="S1781" s="1765" t="s">
        <v>6635</v>
      </c>
      <c r="T1781" s="61" t="s">
        <v>13492</v>
      </c>
      <c r="U1781" s="1765"/>
      <c r="V1781" s="61"/>
    </row>
    <row r="1782" spans="3:22" ht="15" customHeight="1" x14ac:dyDescent="0.25">
      <c r="C1782" s="1910">
        <v>44419</v>
      </c>
      <c r="D1782" s="2253">
        <v>103274</v>
      </c>
      <c r="E1782" s="1765" t="s">
        <v>13493</v>
      </c>
      <c r="F1782" s="2306">
        <v>6</v>
      </c>
      <c r="G1782" s="2307"/>
      <c r="H1782" s="2069"/>
      <c r="I1782" s="2307"/>
      <c r="J1782" s="2138">
        <v>44426</v>
      </c>
      <c r="K1782" s="2308" t="s">
        <v>520</v>
      </c>
      <c r="L1782" s="2305" t="s">
        <v>13483</v>
      </c>
      <c r="M1782" s="1801" t="s">
        <v>13318</v>
      </c>
      <c r="N1782" s="1801"/>
      <c r="O1782" s="1801" t="s">
        <v>13494</v>
      </c>
      <c r="P1782" s="2069">
        <v>2</v>
      </c>
      <c r="Q1782" s="1765" t="s">
        <v>13495</v>
      </c>
      <c r="R1782" s="1765" t="s">
        <v>13496</v>
      </c>
      <c r="S1782" s="1770" t="s">
        <v>4783</v>
      </c>
      <c r="T1782" s="1765" t="s">
        <v>13497</v>
      </c>
      <c r="U1782" s="1765"/>
      <c r="V1782" s="61" t="s">
        <v>13498</v>
      </c>
    </row>
    <row r="1783" spans="3:22" ht="15" customHeight="1" x14ac:dyDescent="0.25">
      <c r="C1783" s="1910">
        <v>44419</v>
      </c>
      <c r="D1783" s="2269" t="s">
        <v>13499</v>
      </c>
      <c r="E1783" s="1765" t="s">
        <v>8983</v>
      </c>
      <c r="F1783" s="2374">
        <v>5</v>
      </c>
      <c r="G1783" s="2307"/>
      <c r="H1783" s="2069"/>
      <c r="I1783" s="2307"/>
      <c r="J1783" s="2375" t="s">
        <v>724</v>
      </c>
      <c r="K1783" s="1979" t="s">
        <v>520</v>
      </c>
      <c r="L1783" s="2376" t="s">
        <v>13483</v>
      </c>
      <c r="M1783" s="2377" t="s">
        <v>13500</v>
      </c>
      <c r="N1783" s="2377"/>
      <c r="O1783" s="2159" t="s">
        <v>12377</v>
      </c>
      <c r="P1783" s="1979">
        <v>57</v>
      </c>
      <c r="Q1783" s="1765" t="s">
        <v>11332</v>
      </c>
      <c r="R1783" s="1765" t="s">
        <v>8984</v>
      </c>
      <c r="S1783" s="1765" t="s">
        <v>6514</v>
      </c>
      <c r="T1783" s="61" t="s">
        <v>11333</v>
      </c>
      <c r="U1783" s="1765"/>
      <c r="V1783" s="2054" t="s">
        <v>11334</v>
      </c>
    </row>
    <row r="1784" spans="3:22" ht="15" customHeight="1" x14ac:dyDescent="0.25">
      <c r="C1784" s="1910">
        <v>44418</v>
      </c>
      <c r="D1784" s="1734" t="s">
        <v>13501</v>
      </c>
      <c r="E1784" s="1765" t="s">
        <v>10754</v>
      </c>
      <c r="F1784" s="2378">
        <v>35</v>
      </c>
      <c r="G1784" s="2307"/>
      <c r="H1784" s="2069"/>
      <c r="I1784" s="2307"/>
      <c r="J1784" s="2275" t="s">
        <v>724</v>
      </c>
      <c r="K1784" s="2156" t="e" vm="1">
        <v>#VALUE!</v>
      </c>
      <c r="L1784" s="2379" t="s">
        <v>13502</v>
      </c>
      <c r="M1784" s="2158" t="s">
        <v>13503</v>
      </c>
      <c r="N1784" s="2158"/>
      <c r="O1784" s="2159" t="s">
        <v>13504</v>
      </c>
      <c r="P1784" s="1979">
        <v>18</v>
      </c>
      <c r="Q1784" s="1765" t="s">
        <v>11076</v>
      </c>
      <c r="R1784" s="1765" t="s">
        <v>7853</v>
      </c>
      <c r="S1784" s="1765" t="s">
        <v>6534</v>
      </c>
      <c r="T1784" s="61" t="s">
        <v>10759</v>
      </c>
      <c r="U1784" s="1765"/>
      <c r="V1784" s="61">
        <v>148324417</v>
      </c>
    </row>
    <row r="1785" spans="3:22" ht="15" customHeight="1" x14ac:dyDescent="0.35">
      <c r="C1785" s="1910">
        <v>44418</v>
      </c>
      <c r="D1785" s="1679" t="s">
        <v>13505</v>
      </c>
      <c r="E1785" s="1775" t="s">
        <v>13506</v>
      </c>
      <c r="F1785" s="1771">
        <v>50</v>
      </c>
      <c r="G1785" s="2307"/>
      <c r="H1785" s="2069"/>
      <c r="I1785" s="2307"/>
      <c r="J1785" s="2380">
        <v>44418</v>
      </c>
      <c r="K1785" s="2239" t="s">
        <v>506</v>
      </c>
      <c r="L1785" s="2305" t="s">
        <v>13502</v>
      </c>
      <c r="M1785" s="1773" t="s">
        <v>13507</v>
      </c>
      <c r="N1785" s="1773"/>
      <c r="O1785" s="1692" t="s">
        <v>13508</v>
      </c>
      <c r="P1785" s="2241">
        <v>0</v>
      </c>
      <c r="Q1785" s="1775" t="s">
        <v>10981</v>
      </c>
      <c r="R1785" s="1775" t="s">
        <v>13509</v>
      </c>
      <c r="S1785" s="1775" t="s">
        <v>6546</v>
      </c>
      <c r="T1785" s="1764" t="s">
        <v>13510</v>
      </c>
      <c r="U1785" s="1764" t="s">
        <v>13511</v>
      </c>
      <c r="V1785" s="66">
        <v>122142710</v>
      </c>
    </row>
    <row r="1786" spans="3:22" ht="15" customHeight="1" x14ac:dyDescent="0.25">
      <c r="C1786" s="1910">
        <v>44417</v>
      </c>
      <c r="D1786" s="1844">
        <v>103441</v>
      </c>
      <c r="E1786" s="1765" t="s">
        <v>9751</v>
      </c>
      <c r="F1786" s="1845">
        <v>20</v>
      </c>
      <c r="G1786" s="2307"/>
      <c r="H1786" s="2069"/>
      <c r="I1786" s="2307"/>
      <c r="J1786" s="2381">
        <v>44417</v>
      </c>
      <c r="K1786" s="1800" t="e" vm="1">
        <v>#VALUE!</v>
      </c>
      <c r="L1786" s="2305" t="s">
        <v>13512</v>
      </c>
      <c r="M1786" s="1801" t="s">
        <v>13513</v>
      </c>
      <c r="N1786" s="1801"/>
      <c r="O1786" s="1678"/>
      <c r="P1786" s="1802">
        <v>28</v>
      </c>
      <c r="Q1786" s="1765" t="s">
        <v>4573</v>
      </c>
      <c r="R1786" s="1765" t="s">
        <v>9756</v>
      </c>
      <c r="S1786" s="1765" t="s">
        <v>6514</v>
      </c>
      <c r="T1786" s="61" t="s">
        <v>9757</v>
      </c>
      <c r="U1786" s="1765" t="s">
        <v>9758</v>
      </c>
      <c r="V1786" s="61">
        <v>209098334</v>
      </c>
    </row>
    <row r="1787" spans="3:22" ht="15" customHeight="1" x14ac:dyDescent="0.25">
      <c r="C1787" s="1910">
        <v>44417</v>
      </c>
      <c r="D1787" s="1679" t="s">
        <v>13514</v>
      </c>
      <c r="E1787" s="1765" t="s">
        <v>13506</v>
      </c>
      <c r="F1787" s="2259">
        <v>50</v>
      </c>
      <c r="G1787" s="2307"/>
      <c r="H1787" s="2069"/>
      <c r="I1787" s="2307"/>
      <c r="J1787" s="2380">
        <v>44418</v>
      </c>
      <c r="K1787" s="1896" t="e" vm="1">
        <v>#VALUE!</v>
      </c>
      <c r="L1787" s="2305" t="s">
        <v>13512</v>
      </c>
      <c r="M1787" s="1878" t="s">
        <v>13472</v>
      </c>
      <c r="N1787" s="1878"/>
      <c r="O1787" s="1692" t="s">
        <v>13508</v>
      </c>
      <c r="P1787" s="1898">
        <v>0</v>
      </c>
      <c r="Q1787" s="1765" t="s">
        <v>13515</v>
      </c>
      <c r="R1787" s="1765" t="s">
        <v>13509</v>
      </c>
      <c r="S1787" s="1765" t="s">
        <v>6546</v>
      </c>
      <c r="T1787" s="61" t="s">
        <v>13510</v>
      </c>
      <c r="U1787" s="1765" t="s">
        <v>13516</v>
      </c>
      <c r="V1787" s="61">
        <v>122142710</v>
      </c>
    </row>
    <row r="1788" spans="3:22" ht="15" customHeight="1" x14ac:dyDescent="0.25">
      <c r="C1788" s="1910">
        <v>44417</v>
      </c>
      <c r="D1788" s="1844" t="s">
        <v>13517</v>
      </c>
      <c r="E1788" s="1765" t="s">
        <v>6729</v>
      </c>
      <c r="F1788" s="1845">
        <v>75</v>
      </c>
      <c r="G1788" s="2307"/>
      <c r="H1788" s="2069"/>
      <c r="I1788" s="2307"/>
      <c r="J1788" s="2381">
        <v>44424</v>
      </c>
      <c r="K1788" s="1802" t="s">
        <v>3667</v>
      </c>
      <c r="L1788" s="2272" t="s">
        <v>13512</v>
      </c>
      <c r="M1788" s="1801" t="s">
        <v>13513</v>
      </c>
      <c r="N1788" s="1801"/>
      <c r="O1788" s="1678"/>
      <c r="P1788" s="1802">
        <v>1</v>
      </c>
      <c r="Q1788" s="1765" t="s">
        <v>11725</v>
      </c>
      <c r="R1788" s="1765" t="s">
        <v>6730</v>
      </c>
      <c r="S1788" s="1765" t="s">
        <v>6534</v>
      </c>
      <c r="T1788" s="61" t="s">
        <v>10913</v>
      </c>
      <c r="U1788" s="1765"/>
      <c r="V1788" s="61" t="s">
        <v>10914</v>
      </c>
    </row>
    <row r="1789" spans="3:22" ht="15" customHeight="1" x14ac:dyDescent="0.25">
      <c r="C1789" s="1910">
        <v>44417</v>
      </c>
      <c r="D1789" s="1844" t="s">
        <v>13518</v>
      </c>
      <c r="E1789" s="1765" t="s">
        <v>8983</v>
      </c>
      <c r="F1789" s="1845">
        <v>200</v>
      </c>
      <c r="G1789" s="2307"/>
      <c r="H1789" s="2069"/>
      <c r="I1789" s="2307"/>
      <c r="J1789" s="2381">
        <v>44421</v>
      </c>
      <c r="K1789" s="1802" t="s">
        <v>520</v>
      </c>
      <c r="L1789" s="2272" t="s">
        <v>13512</v>
      </c>
      <c r="M1789" s="1801" t="s">
        <v>13503</v>
      </c>
      <c r="N1789" s="1801"/>
      <c r="O1789" s="1678"/>
      <c r="P1789" s="1802">
        <v>12</v>
      </c>
      <c r="Q1789" s="1765" t="s">
        <v>8982</v>
      </c>
      <c r="R1789" s="1765" t="s">
        <v>8984</v>
      </c>
      <c r="S1789" s="1765" t="s">
        <v>6514</v>
      </c>
      <c r="T1789" s="61" t="s">
        <v>11333</v>
      </c>
      <c r="U1789" s="1765"/>
      <c r="V1789" s="2382" t="s">
        <v>11334</v>
      </c>
    </row>
    <row r="1790" spans="3:22" ht="15" customHeight="1" x14ac:dyDescent="0.25">
      <c r="C1790" s="1910">
        <v>44417</v>
      </c>
      <c r="D1790" s="1844" t="s">
        <v>13519</v>
      </c>
      <c r="E1790" s="1765" t="s">
        <v>11320</v>
      </c>
      <c r="F1790" s="1845">
        <v>525</v>
      </c>
      <c r="G1790" s="2307"/>
      <c r="H1790" s="2069"/>
      <c r="I1790" s="2307"/>
      <c r="J1790" s="2381">
        <v>44418</v>
      </c>
      <c r="K1790" s="1800" t="e" vm="1">
        <v>#VALUE!</v>
      </c>
      <c r="L1790" s="2272" t="s">
        <v>13512</v>
      </c>
      <c r="M1790" s="1801" t="s">
        <v>9716</v>
      </c>
      <c r="N1790" s="1801"/>
      <c r="O1790" s="1678"/>
      <c r="P1790" s="1802">
        <v>0</v>
      </c>
      <c r="Q1790" s="1765" t="s">
        <v>7539</v>
      </c>
      <c r="R1790" s="1765" t="s">
        <v>7541</v>
      </c>
      <c r="S1790" s="1765" t="s">
        <v>6502</v>
      </c>
      <c r="T1790" s="2054" t="s">
        <v>9960</v>
      </c>
      <c r="U1790" s="1765"/>
      <c r="V1790" s="61"/>
    </row>
    <row r="1791" spans="3:22" ht="15" customHeight="1" x14ac:dyDescent="0.25">
      <c r="C1791" s="1910">
        <v>44414</v>
      </c>
      <c r="D1791" s="1844" t="s">
        <v>13520</v>
      </c>
      <c r="E1791" s="1765" t="s">
        <v>13477</v>
      </c>
      <c r="F1791" s="1852">
        <v>33</v>
      </c>
      <c r="G1791" s="2307"/>
      <c r="H1791" s="2069"/>
      <c r="I1791" s="2307"/>
      <c r="J1791" s="2381">
        <v>44425</v>
      </c>
      <c r="K1791" s="1802" t="s">
        <v>3667</v>
      </c>
      <c r="L1791" s="2179" t="s">
        <v>13521</v>
      </c>
      <c r="M1791" s="1801" t="s">
        <v>13503</v>
      </c>
      <c r="N1791" s="1801"/>
      <c r="O1791" s="1678"/>
      <c r="P1791" s="1802">
        <v>13</v>
      </c>
      <c r="Q1791" s="1765" t="s">
        <v>11213</v>
      </c>
      <c r="R1791" s="1765" t="s">
        <v>9168</v>
      </c>
      <c r="S1791" s="1765" t="s">
        <v>6546</v>
      </c>
      <c r="T1791" s="61" t="s">
        <v>11214</v>
      </c>
      <c r="U1791" s="1765" t="s">
        <v>13434</v>
      </c>
      <c r="V1791" s="61">
        <v>956956</v>
      </c>
    </row>
    <row r="1792" spans="3:22" ht="15" customHeight="1" x14ac:dyDescent="0.35">
      <c r="C1792" s="1910">
        <v>44414</v>
      </c>
      <c r="D1792" s="2345" t="s">
        <v>13522</v>
      </c>
      <c r="E1792" s="2254" t="s">
        <v>6520</v>
      </c>
      <c r="F1792" s="2383">
        <v>400</v>
      </c>
      <c r="G1792" s="2384"/>
      <c r="H1792" s="2384"/>
      <c r="I1792" s="2384"/>
      <c r="J1792" s="2385">
        <v>44414</v>
      </c>
      <c r="K1792" s="2386" t="s">
        <v>506</v>
      </c>
      <c r="L1792" s="2387" t="s">
        <v>13521</v>
      </c>
      <c r="M1792" s="2388" t="s">
        <v>13513</v>
      </c>
      <c r="N1792" s="2388"/>
      <c r="O1792" s="2389"/>
      <c r="P1792" s="2390">
        <v>0</v>
      </c>
      <c r="Q1792" s="2254" t="s">
        <v>6024</v>
      </c>
      <c r="R1792" s="2254" t="s">
        <v>6521</v>
      </c>
      <c r="S1792" s="2254" t="s">
        <v>6522</v>
      </c>
      <c r="T1792" s="2252" t="s">
        <v>9781</v>
      </c>
      <c r="U1792" s="2145"/>
      <c r="V1792" s="2139">
        <v>153669597</v>
      </c>
    </row>
    <row r="1793" spans="3:22" ht="15" customHeight="1" x14ac:dyDescent="0.25">
      <c r="C1793" s="1910">
        <v>44414</v>
      </c>
      <c r="D1793" s="1844" t="s">
        <v>13520</v>
      </c>
      <c r="E1793" s="1765" t="s">
        <v>13477</v>
      </c>
      <c r="F1793" s="1852" t="s">
        <v>13523</v>
      </c>
      <c r="G1793" s="2307"/>
      <c r="H1793" s="2069"/>
      <c r="I1793" s="2307"/>
      <c r="J1793" s="1848">
        <v>44425</v>
      </c>
      <c r="K1793" s="1802" t="s">
        <v>3667</v>
      </c>
      <c r="L1793" s="2179" t="s">
        <v>13521</v>
      </c>
      <c r="M1793" s="1801" t="s">
        <v>13318</v>
      </c>
      <c r="N1793" s="1801"/>
      <c r="O1793" s="1678" t="s">
        <v>13524</v>
      </c>
      <c r="P1793" s="1802">
        <v>13</v>
      </c>
      <c r="Q1793" s="1765" t="s">
        <v>11213</v>
      </c>
      <c r="R1793" s="1765" t="s">
        <v>9168</v>
      </c>
      <c r="S1793" s="1765" t="s">
        <v>6546</v>
      </c>
      <c r="T1793" s="61" t="s">
        <v>11214</v>
      </c>
      <c r="U1793" s="1765" t="s">
        <v>13434</v>
      </c>
      <c r="V1793" s="61">
        <v>956956</v>
      </c>
    </row>
    <row r="1794" spans="3:22" ht="15" customHeight="1" x14ac:dyDescent="0.25">
      <c r="C1794" s="1910">
        <v>44413</v>
      </c>
      <c r="D1794" s="1844" t="s">
        <v>13525</v>
      </c>
      <c r="E1794" s="1765" t="s">
        <v>7011</v>
      </c>
      <c r="F1794" s="1845">
        <v>150</v>
      </c>
      <c r="G1794" s="2307"/>
      <c r="H1794" s="2069"/>
      <c r="I1794" s="2307"/>
      <c r="J1794" s="2381">
        <v>44419</v>
      </c>
      <c r="K1794" s="1802" t="s">
        <v>520</v>
      </c>
      <c r="L1794" s="2305" t="s">
        <v>13526</v>
      </c>
      <c r="M1794" s="1801" t="s">
        <v>13527</v>
      </c>
      <c r="N1794" s="1801"/>
      <c r="O1794" s="1801" t="s">
        <v>13528</v>
      </c>
      <c r="P1794" s="2352">
        <v>2</v>
      </c>
      <c r="Q1794" s="1765" t="s">
        <v>7010</v>
      </c>
      <c r="R1794" s="1765" t="s">
        <v>7012</v>
      </c>
      <c r="S1794" s="1765" t="s">
        <v>6502</v>
      </c>
      <c r="T1794" s="61" t="s">
        <v>9497</v>
      </c>
      <c r="U1794" s="1765"/>
      <c r="V1794" s="2054" t="s">
        <v>9498</v>
      </c>
    </row>
    <row r="1795" spans="3:22" ht="15" customHeight="1" x14ac:dyDescent="0.25">
      <c r="C1795" s="2391">
        <v>44413</v>
      </c>
      <c r="D1795" s="1723" t="s">
        <v>13529</v>
      </c>
      <c r="E1795" s="2234" t="s">
        <v>13477</v>
      </c>
      <c r="F1795" s="2392">
        <v>4</v>
      </c>
      <c r="G1795" s="2365"/>
      <c r="H1795" s="2365"/>
      <c r="I1795" s="2365"/>
      <c r="J1795" s="2393">
        <v>44414</v>
      </c>
      <c r="K1795" s="2366" t="s">
        <v>3667</v>
      </c>
      <c r="L1795" s="2394" t="s">
        <v>13526</v>
      </c>
      <c r="M1795" s="2367" t="s">
        <v>13462</v>
      </c>
      <c r="N1795" s="2367"/>
      <c r="O1795" s="2368" t="s">
        <v>13530</v>
      </c>
      <c r="P1795" s="2369">
        <v>26</v>
      </c>
      <c r="Q1795" s="2234" t="s">
        <v>11213</v>
      </c>
      <c r="R1795" s="2234" t="s">
        <v>9168</v>
      </c>
      <c r="S1795" s="2234" t="s">
        <v>6546</v>
      </c>
      <c r="T1795" s="145" t="s">
        <v>11214</v>
      </c>
      <c r="U1795" s="2234" t="s">
        <v>13434</v>
      </c>
      <c r="V1795" s="145">
        <v>956956</v>
      </c>
    </row>
    <row r="1796" spans="3:22" ht="15" customHeight="1" x14ac:dyDescent="0.25">
      <c r="C1796" s="1910">
        <v>44412</v>
      </c>
      <c r="D1796" s="1893" t="s">
        <v>13531</v>
      </c>
      <c r="E1796" s="1765" t="s">
        <v>8983</v>
      </c>
      <c r="F1796" s="1894">
        <v>200</v>
      </c>
      <c r="G1796" s="2307"/>
      <c r="H1796" s="2069"/>
      <c r="I1796" s="2307"/>
      <c r="J1796" s="2395">
        <v>44421</v>
      </c>
      <c r="K1796" s="1898" t="s">
        <v>520</v>
      </c>
      <c r="L1796" s="2376" t="s">
        <v>13532</v>
      </c>
      <c r="M1796" s="1878" t="s">
        <v>13503</v>
      </c>
      <c r="N1796" s="1878"/>
      <c r="O1796" s="1692"/>
      <c r="P1796" s="1898">
        <v>0</v>
      </c>
      <c r="Q1796" s="1765" t="s">
        <v>11332</v>
      </c>
      <c r="R1796" s="1765" t="s">
        <v>8984</v>
      </c>
      <c r="S1796" s="1765" t="s">
        <v>6514</v>
      </c>
      <c r="T1796" s="1765" t="s">
        <v>11333</v>
      </c>
      <c r="U1796" s="1765"/>
      <c r="V1796" s="2054" t="s">
        <v>11334</v>
      </c>
    </row>
    <row r="1797" spans="3:22" ht="15" customHeight="1" x14ac:dyDescent="0.35">
      <c r="C1797" s="1910">
        <v>44412</v>
      </c>
      <c r="D1797" s="2396">
        <v>104185</v>
      </c>
      <c r="E1797" s="1775" t="s">
        <v>13533</v>
      </c>
      <c r="F1797" s="2397">
        <v>20</v>
      </c>
      <c r="G1797" s="2307"/>
      <c r="H1797" s="2069"/>
      <c r="I1797" s="2307"/>
      <c r="J1797" s="2398">
        <v>44412</v>
      </c>
      <c r="K1797" s="2371" t="s">
        <v>520</v>
      </c>
      <c r="L1797" s="2376" t="s">
        <v>13532</v>
      </c>
      <c r="M1797" s="1773" t="s">
        <v>514</v>
      </c>
      <c r="N1797" s="1773"/>
      <c r="O1797" s="1687"/>
      <c r="P1797" s="2399"/>
      <c r="Q1797" s="1775" t="s">
        <v>6114</v>
      </c>
      <c r="R1797" s="1775" t="s">
        <v>7295</v>
      </c>
      <c r="S1797" s="1775" t="s">
        <v>6475</v>
      </c>
      <c r="T1797" s="1764">
        <v>48103</v>
      </c>
      <c r="U1797" s="1764" t="s">
        <v>13534</v>
      </c>
      <c r="V1797" s="66" t="s">
        <v>13535</v>
      </c>
    </row>
    <row r="1798" spans="3:22" ht="15" customHeight="1" x14ac:dyDescent="0.25">
      <c r="C1798" s="1910">
        <v>44412</v>
      </c>
      <c r="D1798" s="1893" t="s">
        <v>13536</v>
      </c>
      <c r="E1798" s="1765" t="s">
        <v>13537</v>
      </c>
      <c r="F1798" s="1894">
        <v>100</v>
      </c>
      <c r="G1798" s="2307"/>
      <c r="H1798" s="2069"/>
      <c r="I1798" s="2307"/>
      <c r="J1798" s="2395">
        <v>44412</v>
      </c>
      <c r="K1798" s="1898" t="s">
        <v>520</v>
      </c>
      <c r="L1798" s="2376" t="s">
        <v>13532</v>
      </c>
      <c r="M1798" s="1878" t="s">
        <v>13503</v>
      </c>
      <c r="N1798" s="1878"/>
      <c r="O1798" s="1692"/>
      <c r="P1798" s="1898">
        <v>6</v>
      </c>
      <c r="Q1798" s="1765" t="s">
        <v>9131</v>
      </c>
      <c r="R1798" s="1765" t="s">
        <v>7860</v>
      </c>
      <c r="S1798" s="1765" t="s">
        <v>6465</v>
      </c>
      <c r="T1798" s="61" t="s">
        <v>12862</v>
      </c>
      <c r="U1798" s="1765" t="s">
        <v>13538</v>
      </c>
      <c r="V1798" s="61" t="s">
        <v>10217</v>
      </c>
    </row>
    <row r="1799" spans="3:22" ht="15" customHeight="1" x14ac:dyDescent="0.25">
      <c r="C1799" s="1910">
        <v>44412</v>
      </c>
      <c r="D1799" s="1664" t="s">
        <v>13539</v>
      </c>
      <c r="E1799" s="1765" t="s">
        <v>13035</v>
      </c>
      <c r="F1799" s="1850">
        <v>1000</v>
      </c>
      <c r="G1799" s="2307"/>
      <c r="H1799" s="2069"/>
      <c r="I1799" s="2307"/>
      <c r="J1799" s="2400">
        <v>44412</v>
      </c>
      <c r="K1799" s="1800" t="e" vm="1">
        <v>#VALUE!</v>
      </c>
      <c r="L1799" s="2179" t="s">
        <v>13532</v>
      </c>
      <c r="M1799" s="1801" t="s">
        <v>13540</v>
      </c>
      <c r="N1799" s="1801"/>
      <c r="O1799" s="1678" t="s">
        <v>13541</v>
      </c>
      <c r="P1799" s="1802">
        <v>4</v>
      </c>
      <c r="Q1799" s="1765" t="s">
        <v>524</v>
      </c>
      <c r="R1799" s="1765" t="s">
        <v>7031</v>
      </c>
      <c r="S1799" s="1765" t="s">
        <v>6534</v>
      </c>
      <c r="T1799" s="61">
        <v>80403</v>
      </c>
      <c r="U1799" s="1765"/>
      <c r="V1799" s="61"/>
    </row>
    <row r="1800" spans="3:22" ht="15" customHeight="1" x14ac:dyDescent="0.25">
      <c r="C1800" s="1910">
        <v>44411</v>
      </c>
      <c r="D1800" s="1844" t="s">
        <v>13542</v>
      </c>
      <c r="E1800" s="1765" t="s">
        <v>11681</v>
      </c>
      <c r="F1800" s="1845">
        <v>100</v>
      </c>
      <c r="G1800" s="2307"/>
      <c r="H1800" s="2069"/>
      <c r="I1800" s="2307"/>
      <c r="J1800" s="2381">
        <v>44418</v>
      </c>
      <c r="K1800" s="1800" t="e" vm="1">
        <v>#VALUE!</v>
      </c>
      <c r="L1800" s="2179" t="s">
        <v>13543</v>
      </c>
      <c r="M1800" s="1801" t="s">
        <v>13544</v>
      </c>
      <c r="N1800" s="1801"/>
      <c r="O1800" s="1678"/>
      <c r="P1800" s="1802">
        <v>0</v>
      </c>
      <c r="Q1800" s="1765" t="s">
        <v>10719</v>
      </c>
      <c r="R1800" s="1765" t="s">
        <v>10720</v>
      </c>
      <c r="S1800" s="1765" t="s">
        <v>6447</v>
      </c>
      <c r="T1800" s="61" t="s">
        <v>10721</v>
      </c>
      <c r="U1800" s="1765"/>
      <c r="V1800" s="61">
        <v>636328553</v>
      </c>
    </row>
    <row r="1801" spans="3:22" ht="15" customHeight="1" x14ac:dyDescent="0.25">
      <c r="C1801" s="1910">
        <v>44411</v>
      </c>
      <c r="D1801" s="2273">
        <v>102806</v>
      </c>
      <c r="E1801" s="1765" t="s">
        <v>13545</v>
      </c>
      <c r="F1801" s="2306">
        <v>1000</v>
      </c>
      <c r="G1801" s="2307"/>
      <c r="H1801" s="2069"/>
      <c r="I1801" s="2307"/>
      <c r="J1801" s="2401">
        <v>44413</v>
      </c>
      <c r="K1801" s="2308" t="s">
        <v>506</v>
      </c>
      <c r="L1801" s="2305"/>
      <c r="M1801" s="1801" t="s">
        <v>13546</v>
      </c>
      <c r="N1801" s="1801"/>
      <c r="O1801" s="1801"/>
      <c r="P1801" s="2069">
        <v>1</v>
      </c>
      <c r="Q1801" s="1765" t="s">
        <v>13547</v>
      </c>
      <c r="R1801" s="1765" t="s">
        <v>13548</v>
      </c>
      <c r="S1801" s="1770" t="s">
        <v>6838</v>
      </c>
      <c r="T1801" s="1765" t="s">
        <v>12112</v>
      </c>
      <c r="U1801" s="1765" t="s">
        <v>13234</v>
      </c>
      <c r="V1801" s="61"/>
    </row>
    <row r="1802" spans="3:22" ht="15" customHeight="1" x14ac:dyDescent="0.35">
      <c r="C1802" s="1910">
        <v>44410</v>
      </c>
      <c r="D1802" s="2402">
        <v>103755</v>
      </c>
      <c r="E1802" s="1704" t="s">
        <v>13549</v>
      </c>
      <c r="F1802" s="2403">
        <v>100</v>
      </c>
      <c r="G1802" s="2365"/>
      <c r="H1802" s="2365"/>
      <c r="I1802" s="2365"/>
      <c r="J1802" s="2404">
        <v>44411</v>
      </c>
      <c r="K1802" s="2366" t="e" vm="1">
        <v>#VALUE!</v>
      </c>
      <c r="L1802" s="2394" t="s">
        <v>13550</v>
      </c>
      <c r="M1802" s="2405" t="s">
        <v>13318</v>
      </c>
      <c r="N1802" s="2405"/>
      <c r="O1802" s="2368"/>
      <c r="P1802" s="2369">
        <v>5</v>
      </c>
      <c r="Q1802" s="1704" t="s">
        <v>13129</v>
      </c>
      <c r="R1802" s="1704" t="s">
        <v>13551</v>
      </c>
      <c r="S1802" s="1704" t="s">
        <v>6804</v>
      </c>
      <c r="T1802" s="2311" t="s">
        <v>13552</v>
      </c>
      <c r="U1802" s="1704"/>
      <c r="V1802" s="2311"/>
    </row>
    <row r="1803" spans="3:22" ht="15" customHeight="1" x14ac:dyDescent="0.25">
      <c r="C1803" s="1910">
        <v>44410</v>
      </c>
      <c r="D1803" s="1893" t="s">
        <v>13553</v>
      </c>
      <c r="E1803" s="1765" t="s">
        <v>13554</v>
      </c>
      <c r="F1803" s="1894">
        <v>100</v>
      </c>
      <c r="G1803" s="2307"/>
      <c r="H1803" s="2069"/>
      <c r="I1803" s="2307"/>
      <c r="J1803" s="2395">
        <v>44411</v>
      </c>
      <c r="K1803" s="1898" t="s">
        <v>520</v>
      </c>
      <c r="L1803" s="2305"/>
      <c r="M1803" s="1692" t="s">
        <v>13544</v>
      </c>
      <c r="N1803" s="1692"/>
      <c r="O1803" s="1692"/>
      <c r="P1803" s="1898">
        <v>7</v>
      </c>
      <c r="Q1803" s="1765" t="s">
        <v>9131</v>
      </c>
      <c r="R1803" s="1765" t="s">
        <v>7860</v>
      </c>
      <c r="S1803" s="1765" t="s">
        <v>6465</v>
      </c>
      <c r="T1803" s="61" t="s">
        <v>12862</v>
      </c>
      <c r="U1803" s="1765" t="s">
        <v>13538</v>
      </c>
      <c r="V1803" s="61" t="s">
        <v>10217</v>
      </c>
    </row>
    <row r="1804" spans="3:22" ht="15" customHeight="1" x14ac:dyDescent="0.25">
      <c r="C1804" s="1910">
        <v>44410</v>
      </c>
      <c r="D1804" s="1844" t="s">
        <v>13555</v>
      </c>
      <c r="E1804" s="1765" t="s">
        <v>13556</v>
      </c>
      <c r="F1804" s="1845">
        <v>150</v>
      </c>
      <c r="G1804" s="2307"/>
      <c r="H1804" s="2069"/>
      <c r="I1804" s="2307"/>
      <c r="J1804" s="2381">
        <v>44411</v>
      </c>
      <c r="K1804" s="1800" t="e" vm="1">
        <v>#VALUE!</v>
      </c>
      <c r="L1804" s="2305"/>
      <c r="M1804" s="1801" t="s">
        <v>13557</v>
      </c>
      <c r="N1804" s="1801"/>
      <c r="O1804" s="1678"/>
      <c r="P1804" s="1802">
        <v>3</v>
      </c>
      <c r="Q1804" s="1765" t="s">
        <v>7933</v>
      </c>
      <c r="R1804" s="1765" t="s">
        <v>7935</v>
      </c>
      <c r="S1804" s="1765" t="s">
        <v>6493</v>
      </c>
      <c r="T1804" s="61" t="s">
        <v>13558</v>
      </c>
      <c r="U1804" s="1765"/>
      <c r="V1804" s="61"/>
    </row>
    <row r="1805" spans="3:22" ht="15" customHeight="1" x14ac:dyDescent="0.25">
      <c r="C1805" s="1910">
        <v>44407</v>
      </c>
      <c r="D1805" s="1664" t="s">
        <v>13559</v>
      </c>
      <c r="E1805" s="1765" t="s">
        <v>9358</v>
      </c>
      <c r="F1805" s="1850">
        <v>20</v>
      </c>
      <c r="G1805" s="2307"/>
      <c r="H1805" s="2069"/>
      <c r="I1805" s="2307"/>
      <c r="J1805" s="2400">
        <v>44412</v>
      </c>
      <c r="K1805" s="1800" t="e" vm="1">
        <v>#VALUE!</v>
      </c>
      <c r="L1805" s="2305" t="s">
        <v>13560</v>
      </c>
      <c r="M1805" s="1801" t="s">
        <v>13561</v>
      </c>
      <c r="N1805" s="1801"/>
      <c r="O1805" s="1801"/>
      <c r="P1805" s="1802">
        <v>26</v>
      </c>
      <c r="Q1805" s="1765" t="s">
        <v>9364</v>
      </c>
      <c r="R1805" s="1765" t="s">
        <v>9365</v>
      </c>
      <c r="S1805" s="1765" t="s">
        <v>9176</v>
      </c>
      <c r="T1805" s="61" t="s">
        <v>13562</v>
      </c>
      <c r="U1805" s="1765" t="s">
        <v>13563</v>
      </c>
      <c r="V1805" s="61"/>
    </row>
    <row r="1806" spans="3:22" ht="15" customHeight="1" x14ac:dyDescent="0.25">
      <c r="C1806" s="1910">
        <v>44407</v>
      </c>
      <c r="D1806" s="2210" t="s">
        <v>13564</v>
      </c>
      <c r="E1806" s="1765" t="s">
        <v>6463</v>
      </c>
      <c r="F1806" s="2306">
        <v>47</v>
      </c>
      <c r="G1806" s="2307"/>
      <c r="H1806" s="2069"/>
      <c r="I1806" s="2307"/>
      <c r="J1806" s="2401">
        <v>44407</v>
      </c>
      <c r="K1806" s="2308" t="s">
        <v>782</v>
      </c>
      <c r="L1806" s="2305" t="s">
        <v>13560</v>
      </c>
      <c r="M1806" s="1801" t="s">
        <v>13561</v>
      </c>
      <c r="N1806" s="1801"/>
      <c r="O1806" s="1801" t="s">
        <v>13565</v>
      </c>
      <c r="P1806" s="2069">
        <v>0</v>
      </c>
      <c r="Q1806" s="1765" t="s">
        <v>13566</v>
      </c>
      <c r="R1806" s="1765" t="s">
        <v>6464</v>
      </c>
      <c r="S1806" s="1770" t="s">
        <v>6465</v>
      </c>
      <c r="T1806" s="1765" t="s">
        <v>12663</v>
      </c>
      <c r="U1806" s="1765" t="s">
        <v>13567</v>
      </c>
      <c r="V1806" s="61">
        <v>958605234</v>
      </c>
    </row>
    <row r="1807" spans="3:22" ht="15" customHeight="1" x14ac:dyDescent="0.25">
      <c r="C1807" s="1910">
        <v>44406</v>
      </c>
      <c r="D1807" s="1844" t="s">
        <v>13568</v>
      </c>
      <c r="E1807" s="1765" t="s">
        <v>12621</v>
      </c>
      <c r="F1807" s="1845">
        <v>100</v>
      </c>
      <c r="G1807" s="2307"/>
      <c r="H1807" s="2069"/>
      <c r="I1807" s="2307"/>
      <c r="J1807" s="2381">
        <v>44407</v>
      </c>
      <c r="K1807" s="1800" t="e" vm="1">
        <v>#VALUE!</v>
      </c>
      <c r="L1807" s="2305" t="s">
        <v>13569</v>
      </c>
      <c r="M1807" s="1801" t="s">
        <v>13557</v>
      </c>
      <c r="N1807" s="1801"/>
      <c r="O1807" s="1678"/>
      <c r="P1807" s="1802">
        <v>7</v>
      </c>
      <c r="Q1807" s="1765" t="s">
        <v>524</v>
      </c>
      <c r="R1807" s="1765" t="s">
        <v>7031</v>
      </c>
      <c r="S1807" s="1765" t="s">
        <v>6534</v>
      </c>
      <c r="T1807" s="61">
        <v>80403</v>
      </c>
      <c r="U1807" s="1765"/>
      <c r="V1807" s="61"/>
    </row>
    <row r="1808" spans="3:22" ht="15" customHeight="1" x14ac:dyDescent="0.25">
      <c r="C1808" s="1910">
        <v>44406</v>
      </c>
      <c r="D1808" s="2273">
        <v>103418</v>
      </c>
      <c r="E1808" s="1765" t="s">
        <v>8452</v>
      </c>
      <c r="F1808" s="2306">
        <v>10</v>
      </c>
      <c r="G1808" s="2307"/>
      <c r="H1808" s="2069"/>
      <c r="I1808" s="2307"/>
      <c r="J1808" s="2401">
        <v>44417</v>
      </c>
      <c r="K1808" s="2308" t="s">
        <v>506</v>
      </c>
      <c r="L1808" s="2305" t="s">
        <v>13569</v>
      </c>
      <c r="M1808" s="1801" t="s">
        <v>13411</v>
      </c>
      <c r="N1808" s="1801"/>
      <c r="O1808" s="1801"/>
      <c r="P1808" s="2069">
        <v>117</v>
      </c>
      <c r="Q1808" s="1765" t="s">
        <v>13570</v>
      </c>
      <c r="R1808" s="1765" t="s">
        <v>8453</v>
      </c>
      <c r="S1808" s="1770" t="s">
        <v>6579</v>
      </c>
      <c r="T1808" s="1765" t="s">
        <v>8962</v>
      </c>
      <c r="U1808" s="1765"/>
      <c r="V1808" s="61">
        <v>234304518</v>
      </c>
    </row>
    <row r="1809" spans="3:22" ht="15" customHeight="1" x14ac:dyDescent="0.25">
      <c r="C1809" s="1910">
        <v>44405</v>
      </c>
      <c r="D1809" s="1844" t="s">
        <v>13571</v>
      </c>
      <c r="E1809" s="1765" t="s">
        <v>13572</v>
      </c>
      <c r="F1809" s="1845">
        <v>5</v>
      </c>
      <c r="G1809" s="2307"/>
      <c r="H1809" s="2069"/>
      <c r="I1809" s="2307"/>
      <c r="J1809" s="2381">
        <v>44413</v>
      </c>
      <c r="K1809" s="1800" t="e" vm="1">
        <v>#VALUE!</v>
      </c>
      <c r="L1809" s="2305"/>
      <c r="M1809" s="1801" t="s">
        <v>13411</v>
      </c>
      <c r="N1809" s="1801"/>
      <c r="O1809" s="1678"/>
      <c r="P1809" s="1802">
        <v>1</v>
      </c>
      <c r="Q1809" s="1765" t="s">
        <v>6024</v>
      </c>
      <c r="R1809" s="1765" t="s">
        <v>9175</v>
      </c>
      <c r="S1809" s="1765" t="s">
        <v>9176</v>
      </c>
      <c r="T1809" s="61" t="s">
        <v>10135</v>
      </c>
      <c r="U1809" s="1765" t="s">
        <v>13573</v>
      </c>
      <c r="V1809" s="61">
        <v>153669597</v>
      </c>
    </row>
    <row r="1810" spans="3:22" ht="15" customHeight="1" x14ac:dyDescent="0.25">
      <c r="C1810" s="1910">
        <v>44405</v>
      </c>
      <c r="D1810" s="2273">
        <v>102725</v>
      </c>
      <c r="E1810" s="1765" t="s">
        <v>13574</v>
      </c>
      <c r="F1810" s="2306">
        <v>797</v>
      </c>
      <c r="G1810" s="2307"/>
      <c r="H1810" s="2069"/>
      <c r="I1810" s="2307"/>
      <c r="J1810" s="2401">
        <v>44413</v>
      </c>
      <c r="K1810" s="2308" t="s">
        <v>506</v>
      </c>
      <c r="L1810" s="2305" t="s">
        <v>13575</v>
      </c>
      <c r="M1810" s="1801" t="s">
        <v>13576</v>
      </c>
      <c r="N1810" s="1801"/>
      <c r="O1810" s="1801" t="s">
        <v>13577</v>
      </c>
      <c r="P1810" s="2069">
        <v>1</v>
      </c>
      <c r="Q1810" s="1765" t="s">
        <v>13578</v>
      </c>
      <c r="R1810" s="1765" t="s">
        <v>13579</v>
      </c>
      <c r="S1810" s="1770" t="s">
        <v>6502</v>
      </c>
      <c r="T1810" s="1765" t="s">
        <v>13580</v>
      </c>
      <c r="U1810" s="1765"/>
      <c r="V1810" s="61"/>
    </row>
    <row r="1811" spans="3:22" ht="15" customHeight="1" x14ac:dyDescent="0.25">
      <c r="C1811" s="1910">
        <v>44405</v>
      </c>
      <c r="D1811" s="2273">
        <v>103539</v>
      </c>
      <c r="E1811" s="1765" t="s">
        <v>13581</v>
      </c>
      <c r="F1811" s="2306">
        <v>130</v>
      </c>
      <c r="G1811" s="2307"/>
      <c r="H1811" s="2069"/>
      <c r="I1811" s="2307"/>
      <c r="J1811" s="2401">
        <v>44411</v>
      </c>
      <c r="K1811" s="2308" t="s">
        <v>506</v>
      </c>
      <c r="L1811" s="2305"/>
      <c r="M1811" s="1801" t="s">
        <v>13582</v>
      </c>
      <c r="N1811" s="1801"/>
      <c r="O1811" s="1801" t="s">
        <v>13583</v>
      </c>
      <c r="P1811" s="2069">
        <v>0</v>
      </c>
      <c r="Q1811" s="1765" t="s">
        <v>13584</v>
      </c>
      <c r="R1811" s="1765" t="s">
        <v>13585</v>
      </c>
      <c r="S1811" s="1770" t="s">
        <v>6750</v>
      </c>
      <c r="T1811" s="1765" t="s">
        <v>13586</v>
      </c>
      <c r="U1811" s="1765" t="s">
        <v>13587</v>
      </c>
      <c r="V1811" s="61"/>
    </row>
    <row r="1812" spans="3:22" ht="15" customHeight="1" x14ac:dyDescent="0.25">
      <c r="C1812" s="1910">
        <v>44403</v>
      </c>
      <c r="D1812" s="2273">
        <v>103019</v>
      </c>
      <c r="E1812" s="1765" t="s">
        <v>13588</v>
      </c>
      <c r="F1812" s="2306">
        <v>4</v>
      </c>
      <c r="G1812" s="2307"/>
      <c r="H1812" s="2069"/>
      <c r="I1812" s="2307"/>
      <c r="J1812" s="2406">
        <v>44403</v>
      </c>
      <c r="K1812" s="2308" t="s">
        <v>506</v>
      </c>
      <c r="L1812" s="2305" t="s">
        <v>13589</v>
      </c>
      <c r="M1812" s="1801" t="s">
        <v>13576</v>
      </c>
      <c r="N1812" s="1801"/>
      <c r="O1812" s="1801"/>
      <c r="P1812" s="2069">
        <v>113</v>
      </c>
      <c r="Q1812" s="1765" t="s">
        <v>13590</v>
      </c>
      <c r="R1812" s="1765" t="s">
        <v>13591</v>
      </c>
      <c r="S1812" s="1770" t="s">
        <v>6475</v>
      </c>
      <c r="T1812" s="1765" t="s">
        <v>13592</v>
      </c>
      <c r="U1812" s="1765"/>
      <c r="V1812" s="61"/>
    </row>
    <row r="1813" spans="3:22" ht="15" customHeight="1" x14ac:dyDescent="0.25">
      <c r="C1813" s="1910">
        <v>44403</v>
      </c>
      <c r="D1813" s="2273">
        <v>102550</v>
      </c>
      <c r="E1813" s="1765" t="s">
        <v>13593</v>
      </c>
      <c r="F1813" s="2306">
        <v>50</v>
      </c>
      <c r="G1813" s="2307"/>
      <c r="H1813" s="2069"/>
      <c r="I1813" s="2307"/>
      <c r="J1813" s="2401">
        <v>44411</v>
      </c>
      <c r="K1813" s="2308" t="s">
        <v>3667</v>
      </c>
      <c r="L1813" s="2305" t="s">
        <v>13589</v>
      </c>
      <c r="M1813" s="1801" t="s">
        <v>13576</v>
      </c>
      <c r="N1813" s="1801"/>
      <c r="O1813" s="1801" t="s">
        <v>13594</v>
      </c>
      <c r="P1813" s="2069">
        <v>17</v>
      </c>
      <c r="Q1813" s="1765" t="s">
        <v>13595</v>
      </c>
      <c r="R1813" s="1765" t="s">
        <v>13596</v>
      </c>
      <c r="S1813" s="1770" t="s">
        <v>4783</v>
      </c>
      <c r="T1813" s="1765" t="s">
        <v>13597</v>
      </c>
      <c r="U1813" s="1765"/>
      <c r="V1813" s="61"/>
    </row>
    <row r="1814" spans="3:22" ht="15" customHeight="1" x14ac:dyDescent="0.25">
      <c r="C1814" s="1910">
        <v>44399</v>
      </c>
      <c r="D1814" s="1664" t="s">
        <v>13598</v>
      </c>
      <c r="E1814" s="1765" t="s">
        <v>13599</v>
      </c>
      <c r="F1814" s="2306">
        <v>50</v>
      </c>
      <c r="G1814" s="2307"/>
      <c r="H1814" s="2069"/>
      <c r="I1814" s="2307"/>
      <c r="J1814" s="2401">
        <v>44411</v>
      </c>
      <c r="K1814" s="2308" t="s">
        <v>3667</v>
      </c>
      <c r="L1814" s="2305"/>
      <c r="M1814" s="1801" t="s">
        <v>13600</v>
      </c>
      <c r="N1814" s="1801"/>
      <c r="O1814" s="1801"/>
      <c r="P1814" s="2069">
        <v>18</v>
      </c>
      <c r="Q1814" s="1765" t="s">
        <v>13601</v>
      </c>
      <c r="R1814" s="1765" t="s">
        <v>13602</v>
      </c>
      <c r="S1814" s="1770" t="s">
        <v>6804</v>
      </c>
      <c r="T1814" s="1765" t="s">
        <v>10147</v>
      </c>
      <c r="U1814" s="1765"/>
      <c r="V1814" s="61" t="s">
        <v>11042</v>
      </c>
    </row>
    <row r="1815" spans="3:22" ht="15" customHeight="1" x14ac:dyDescent="0.25">
      <c r="C1815" s="1910">
        <v>44398</v>
      </c>
      <c r="D1815" s="2407">
        <v>103417</v>
      </c>
      <c r="E1815" s="1765" t="s">
        <v>13603</v>
      </c>
      <c r="F1815" s="2408">
        <v>8</v>
      </c>
      <c r="G1815" s="2409"/>
      <c r="H1815" s="2410"/>
      <c r="I1815" s="2409"/>
      <c r="J1815" s="2411">
        <v>44400</v>
      </c>
      <c r="K1815" s="2412" t="s">
        <v>13604</v>
      </c>
      <c r="L1815" s="2413" t="s">
        <v>13605</v>
      </c>
      <c r="M1815" s="2414" t="s">
        <v>13606</v>
      </c>
      <c r="N1815" s="2414"/>
      <c r="O1815" s="2415"/>
      <c r="P1815" s="2410">
        <v>281</v>
      </c>
      <c r="Q1815" s="1765" t="s">
        <v>13607</v>
      </c>
      <c r="R1815" s="1765" t="s">
        <v>13608</v>
      </c>
      <c r="S1815" s="1765" t="s">
        <v>4783</v>
      </c>
      <c r="T1815" s="1765" t="s">
        <v>13464</v>
      </c>
      <c r="U1815" s="1765"/>
      <c r="V1815" s="1765"/>
    </row>
    <row r="1816" spans="3:22" ht="15" customHeight="1" x14ac:dyDescent="0.25">
      <c r="C1816" s="1910">
        <v>44397</v>
      </c>
      <c r="D1816" s="1734">
        <v>103315</v>
      </c>
      <c r="E1816" s="1765" t="s">
        <v>13609</v>
      </c>
      <c r="F1816" s="2274">
        <v>25</v>
      </c>
      <c r="G1816" s="2156"/>
      <c r="H1816" s="1979"/>
      <c r="I1816" s="2156"/>
      <c r="J1816" s="2275" t="s">
        <v>724</v>
      </c>
      <c r="K1816" s="2275" t="s">
        <v>782</v>
      </c>
      <c r="L1816" s="2276" t="s">
        <v>13610</v>
      </c>
      <c r="M1816" s="2158" t="s">
        <v>10075</v>
      </c>
      <c r="N1816" s="2158"/>
      <c r="O1816" s="2158" t="s">
        <v>13611</v>
      </c>
      <c r="P1816" s="1979">
        <v>22</v>
      </c>
      <c r="Q1816" s="1765" t="s">
        <v>13612</v>
      </c>
      <c r="R1816" s="1765" t="s">
        <v>13613</v>
      </c>
      <c r="S1816" s="1765" t="s">
        <v>6534</v>
      </c>
      <c r="T1816" s="1765" t="s">
        <v>10759</v>
      </c>
      <c r="U1816" s="1765"/>
      <c r="V1816" s="1765"/>
    </row>
    <row r="1817" spans="3:22" ht="15" customHeight="1" x14ac:dyDescent="0.25">
      <c r="C1817" s="1910">
        <v>44397</v>
      </c>
      <c r="D1817" s="2407">
        <v>103593</v>
      </c>
      <c r="E1817" s="1765" t="s">
        <v>13614</v>
      </c>
      <c r="F1817" s="2408">
        <v>12</v>
      </c>
      <c r="G1817" s="2409"/>
      <c r="H1817" s="2410"/>
      <c r="I1817" s="2409"/>
      <c r="J1817" s="2411">
        <v>44399</v>
      </c>
      <c r="K1817" s="2412" t="s">
        <v>506</v>
      </c>
      <c r="L1817" s="2413" t="s">
        <v>13610</v>
      </c>
      <c r="M1817" s="2414" t="s">
        <v>10075</v>
      </c>
      <c r="N1817" s="2414"/>
      <c r="O1817" s="2415"/>
      <c r="P1817" s="2410">
        <v>34</v>
      </c>
      <c r="Q1817" s="1765" t="s">
        <v>13615</v>
      </c>
      <c r="R1817" s="1765" t="s">
        <v>13616</v>
      </c>
      <c r="S1817" s="1765" t="s">
        <v>6620</v>
      </c>
      <c r="T1817" s="1765" t="s">
        <v>13617</v>
      </c>
      <c r="U1817" s="1765" t="s">
        <v>13618</v>
      </c>
      <c r="V1817" s="1765"/>
    </row>
    <row r="1818" spans="3:22" ht="15" customHeight="1" x14ac:dyDescent="0.25">
      <c r="C1818" s="1910">
        <v>44397</v>
      </c>
      <c r="D1818" s="2407">
        <v>103297</v>
      </c>
      <c r="E1818" s="1765" t="s">
        <v>13619</v>
      </c>
      <c r="F1818" s="2408">
        <v>110</v>
      </c>
      <c r="G1818" s="2409"/>
      <c r="H1818" s="2410"/>
      <c r="I1818" s="2409"/>
      <c r="J1818" s="2411">
        <v>44398</v>
      </c>
      <c r="K1818" s="2412" t="s">
        <v>506</v>
      </c>
      <c r="L1818" s="2416" t="s">
        <v>13610</v>
      </c>
      <c r="M1818" s="2414" t="s">
        <v>10075</v>
      </c>
      <c r="N1818" s="2414"/>
      <c r="O1818" s="2415" t="s">
        <v>13620</v>
      </c>
      <c r="P1818" s="2410">
        <v>8</v>
      </c>
      <c r="Q1818" s="1765" t="s">
        <v>13621</v>
      </c>
      <c r="R1818" s="1765" t="s">
        <v>13622</v>
      </c>
      <c r="S1818" s="1765" t="s">
        <v>6546</v>
      </c>
      <c r="T1818" s="1765" t="s">
        <v>11214</v>
      </c>
      <c r="U1818" s="1765" t="s">
        <v>13623</v>
      </c>
      <c r="V1818" s="1765"/>
    </row>
    <row r="1819" spans="3:22" ht="15" customHeight="1" x14ac:dyDescent="0.25">
      <c r="C1819" s="1910">
        <v>44396</v>
      </c>
      <c r="D1819" s="2417">
        <v>103295</v>
      </c>
      <c r="E1819" s="1765" t="s">
        <v>13624</v>
      </c>
      <c r="F1819" s="2408">
        <v>4</v>
      </c>
      <c r="G1819" s="2409"/>
      <c r="H1819" s="2410"/>
      <c r="I1819" s="2409"/>
      <c r="J1819" s="2412">
        <v>44399</v>
      </c>
      <c r="K1819" s="2412" t="s">
        <v>506</v>
      </c>
      <c r="L1819" s="2413"/>
      <c r="M1819" s="2414" t="s">
        <v>13625</v>
      </c>
      <c r="N1819" s="2414"/>
      <c r="O1819" s="2415"/>
      <c r="P1819" s="2410">
        <v>18</v>
      </c>
      <c r="Q1819" s="1765" t="s">
        <v>13626</v>
      </c>
      <c r="R1819" s="1765" t="s">
        <v>13627</v>
      </c>
      <c r="S1819" s="1765" t="s">
        <v>6546</v>
      </c>
      <c r="T1819" s="1765" t="s">
        <v>13628</v>
      </c>
      <c r="U1819" s="1765"/>
      <c r="V1819" s="1765"/>
    </row>
    <row r="1820" spans="3:22" ht="15" customHeight="1" x14ac:dyDescent="0.25">
      <c r="C1820" s="1910">
        <v>44396</v>
      </c>
      <c r="D1820" s="2417">
        <v>102471</v>
      </c>
      <c r="E1820" s="1765" t="s">
        <v>13629</v>
      </c>
      <c r="F1820" s="2408">
        <v>15</v>
      </c>
      <c r="G1820" s="2409"/>
      <c r="H1820" s="2410"/>
      <c r="I1820" s="2409"/>
      <c r="J1820" s="2411">
        <v>44405</v>
      </c>
      <c r="K1820" s="2412" t="s">
        <v>3667</v>
      </c>
      <c r="L1820" s="2413"/>
      <c r="M1820" s="2414" t="s">
        <v>13630</v>
      </c>
      <c r="N1820" s="2414"/>
      <c r="O1820" s="2415" t="s">
        <v>13631</v>
      </c>
      <c r="P1820" s="2410">
        <v>0</v>
      </c>
      <c r="Q1820" s="1765" t="s">
        <v>13632</v>
      </c>
      <c r="R1820" s="1765" t="s">
        <v>13633</v>
      </c>
      <c r="S1820" s="1765" t="s">
        <v>6849</v>
      </c>
      <c r="T1820" s="1765" t="s">
        <v>13634</v>
      </c>
      <c r="U1820" s="1765" t="s">
        <v>13635</v>
      </c>
      <c r="V1820" s="1765"/>
    </row>
    <row r="1821" spans="3:22" ht="15" customHeight="1" x14ac:dyDescent="0.25">
      <c r="C1821" s="1910">
        <v>44393</v>
      </c>
      <c r="D1821" s="2417">
        <v>103497</v>
      </c>
      <c r="E1821" s="1765" t="s">
        <v>13636</v>
      </c>
      <c r="F1821" s="2408">
        <v>20</v>
      </c>
      <c r="G1821" s="2409"/>
      <c r="H1821" s="2410"/>
      <c r="I1821" s="2409"/>
      <c r="J1821" s="2411">
        <v>44396</v>
      </c>
      <c r="K1821" s="2412" t="s">
        <v>506</v>
      </c>
      <c r="L1821" s="2413"/>
      <c r="M1821" s="2414" t="s">
        <v>13248</v>
      </c>
      <c r="N1821" s="2414"/>
      <c r="O1821" s="2415"/>
      <c r="P1821" s="2410">
        <v>48</v>
      </c>
      <c r="Q1821" s="1765" t="s">
        <v>4078</v>
      </c>
      <c r="R1821" s="1765" t="s">
        <v>13637</v>
      </c>
      <c r="S1821" s="1765" t="s">
        <v>6475</v>
      </c>
      <c r="T1821" s="1765">
        <v>48103</v>
      </c>
      <c r="U1821" s="1765"/>
      <c r="V1821" s="1765"/>
    </row>
    <row r="1822" spans="3:22" ht="15" customHeight="1" x14ac:dyDescent="0.25">
      <c r="C1822" s="1910">
        <v>44392</v>
      </c>
      <c r="D1822" s="1664">
        <v>98989</v>
      </c>
      <c r="E1822" s="1765" t="s">
        <v>13638</v>
      </c>
      <c r="F1822" s="2418">
        <v>28</v>
      </c>
      <c r="G1822" s="1800"/>
      <c r="H1822" s="1802"/>
      <c r="I1822" s="1800"/>
      <c r="J1822" s="2400">
        <v>44400</v>
      </c>
      <c r="K1822" s="2308" t="s">
        <v>506</v>
      </c>
      <c r="L1822" s="2305"/>
      <c r="M1822" s="1801" t="s">
        <v>13639</v>
      </c>
      <c r="N1822" s="1801"/>
      <c r="O1822" s="1801"/>
      <c r="P1822" s="1802">
        <v>36</v>
      </c>
      <c r="Q1822" s="1765" t="s">
        <v>13640</v>
      </c>
      <c r="R1822" s="1765" t="s">
        <v>13641</v>
      </c>
      <c r="S1822" s="1765" t="s">
        <v>6522</v>
      </c>
      <c r="T1822" s="1765" t="s">
        <v>13642</v>
      </c>
      <c r="U1822" s="1765" t="s">
        <v>13643</v>
      </c>
      <c r="V1822" s="2054" t="s">
        <v>13644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C48CC-5956-496E-9110-31FAB715C01F}">
  <dimension ref="A1:BP2557"/>
  <sheetViews>
    <sheetView topLeftCell="A2366" zoomScale="70" zoomScaleNormal="70" workbookViewId="0">
      <selection activeCell="R1941" sqref="R1941"/>
    </sheetView>
  </sheetViews>
  <sheetFormatPr defaultColWidth="9.140625" defaultRowHeight="15" x14ac:dyDescent="0.25"/>
  <cols>
    <col min="1" max="1" width="12.5703125" style="30" customWidth="1"/>
    <col min="2" max="2" width="9" style="465" customWidth="1"/>
    <col min="3" max="3" width="8.28515625" style="466" customWidth="1"/>
    <col min="4" max="4" width="6.5703125" style="467" bestFit="1" customWidth="1"/>
    <col min="5" max="5" width="4.42578125" style="427" bestFit="1" customWidth="1"/>
    <col min="6" max="6" width="6.42578125" style="427" customWidth="1"/>
    <col min="7" max="7" width="6.5703125" style="468" customWidth="1"/>
    <col min="8" max="8" width="5.7109375" style="467" customWidth="1"/>
    <col min="9" max="9" width="4.42578125" style="427" customWidth="1"/>
    <col min="10" max="10" width="5.28515625" style="30" customWidth="1"/>
    <col min="11" max="11" width="4.42578125" style="30" customWidth="1"/>
    <col min="12" max="12" width="4.7109375" style="30" bestFit="1" customWidth="1"/>
    <col min="13" max="13" width="2.42578125" style="30" customWidth="1"/>
    <col min="14" max="14" width="2.5703125" style="30" customWidth="1"/>
    <col min="15" max="15" width="6" style="30" customWidth="1"/>
    <col min="16" max="16" width="23.28515625" style="30" customWidth="1"/>
    <col min="17" max="17" width="6.28515625" style="386" bestFit="1" customWidth="1"/>
    <col min="18" max="18" width="15.5703125" style="386" customWidth="1"/>
    <col min="19" max="19" width="6" style="208" bestFit="1" customWidth="1"/>
    <col min="20" max="25" width="6" style="30" bestFit="1" customWidth="1"/>
    <col min="26" max="26" width="6.5703125" style="30" bestFit="1" customWidth="1"/>
    <col min="27" max="29" width="6" style="30" bestFit="1" customWidth="1"/>
    <col min="30" max="36" width="5" style="30" bestFit="1" customWidth="1"/>
    <col min="37" max="52" width="6" style="30" bestFit="1" customWidth="1"/>
    <col min="53" max="58" width="4" style="30" bestFit="1" customWidth="1"/>
    <col min="59" max="68" width="5" style="30" bestFit="1" customWidth="1"/>
    <col min="69" max="16384" width="9.140625" style="30"/>
  </cols>
  <sheetData>
    <row r="1" spans="1:18" s="175" customFormat="1" ht="69" x14ac:dyDescent="0.25">
      <c r="A1" s="168" t="s">
        <v>13645</v>
      </c>
      <c r="B1" s="169"/>
      <c r="C1" s="169" t="s">
        <v>476</v>
      </c>
      <c r="D1" s="170" t="s">
        <v>13646</v>
      </c>
      <c r="E1" s="168" t="s">
        <v>13647</v>
      </c>
      <c r="F1" s="171" t="s">
        <v>13648</v>
      </c>
      <c r="G1" s="172" t="s">
        <v>496</v>
      </c>
      <c r="H1" s="171" t="s">
        <v>13649</v>
      </c>
      <c r="I1" s="173" t="s">
        <v>480</v>
      </c>
      <c r="J1" s="173" t="s">
        <v>13650</v>
      </c>
      <c r="K1" s="174" t="s">
        <v>484</v>
      </c>
      <c r="L1" s="174" t="s">
        <v>3</v>
      </c>
      <c r="M1" s="174" t="s">
        <v>13651</v>
      </c>
      <c r="N1" s="174" t="s">
        <v>13652</v>
      </c>
      <c r="O1" s="174" t="s">
        <v>13653</v>
      </c>
      <c r="P1" s="174" t="s">
        <v>9</v>
      </c>
      <c r="Q1" s="174" t="s">
        <v>9</v>
      </c>
      <c r="R1" s="174" t="s">
        <v>9</v>
      </c>
    </row>
    <row r="2" spans="1:18" s="184" customFormat="1" ht="37.5" customHeight="1" x14ac:dyDescent="0.25">
      <c r="A2" s="176" t="s">
        <v>13654</v>
      </c>
      <c r="B2" s="177"/>
      <c r="C2" s="178"/>
      <c r="D2" s="179"/>
      <c r="E2" s="180"/>
      <c r="F2" s="179"/>
      <c r="G2" s="181"/>
      <c r="H2" s="179"/>
      <c r="I2" s="180"/>
      <c r="J2" s="180"/>
      <c r="K2" s="180"/>
      <c r="L2" s="180"/>
      <c r="M2" s="180"/>
      <c r="N2" s="180"/>
      <c r="O2" s="180"/>
      <c r="P2" s="180"/>
      <c r="Q2" s="182"/>
      <c r="R2" s="183"/>
    </row>
    <row r="3" spans="1:18" s="184" customFormat="1" x14ac:dyDescent="0.25">
      <c r="A3" s="185">
        <v>121252</v>
      </c>
      <c r="B3" s="186">
        <v>8474.5</v>
      </c>
      <c r="C3" s="187">
        <v>50</v>
      </c>
      <c r="D3" s="188">
        <v>45212</v>
      </c>
      <c r="E3" s="189">
        <v>5</v>
      </c>
      <c r="F3" s="190" t="s">
        <v>13655</v>
      </c>
      <c r="G3" s="190" t="s">
        <v>724</v>
      </c>
      <c r="H3" s="191"/>
      <c r="I3" s="186" t="s">
        <v>13656</v>
      </c>
      <c r="J3" s="186">
        <v>450</v>
      </c>
      <c r="K3" s="186">
        <v>0</v>
      </c>
      <c r="L3" s="186">
        <v>15</v>
      </c>
      <c r="M3" s="186">
        <v>1</v>
      </c>
      <c r="N3" s="186">
        <v>1</v>
      </c>
      <c r="O3" s="186"/>
      <c r="P3" s="192"/>
      <c r="Q3" s="193" t="s">
        <v>13657</v>
      </c>
      <c r="R3" s="193"/>
    </row>
    <row r="4" spans="1:18" s="184" customFormat="1" x14ac:dyDescent="0.25">
      <c r="A4" s="185">
        <v>120969</v>
      </c>
      <c r="B4" s="186">
        <v>1572.5</v>
      </c>
      <c r="C4" s="187">
        <v>150</v>
      </c>
      <c r="D4" s="188">
        <v>45203</v>
      </c>
      <c r="E4" s="189">
        <v>5</v>
      </c>
      <c r="F4" s="190" t="s">
        <v>13655</v>
      </c>
      <c r="G4" s="190" t="s">
        <v>724</v>
      </c>
      <c r="H4" s="191"/>
      <c r="I4" s="186" t="s">
        <v>13656</v>
      </c>
      <c r="J4" s="186">
        <v>3</v>
      </c>
      <c r="K4" s="186">
        <v>0</v>
      </c>
      <c r="L4" s="186">
        <v>3</v>
      </c>
      <c r="M4" s="186">
        <v>1</v>
      </c>
      <c r="N4" s="186">
        <v>1</v>
      </c>
      <c r="O4" s="186"/>
      <c r="P4" s="192"/>
      <c r="Q4" s="193" t="s">
        <v>13658</v>
      </c>
      <c r="R4" s="193"/>
    </row>
    <row r="5" spans="1:18" s="184" customFormat="1" x14ac:dyDescent="0.25">
      <c r="A5" s="185">
        <v>120533</v>
      </c>
      <c r="B5" s="186">
        <v>4725.55</v>
      </c>
      <c r="C5" s="187">
        <v>7</v>
      </c>
      <c r="D5" s="188">
        <v>45211</v>
      </c>
      <c r="E5" s="189">
        <v>10</v>
      </c>
      <c r="F5" s="190" t="s">
        <v>13655</v>
      </c>
      <c r="G5" s="190" t="s">
        <v>724</v>
      </c>
      <c r="H5" s="191"/>
      <c r="I5" s="186" t="s">
        <v>13656</v>
      </c>
      <c r="J5" s="186">
        <v>699</v>
      </c>
      <c r="K5" s="186">
        <v>20</v>
      </c>
      <c r="L5" s="186">
        <v>128</v>
      </c>
      <c r="M5" s="186">
        <v>1</v>
      </c>
      <c r="N5" s="186">
        <v>1</v>
      </c>
      <c r="O5" s="186"/>
      <c r="P5" s="192"/>
      <c r="Q5" s="193" t="s">
        <v>13659</v>
      </c>
      <c r="R5" s="193"/>
    </row>
    <row r="6" spans="1:18" s="184" customFormat="1" x14ac:dyDescent="0.25">
      <c r="A6" s="185">
        <v>121051</v>
      </c>
      <c r="B6" s="186">
        <v>466.7</v>
      </c>
      <c r="C6" s="187">
        <v>10</v>
      </c>
      <c r="D6" s="188">
        <v>45217</v>
      </c>
      <c r="E6" s="189">
        <v>5</v>
      </c>
      <c r="F6" s="190" t="s">
        <v>13655</v>
      </c>
      <c r="G6" s="190" t="s">
        <v>724</v>
      </c>
      <c r="H6" s="191"/>
      <c r="I6" s="186" t="s">
        <v>13656</v>
      </c>
      <c r="J6" s="186">
        <v>173</v>
      </c>
      <c r="K6" s="186">
        <v>129</v>
      </c>
      <c r="L6" s="186">
        <v>32</v>
      </c>
      <c r="M6" s="186">
        <v>0</v>
      </c>
      <c r="N6" s="186">
        <v>1</v>
      </c>
      <c r="O6" s="186"/>
      <c r="P6" s="192"/>
      <c r="Q6" s="193" t="s">
        <v>970</v>
      </c>
      <c r="R6" s="193"/>
    </row>
    <row r="7" spans="1:18" s="184" customFormat="1" x14ac:dyDescent="0.25">
      <c r="A7" s="185">
        <v>120688</v>
      </c>
      <c r="B7" s="186">
        <v>6975.02</v>
      </c>
      <c r="C7" s="187">
        <v>193</v>
      </c>
      <c r="D7" s="188">
        <v>45236</v>
      </c>
      <c r="E7" s="189">
        <v>15</v>
      </c>
      <c r="F7" s="190" t="s">
        <v>13655</v>
      </c>
      <c r="G7" s="190" t="s">
        <v>724</v>
      </c>
      <c r="H7" s="191"/>
      <c r="I7" s="186" t="s">
        <v>13656</v>
      </c>
      <c r="J7" s="186">
        <v>137</v>
      </c>
      <c r="K7" s="186">
        <v>6</v>
      </c>
      <c r="L7" s="186">
        <v>68</v>
      </c>
      <c r="M7" s="186">
        <v>1</v>
      </c>
      <c r="N7" s="186">
        <v>1</v>
      </c>
      <c r="O7" s="186"/>
      <c r="P7" s="192" t="s">
        <v>13660</v>
      </c>
      <c r="Q7" s="193" t="s">
        <v>13661</v>
      </c>
      <c r="R7" s="193"/>
    </row>
    <row r="8" spans="1:18" s="184" customFormat="1" x14ac:dyDescent="0.25">
      <c r="A8" s="185" t="s">
        <v>13662</v>
      </c>
      <c r="B8" s="186">
        <f>4954+880</f>
        <v>5834</v>
      </c>
      <c r="C8" s="187">
        <v>2</v>
      </c>
      <c r="D8" s="188">
        <v>45209</v>
      </c>
      <c r="E8" s="189">
        <v>5</v>
      </c>
      <c r="F8" s="190" t="s">
        <v>13655</v>
      </c>
      <c r="G8" s="190" t="s">
        <v>724</v>
      </c>
      <c r="H8" s="191"/>
      <c r="I8" s="186" t="s">
        <v>13656</v>
      </c>
      <c r="J8" s="186">
        <v>1086</v>
      </c>
      <c r="K8" s="186">
        <v>10</v>
      </c>
      <c r="L8" s="186">
        <v>148</v>
      </c>
      <c r="M8" s="186">
        <v>1</v>
      </c>
      <c r="N8" s="186">
        <v>1</v>
      </c>
      <c r="O8" s="186"/>
      <c r="P8" s="192"/>
      <c r="Q8" s="193" t="s">
        <v>13663</v>
      </c>
      <c r="R8" s="193"/>
    </row>
    <row r="9" spans="1:18" s="194" customFormat="1" x14ac:dyDescent="0.25">
      <c r="A9" s="185">
        <v>120152</v>
      </c>
      <c r="B9" s="186">
        <v>1652.5</v>
      </c>
      <c r="C9" s="187">
        <v>30</v>
      </c>
      <c r="D9" s="188">
        <v>45170</v>
      </c>
      <c r="E9" s="189">
        <v>5</v>
      </c>
      <c r="F9" s="190" t="s">
        <v>13655</v>
      </c>
      <c r="G9" s="190" t="s">
        <v>724</v>
      </c>
      <c r="H9" s="191"/>
      <c r="I9" s="186" t="s">
        <v>13664</v>
      </c>
      <c r="J9" s="186">
        <v>91</v>
      </c>
      <c r="K9" s="186">
        <v>11</v>
      </c>
      <c r="L9" s="186">
        <v>31</v>
      </c>
      <c r="M9" s="186">
        <v>1</v>
      </c>
      <c r="N9" s="186">
        <v>1</v>
      </c>
      <c r="O9" s="186"/>
      <c r="P9" s="192"/>
      <c r="Q9" s="193" t="s">
        <v>13665</v>
      </c>
      <c r="R9" s="193"/>
    </row>
    <row r="10" spans="1:18" s="184" customFormat="1" x14ac:dyDescent="0.25">
      <c r="A10" s="185">
        <v>119568</v>
      </c>
      <c r="B10" s="186">
        <v>3121</v>
      </c>
      <c r="C10" s="187">
        <v>25</v>
      </c>
      <c r="D10" s="188">
        <v>45194</v>
      </c>
      <c r="E10" s="189">
        <v>9</v>
      </c>
      <c r="F10" s="190" t="s">
        <v>13655</v>
      </c>
      <c r="G10" s="190" t="s">
        <v>724</v>
      </c>
      <c r="H10" s="191"/>
      <c r="I10" s="186" t="s">
        <v>13656</v>
      </c>
      <c r="J10" s="186">
        <v>395</v>
      </c>
      <c r="K10" s="186">
        <v>12</v>
      </c>
      <c r="L10" s="186">
        <v>118</v>
      </c>
      <c r="M10" s="186"/>
      <c r="N10" s="186"/>
      <c r="O10" s="186"/>
      <c r="P10" s="192"/>
      <c r="Q10" s="193" t="s">
        <v>13666</v>
      </c>
      <c r="R10" s="193"/>
    </row>
    <row r="11" spans="1:18" s="194" customFormat="1" x14ac:dyDescent="0.25">
      <c r="A11" s="195">
        <v>120288</v>
      </c>
      <c r="B11" s="196">
        <v>3900</v>
      </c>
      <c r="C11" s="197">
        <v>50</v>
      </c>
      <c r="D11" s="198">
        <v>45189</v>
      </c>
      <c r="E11" s="199">
        <v>5</v>
      </c>
      <c r="F11" s="200">
        <v>45203</v>
      </c>
      <c r="G11" s="200">
        <v>45210</v>
      </c>
      <c r="H11" s="201"/>
      <c r="I11" s="196" t="s">
        <v>13656</v>
      </c>
      <c r="J11" s="196">
        <v>6</v>
      </c>
      <c r="K11" s="196">
        <v>1</v>
      </c>
      <c r="L11" s="196">
        <v>5</v>
      </c>
      <c r="M11" s="196">
        <v>1</v>
      </c>
      <c r="N11" s="196">
        <v>1</v>
      </c>
      <c r="O11" s="196"/>
      <c r="P11" s="202"/>
      <c r="Q11" s="203" t="s">
        <v>9067</v>
      </c>
      <c r="R11" s="203"/>
    </row>
    <row r="12" spans="1:18" s="194" customFormat="1" x14ac:dyDescent="0.25">
      <c r="A12" s="195">
        <v>118595</v>
      </c>
      <c r="B12" s="196">
        <v>1875</v>
      </c>
      <c r="C12" s="197">
        <v>100</v>
      </c>
      <c r="D12" s="198">
        <v>45203</v>
      </c>
      <c r="E12" s="199">
        <v>7</v>
      </c>
      <c r="F12" s="200">
        <v>45201</v>
      </c>
      <c r="G12" s="200">
        <v>45210</v>
      </c>
      <c r="H12" s="201"/>
      <c r="I12" s="196" t="s">
        <v>13656</v>
      </c>
      <c r="J12" s="196">
        <v>83</v>
      </c>
      <c r="K12" s="196">
        <v>0</v>
      </c>
      <c r="L12" s="196">
        <v>52</v>
      </c>
      <c r="M12" s="196">
        <v>1</v>
      </c>
      <c r="N12" s="196">
        <v>1</v>
      </c>
      <c r="O12" s="196"/>
      <c r="P12" s="202"/>
      <c r="Q12" s="203" t="s">
        <v>90</v>
      </c>
      <c r="R12" s="203"/>
    </row>
    <row r="13" spans="1:18" s="194" customFormat="1" x14ac:dyDescent="0.25">
      <c r="A13" s="195">
        <v>120730</v>
      </c>
      <c r="B13" s="196">
        <v>3423.75</v>
      </c>
      <c r="C13" s="197">
        <v>5</v>
      </c>
      <c r="D13" s="198">
        <v>45208</v>
      </c>
      <c r="E13" s="199">
        <v>5</v>
      </c>
      <c r="F13" s="200">
        <v>45203</v>
      </c>
      <c r="G13" s="200">
        <v>45210</v>
      </c>
      <c r="H13" s="201"/>
      <c r="I13" s="196" t="s">
        <v>13656</v>
      </c>
      <c r="J13" s="196">
        <v>607</v>
      </c>
      <c r="K13" s="196">
        <v>39</v>
      </c>
      <c r="L13" s="196">
        <v>105</v>
      </c>
      <c r="M13" s="196">
        <v>1</v>
      </c>
      <c r="N13" s="196">
        <v>1</v>
      </c>
      <c r="O13" s="196"/>
      <c r="P13" s="202"/>
      <c r="Q13" s="203" t="s">
        <v>9067</v>
      </c>
      <c r="R13" s="203"/>
    </row>
    <row r="14" spans="1:18" s="194" customFormat="1" x14ac:dyDescent="0.25">
      <c r="A14" s="199">
        <v>120276</v>
      </c>
      <c r="B14" s="196">
        <v>3955</v>
      </c>
      <c r="C14" s="197">
        <v>6</v>
      </c>
      <c r="D14" s="198">
        <v>45204</v>
      </c>
      <c r="E14" s="199">
        <v>5</v>
      </c>
      <c r="F14" s="200">
        <v>45203</v>
      </c>
      <c r="G14" s="200">
        <v>45210</v>
      </c>
      <c r="H14" s="201"/>
      <c r="I14" s="196" t="s">
        <v>13656</v>
      </c>
      <c r="J14" s="196">
        <v>682</v>
      </c>
      <c r="K14" s="196">
        <v>20</v>
      </c>
      <c r="L14" s="196">
        <v>72</v>
      </c>
      <c r="M14" s="196">
        <v>1</v>
      </c>
      <c r="N14" s="196">
        <v>1</v>
      </c>
      <c r="O14" s="196"/>
      <c r="P14" s="202"/>
      <c r="Q14" s="203" t="s">
        <v>9067</v>
      </c>
      <c r="R14" s="203"/>
    </row>
    <row r="15" spans="1:18" s="194" customFormat="1" x14ac:dyDescent="0.25">
      <c r="A15" s="195">
        <v>120932</v>
      </c>
      <c r="B15" s="196">
        <v>2990.25</v>
      </c>
      <c r="C15" s="197">
        <v>15</v>
      </c>
      <c r="D15" s="198">
        <v>45210</v>
      </c>
      <c r="E15" s="199">
        <v>5</v>
      </c>
      <c r="F15" s="200">
        <v>45204</v>
      </c>
      <c r="G15" s="200">
        <v>45211</v>
      </c>
      <c r="H15" s="201"/>
      <c r="I15" s="196" t="s">
        <v>511</v>
      </c>
      <c r="J15" s="196">
        <v>170</v>
      </c>
      <c r="K15" s="196">
        <v>44</v>
      </c>
      <c r="L15" s="196">
        <v>54</v>
      </c>
      <c r="M15" s="196">
        <v>1</v>
      </c>
      <c r="N15" s="196">
        <v>1</v>
      </c>
      <c r="O15" s="196" t="s">
        <v>13667</v>
      </c>
      <c r="P15" s="202"/>
      <c r="Q15" s="203" t="s">
        <v>9061</v>
      </c>
      <c r="R15" s="203"/>
    </row>
    <row r="16" spans="1:18" s="194" customFormat="1" x14ac:dyDescent="0.25">
      <c r="A16" s="199">
        <v>120351</v>
      </c>
      <c r="B16" s="196">
        <v>26940</v>
      </c>
      <c r="C16" s="197">
        <v>100</v>
      </c>
      <c r="D16" s="198">
        <v>45204</v>
      </c>
      <c r="E16" s="204" t="s">
        <v>13668</v>
      </c>
      <c r="F16" s="200">
        <v>45204</v>
      </c>
      <c r="G16" s="200">
        <v>45211</v>
      </c>
      <c r="H16" s="201"/>
      <c r="I16" s="196" t="s">
        <v>511</v>
      </c>
      <c r="J16" s="196">
        <v>695</v>
      </c>
      <c r="K16" s="196">
        <v>13</v>
      </c>
      <c r="L16" s="196">
        <v>149</v>
      </c>
      <c r="M16" s="196">
        <v>0</v>
      </c>
      <c r="N16" s="196">
        <v>1</v>
      </c>
      <c r="O16" s="196" t="s">
        <v>1363</v>
      </c>
      <c r="P16" s="202" t="s">
        <v>13669</v>
      </c>
      <c r="Q16" s="203" t="s">
        <v>9061</v>
      </c>
      <c r="R16" s="203"/>
    </row>
    <row r="17" spans="1:18" s="194" customFormat="1" x14ac:dyDescent="0.25">
      <c r="A17" s="195">
        <v>120820</v>
      </c>
      <c r="B17" s="196">
        <v>4138</v>
      </c>
      <c r="C17" s="197">
        <v>50</v>
      </c>
      <c r="D17" s="198">
        <v>45208</v>
      </c>
      <c r="E17" s="199">
        <v>5</v>
      </c>
      <c r="F17" s="200">
        <v>45205</v>
      </c>
      <c r="G17" s="200">
        <v>45212</v>
      </c>
      <c r="H17" s="201"/>
      <c r="I17" s="196" t="s">
        <v>13656</v>
      </c>
      <c r="J17" s="196">
        <v>224</v>
      </c>
      <c r="K17" s="196">
        <v>18</v>
      </c>
      <c r="L17" s="196">
        <v>53</v>
      </c>
      <c r="M17" s="196">
        <v>1</v>
      </c>
      <c r="N17" s="196">
        <v>1</v>
      </c>
      <c r="O17" s="196"/>
      <c r="P17" s="202"/>
      <c r="Q17" s="203" t="s">
        <v>9051</v>
      </c>
      <c r="R17" s="203"/>
    </row>
    <row r="18" spans="1:18" s="194" customFormat="1" x14ac:dyDescent="0.25">
      <c r="A18" s="195">
        <v>120287</v>
      </c>
      <c r="B18" s="196">
        <v>2738.5</v>
      </c>
      <c r="C18" s="197">
        <v>50</v>
      </c>
      <c r="D18" s="198">
        <v>45218</v>
      </c>
      <c r="E18" s="199">
        <v>10</v>
      </c>
      <c r="F18" s="200">
        <v>45198</v>
      </c>
      <c r="G18" s="200">
        <v>45212</v>
      </c>
      <c r="H18" s="201"/>
      <c r="I18" s="196" t="s">
        <v>13656</v>
      </c>
      <c r="J18" s="196">
        <v>36</v>
      </c>
      <c r="K18" s="196">
        <v>16</v>
      </c>
      <c r="L18" s="196">
        <v>6</v>
      </c>
      <c r="M18" s="196">
        <v>1</v>
      </c>
      <c r="N18" s="196">
        <v>1</v>
      </c>
      <c r="O18" s="196"/>
      <c r="P18" s="202"/>
      <c r="Q18" s="203" t="s">
        <v>9034</v>
      </c>
      <c r="R18" s="203"/>
    </row>
    <row r="19" spans="1:18" s="205" customFormat="1" x14ac:dyDescent="0.25">
      <c r="A19" s="195">
        <v>119829</v>
      </c>
      <c r="B19" s="196">
        <v>2580</v>
      </c>
      <c r="C19" s="197">
        <v>200</v>
      </c>
      <c r="D19" s="198">
        <v>45229</v>
      </c>
      <c r="E19" s="199">
        <v>20</v>
      </c>
      <c r="F19" s="200">
        <v>45184</v>
      </c>
      <c r="G19" s="200">
        <v>45215</v>
      </c>
      <c r="H19" s="201"/>
      <c r="I19" s="196" t="s">
        <v>13656</v>
      </c>
      <c r="J19" s="196">
        <v>43</v>
      </c>
      <c r="K19" s="196">
        <v>0</v>
      </c>
      <c r="L19" s="196">
        <v>27</v>
      </c>
      <c r="M19" s="196">
        <v>0</v>
      </c>
      <c r="N19" s="196">
        <v>1</v>
      </c>
      <c r="O19" s="196"/>
      <c r="P19" s="202" t="s">
        <v>13670</v>
      </c>
      <c r="Q19" s="203" t="s">
        <v>4965</v>
      </c>
      <c r="R19" s="203"/>
    </row>
    <row r="20" spans="1:18" s="205" customFormat="1" x14ac:dyDescent="0.25">
      <c r="A20" s="199">
        <v>120664</v>
      </c>
      <c r="B20" s="196">
        <v>15060</v>
      </c>
      <c r="C20" s="197">
        <v>100</v>
      </c>
      <c r="D20" s="198">
        <v>45197</v>
      </c>
      <c r="E20" s="199">
        <v>20</v>
      </c>
      <c r="F20" s="200">
        <v>45187</v>
      </c>
      <c r="G20" s="200">
        <v>45215</v>
      </c>
      <c r="H20" s="201"/>
      <c r="I20" s="196" t="s">
        <v>13656</v>
      </c>
      <c r="J20" s="196">
        <v>767</v>
      </c>
      <c r="K20" s="196">
        <v>35</v>
      </c>
      <c r="L20" s="196">
        <v>110</v>
      </c>
      <c r="M20" s="196">
        <v>1</v>
      </c>
      <c r="N20" s="196">
        <v>1</v>
      </c>
      <c r="O20" s="196"/>
      <c r="P20" s="202" t="s">
        <v>13671</v>
      </c>
      <c r="Q20" s="203" t="s">
        <v>42</v>
      </c>
      <c r="R20" s="203"/>
    </row>
    <row r="21" spans="1:18" s="194" customFormat="1" x14ac:dyDescent="0.25">
      <c r="A21" s="195">
        <v>117366</v>
      </c>
      <c r="B21" s="196">
        <v>1884</v>
      </c>
      <c r="C21" s="197">
        <v>100</v>
      </c>
      <c r="D21" s="198">
        <v>45215</v>
      </c>
      <c r="E21" s="199">
        <v>10</v>
      </c>
      <c r="F21" s="200">
        <v>45202</v>
      </c>
      <c r="G21" s="200">
        <v>45216</v>
      </c>
      <c r="H21" s="201"/>
      <c r="I21" s="196" t="s">
        <v>13656</v>
      </c>
      <c r="J21" s="196">
        <v>13</v>
      </c>
      <c r="K21" s="196">
        <v>2</v>
      </c>
      <c r="L21" s="196">
        <v>7</v>
      </c>
      <c r="M21" s="196">
        <v>0</v>
      </c>
      <c r="N21" s="196">
        <v>1</v>
      </c>
      <c r="O21" s="196"/>
      <c r="P21" s="202"/>
      <c r="Q21" s="203" t="s">
        <v>91</v>
      </c>
      <c r="R21" s="203"/>
    </row>
    <row r="22" spans="1:18" s="194" customFormat="1" x14ac:dyDescent="0.25">
      <c r="A22" s="199">
        <v>114862</v>
      </c>
      <c r="B22" s="196">
        <v>19305</v>
      </c>
      <c r="C22" s="197">
        <v>450</v>
      </c>
      <c r="D22" s="198">
        <v>45005</v>
      </c>
      <c r="E22" s="199">
        <v>10</v>
      </c>
      <c r="F22" s="200">
        <v>45202</v>
      </c>
      <c r="G22" s="200">
        <v>45216</v>
      </c>
      <c r="H22" s="201"/>
      <c r="I22" s="196" t="s">
        <v>511</v>
      </c>
      <c r="J22" s="196">
        <v>229</v>
      </c>
      <c r="K22" s="196">
        <v>4</v>
      </c>
      <c r="L22" s="196">
        <v>69</v>
      </c>
      <c r="M22" s="196">
        <v>1</v>
      </c>
      <c r="N22" s="196">
        <v>1</v>
      </c>
      <c r="O22" s="196" t="s">
        <v>13672</v>
      </c>
      <c r="P22" s="202" t="s">
        <v>13673</v>
      </c>
      <c r="Q22" s="203" t="s">
        <v>91</v>
      </c>
      <c r="R22" s="203"/>
    </row>
    <row r="23" spans="1:18" s="194" customFormat="1" x14ac:dyDescent="0.25">
      <c r="A23" s="195">
        <v>120938</v>
      </c>
      <c r="B23" s="196">
        <v>4397</v>
      </c>
      <c r="C23" s="197">
        <v>100</v>
      </c>
      <c r="D23" s="198">
        <v>45218</v>
      </c>
      <c r="E23" s="199">
        <v>10</v>
      </c>
      <c r="F23" s="200">
        <v>45204</v>
      </c>
      <c r="G23" s="200">
        <v>45218</v>
      </c>
      <c r="H23" s="201"/>
      <c r="I23" s="196" t="s">
        <v>13656</v>
      </c>
      <c r="J23" s="196">
        <v>190</v>
      </c>
      <c r="K23" s="196">
        <v>0</v>
      </c>
      <c r="L23" s="196">
        <v>74</v>
      </c>
      <c r="M23" s="196">
        <v>1</v>
      </c>
      <c r="N23" s="196">
        <v>1</v>
      </c>
      <c r="O23" s="196"/>
      <c r="P23" s="202"/>
      <c r="Q23" s="203" t="s">
        <v>9061</v>
      </c>
      <c r="R23" s="203"/>
    </row>
    <row r="24" spans="1:18" s="194" customFormat="1" x14ac:dyDescent="0.25">
      <c r="A24" s="195">
        <v>119594</v>
      </c>
      <c r="B24" s="196">
        <v>4124.5</v>
      </c>
      <c r="C24" s="197">
        <v>25</v>
      </c>
      <c r="D24" s="198">
        <v>45208</v>
      </c>
      <c r="E24" s="199">
        <v>10</v>
      </c>
      <c r="F24" s="200">
        <v>45204</v>
      </c>
      <c r="G24" s="200">
        <v>45218</v>
      </c>
      <c r="H24" s="201"/>
      <c r="I24" s="196" t="s">
        <v>13656</v>
      </c>
      <c r="J24" s="196">
        <v>522</v>
      </c>
      <c r="K24" s="196">
        <v>37</v>
      </c>
      <c r="L24" s="196">
        <v>98</v>
      </c>
      <c r="M24" s="196">
        <v>1</v>
      </c>
      <c r="N24" s="196">
        <v>1</v>
      </c>
      <c r="O24" s="196"/>
      <c r="P24" s="202"/>
      <c r="Q24" s="203" t="s">
        <v>9061</v>
      </c>
      <c r="R24" s="203"/>
    </row>
    <row r="25" spans="1:18" s="194" customFormat="1" x14ac:dyDescent="0.25">
      <c r="A25" s="195">
        <v>120758</v>
      </c>
      <c r="B25" s="196">
        <v>9330</v>
      </c>
      <c r="C25" s="197">
        <v>40</v>
      </c>
      <c r="D25" s="198">
        <v>45216</v>
      </c>
      <c r="E25" s="199">
        <v>10</v>
      </c>
      <c r="F25" s="200">
        <v>45205</v>
      </c>
      <c r="G25" s="200">
        <v>45218</v>
      </c>
      <c r="H25" s="201"/>
      <c r="I25" s="196" t="s">
        <v>13656</v>
      </c>
      <c r="J25" s="196">
        <v>653</v>
      </c>
      <c r="K25" s="196">
        <v>56</v>
      </c>
      <c r="L25" s="196">
        <v>89</v>
      </c>
      <c r="M25" s="196">
        <v>1</v>
      </c>
      <c r="N25" s="196">
        <v>1</v>
      </c>
      <c r="O25" s="196"/>
      <c r="P25" s="202" t="s">
        <v>13674</v>
      </c>
      <c r="Q25" s="203" t="s">
        <v>13663</v>
      </c>
      <c r="R25" s="203"/>
    </row>
    <row r="26" spans="1:18" s="194" customFormat="1" x14ac:dyDescent="0.25">
      <c r="A26" s="195">
        <v>120297</v>
      </c>
      <c r="B26" s="196">
        <v>9608.64</v>
      </c>
      <c r="C26" s="197">
        <v>12</v>
      </c>
      <c r="D26" s="198">
        <v>45209</v>
      </c>
      <c r="E26" s="199">
        <v>15</v>
      </c>
      <c r="F26" s="200">
        <v>45198</v>
      </c>
      <c r="G26" s="200">
        <v>45219</v>
      </c>
      <c r="H26" s="201"/>
      <c r="I26" s="196" t="s">
        <v>13656</v>
      </c>
      <c r="J26" s="196">
        <v>1339</v>
      </c>
      <c r="K26" s="196">
        <v>23</v>
      </c>
      <c r="L26" s="196">
        <v>148</v>
      </c>
      <c r="M26" s="196">
        <v>1</v>
      </c>
      <c r="N26" s="196">
        <v>1</v>
      </c>
      <c r="O26" s="196"/>
      <c r="P26" s="202"/>
      <c r="Q26" s="203" t="s">
        <v>9034</v>
      </c>
      <c r="R26" s="203"/>
    </row>
    <row r="27" spans="1:18" ht="15" customHeight="1" x14ac:dyDescent="0.25">
      <c r="A27" s="2980" t="s">
        <v>986</v>
      </c>
      <c r="B27" s="2980"/>
      <c r="C27" s="2980"/>
      <c r="D27" s="2980"/>
      <c r="E27" s="2980"/>
      <c r="F27" s="2980"/>
      <c r="G27" s="2980"/>
      <c r="H27" s="2980"/>
      <c r="I27" s="2980"/>
      <c r="J27" s="2981"/>
      <c r="K27" s="206"/>
      <c r="L27" s="206"/>
      <c r="M27" s="206"/>
      <c r="N27" s="206"/>
      <c r="O27" s="206"/>
      <c r="P27" s="206"/>
      <c r="Q27" s="207"/>
      <c r="R27" s="207"/>
    </row>
    <row r="28" spans="1:18" s="216" customFormat="1" ht="15" customHeight="1" x14ac:dyDescent="0.25">
      <c r="A28" s="196" t="s">
        <v>13675</v>
      </c>
      <c r="B28" s="209">
        <v>7996</v>
      </c>
      <c r="C28" s="210" t="s">
        <v>13676</v>
      </c>
      <c r="D28" s="211">
        <v>44255</v>
      </c>
      <c r="E28" s="212">
        <v>20</v>
      </c>
      <c r="F28" s="200" t="s">
        <v>13655</v>
      </c>
      <c r="G28" s="200" t="s">
        <v>724</v>
      </c>
      <c r="H28" s="213"/>
      <c r="I28" s="196" t="s">
        <v>511</v>
      </c>
      <c r="J28" s="196">
        <v>148</v>
      </c>
      <c r="K28" s="196">
        <v>9</v>
      </c>
      <c r="L28" s="196">
        <v>59</v>
      </c>
      <c r="M28" s="196">
        <v>1</v>
      </c>
      <c r="N28" s="196">
        <v>1</v>
      </c>
      <c r="O28" s="196" t="s">
        <v>13667</v>
      </c>
      <c r="P28" s="214" t="s">
        <v>13677</v>
      </c>
      <c r="Q28" s="203" t="s">
        <v>13678</v>
      </c>
      <c r="R28" s="215"/>
    </row>
    <row r="29" spans="1:18" s="216" customFormat="1" ht="15" customHeight="1" x14ac:dyDescent="0.25">
      <c r="A29" s="196" t="s">
        <v>13679</v>
      </c>
      <c r="B29" s="209">
        <v>7996</v>
      </c>
      <c r="C29" s="210" t="s">
        <v>13680</v>
      </c>
      <c r="D29" s="211">
        <v>44528</v>
      </c>
      <c r="E29" s="212">
        <v>20</v>
      </c>
      <c r="F29" s="200" t="s">
        <v>13655</v>
      </c>
      <c r="G29" s="200" t="s">
        <v>724</v>
      </c>
      <c r="H29" s="213"/>
      <c r="I29" s="196" t="s">
        <v>511</v>
      </c>
      <c r="J29" s="196">
        <v>148</v>
      </c>
      <c r="K29" s="196">
        <v>9</v>
      </c>
      <c r="L29" s="196">
        <v>59</v>
      </c>
      <c r="M29" s="196">
        <v>1</v>
      </c>
      <c r="N29" s="196">
        <v>1</v>
      </c>
      <c r="O29" s="196" t="s">
        <v>13667</v>
      </c>
      <c r="P29" s="214" t="s">
        <v>13677</v>
      </c>
      <c r="Q29" s="203" t="s">
        <v>13678</v>
      </c>
      <c r="R29" s="215"/>
    </row>
    <row r="30" spans="1:18" s="184" customFormat="1" x14ac:dyDescent="0.25">
      <c r="A30" s="217" t="s">
        <v>764</v>
      </c>
      <c r="B30" s="218">
        <v>1572.4</v>
      </c>
      <c r="C30" s="219">
        <v>1</v>
      </c>
      <c r="D30" s="220">
        <v>44602</v>
      </c>
      <c r="E30" s="217">
        <v>5</v>
      </c>
      <c r="F30" s="221" t="s">
        <v>13655</v>
      </c>
      <c r="G30" s="221" t="s">
        <v>724</v>
      </c>
      <c r="H30" s="222"/>
      <c r="I30" s="223" t="s">
        <v>511</v>
      </c>
      <c r="J30" s="223">
        <v>326</v>
      </c>
      <c r="K30" s="223">
        <v>124</v>
      </c>
      <c r="L30" s="223">
        <v>41</v>
      </c>
      <c r="M30" s="223">
        <v>1</v>
      </c>
      <c r="N30" s="223">
        <v>1</v>
      </c>
      <c r="O30" s="223" t="s">
        <v>13667</v>
      </c>
      <c r="P30" s="224" t="s">
        <v>13681</v>
      </c>
      <c r="Q30" s="225" t="s">
        <v>13682</v>
      </c>
      <c r="R30" s="226"/>
    </row>
    <row r="31" spans="1:18" s="184" customFormat="1" x14ac:dyDescent="0.25">
      <c r="A31" s="189">
        <v>110428</v>
      </c>
      <c r="B31" s="227">
        <v>3361</v>
      </c>
      <c r="C31" s="187">
        <v>350</v>
      </c>
      <c r="D31" s="188">
        <v>44734</v>
      </c>
      <c r="E31" s="189">
        <v>10</v>
      </c>
      <c r="F31" s="228" t="s">
        <v>13655</v>
      </c>
      <c r="G31" s="190" t="s">
        <v>724</v>
      </c>
      <c r="H31" s="229"/>
      <c r="I31" s="186" t="s">
        <v>511</v>
      </c>
      <c r="J31" s="186">
        <v>1</v>
      </c>
      <c r="K31" s="186">
        <v>2</v>
      </c>
      <c r="L31" s="186">
        <v>1</v>
      </c>
      <c r="M31" s="186">
        <v>0</v>
      </c>
      <c r="N31" s="186">
        <v>1</v>
      </c>
      <c r="O31" s="186" t="s">
        <v>545</v>
      </c>
      <c r="P31" s="192"/>
      <c r="Q31" s="193"/>
      <c r="R31" s="230"/>
    </row>
    <row r="32" spans="1:18" s="216" customFormat="1" x14ac:dyDescent="0.25">
      <c r="A32" s="189" t="s">
        <v>774</v>
      </c>
      <c r="B32" s="227">
        <f>7032.8*(344/1180)</f>
        <v>2050.2400000000002</v>
      </c>
      <c r="C32" s="187">
        <f>1180-836</f>
        <v>344</v>
      </c>
      <c r="D32" s="188">
        <v>44729</v>
      </c>
      <c r="E32" s="189">
        <v>10</v>
      </c>
      <c r="F32" s="190">
        <v>44881</v>
      </c>
      <c r="G32" s="190" t="s">
        <v>724</v>
      </c>
      <c r="H32" s="191"/>
      <c r="I32" s="186" t="s">
        <v>511</v>
      </c>
      <c r="J32" s="186">
        <v>35</v>
      </c>
      <c r="K32" s="186">
        <v>7</v>
      </c>
      <c r="L32" s="186">
        <v>19</v>
      </c>
      <c r="M32" s="186">
        <v>0</v>
      </c>
      <c r="N32" s="186">
        <v>1</v>
      </c>
      <c r="O32" s="186" t="s">
        <v>640</v>
      </c>
      <c r="P32" s="192" t="s">
        <v>776</v>
      </c>
      <c r="Q32" s="193"/>
      <c r="R32" s="231"/>
    </row>
    <row r="33" spans="1:18" s="184" customFormat="1" x14ac:dyDescent="0.25">
      <c r="A33" s="189" t="s">
        <v>13683</v>
      </c>
      <c r="B33" s="186">
        <f>4970.4*C33/20</f>
        <v>3727.8</v>
      </c>
      <c r="C33" s="187">
        <v>15</v>
      </c>
      <c r="D33" s="188">
        <v>44967</v>
      </c>
      <c r="E33" s="189">
        <v>10</v>
      </c>
      <c r="F33" s="190" t="s">
        <v>13655</v>
      </c>
      <c r="G33" s="190" t="s">
        <v>724</v>
      </c>
      <c r="H33" s="191"/>
      <c r="I33" s="186" t="s">
        <v>511</v>
      </c>
      <c r="J33" s="186">
        <v>768</v>
      </c>
      <c r="K33" s="186">
        <v>10</v>
      </c>
      <c r="L33" s="186">
        <v>78</v>
      </c>
      <c r="M33" s="186">
        <v>1</v>
      </c>
      <c r="N33" s="186">
        <v>1</v>
      </c>
      <c r="O33" s="186" t="s">
        <v>13667</v>
      </c>
      <c r="P33" s="192"/>
      <c r="Q33" s="193" t="s">
        <v>13684</v>
      </c>
      <c r="R33" s="186"/>
    </row>
    <row r="34" spans="1:18" s="194" customFormat="1" x14ac:dyDescent="0.25">
      <c r="A34" s="199" t="s">
        <v>13685</v>
      </c>
      <c r="B34" s="196">
        <f>1500.24*C34/48</f>
        <v>375.06</v>
      </c>
      <c r="C34" s="197">
        <v>12</v>
      </c>
      <c r="D34" s="198">
        <v>45083</v>
      </c>
      <c r="E34" s="199">
        <v>15</v>
      </c>
      <c r="F34" s="200">
        <v>45057</v>
      </c>
      <c r="G34" s="200">
        <v>45266</v>
      </c>
      <c r="H34" s="201"/>
      <c r="I34" s="196" t="s">
        <v>13664</v>
      </c>
      <c r="J34" s="196">
        <v>22</v>
      </c>
      <c r="K34" s="196">
        <v>18</v>
      </c>
      <c r="L34" s="196">
        <v>15</v>
      </c>
      <c r="M34" s="196">
        <v>1</v>
      </c>
      <c r="N34" s="196">
        <v>1</v>
      </c>
      <c r="O34" s="196" t="s">
        <v>13667</v>
      </c>
      <c r="P34" s="202"/>
      <c r="Q34" s="203" t="s">
        <v>13686</v>
      </c>
      <c r="R34" s="196"/>
    </row>
    <row r="35" spans="1:18" s="194" customFormat="1" x14ac:dyDescent="0.25">
      <c r="A35" s="199" t="s">
        <v>13687</v>
      </c>
      <c r="B35" s="196">
        <f>1500*C35/48</f>
        <v>375</v>
      </c>
      <c r="C35" s="197">
        <v>12</v>
      </c>
      <c r="D35" s="198"/>
      <c r="E35" s="199">
        <v>15</v>
      </c>
      <c r="F35" s="200">
        <v>45134</v>
      </c>
      <c r="G35" s="200">
        <v>45266</v>
      </c>
      <c r="H35" s="201"/>
      <c r="I35" s="196" t="s">
        <v>511</v>
      </c>
      <c r="J35" s="196">
        <v>22</v>
      </c>
      <c r="K35" s="196">
        <v>18</v>
      </c>
      <c r="L35" s="196">
        <v>15</v>
      </c>
      <c r="M35" s="196">
        <v>1</v>
      </c>
      <c r="N35" s="196">
        <v>1</v>
      </c>
      <c r="O35" s="196" t="s">
        <v>13667</v>
      </c>
      <c r="P35" s="202"/>
      <c r="Q35" s="203" t="s">
        <v>13688</v>
      </c>
      <c r="R35" s="215" t="s">
        <v>13689</v>
      </c>
    </row>
    <row r="36" spans="1:18" s="194" customFormat="1" x14ac:dyDescent="0.25">
      <c r="A36" s="199" t="s">
        <v>13690</v>
      </c>
      <c r="B36" s="196">
        <f>5159*C36/100</f>
        <v>2579.5</v>
      </c>
      <c r="C36" s="197">
        <v>50</v>
      </c>
      <c r="D36" s="198">
        <v>45203</v>
      </c>
      <c r="E36" s="199">
        <v>10</v>
      </c>
      <c r="F36" s="200">
        <v>45201</v>
      </c>
      <c r="G36" s="200">
        <v>45243</v>
      </c>
      <c r="H36" s="201"/>
      <c r="I36" s="196" t="s">
        <v>13656</v>
      </c>
      <c r="J36" s="196">
        <v>117</v>
      </c>
      <c r="K36" s="196">
        <v>20</v>
      </c>
      <c r="L36" s="196">
        <v>58</v>
      </c>
      <c r="M36" s="196">
        <v>1</v>
      </c>
      <c r="N36" s="196">
        <v>1</v>
      </c>
      <c r="O36" s="196"/>
      <c r="P36" s="202" t="s">
        <v>13691</v>
      </c>
      <c r="Q36" s="203" t="s">
        <v>90</v>
      </c>
      <c r="R36" s="203"/>
    </row>
    <row r="37" spans="1:18" s="194" customFormat="1" x14ac:dyDescent="0.25">
      <c r="A37" s="199">
        <v>116310</v>
      </c>
      <c r="B37" s="196">
        <v>2500</v>
      </c>
      <c r="C37" s="197">
        <v>200</v>
      </c>
      <c r="D37" s="198">
        <v>45068</v>
      </c>
      <c r="E37" s="199">
        <v>10</v>
      </c>
      <c r="F37" s="200">
        <v>45205</v>
      </c>
      <c r="G37" s="200">
        <v>45219</v>
      </c>
      <c r="H37" s="201"/>
      <c r="I37" s="196" t="s">
        <v>511</v>
      </c>
      <c r="J37" s="196">
        <v>0</v>
      </c>
      <c r="K37" s="196">
        <v>2</v>
      </c>
      <c r="L37" s="196">
        <v>0</v>
      </c>
      <c r="M37" s="196">
        <v>0</v>
      </c>
      <c r="N37" s="196">
        <v>0</v>
      </c>
      <c r="O37" s="196">
        <v>0</v>
      </c>
      <c r="P37" s="202" t="s">
        <v>13692</v>
      </c>
      <c r="Q37" s="203" t="s">
        <v>9051</v>
      </c>
      <c r="R37" s="203"/>
    </row>
    <row r="38" spans="1:18" s="235" customFormat="1" x14ac:dyDescent="0.25">
      <c r="A38" s="199" t="s">
        <v>13693</v>
      </c>
      <c r="B38" s="199">
        <v>0</v>
      </c>
      <c r="C38" s="197">
        <v>42</v>
      </c>
      <c r="D38" s="198">
        <v>45176</v>
      </c>
      <c r="E38" s="199">
        <v>3</v>
      </c>
      <c r="F38" s="198" t="s">
        <v>724</v>
      </c>
      <c r="G38" s="198">
        <v>45216</v>
      </c>
      <c r="H38" s="201"/>
      <c r="I38" s="199" t="s">
        <v>516</v>
      </c>
      <c r="J38" s="199">
        <v>0</v>
      </c>
      <c r="K38" s="199">
        <v>4</v>
      </c>
      <c r="L38" s="199">
        <v>0</v>
      </c>
      <c r="M38" s="199">
        <v>0</v>
      </c>
      <c r="N38" s="199">
        <v>0</v>
      </c>
      <c r="O38" s="199">
        <v>0</v>
      </c>
      <c r="P38" s="232" t="s">
        <v>13694</v>
      </c>
      <c r="Q38" s="233" t="s">
        <v>13695</v>
      </c>
      <c r="R38" s="234"/>
    </row>
    <row r="39" spans="1:18" s="194" customFormat="1" x14ac:dyDescent="0.25">
      <c r="A39" s="199" t="s">
        <v>13696</v>
      </c>
      <c r="B39" s="196">
        <f>5159*C39/100</f>
        <v>1031.8</v>
      </c>
      <c r="C39" s="197">
        <v>20</v>
      </c>
      <c r="D39" s="198">
        <v>45203</v>
      </c>
      <c r="E39" s="199">
        <v>10</v>
      </c>
      <c r="F39" s="200">
        <v>45201</v>
      </c>
      <c r="G39" s="200">
        <v>45215</v>
      </c>
      <c r="H39" s="201"/>
      <c r="I39" s="196" t="s">
        <v>13656</v>
      </c>
      <c r="J39" s="196">
        <v>117</v>
      </c>
      <c r="K39" s="196">
        <v>20</v>
      </c>
      <c r="L39" s="196">
        <v>58</v>
      </c>
      <c r="M39" s="196">
        <v>1</v>
      </c>
      <c r="N39" s="196">
        <v>1</v>
      </c>
      <c r="O39" s="196"/>
      <c r="P39" s="202" t="s">
        <v>13691</v>
      </c>
      <c r="Q39" s="203" t="s">
        <v>90</v>
      </c>
      <c r="R39" s="203"/>
    </row>
    <row r="40" spans="1:18" s="194" customFormat="1" x14ac:dyDescent="0.25">
      <c r="A40" s="236" t="s">
        <v>13697</v>
      </c>
      <c r="B40" s="196">
        <f>20233.68*(C40/112)</f>
        <v>2167.8942857142856</v>
      </c>
      <c r="C40" s="197">
        <v>12</v>
      </c>
      <c r="D40" s="198">
        <v>45068</v>
      </c>
      <c r="E40" s="199">
        <v>5</v>
      </c>
      <c r="F40" s="200">
        <v>45205</v>
      </c>
      <c r="G40" s="200">
        <v>45212</v>
      </c>
      <c r="H40" s="201"/>
      <c r="I40" s="196" t="s">
        <v>511</v>
      </c>
      <c r="J40" s="196">
        <v>602</v>
      </c>
      <c r="K40" s="196">
        <v>35</v>
      </c>
      <c r="L40" s="196">
        <v>93</v>
      </c>
      <c r="M40" s="196">
        <v>1</v>
      </c>
      <c r="N40" s="196">
        <v>1</v>
      </c>
      <c r="O40" s="196" t="s">
        <v>13672</v>
      </c>
      <c r="P40" s="202" t="s">
        <v>13698</v>
      </c>
      <c r="Q40" s="203" t="s">
        <v>12955</v>
      </c>
      <c r="R40" s="203"/>
    </row>
    <row r="41" spans="1:18" s="194" customFormat="1" x14ac:dyDescent="0.25">
      <c r="A41" s="199">
        <v>120825</v>
      </c>
      <c r="B41" s="196">
        <v>3583</v>
      </c>
      <c r="C41" s="197">
        <v>50</v>
      </c>
      <c r="D41" s="198">
        <v>45215</v>
      </c>
      <c r="E41" s="199">
        <v>10</v>
      </c>
      <c r="F41" s="200">
        <v>45197</v>
      </c>
      <c r="G41" s="200">
        <v>45211</v>
      </c>
      <c r="H41" s="201"/>
      <c r="I41" s="196" t="s">
        <v>13656</v>
      </c>
      <c r="J41" s="196">
        <v>205</v>
      </c>
      <c r="K41" s="196">
        <v>2</v>
      </c>
      <c r="L41" s="196">
        <v>53</v>
      </c>
      <c r="M41" s="196">
        <v>1</v>
      </c>
      <c r="N41" s="196">
        <v>1</v>
      </c>
      <c r="O41" s="196"/>
      <c r="P41" s="202" t="s">
        <v>13699</v>
      </c>
      <c r="Q41" s="203" t="s">
        <v>9187</v>
      </c>
      <c r="R41" s="203"/>
    </row>
    <row r="42" spans="1:18" s="194" customFormat="1" x14ac:dyDescent="0.25">
      <c r="A42" s="195">
        <v>120423</v>
      </c>
      <c r="B42" s="196">
        <v>5971.28</v>
      </c>
      <c r="C42" s="197">
        <v>26</v>
      </c>
      <c r="D42" s="198">
        <v>45202</v>
      </c>
      <c r="E42" s="199">
        <v>5</v>
      </c>
      <c r="F42" s="200">
        <v>45203</v>
      </c>
      <c r="G42" s="200">
        <v>45210</v>
      </c>
      <c r="H42" s="201"/>
      <c r="I42" s="196" t="s">
        <v>13656</v>
      </c>
      <c r="J42" s="196">
        <v>520</v>
      </c>
      <c r="K42" s="196">
        <v>19</v>
      </c>
      <c r="L42" s="196">
        <v>75</v>
      </c>
      <c r="M42" s="196">
        <v>0</v>
      </c>
      <c r="N42" s="196">
        <v>1</v>
      </c>
      <c r="O42" s="196"/>
      <c r="P42" s="202"/>
      <c r="Q42" s="203" t="s">
        <v>9067</v>
      </c>
      <c r="R42" s="203"/>
    </row>
    <row r="43" spans="1:18" s="242" customFormat="1" x14ac:dyDescent="0.25">
      <c r="A43" s="237">
        <v>121088</v>
      </c>
      <c r="B43" s="237">
        <v>6144.7</v>
      </c>
      <c r="C43" s="238">
        <v>5</v>
      </c>
      <c r="D43" s="239">
        <v>45204</v>
      </c>
      <c r="E43" s="237">
        <v>3</v>
      </c>
      <c r="F43" s="239">
        <v>45204</v>
      </c>
      <c r="G43" s="239">
        <v>45209</v>
      </c>
      <c r="H43" s="239"/>
      <c r="I43" s="237" t="s">
        <v>13656</v>
      </c>
      <c r="J43" s="237">
        <v>699</v>
      </c>
      <c r="K43" s="237">
        <v>5</v>
      </c>
      <c r="L43" s="237">
        <v>98</v>
      </c>
      <c r="M43" s="237">
        <v>1</v>
      </c>
      <c r="N43" s="237">
        <v>1</v>
      </c>
      <c r="O43" s="237"/>
      <c r="P43" s="240"/>
      <c r="Q43" s="241" t="s">
        <v>9061</v>
      </c>
      <c r="R43" s="241"/>
    </row>
    <row r="44" spans="1:18" s="194" customFormat="1" x14ac:dyDescent="0.25">
      <c r="A44" s="236" t="s">
        <v>13700</v>
      </c>
      <c r="B44" s="196">
        <f>87897*C44/3450</f>
        <v>39489.956521739128</v>
      </c>
      <c r="C44" s="197">
        <v>1550</v>
      </c>
      <c r="D44" s="198">
        <v>45170</v>
      </c>
      <c r="E44" s="199">
        <v>20</v>
      </c>
      <c r="F44" s="200">
        <v>45175</v>
      </c>
      <c r="G44" s="243" t="s">
        <v>13701</v>
      </c>
      <c r="H44" s="201"/>
      <c r="I44" s="196" t="s">
        <v>511</v>
      </c>
      <c r="J44" s="196">
        <v>155</v>
      </c>
      <c r="K44" s="196">
        <v>3</v>
      </c>
      <c r="L44" s="196">
        <v>30</v>
      </c>
      <c r="M44" s="196">
        <v>1</v>
      </c>
      <c r="N44" s="196">
        <v>1</v>
      </c>
      <c r="O44" s="196" t="s">
        <v>13672</v>
      </c>
      <c r="P44" s="202" t="s">
        <v>13702</v>
      </c>
      <c r="Q44" s="203" t="s">
        <v>3857</v>
      </c>
      <c r="R44" s="203"/>
    </row>
    <row r="45" spans="1:18" s="194" customFormat="1" x14ac:dyDescent="0.25">
      <c r="A45" s="199" t="s">
        <v>13703</v>
      </c>
      <c r="B45" s="196">
        <v>4047.7</v>
      </c>
      <c r="C45" s="197">
        <v>30</v>
      </c>
      <c r="D45" s="198">
        <v>45203</v>
      </c>
      <c r="E45" s="199" t="s">
        <v>13704</v>
      </c>
      <c r="F45" s="200">
        <v>45201</v>
      </c>
      <c r="G45" s="200">
        <v>45208</v>
      </c>
      <c r="H45" s="201"/>
      <c r="I45" s="196" t="s">
        <v>13656</v>
      </c>
      <c r="J45" s="196">
        <v>117</v>
      </c>
      <c r="K45" s="196">
        <v>20</v>
      </c>
      <c r="L45" s="196">
        <v>58</v>
      </c>
      <c r="M45" s="196">
        <v>1</v>
      </c>
      <c r="N45" s="196">
        <v>1</v>
      </c>
      <c r="O45" s="196"/>
      <c r="P45" s="202" t="s">
        <v>13691</v>
      </c>
      <c r="Q45" s="203" t="s">
        <v>90</v>
      </c>
      <c r="R45" s="203"/>
    </row>
    <row r="46" spans="1:18" s="194" customFormat="1" x14ac:dyDescent="0.25">
      <c r="A46" s="199" t="s">
        <v>13705</v>
      </c>
      <c r="B46" s="196">
        <v>20989</v>
      </c>
      <c r="C46" s="197">
        <v>100</v>
      </c>
      <c r="D46" s="198">
        <v>45068</v>
      </c>
      <c r="E46" s="199">
        <v>5</v>
      </c>
      <c r="F46" s="200">
        <v>45201</v>
      </c>
      <c r="G46" s="200">
        <v>45208</v>
      </c>
      <c r="H46" s="201"/>
      <c r="I46" s="196" t="s">
        <v>511</v>
      </c>
      <c r="J46" s="196">
        <v>602</v>
      </c>
      <c r="K46" s="196">
        <v>35</v>
      </c>
      <c r="L46" s="196">
        <v>93</v>
      </c>
      <c r="M46" s="196">
        <v>1</v>
      </c>
      <c r="N46" s="196">
        <v>1</v>
      </c>
      <c r="O46" s="196" t="s">
        <v>13672</v>
      </c>
      <c r="P46" s="202" t="s">
        <v>13698</v>
      </c>
      <c r="Q46" s="203" t="s">
        <v>90</v>
      </c>
      <c r="R46" s="203"/>
    </row>
    <row r="47" spans="1:18" s="194" customFormat="1" x14ac:dyDescent="0.25">
      <c r="A47" s="199">
        <v>120864</v>
      </c>
      <c r="B47" s="196">
        <v>3310</v>
      </c>
      <c r="C47" s="197">
        <v>20</v>
      </c>
      <c r="D47" s="198">
        <v>45204</v>
      </c>
      <c r="E47" s="199">
        <v>5</v>
      </c>
      <c r="F47" s="200">
        <v>45198</v>
      </c>
      <c r="G47" s="200">
        <v>45205</v>
      </c>
      <c r="H47" s="201"/>
      <c r="I47" s="196" t="s">
        <v>13656</v>
      </c>
      <c r="J47" s="196">
        <v>103</v>
      </c>
      <c r="K47" s="196">
        <v>1</v>
      </c>
      <c r="L47" s="196">
        <v>37</v>
      </c>
      <c r="M47" s="196">
        <v>0</v>
      </c>
      <c r="N47" s="196">
        <v>1</v>
      </c>
      <c r="O47" s="196"/>
      <c r="P47" s="202"/>
      <c r="Q47" s="203" t="s">
        <v>9034</v>
      </c>
      <c r="R47" s="215" t="s">
        <v>13706</v>
      </c>
    </row>
    <row r="48" spans="1:18" s="9" customFormat="1" x14ac:dyDescent="0.25">
      <c r="A48" s="244" t="s">
        <v>13707</v>
      </c>
      <c r="B48" s="245">
        <f>16536.24*C48/136</f>
        <v>121.59000000000002</v>
      </c>
      <c r="C48" s="246">
        <v>1</v>
      </c>
      <c r="D48" s="247">
        <v>45145</v>
      </c>
      <c r="E48" s="244">
        <v>10</v>
      </c>
      <c r="F48" s="248">
        <v>45138</v>
      </c>
      <c r="G48" s="249">
        <v>45152</v>
      </c>
      <c r="H48" s="250"/>
      <c r="I48" s="245" t="s">
        <v>511</v>
      </c>
      <c r="J48" s="245">
        <v>400</v>
      </c>
      <c r="K48" s="245">
        <v>18</v>
      </c>
      <c r="L48" s="245">
        <v>120</v>
      </c>
      <c r="M48" s="245">
        <v>1</v>
      </c>
      <c r="N48" s="245">
        <v>1</v>
      </c>
      <c r="O48" s="245" t="s">
        <v>13672</v>
      </c>
      <c r="P48" s="251" t="s">
        <v>13708</v>
      </c>
      <c r="Q48" s="252" t="s">
        <v>13709</v>
      </c>
      <c r="R48" s="253" t="s">
        <v>13710</v>
      </c>
    </row>
    <row r="49" spans="1:68" s="265" customFormat="1" x14ac:dyDescent="0.25">
      <c r="A49" s="254" t="s">
        <v>839</v>
      </c>
      <c r="B49" s="255">
        <f>14105*(C49/125)</f>
        <v>5642</v>
      </c>
      <c r="C49" s="256">
        <v>50</v>
      </c>
      <c r="D49" s="257">
        <v>44571</v>
      </c>
      <c r="E49" s="254">
        <v>10</v>
      </c>
      <c r="F49" s="258">
        <v>44917</v>
      </c>
      <c r="G49" s="259" t="s">
        <v>13711</v>
      </c>
      <c r="H49" s="260" t="s">
        <v>13712</v>
      </c>
      <c r="I49" s="261" t="s">
        <v>511</v>
      </c>
      <c r="J49" s="261">
        <v>554</v>
      </c>
      <c r="K49" s="261">
        <v>16</v>
      </c>
      <c r="L49" s="261">
        <v>92</v>
      </c>
      <c r="M49" s="261">
        <v>1</v>
      </c>
      <c r="N49" s="261">
        <v>1</v>
      </c>
      <c r="O49" s="261" t="s">
        <v>13713</v>
      </c>
      <c r="P49" s="262" t="s">
        <v>13714</v>
      </c>
      <c r="Q49" s="263" t="s">
        <v>12151</v>
      </c>
      <c r="R49" s="264" t="s">
        <v>13715</v>
      </c>
    </row>
    <row r="50" spans="1:68" s="271" customFormat="1" ht="15" customHeight="1" x14ac:dyDescent="0.25">
      <c r="A50" s="261" t="s">
        <v>13716</v>
      </c>
      <c r="B50" s="266">
        <v>7996</v>
      </c>
      <c r="C50" s="267" t="s">
        <v>13717</v>
      </c>
      <c r="D50" s="268">
        <v>44439</v>
      </c>
      <c r="E50" s="269">
        <v>20</v>
      </c>
      <c r="F50" s="258">
        <v>44922</v>
      </c>
      <c r="G50" s="259">
        <v>44939</v>
      </c>
      <c r="H50" s="260"/>
      <c r="I50" s="261" t="s">
        <v>511</v>
      </c>
      <c r="J50" s="261">
        <v>148</v>
      </c>
      <c r="K50" s="261">
        <v>9</v>
      </c>
      <c r="L50" s="261">
        <v>59</v>
      </c>
      <c r="M50" s="261">
        <v>1</v>
      </c>
      <c r="N50" s="261">
        <v>1</v>
      </c>
      <c r="O50" s="261" t="s">
        <v>13667</v>
      </c>
      <c r="P50" s="270" t="s">
        <v>13677</v>
      </c>
      <c r="Q50" s="263" t="s">
        <v>13678</v>
      </c>
      <c r="R50" s="264" t="s">
        <v>13715</v>
      </c>
    </row>
    <row r="51" spans="1:68" s="279" customFormat="1" x14ac:dyDescent="0.25">
      <c r="A51" s="272" t="s">
        <v>13718</v>
      </c>
      <c r="B51" s="273">
        <v>3500</v>
      </c>
      <c r="C51" s="274">
        <v>200</v>
      </c>
      <c r="D51" s="275">
        <v>44697</v>
      </c>
      <c r="E51" s="272">
        <v>20</v>
      </c>
      <c r="F51" s="275">
        <v>44739</v>
      </c>
      <c r="G51" s="275">
        <v>44767</v>
      </c>
      <c r="H51" s="275"/>
      <c r="I51" s="272" t="s">
        <v>511</v>
      </c>
      <c r="J51" s="272">
        <v>127</v>
      </c>
      <c r="K51" s="272">
        <v>4</v>
      </c>
      <c r="L51" s="272">
        <v>25</v>
      </c>
      <c r="M51" s="272">
        <v>1</v>
      </c>
      <c r="N51" s="272">
        <v>1</v>
      </c>
      <c r="O51" s="272" t="s">
        <v>13719</v>
      </c>
      <c r="P51" s="276"/>
      <c r="Q51" s="277" t="s">
        <v>10099</v>
      </c>
      <c r="R51" s="278"/>
    </row>
    <row r="52" spans="1:68" s="286" customFormat="1" ht="15" customHeight="1" x14ac:dyDescent="0.25">
      <c r="A52" s="280" t="s">
        <v>13720</v>
      </c>
      <c r="B52" s="281"/>
      <c r="C52" s="282"/>
      <c r="D52" s="283"/>
      <c r="E52" s="284"/>
      <c r="F52" s="283"/>
      <c r="G52" s="285"/>
      <c r="H52" s="283"/>
      <c r="I52" s="284"/>
      <c r="J52" s="280"/>
      <c r="K52" s="280"/>
      <c r="L52" s="280"/>
      <c r="Q52" s="287"/>
      <c r="R52" s="287" t="s">
        <v>496</v>
      </c>
      <c r="S52" s="288">
        <v>44151</v>
      </c>
      <c r="T52" s="288">
        <v>44152</v>
      </c>
      <c r="U52" s="288">
        <v>44153</v>
      </c>
      <c r="V52" s="288">
        <v>44154</v>
      </c>
      <c r="W52" s="288">
        <v>44155</v>
      </c>
      <c r="X52" s="288">
        <v>44158</v>
      </c>
      <c r="Y52" s="288">
        <v>44159</v>
      </c>
      <c r="Z52" s="288">
        <v>44160</v>
      </c>
      <c r="AA52" s="289">
        <v>44161</v>
      </c>
      <c r="AB52" s="289">
        <v>44162</v>
      </c>
      <c r="AC52" s="288">
        <v>44165</v>
      </c>
      <c r="AD52" s="288">
        <v>44166</v>
      </c>
      <c r="AE52" s="288">
        <v>44167</v>
      </c>
      <c r="AF52" s="288">
        <v>44168</v>
      </c>
      <c r="AG52" s="288">
        <v>44169</v>
      </c>
      <c r="AH52" s="288">
        <v>44172</v>
      </c>
      <c r="AI52" s="288">
        <v>44173</v>
      </c>
      <c r="AJ52" s="288">
        <v>44174</v>
      </c>
      <c r="AK52" s="288">
        <v>44175</v>
      </c>
      <c r="AL52" s="288">
        <v>44176</v>
      </c>
      <c r="AM52" s="288">
        <v>44179</v>
      </c>
      <c r="AN52" s="288">
        <v>44180</v>
      </c>
      <c r="AO52" s="288">
        <v>44181</v>
      </c>
      <c r="AP52" s="288">
        <v>44182</v>
      </c>
      <c r="AQ52" s="288">
        <v>44183</v>
      </c>
      <c r="AR52" s="288">
        <v>44186</v>
      </c>
      <c r="AS52" s="288">
        <v>44187</v>
      </c>
      <c r="AT52" s="288">
        <v>44188</v>
      </c>
      <c r="AU52" s="288">
        <v>44189</v>
      </c>
      <c r="AV52" s="289">
        <v>44190</v>
      </c>
      <c r="AW52" s="288">
        <v>44193</v>
      </c>
      <c r="AX52" s="288">
        <v>44194</v>
      </c>
      <c r="AY52" s="288">
        <v>44195</v>
      </c>
      <c r="AZ52" s="288">
        <v>44196</v>
      </c>
      <c r="BA52" s="289">
        <v>43831</v>
      </c>
      <c r="BB52" s="288">
        <v>43834</v>
      </c>
      <c r="BC52" s="288">
        <v>43835</v>
      </c>
      <c r="BD52" s="288">
        <v>43836</v>
      </c>
      <c r="BE52" s="288">
        <v>43837</v>
      </c>
      <c r="BF52" s="288">
        <v>43838</v>
      </c>
      <c r="BG52" s="288">
        <v>43841</v>
      </c>
      <c r="BH52" s="288">
        <v>43842</v>
      </c>
      <c r="BI52" s="288">
        <v>43843</v>
      </c>
      <c r="BJ52" s="288">
        <v>43844</v>
      </c>
      <c r="BK52" s="288">
        <v>43845</v>
      </c>
      <c r="BL52" s="288">
        <v>43848</v>
      </c>
      <c r="BM52" s="288">
        <v>43849</v>
      </c>
      <c r="BN52" s="288">
        <v>43850</v>
      </c>
      <c r="BO52" s="288">
        <v>43851</v>
      </c>
      <c r="BP52" s="288">
        <v>43852</v>
      </c>
    </row>
    <row r="53" spans="1:68" s="235" customFormat="1" x14ac:dyDescent="0.25">
      <c r="A53" s="199" t="s">
        <v>13721</v>
      </c>
      <c r="B53" s="199">
        <v>0</v>
      </c>
      <c r="C53" s="197">
        <v>5</v>
      </c>
      <c r="D53" s="198">
        <v>45176</v>
      </c>
      <c r="E53" s="199">
        <v>3</v>
      </c>
      <c r="F53" s="198" t="s">
        <v>724</v>
      </c>
      <c r="G53" s="198">
        <v>45205</v>
      </c>
      <c r="H53" s="201"/>
      <c r="I53" s="199" t="s">
        <v>516</v>
      </c>
      <c r="J53" s="199">
        <v>0</v>
      </c>
      <c r="K53" s="199">
        <v>4</v>
      </c>
      <c r="L53" s="199">
        <v>0</v>
      </c>
      <c r="M53" s="199">
        <v>0</v>
      </c>
      <c r="N53" s="199">
        <v>0</v>
      </c>
      <c r="O53" s="199">
        <v>0</v>
      </c>
      <c r="P53" s="232" t="s">
        <v>13694</v>
      </c>
      <c r="Q53" s="233" t="s">
        <v>13695</v>
      </c>
      <c r="R53" s="215" t="s">
        <v>13706</v>
      </c>
    </row>
    <row r="54" spans="1:68" s="194" customFormat="1" x14ac:dyDescent="0.25">
      <c r="A54" s="199">
        <v>119577</v>
      </c>
      <c r="B54" s="196">
        <v>5825.1</v>
      </c>
      <c r="C54" s="197">
        <v>145</v>
      </c>
      <c r="D54" s="198">
        <v>45189</v>
      </c>
      <c r="E54" s="199">
        <v>10</v>
      </c>
      <c r="F54" s="200">
        <v>45191</v>
      </c>
      <c r="G54" s="200">
        <v>45205</v>
      </c>
      <c r="H54" s="201"/>
      <c r="I54" s="196" t="s">
        <v>13656</v>
      </c>
      <c r="J54" s="196">
        <v>203</v>
      </c>
      <c r="K54" s="196">
        <v>0</v>
      </c>
      <c r="L54" s="196">
        <v>13</v>
      </c>
      <c r="M54" s="196">
        <v>1</v>
      </c>
      <c r="N54" s="196">
        <v>1</v>
      </c>
      <c r="O54" s="196"/>
      <c r="P54" s="202"/>
      <c r="Q54" s="203" t="s">
        <v>11877</v>
      </c>
      <c r="R54" s="215" t="s">
        <v>13706</v>
      </c>
    </row>
    <row r="55" spans="1:68" s="194" customFormat="1" x14ac:dyDescent="0.25">
      <c r="A55" s="199">
        <v>120864</v>
      </c>
      <c r="B55" s="196">
        <v>3310</v>
      </c>
      <c r="C55" s="197">
        <v>80</v>
      </c>
      <c r="D55" s="198">
        <v>45204</v>
      </c>
      <c r="E55" s="199">
        <v>5</v>
      </c>
      <c r="F55" s="200">
        <v>45198</v>
      </c>
      <c r="G55" s="200">
        <v>45205</v>
      </c>
      <c r="H55" s="201"/>
      <c r="I55" s="196" t="s">
        <v>13656</v>
      </c>
      <c r="J55" s="196">
        <v>103</v>
      </c>
      <c r="K55" s="196">
        <v>1</v>
      </c>
      <c r="L55" s="196">
        <v>37</v>
      </c>
      <c r="M55" s="196">
        <v>0</v>
      </c>
      <c r="N55" s="196">
        <v>1</v>
      </c>
      <c r="O55" s="196"/>
      <c r="P55" s="202"/>
      <c r="Q55" s="203" t="s">
        <v>9034</v>
      </c>
      <c r="R55" s="215" t="s">
        <v>13706</v>
      </c>
    </row>
    <row r="56" spans="1:68" s="194" customFormat="1" x14ac:dyDescent="0.25">
      <c r="A56" s="199">
        <v>119290</v>
      </c>
      <c r="B56" s="196">
        <v>3944</v>
      </c>
      <c r="C56" s="197">
        <v>50</v>
      </c>
      <c r="D56" s="198">
        <v>45204</v>
      </c>
      <c r="E56" s="199">
        <v>10</v>
      </c>
      <c r="F56" s="200">
        <v>45191</v>
      </c>
      <c r="G56" s="200">
        <v>45205</v>
      </c>
      <c r="H56" s="201"/>
      <c r="I56" s="196" t="s">
        <v>13656</v>
      </c>
      <c r="J56" s="196">
        <v>296</v>
      </c>
      <c r="K56" s="196">
        <v>5</v>
      </c>
      <c r="L56" s="196">
        <v>106</v>
      </c>
      <c r="M56" s="196">
        <v>1</v>
      </c>
      <c r="N56" s="196">
        <v>1</v>
      </c>
      <c r="O56" s="196"/>
      <c r="P56" s="202"/>
      <c r="Q56" s="203" t="s">
        <v>11877</v>
      </c>
      <c r="R56" s="215" t="s">
        <v>13706</v>
      </c>
    </row>
    <row r="57" spans="1:68" s="194" customFormat="1" x14ac:dyDescent="0.25">
      <c r="A57" s="199" t="s">
        <v>13722</v>
      </c>
      <c r="B57" s="196">
        <f>1500.24*C57/48</f>
        <v>375.06</v>
      </c>
      <c r="C57" s="197">
        <v>12</v>
      </c>
      <c r="D57" s="198">
        <v>45083</v>
      </c>
      <c r="E57" s="199">
        <v>15</v>
      </c>
      <c r="F57" s="200">
        <v>45057</v>
      </c>
      <c r="G57" s="200">
        <v>45205</v>
      </c>
      <c r="H57" s="201"/>
      <c r="I57" s="196" t="s">
        <v>13664</v>
      </c>
      <c r="J57" s="196">
        <v>22</v>
      </c>
      <c r="K57" s="196">
        <v>18</v>
      </c>
      <c r="L57" s="196">
        <v>15</v>
      </c>
      <c r="M57" s="196">
        <v>1</v>
      </c>
      <c r="N57" s="196">
        <v>1</v>
      </c>
      <c r="O57" s="196" t="s">
        <v>13667</v>
      </c>
      <c r="P57" s="202"/>
      <c r="Q57" s="203" t="s">
        <v>13686</v>
      </c>
      <c r="R57" s="215" t="s">
        <v>13706</v>
      </c>
    </row>
    <row r="58" spans="1:68" s="194" customFormat="1" x14ac:dyDescent="0.25">
      <c r="A58" s="199" t="s">
        <v>13723</v>
      </c>
      <c r="B58" s="196">
        <f>1500*C58/48</f>
        <v>375</v>
      </c>
      <c r="C58" s="197">
        <v>12</v>
      </c>
      <c r="D58" s="198"/>
      <c r="E58" s="199">
        <v>15</v>
      </c>
      <c r="F58" s="200">
        <v>45134</v>
      </c>
      <c r="G58" s="200">
        <v>45205</v>
      </c>
      <c r="H58" s="201"/>
      <c r="I58" s="196" t="s">
        <v>511</v>
      </c>
      <c r="J58" s="196">
        <v>22</v>
      </c>
      <c r="K58" s="196">
        <v>18</v>
      </c>
      <c r="L58" s="196">
        <v>15</v>
      </c>
      <c r="M58" s="196">
        <v>1</v>
      </c>
      <c r="N58" s="196">
        <v>1</v>
      </c>
      <c r="O58" s="196" t="s">
        <v>13667</v>
      </c>
      <c r="P58" s="202"/>
      <c r="Q58" s="203" t="s">
        <v>13688</v>
      </c>
      <c r="R58" s="215" t="s">
        <v>13706</v>
      </c>
    </row>
    <row r="59" spans="1:68" x14ac:dyDescent="0.25">
      <c r="A59" s="199">
        <v>119291</v>
      </c>
      <c r="B59" s="196">
        <v>4642</v>
      </c>
      <c r="C59" s="197">
        <v>50</v>
      </c>
      <c r="D59" s="198">
        <v>45204</v>
      </c>
      <c r="E59" s="199">
        <v>10</v>
      </c>
      <c r="F59" s="200">
        <v>45191</v>
      </c>
      <c r="G59" s="200">
        <v>45205</v>
      </c>
      <c r="H59" s="201"/>
      <c r="I59" s="196" t="s">
        <v>13656</v>
      </c>
      <c r="J59" s="196">
        <v>361</v>
      </c>
      <c r="K59" s="196">
        <v>12</v>
      </c>
      <c r="L59" s="196">
        <v>99</v>
      </c>
      <c r="M59" s="196">
        <v>1</v>
      </c>
      <c r="N59" s="196">
        <v>1</v>
      </c>
      <c r="O59" s="196"/>
      <c r="P59" s="202"/>
      <c r="Q59" s="203" t="s">
        <v>11877</v>
      </c>
      <c r="R59" s="215" t="s">
        <v>13706</v>
      </c>
      <c r="S59" s="30"/>
    </row>
    <row r="60" spans="1:68" s="194" customFormat="1" x14ac:dyDescent="0.25">
      <c r="A60" s="199">
        <v>120528</v>
      </c>
      <c r="B60" s="196">
        <v>3131</v>
      </c>
      <c r="C60" s="197">
        <v>98</v>
      </c>
      <c r="D60" s="198">
        <v>45189</v>
      </c>
      <c r="E60" s="199">
        <v>5</v>
      </c>
      <c r="F60" s="200">
        <v>45198</v>
      </c>
      <c r="G60" s="200">
        <v>45205</v>
      </c>
      <c r="H60" s="201"/>
      <c r="I60" s="196" t="s">
        <v>13656</v>
      </c>
      <c r="J60" s="196">
        <v>56</v>
      </c>
      <c r="K60" s="196">
        <v>10</v>
      </c>
      <c r="L60" s="196">
        <v>25</v>
      </c>
      <c r="M60" s="196">
        <v>0</v>
      </c>
      <c r="N60" s="196">
        <v>1</v>
      </c>
      <c r="O60" s="196"/>
      <c r="P60" s="202"/>
      <c r="Q60" s="203" t="s">
        <v>9034</v>
      </c>
      <c r="R60" s="215" t="s">
        <v>13706</v>
      </c>
    </row>
    <row r="61" spans="1:68" s="205" customFormat="1" x14ac:dyDescent="0.25">
      <c r="A61" s="199" t="s">
        <v>13724</v>
      </c>
      <c r="B61" s="196">
        <f>54345.6*C61/1500</f>
        <v>14492.16</v>
      </c>
      <c r="C61" s="197">
        <v>400</v>
      </c>
      <c r="D61" s="198">
        <v>45055</v>
      </c>
      <c r="E61" s="199">
        <v>20</v>
      </c>
      <c r="F61" s="200">
        <v>45159</v>
      </c>
      <c r="G61" s="243" t="s">
        <v>13725</v>
      </c>
      <c r="H61" s="201"/>
      <c r="I61" s="196" t="s">
        <v>511</v>
      </c>
      <c r="J61" s="196">
        <v>126</v>
      </c>
      <c r="K61" s="196">
        <v>4</v>
      </c>
      <c r="L61" s="196">
        <v>24</v>
      </c>
      <c r="M61" s="196">
        <v>1</v>
      </c>
      <c r="N61" s="196">
        <v>1</v>
      </c>
      <c r="O61" s="196" t="s">
        <v>13719</v>
      </c>
      <c r="P61" s="202" t="s">
        <v>13726</v>
      </c>
      <c r="Q61" s="203" t="s">
        <v>4809</v>
      </c>
      <c r="R61" s="215" t="s">
        <v>13706</v>
      </c>
    </row>
    <row r="62" spans="1:68" s="194" customFormat="1" x14ac:dyDescent="0.25">
      <c r="A62" s="199">
        <v>120259</v>
      </c>
      <c r="B62" s="196">
        <f>21540*C62/1200</f>
        <v>6013.25</v>
      </c>
      <c r="C62" s="197">
        <f>1200-865</f>
        <v>335</v>
      </c>
      <c r="D62" s="198">
        <v>45204</v>
      </c>
      <c r="E62" s="199">
        <v>15</v>
      </c>
      <c r="F62" s="200">
        <v>45183</v>
      </c>
      <c r="G62" s="290">
        <v>45204</v>
      </c>
      <c r="H62" s="201"/>
      <c r="I62" s="196" t="s">
        <v>511</v>
      </c>
      <c r="J62" s="196">
        <v>97</v>
      </c>
      <c r="K62" s="196">
        <v>0</v>
      </c>
      <c r="L62" s="196">
        <v>18</v>
      </c>
      <c r="M62" s="196">
        <v>1</v>
      </c>
      <c r="N62" s="196">
        <v>1</v>
      </c>
      <c r="O62" s="196" t="s">
        <v>13667</v>
      </c>
      <c r="P62" s="202" t="s">
        <v>13727</v>
      </c>
      <c r="Q62" s="203" t="s">
        <v>9236</v>
      </c>
      <c r="R62" s="215" t="s">
        <v>13706</v>
      </c>
    </row>
    <row r="63" spans="1:68" s="194" customFormat="1" ht="15" customHeight="1" x14ac:dyDescent="0.25">
      <c r="A63" s="199">
        <v>118916</v>
      </c>
      <c r="B63" s="196">
        <v>3642.5</v>
      </c>
      <c r="C63" s="197">
        <v>5</v>
      </c>
      <c r="D63" s="198">
        <v>45117</v>
      </c>
      <c r="E63" s="199">
        <v>5</v>
      </c>
      <c r="F63" s="200">
        <v>45197</v>
      </c>
      <c r="G63" s="200">
        <v>45204</v>
      </c>
      <c r="H63" s="201"/>
      <c r="I63" s="196" t="s">
        <v>1999</v>
      </c>
      <c r="J63" s="196">
        <v>251</v>
      </c>
      <c r="K63" s="196">
        <v>126</v>
      </c>
      <c r="L63" s="196">
        <v>48</v>
      </c>
      <c r="M63" s="196">
        <v>0</v>
      </c>
      <c r="N63" s="196">
        <v>1</v>
      </c>
      <c r="O63" s="196"/>
      <c r="P63" s="202"/>
      <c r="Q63" s="203" t="s">
        <v>9187</v>
      </c>
      <c r="R63" s="215" t="s">
        <v>13728</v>
      </c>
    </row>
    <row r="64" spans="1:68" s="194" customFormat="1" x14ac:dyDescent="0.25">
      <c r="A64" s="199">
        <v>120499</v>
      </c>
      <c r="B64" s="196">
        <v>2650</v>
      </c>
      <c r="C64" s="197">
        <v>50</v>
      </c>
      <c r="D64" s="198">
        <v>45182</v>
      </c>
      <c r="E64" s="199">
        <v>10</v>
      </c>
      <c r="F64" s="200">
        <v>45190</v>
      </c>
      <c r="G64" s="200">
        <v>45204</v>
      </c>
      <c r="H64" s="201"/>
      <c r="I64" s="196" t="s">
        <v>511</v>
      </c>
      <c r="J64" s="196">
        <v>125</v>
      </c>
      <c r="K64" s="196">
        <v>17</v>
      </c>
      <c r="L64" s="196">
        <v>6</v>
      </c>
      <c r="M64" s="196">
        <v>0</v>
      </c>
      <c r="N64" s="196">
        <v>1</v>
      </c>
      <c r="O64" s="196" t="s">
        <v>545</v>
      </c>
      <c r="P64" s="202" t="s">
        <v>13729</v>
      </c>
      <c r="Q64" s="203" t="s">
        <v>9165</v>
      </c>
      <c r="R64" s="215" t="s">
        <v>13728</v>
      </c>
    </row>
    <row r="65" spans="1:19" s="194" customFormat="1" x14ac:dyDescent="0.25">
      <c r="A65" s="199">
        <v>120259</v>
      </c>
      <c r="B65" s="196">
        <f>21540*C65/1200</f>
        <v>15526.75</v>
      </c>
      <c r="C65" s="197">
        <v>865</v>
      </c>
      <c r="D65" s="198">
        <v>45204</v>
      </c>
      <c r="E65" s="199">
        <v>15</v>
      </c>
      <c r="F65" s="200">
        <v>45183</v>
      </c>
      <c r="G65" s="200">
        <v>45204</v>
      </c>
      <c r="H65" s="201"/>
      <c r="I65" s="196" t="s">
        <v>511</v>
      </c>
      <c r="J65" s="196">
        <v>97</v>
      </c>
      <c r="K65" s="196">
        <v>0</v>
      </c>
      <c r="L65" s="196">
        <v>18</v>
      </c>
      <c r="M65" s="196">
        <v>1</v>
      </c>
      <c r="N65" s="196">
        <v>1</v>
      </c>
      <c r="O65" s="196" t="s">
        <v>13667</v>
      </c>
      <c r="P65" s="202" t="s">
        <v>13727</v>
      </c>
      <c r="Q65" s="203" t="s">
        <v>9236</v>
      </c>
      <c r="R65" s="215" t="s">
        <v>13728</v>
      </c>
    </row>
    <row r="66" spans="1:19" x14ac:dyDescent="0.25">
      <c r="A66" s="237">
        <v>121017</v>
      </c>
      <c r="B66" s="237">
        <v>4169</v>
      </c>
      <c r="C66" s="238">
        <v>2</v>
      </c>
      <c r="D66" s="239">
        <v>45197</v>
      </c>
      <c r="E66" s="237">
        <v>3</v>
      </c>
      <c r="F66" s="239">
        <v>45198</v>
      </c>
      <c r="G66" s="239">
        <v>45203</v>
      </c>
      <c r="H66" s="239"/>
      <c r="I66" s="237" t="s">
        <v>13656</v>
      </c>
      <c r="J66" s="237">
        <v>830</v>
      </c>
      <c r="K66" s="237">
        <v>17</v>
      </c>
      <c r="L66" s="237">
        <v>84</v>
      </c>
      <c r="M66" s="237">
        <v>1</v>
      </c>
      <c r="N66" s="237">
        <v>1</v>
      </c>
      <c r="O66" s="237"/>
      <c r="P66" s="240"/>
      <c r="Q66" s="241" t="s">
        <v>9034</v>
      </c>
      <c r="R66" s="215" t="s">
        <v>13730</v>
      </c>
      <c r="S66" s="30"/>
    </row>
    <row r="67" spans="1:19" s="194" customFormat="1" x14ac:dyDescent="0.25">
      <c r="A67" s="199" t="s">
        <v>13731</v>
      </c>
      <c r="B67" s="196">
        <v>4712</v>
      </c>
      <c r="C67" s="197">
        <v>248</v>
      </c>
      <c r="D67" s="198">
        <v>45149</v>
      </c>
      <c r="E67" s="199">
        <v>5</v>
      </c>
      <c r="F67" s="200">
        <v>45201</v>
      </c>
      <c r="G67" s="200">
        <v>45203</v>
      </c>
      <c r="H67" s="201"/>
      <c r="I67" s="196" t="s">
        <v>13656</v>
      </c>
      <c r="J67" s="196">
        <v>1</v>
      </c>
      <c r="K67" s="196">
        <v>1</v>
      </c>
      <c r="L67" s="196">
        <v>1</v>
      </c>
      <c r="M67" s="196">
        <v>1</v>
      </c>
      <c r="N67" s="196">
        <v>0</v>
      </c>
      <c r="O67" s="196"/>
      <c r="P67" s="202" t="s">
        <v>13732</v>
      </c>
      <c r="Q67" s="203" t="s">
        <v>90</v>
      </c>
      <c r="R67" s="215" t="s">
        <v>13730</v>
      </c>
    </row>
    <row r="68" spans="1:19" s="194" customFormat="1" x14ac:dyDescent="0.25">
      <c r="A68" s="199">
        <v>120636</v>
      </c>
      <c r="B68" s="196">
        <v>3370</v>
      </c>
      <c r="C68" s="197">
        <v>40</v>
      </c>
      <c r="D68" s="198">
        <v>45196</v>
      </c>
      <c r="E68" s="199">
        <v>5</v>
      </c>
      <c r="F68" s="200">
        <v>45196</v>
      </c>
      <c r="G68" s="200">
        <v>45203</v>
      </c>
      <c r="H68" s="201"/>
      <c r="I68" s="196" t="s">
        <v>13656</v>
      </c>
      <c r="J68" s="196">
        <v>2</v>
      </c>
      <c r="K68" s="196">
        <v>0</v>
      </c>
      <c r="L68" s="196">
        <v>1</v>
      </c>
      <c r="M68" s="196">
        <v>0</v>
      </c>
      <c r="N68" s="196">
        <v>1</v>
      </c>
      <c r="O68" s="196"/>
      <c r="P68" s="202"/>
      <c r="Q68" s="203" t="s">
        <v>13733</v>
      </c>
      <c r="R68" s="215" t="s">
        <v>13730</v>
      </c>
    </row>
    <row r="69" spans="1:19" s="194" customFormat="1" x14ac:dyDescent="0.25">
      <c r="A69" s="199">
        <v>120701</v>
      </c>
      <c r="B69" s="196">
        <v>3938.74</v>
      </c>
      <c r="C69" s="197">
        <v>6</v>
      </c>
      <c r="D69" s="198">
        <v>45202</v>
      </c>
      <c r="E69" s="199">
        <v>5</v>
      </c>
      <c r="F69" s="200">
        <v>45196</v>
      </c>
      <c r="G69" s="200">
        <v>45203</v>
      </c>
      <c r="H69" s="201"/>
      <c r="I69" s="196" t="s">
        <v>13656</v>
      </c>
      <c r="J69" s="196">
        <v>634</v>
      </c>
      <c r="K69" s="196">
        <v>32</v>
      </c>
      <c r="L69" s="196">
        <v>54</v>
      </c>
      <c r="M69" s="196">
        <v>0</v>
      </c>
      <c r="N69" s="196">
        <v>1</v>
      </c>
      <c r="O69" s="196"/>
      <c r="P69" s="202"/>
      <c r="Q69" s="203" t="s">
        <v>9102</v>
      </c>
      <c r="R69" s="215" t="s">
        <v>13730</v>
      </c>
    </row>
    <row r="70" spans="1:19" s="216" customFormat="1" x14ac:dyDescent="0.25">
      <c r="A70" s="195">
        <v>120387</v>
      </c>
      <c r="B70" s="196">
        <v>4234</v>
      </c>
      <c r="C70" s="197">
        <v>2</v>
      </c>
      <c r="D70" s="198">
        <v>45203</v>
      </c>
      <c r="E70" s="199">
        <v>10</v>
      </c>
      <c r="F70" s="200">
        <v>45188</v>
      </c>
      <c r="G70" s="200">
        <v>45202</v>
      </c>
      <c r="H70" s="201"/>
      <c r="I70" s="196" t="s">
        <v>13656</v>
      </c>
      <c r="J70" s="196">
        <v>1204</v>
      </c>
      <c r="K70" s="196">
        <v>23</v>
      </c>
      <c r="L70" s="196">
        <v>106</v>
      </c>
      <c r="M70" s="196"/>
      <c r="N70" s="196"/>
      <c r="O70" s="196"/>
      <c r="P70" s="202"/>
      <c r="Q70" s="203" t="s">
        <v>4856</v>
      </c>
      <c r="R70" s="215" t="s">
        <v>13734</v>
      </c>
    </row>
    <row r="71" spans="1:19" s="194" customFormat="1" x14ac:dyDescent="0.25">
      <c r="A71" s="199" t="s">
        <v>13735</v>
      </c>
      <c r="B71" s="196">
        <v>17940</v>
      </c>
      <c r="C71" s="197">
        <v>20</v>
      </c>
      <c r="D71" s="198">
        <v>45166</v>
      </c>
      <c r="E71" s="199">
        <v>5</v>
      </c>
      <c r="F71" s="200">
        <v>45195</v>
      </c>
      <c r="G71" s="200">
        <v>45202</v>
      </c>
      <c r="H71" s="201"/>
      <c r="I71" s="196" t="s">
        <v>13656</v>
      </c>
      <c r="J71" s="196">
        <v>1380</v>
      </c>
      <c r="K71" s="196">
        <v>0</v>
      </c>
      <c r="L71" s="196">
        <v>222</v>
      </c>
      <c r="M71" s="196">
        <v>1</v>
      </c>
      <c r="N71" s="196">
        <v>1</v>
      </c>
      <c r="O71" s="196"/>
      <c r="P71" s="202" t="s">
        <v>187</v>
      </c>
      <c r="Q71" s="203" t="s">
        <v>9102</v>
      </c>
      <c r="R71" s="215" t="s">
        <v>13734</v>
      </c>
    </row>
    <row r="72" spans="1:19" s="194" customFormat="1" x14ac:dyDescent="0.25">
      <c r="A72" s="199">
        <v>120702</v>
      </c>
      <c r="B72" s="196">
        <v>4842</v>
      </c>
      <c r="C72" s="197">
        <v>20</v>
      </c>
      <c r="D72" s="198">
        <v>45195</v>
      </c>
      <c r="E72" s="199">
        <v>5</v>
      </c>
      <c r="F72" s="200">
        <v>45190</v>
      </c>
      <c r="G72" s="243" t="s">
        <v>13736</v>
      </c>
      <c r="H72" s="201"/>
      <c r="I72" s="196" t="s">
        <v>13656</v>
      </c>
      <c r="J72" s="196">
        <v>417</v>
      </c>
      <c r="K72" s="196">
        <v>4</v>
      </c>
      <c r="L72" s="196">
        <v>77</v>
      </c>
      <c r="M72" s="196">
        <v>0</v>
      </c>
      <c r="N72" s="196">
        <v>1</v>
      </c>
      <c r="O72" s="196" t="s">
        <v>640</v>
      </c>
      <c r="P72" s="202"/>
      <c r="Q72" s="203" t="s">
        <v>9165</v>
      </c>
      <c r="R72" s="215" t="s">
        <v>13734</v>
      </c>
    </row>
    <row r="73" spans="1:19" s="194" customFormat="1" x14ac:dyDescent="0.25">
      <c r="A73" s="199" t="s">
        <v>4759</v>
      </c>
      <c r="B73" s="196">
        <v>5927</v>
      </c>
      <c r="C73" s="197">
        <v>248</v>
      </c>
      <c r="D73" s="198">
        <v>45156</v>
      </c>
      <c r="E73" s="199">
        <v>5</v>
      </c>
      <c r="F73" s="200">
        <v>45195</v>
      </c>
      <c r="G73" s="200">
        <v>45202</v>
      </c>
      <c r="H73" s="201"/>
      <c r="I73" s="196" t="s">
        <v>13656</v>
      </c>
      <c r="J73" s="196">
        <v>2</v>
      </c>
      <c r="K73" s="196">
        <v>0</v>
      </c>
      <c r="L73" s="196">
        <v>2</v>
      </c>
      <c r="M73" s="196">
        <v>1</v>
      </c>
      <c r="N73" s="196">
        <v>1</v>
      </c>
      <c r="O73" s="196"/>
      <c r="P73" s="202" t="s">
        <v>679</v>
      </c>
      <c r="Q73" s="203" t="s">
        <v>9102</v>
      </c>
      <c r="R73" s="215" t="s">
        <v>13734</v>
      </c>
    </row>
    <row r="74" spans="1:19" s="194" customFormat="1" x14ac:dyDescent="0.25">
      <c r="A74" s="199">
        <v>118397</v>
      </c>
      <c r="B74" s="196">
        <v>6331.4</v>
      </c>
      <c r="C74" s="197">
        <v>90</v>
      </c>
      <c r="D74" s="198">
        <v>45187</v>
      </c>
      <c r="E74" s="199">
        <v>20</v>
      </c>
      <c r="F74" s="200">
        <v>45174</v>
      </c>
      <c r="G74" s="200">
        <v>45202</v>
      </c>
      <c r="H74" s="201"/>
      <c r="I74" s="196" t="s">
        <v>1999</v>
      </c>
      <c r="J74" s="196">
        <v>336</v>
      </c>
      <c r="K74" s="196">
        <v>3</v>
      </c>
      <c r="L74" s="196">
        <v>96</v>
      </c>
      <c r="M74" s="196">
        <v>1</v>
      </c>
      <c r="N74" s="196">
        <v>1</v>
      </c>
      <c r="O74" s="196"/>
      <c r="P74" s="202"/>
      <c r="Q74" s="203" t="s">
        <v>13695</v>
      </c>
      <c r="R74" s="215" t="s">
        <v>13734</v>
      </c>
    </row>
    <row r="75" spans="1:19" s="194" customFormat="1" x14ac:dyDescent="0.25">
      <c r="A75" s="199">
        <v>120429</v>
      </c>
      <c r="B75" s="196">
        <v>2407.5</v>
      </c>
      <c r="C75" s="197">
        <v>50</v>
      </c>
      <c r="D75" s="198">
        <v>45187</v>
      </c>
      <c r="E75" s="199">
        <v>15</v>
      </c>
      <c r="F75" s="200">
        <v>45181</v>
      </c>
      <c r="G75" s="200">
        <v>45202</v>
      </c>
      <c r="H75" s="201"/>
      <c r="I75" s="196" t="s">
        <v>511</v>
      </c>
      <c r="J75" s="196">
        <v>94</v>
      </c>
      <c r="K75" s="196">
        <v>13</v>
      </c>
      <c r="L75" s="196">
        <v>29</v>
      </c>
      <c r="M75" s="196">
        <v>0</v>
      </c>
      <c r="N75" s="196">
        <v>1</v>
      </c>
      <c r="O75" s="196" t="s">
        <v>545</v>
      </c>
      <c r="P75" s="202" t="s">
        <v>13737</v>
      </c>
      <c r="Q75" s="203" t="s">
        <v>9107</v>
      </c>
      <c r="R75" s="215" t="s">
        <v>13734</v>
      </c>
    </row>
    <row r="76" spans="1:19" s="205" customFormat="1" x14ac:dyDescent="0.25">
      <c r="A76" s="199">
        <v>120432</v>
      </c>
      <c r="B76" s="196">
        <v>3371.63</v>
      </c>
      <c r="C76" s="197">
        <v>13</v>
      </c>
      <c r="D76" s="198">
        <v>45202</v>
      </c>
      <c r="E76" s="199">
        <v>10</v>
      </c>
      <c r="F76" s="200">
        <v>45188</v>
      </c>
      <c r="G76" s="200">
        <v>45202</v>
      </c>
      <c r="H76" s="201"/>
      <c r="I76" s="196" t="s">
        <v>13664</v>
      </c>
      <c r="J76" s="196">
        <v>318</v>
      </c>
      <c r="K76" s="196">
        <v>84</v>
      </c>
      <c r="L76" s="196">
        <v>43</v>
      </c>
      <c r="M76" s="196">
        <v>0</v>
      </c>
      <c r="N76" s="196">
        <v>1</v>
      </c>
      <c r="O76" s="196"/>
      <c r="P76" s="202" t="s">
        <v>13738</v>
      </c>
      <c r="Q76" s="203" t="s">
        <v>4856</v>
      </c>
      <c r="R76" s="215" t="s">
        <v>13734</v>
      </c>
    </row>
    <row r="77" spans="1:19" s="242" customFormat="1" ht="15" customHeight="1" x14ac:dyDescent="0.25">
      <c r="A77" s="237">
        <v>120883</v>
      </c>
      <c r="B77" s="237">
        <v>4680</v>
      </c>
      <c r="C77" s="238">
        <v>270</v>
      </c>
      <c r="D77" s="239">
        <v>45196</v>
      </c>
      <c r="E77" s="237">
        <v>3</v>
      </c>
      <c r="F77" s="239">
        <v>45196</v>
      </c>
      <c r="G77" s="239">
        <v>45201</v>
      </c>
      <c r="H77" s="239"/>
      <c r="I77" s="237" t="s">
        <v>13656</v>
      </c>
      <c r="J77" s="237">
        <v>2</v>
      </c>
      <c r="K77" s="237">
        <v>0</v>
      </c>
      <c r="L77" s="237">
        <v>2</v>
      </c>
      <c r="M77" s="237">
        <v>0</v>
      </c>
      <c r="N77" s="237">
        <v>1</v>
      </c>
      <c r="O77" s="237"/>
      <c r="P77" s="240"/>
      <c r="Q77" s="241" t="s">
        <v>13733</v>
      </c>
      <c r="R77" s="215" t="s">
        <v>13739</v>
      </c>
    </row>
    <row r="78" spans="1:19" s="205" customFormat="1" x14ac:dyDescent="0.25">
      <c r="A78" s="195">
        <v>120474</v>
      </c>
      <c r="B78" s="196">
        <v>7575</v>
      </c>
      <c r="C78" s="197">
        <v>5</v>
      </c>
      <c r="D78" s="198">
        <v>45208</v>
      </c>
      <c r="E78" s="199">
        <v>10</v>
      </c>
      <c r="F78" s="200">
        <v>45187</v>
      </c>
      <c r="G78" s="200">
        <v>45201</v>
      </c>
      <c r="H78" s="201"/>
      <c r="I78" s="196" t="s">
        <v>13656</v>
      </c>
      <c r="J78" s="196">
        <v>30</v>
      </c>
      <c r="K78" s="196">
        <v>199</v>
      </c>
      <c r="L78" s="196">
        <v>3</v>
      </c>
      <c r="M78" s="196">
        <v>1</v>
      </c>
      <c r="N78" s="196">
        <v>1</v>
      </c>
      <c r="O78" s="196"/>
      <c r="P78" s="202"/>
      <c r="Q78" s="203" t="s">
        <v>4809</v>
      </c>
      <c r="R78" s="215" t="s">
        <v>13739</v>
      </c>
    </row>
    <row r="79" spans="1:19" s="205" customFormat="1" x14ac:dyDescent="0.25">
      <c r="A79" s="199">
        <v>120559</v>
      </c>
      <c r="B79" s="196">
        <v>37852.5</v>
      </c>
      <c r="C79" s="197">
        <v>375</v>
      </c>
      <c r="D79" s="198">
        <v>45189</v>
      </c>
      <c r="E79" s="199">
        <v>10</v>
      </c>
      <c r="F79" s="200">
        <v>45187</v>
      </c>
      <c r="G79" s="200">
        <v>45201</v>
      </c>
      <c r="H79" s="201"/>
      <c r="I79" s="196" t="s">
        <v>13664</v>
      </c>
      <c r="J79" s="196">
        <v>422</v>
      </c>
      <c r="K79" s="196">
        <v>53</v>
      </c>
      <c r="L79" s="196">
        <v>65</v>
      </c>
      <c r="M79" s="196">
        <v>1</v>
      </c>
      <c r="N79" s="196">
        <v>1</v>
      </c>
      <c r="O79" s="196"/>
      <c r="P79" s="202" t="s">
        <v>13740</v>
      </c>
      <c r="Q79" s="203" t="s">
        <v>4809</v>
      </c>
      <c r="R79" s="215" t="s">
        <v>13739</v>
      </c>
    </row>
    <row r="80" spans="1:19" s="194" customFormat="1" x14ac:dyDescent="0.25">
      <c r="A80" s="199">
        <v>120532</v>
      </c>
      <c r="B80" s="196">
        <v>1602.5</v>
      </c>
      <c r="C80" s="197">
        <v>150</v>
      </c>
      <c r="D80" s="198">
        <v>45194</v>
      </c>
      <c r="E80" s="199">
        <v>5</v>
      </c>
      <c r="F80" s="200">
        <v>45191</v>
      </c>
      <c r="G80" s="200">
        <v>45198</v>
      </c>
      <c r="H80" s="201"/>
      <c r="I80" s="196" t="s">
        <v>13656</v>
      </c>
      <c r="J80" s="196">
        <v>33</v>
      </c>
      <c r="K80" s="196">
        <v>0</v>
      </c>
      <c r="L80" s="196">
        <v>22</v>
      </c>
      <c r="M80" s="196"/>
      <c r="N80" s="196"/>
      <c r="O80" s="196"/>
      <c r="P80" s="202"/>
      <c r="Q80" s="203" t="s">
        <v>11877</v>
      </c>
      <c r="R80" s="215" t="s">
        <v>13741</v>
      </c>
    </row>
    <row r="81" spans="1:19" x14ac:dyDescent="0.25">
      <c r="A81" s="199">
        <v>120889</v>
      </c>
      <c r="B81" s="196">
        <v>1583</v>
      </c>
      <c r="C81" s="197">
        <v>100</v>
      </c>
      <c r="D81" s="198">
        <v>45201</v>
      </c>
      <c r="E81" s="199">
        <v>5</v>
      </c>
      <c r="F81" s="200">
        <v>45191</v>
      </c>
      <c r="G81" s="200">
        <v>45198</v>
      </c>
      <c r="H81" s="201"/>
      <c r="I81" s="196" t="s">
        <v>44</v>
      </c>
      <c r="J81" s="196">
        <v>16</v>
      </c>
      <c r="K81" s="196">
        <v>4</v>
      </c>
      <c r="L81" s="196">
        <v>2</v>
      </c>
      <c r="M81" s="196">
        <v>0</v>
      </c>
      <c r="N81" s="196">
        <v>1</v>
      </c>
      <c r="O81" s="196"/>
      <c r="P81" s="202"/>
      <c r="Q81" s="203" t="s">
        <v>9165</v>
      </c>
      <c r="R81" s="215" t="s">
        <v>13741</v>
      </c>
      <c r="S81" s="30"/>
    </row>
    <row r="82" spans="1:19" s="194" customFormat="1" x14ac:dyDescent="0.25">
      <c r="A82" s="195">
        <v>119676</v>
      </c>
      <c r="B82" s="196">
        <v>3927.5</v>
      </c>
      <c r="C82" s="197">
        <v>50</v>
      </c>
      <c r="D82" s="198">
        <v>45188</v>
      </c>
      <c r="E82" s="199">
        <v>15</v>
      </c>
      <c r="F82" s="200">
        <v>45174</v>
      </c>
      <c r="G82" s="200">
        <v>45195</v>
      </c>
      <c r="H82" s="201"/>
      <c r="I82" s="196" t="s">
        <v>13664</v>
      </c>
      <c r="J82" s="196">
        <v>176</v>
      </c>
      <c r="K82" s="196">
        <v>53</v>
      </c>
      <c r="L82" s="196">
        <v>49</v>
      </c>
      <c r="M82" s="196">
        <v>0</v>
      </c>
      <c r="N82" s="196">
        <v>1</v>
      </c>
      <c r="O82" s="196"/>
      <c r="P82" s="202"/>
      <c r="Q82" s="203" t="s">
        <v>13695</v>
      </c>
      <c r="R82" s="215" t="s">
        <v>13742</v>
      </c>
    </row>
    <row r="83" spans="1:19" s="216" customFormat="1" x14ac:dyDescent="0.25">
      <c r="A83" s="195">
        <v>120529</v>
      </c>
      <c r="B83" s="196">
        <v>1583</v>
      </c>
      <c r="C83" s="197">
        <v>100</v>
      </c>
      <c r="D83" s="198">
        <v>45188</v>
      </c>
      <c r="E83" s="199">
        <v>5</v>
      </c>
      <c r="F83" s="200" t="s">
        <v>13655</v>
      </c>
      <c r="G83" s="200">
        <v>45196</v>
      </c>
      <c r="H83" s="201"/>
      <c r="I83" s="196" t="s">
        <v>13656</v>
      </c>
      <c r="J83" s="196">
        <v>17</v>
      </c>
      <c r="K83" s="196">
        <v>2</v>
      </c>
      <c r="L83" s="196">
        <v>10</v>
      </c>
      <c r="M83" s="196">
        <v>1</v>
      </c>
      <c r="N83" s="196">
        <v>1</v>
      </c>
      <c r="O83" s="196"/>
      <c r="P83" s="202"/>
      <c r="Q83" s="203" t="s">
        <v>432</v>
      </c>
      <c r="R83" s="215" t="s">
        <v>13742</v>
      </c>
    </row>
    <row r="84" spans="1:19" s="194" customFormat="1" x14ac:dyDescent="0.25">
      <c r="A84" s="195">
        <v>118702</v>
      </c>
      <c r="B84" s="196">
        <v>4420</v>
      </c>
      <c r="C84" s="197">
        <v>100</v>
      </c>
      <c r="D84" s="198">
        <v>45139</v>
      </c>
      <c r="E84" s="199">
        <v>10</v>
      </c>
      <c r="F84" s="200">
        <v>45182</v>
      </c>
      <c r="G84" s="200">
        <v>45196</v>
      </c>
      <c r="H84" s="201"/>
      <c r="I84" s="196" t="s">
        <v>511</v>
      </c>
      <c r="J84" s="196">
        <v>157</v>
      </c>
      <c r="K84" s="196">
        <v>15</v>
      </c>
      <c r="L84" s="196">
        <v>51</v>
      </c>
      <c r="M84" s="196">
        <v>1</v>
      </c>
      <c r="N84" s="196">
        <v>1</v>
      </c>
      <c r="O84" s="196" t="s">
        <v>13667</v>
      </c>
      <c r="P84" s="202" t="s">
        <v>13743</v>
      </c>
      <c r="Q84" s="203" t="s">
        <v>9347</v>
      </c>
      <c r="R84" s="215" t="s">
        <v>13742</v>
      </c>
    </row>
    <row r="85" spans="1:19" s="194" customFormat="1" x14ac:dyDescent="0.25">
      <c r="A85" s="195" t="s">
        <v>4842</v>
      </c>
      <c r="B85" s="196">
        <v>1758</v>
      </c>
      <c r="C85" s="197">
        <v>5</v>
      </c>
      <c r="D85" s="198">
        <v>45113</v>
      </c>
      <c r="E85" s="199">
        <v>15</v>
      </c>
      <c r="F85" s="200" t="s">
        <v>13655</v>
      </c>
      <c r="G85" s="200">
        <v>45195</v>
      </c>
      <c r="H85" s="201"/>
      <c r="I85" s="196" t="s">
        <v>511</v>
      </c>
      <c r="J85" s="196">
        <v>795</v>
      </c>
      <c r="K85" s="196">
        <v>8</v>
      </c>
      <c r="L85" s="196">
        <v>32</v>
      </c>
      <c r="M85" s="196">
        <v>1</v>
      </c>
      <c r="N85" s="196">
        <v>1</v>
      </c>
      <c r="O85" s="196" t="s">
        <v>13667</v>
      </c>
      <c r="P85" s="202" t="s">
        <v>187</v>
      </c>
      <c r="Q85" s="203" t="s">
        <v>13744</v>
      </c>
      <c r="R85" s="215" t="s">
        <v>13745</v>
      </c>
    </row>
    <row r="86" spans="1:19" s="216" customFormat="1" x14ac:dyDescent="0.25">
      <c r="A86" s="195">
        <v>120745</v>
      </c>
      <c r="B86" s="196">
        <v>4812</v>
      </c>
      <c r="C86" s="197">
        <v>20</v>
      </c>
      <c r="D86" s="198">
        <v>45195</v>
      </c>
      <c r="E86" s="199">
        <v>5</v>
      </c>
      <c r="F86" s="200">
        <v>45188</v>
      </c>
      <c r="G86" s="200">
        <v>45195</v>
      </c>
      <c r="H86" s="201"/>
      <c r="I86" s="196" t="s">
        <v>13664</v>
      </c>
      <c r="J86" s="196">
        <v>506</v>
      </c>
      <c r="K86" s="196">
        <v>10</v>
      </c>
      <c r="L86" s="196">
        <v>65</v>
      </c>
      <c r="M86" s="196">
        <v>1</v>
      </c>
      <c r="N86" s="196">
        <v>1</v>
      </c>
      <c r="O86" s="196"/>
      <c r="P86" s="202"/>
      <c r="Q86" s="203" t="s">
        <v>4856</v>
      </c>
      <c r="R86" s="215" t="s">
        <v>13745</v>
      </c>
    </row>
    <row r="87" spans="1:19" s="216" customFormat="1" x14ac:dyDescent="0.25">
      <c r="A87" s="195">
        <v>120638</v>
      </c>
      <c r="B87" s="196">
        <v>10946.8</v>
      </c>
      <c r="C87" s="197">
        <v>20</v>
      </c>
      <c r="D87" s="198">
        <v>45194</v>
      </c>
      <c r="E87" s="199">
        <v>5</v>
      </c>
      <c r="F87" s="200">
        <v>45188</v>
      </c>
      <c r="G87" s="200">
        <v>45195</v>
      </c>
      <c r="H87" s="201"/>
      <c r="I87" s="196" t="s">
        <v>1999</v>
      </c>
      <c r="J87" s="196">
        <v>1085</v>
      </c>
      <c r="K87" s="196">
        <v>39</v>
      </c>
      <c r="L87" s="196">
        <v>123</v>
      </c>
      <c r="M87" s="196">
        <v>1</v>
      </c>
      <c r="N87" s="196">
        <v>1</v>
      </c>
      <c r="O87" s="196"/>
      <c r="P87" s="202"/>
      <c r="Q87" s="203" t="s">
        <v>4856</v>
      </c>
      <c r="R87" s="215" t="s">
        <v>13745</v>
      </c>
    </row>
    <row r="88" spans="1:19" x14ac:dyDescent="0.25">
      <c r="A88" s="291" t="s">
        <v>4857</v>
      </c>
      <c r="B88" s="292">
        <v>2570.25</v>
      </c>
      <c r="C88" s="293">
        <v>3</v>
      </c>
      <c r="D88" s="294">
        <v>45114</v>
      </c>
      <c r="E88" s="292">
        <v>3</v>
      </c>
      <c r="F88" s="294">
        <v>45188</v>
      </c>
      <c r="G88" s="294">
        <v>45194</v>
      </c>
      <c r="H88" s="294"/>
      <c r="I88" s="295" t="s">
        <v>13656</v>
      </c>
      <c r="J88" s="295">
        <v>253</v>
      </c>
      <c r="K88" s="295">
        <v>10</v>
      </c>
      <c r="L88" s="295">
        <v>68</v>
      </c>
      <c r="M88" s="295">
        <v>1</v>
      </c>
      <c r="N88" s="295">
        <v>1</v>
      </c>
      <c r="O88" s="295" t="s">
        <v>13667</v>
      </c>
      <c r="P88" s="296"/>
      <c r="Q88" s="297" t="s">
        <v>13746</v>
      </c>
      <c r="R88" s="215" t="s">
        <v>13745</v>
      </c>
      <c r="S88" s="30"/>
    </row>
    <row r="89" spans="1:19" s="194" customFormat="1" x14ac:dyDescent="0.25">
      <c r="A89" s="199" t="s">
        <v>13747</v>
      </c>
      <c r="B89" s="196">
        <f>27615*C89/248</f>
        <v>10912.379032258064</v>
      </c>
      <c r="C89" s="197">
        <v>98</v>
      </c>
      <c r="D89" s="198">
        <v>45153</v>
      </c>
      <c r="E89" s="199">
        <v>5</v>
      </c>
      <c r="F89" s="200">
        <v>45183</v>
      </c>
      <c r="G89" s="298" t="s">
        <v>13748</v>
      </c>
      <c r="H89" s="201"/>
      <c r="I89" s="196" t="s">
        <v>511</v>
      </c>
      <c r="J89" s="196">
        <v>655</v>
      </c>
      <c r="K89" s="196">
        <v>0</v>
      </c>
      <c r="L89" s="196">
        <v>140</v>
      </c>
      <c r="M89" s="196">
        <v>1</v>
      </c>
      <c r="N89" s="196">
        <v>1</v>
      </c>
      <c r="O89" s="196" t="s">
        <v>13672</v>
      </c>
      <c r="P89" s="202" t="s">
        <v>679</v>
      </c>
      <c r="Q89" s="203" t="s">
        <v>9165</v>
      </c>
      <c r="R89" s="215" t="s">
        <v>13749</v>
      </c>
    </row>
    <row r="90" spans="1:19" s="216" customFormat="1" x14ac:dyDescent="0.25">
      <c r="A90" s="195">
        <v>120614</v>
      </c>
      <c r="B90" s="196">
        <v>2841.5</v>
      </c>
      <c r="C90" s="197">
        <v>5</v>
      </c>
      <c r="D90" s="198">
        <v>45189</v>
      </c>
      <c r="E90" s="199">
        <v>5</v>
      </c>
      <c r="F90" s="200">
        <v>45187</v>
      </c>
      <c r="G90" s="200">
        <v>45194</v>
      </c>
      <c r="H90" s="201"/>
      <c r="I90" s="196" t="s">
        <v>1999</v>
      </c>
      <c r="J90" s="196">
        <v>392</v>
      </c>
      <c r="K90" s="196">
        <v>15</v>
      </c>
      <c r="L90" s="196">
        <v>97</v>
      </c>
      <c r="M90" s="196">
        <v>1</v>
      </c>
      <c r="N90" s="196">
        <v>1</v>
      </c>
      <c r="O90" s="196"/>
      <c r="P90" s="202"/>
      <c r="Q90" s="203" t="s">
        <v>13750</v>
      </c>
      <c r="R90" s="215" t="s">
        <v>13749</v>
      </c>
    </row>
    <row r="91" spans="1:19" x14ac:dyDescent="0.25">
      <c r="A91" s="291">
        <v>120092</v>
      </c>
      <c r="B91" s="292">
        <v>2428</v>
      </c>
      <c r="C91" s="293">
        <v>4</v>
      </c>
      <c r="D91" s="294">
        <v>45194</v>
      </c>
      <c r="E91" s="292">
        <v>3</v>
      </c>
      <c r="F91" s="294">
        <v>45189</v>
      </c>
      <c r="G91" s="294">
        <v>45194</v>
      </c>
      <c r="H91" s="294"/>
      <c r="I91" s="292" t="s">
        <v>13656</v>
      </c>
      <c r="J91" s="292">
        <v>40</v>
      </c>
      <c r="K91" s="292">
        <v>47</v>
      </c>
      <c r="L91" s="292">
        <v>1</v>
      </c>
      <c r="M91" s="292">
        <v>0</v>
      </c>
      <c r="N91" s="292">
        <v>1</v>
      </c>
      <c r="O91" s="292"/>
      <c r="P91" s="296"/>
      <c r="Q91" s="297" t="s">
        <v>13751</v>
      </c>
      <c r="R91" s="215" t="s">
        <v>13749</v>
      </c>
      <c r="S91" s="30"/>
    </row>
    <row r="92" spans="1:19" s="304" customFormat="1" x14ac:dyDescent="0.25">
      <c r="A92" s="299">
        <v>120686</v>
      </c>
      <c r="B92" s="295">
        <v>2032.3</v>
      </c>
      <c r="C92" s="300">
        <v>110</v>
      </c>
      <c r="D92" s="301">
        <v>45194</v>
      </c>
      <c r="E92" s="295">
        <v>3</v>
      </c>
      <c r="F92" s="301">
        <v>45190</v>
      </c>
      <c r="G92" s="301">
        <v>45194</v>
      </c>
      <c r="H92" s="301"/>
      <c r="I92" s="295" t="s">
        <v>13656</v>
      </c>
      <c r="J92" s="295">
        <v>4</v>
      </c>
      <c r="K92" s="295">
        <v>12</v>
      </c>
      <c r="L92" s="295">
        <v>2</v>
      </c>
      <c r="M92" s="295">
        <v>0</v>
      </c>
      <c r="N92" s="295">
        <v>1</v>
      </c>
      <c r="O92" s="295"/>
      <c r="P92" s="302"/>
      <c r="Q92" s="303" t="s">
        <v>9165</v>
      </c>
      <c r="R92" s="215" t="s">
        <v>13749</v>
      </c>
    </row>
    <row r="93" spans="1:19" x14ac:dyDescent="0.25">
      <c r="A93" s="199">
        <v>119811</v>
      </c>
      <c r="B93" s="196">
        <v>6520</v>
      </c>
      <c r="C93" s="197">
        <v>40</v>
      </c>
      <c r="D93" s="198">
        <v>45189</v>
      </c>
      <c r="E93" s="199">
        <v>15</v>
      </c>
      <c r="F93" s="200">
        <v>45163</v>
      </c>
      <c r="G93" s="305" t="s">
        <v>13752</v>
      </c>
      <c r="H93" s="201"/>
      <c r="I93" s="196" t="s">
        <v>511</v>
      </c>
      <c r="J93" s="196">
        <v>35</v>
      </c>
      <c r="K93" s="196">
        <v>71</v>
      </c>
      <c r="L93" s="196">
        <v>8</v>
      </c>
      <c r="M93" s="196">
        <v>0</v>
      </c>
      <c r="N93" s="196">
        <v>1</v>
      </c>
      <c r="O93" s="196" t="s">
        <v>545</v>
      </c>
      <c r="P93" s="202"/>
      <c r="Q93" s="203" t="s">
        <v>9558</v>
      </c>
      <c r="R93" s="215" t="s">
        <v>13749</v>
      </c>
      <c r="S93" s="30"/>
    </row>
    <row r="94" spans="1:19" s="194" customFormat="1" x14ac:dyDescent="0.25">
      <c r="A94" s="185" t="s">
        <v>4904</v>
      </c>
      <c r="B94" s="186">
        <v>2812</v>
      </c>
      <c r="C94" s="187">
        <v>2</v>
      </c>
      <c r="D94" s="188">
        <v>45149</v>
      </c>
      <c r="E94" s="189">
        <v>5</v>
      </c>
      <c r="F94" s="190">
        <v>45160</v>
      </c>
      <c r="G94" s="306">
        <v>45167</v>
      </c>
      <c r="H94" s="191"/>
      <c r="I94" s="186" t="s">
        <v>511</v>
      </c>
      <c r="J94" s="186">
        <v>1</v>
      </c>
      <c r="K94" s="186">
        <v>1</v>
      </c>
      <c r="L94" s="186">
        <v>1</v>
      </c>
      <c r="M94" s="186">
        <v>1</v>
      </c>
      <c r="N94" s="186">
        <v>0</v>
      </c>
      <c r="O94" s="186" t="s">
        <v>798</v>
      </c>
      <c r="P94" s="192"/>
      <c r="Q94" s="193" t="s">
        <v>13753</v>
      </c>
      <c r="R94" s="215" t="s">
        <v>13754</v>
      </c>
    </row>
    <row r="95" spans="1:19" x14ac:dyDescent="0.25">
      <c r="A95" s="307">
        <v>120556</v>
      </c>
      <c r="B95" s="308">
        <v>5921.3</v>
      </c>
      <c r="C95" s="309">
        <v>6</v>
      </c>
      <c r="D95" s="310">
        <v>45183</v>
      </c>
      <c r="E95" s="308">
        <v>3</v>
      </c>
      <c r="F95" s="310">
        <v>45181</v>
      </c>
      <c r="G95" s="310">
        <v>45191</v>
      </c>
      <c r="H95" s="311"/>
      <c r="I95" s="308" t="s">
        <v>13664</v>
      </c>
      <c r="J95" s="308">
        <v>533</v>
      </c>
      <c r="K95" s="308">
        <v>44</v>
      </c>
      <c r="L95" s="308">
        <v>88</v>
      </c>
      <c r="M95" s="308">
        <v>1</v>
      </c>
      <c r="N95" s="308">
        <v>1</v>
      </c>
      <c r="O95" s="308"/>
      <c r="P95" s="312"/>
      <c r="Q95" s="313" t="s">
        <v>13755</v>
      </c>
      <c r="R95" s="215" t="s">
        <v>13754</v>
      </c>
      <c r="S95" s="30"/>
    </row>
    <row r="96" spans="1:19" x14ac:dyDescent="0.25">
      <c r="A96" s="195">
        <v>119574</v>
      </c>
      <c r="B96" s="196">
        <v>4067</v>
      </c>
      <c r="C96" s="197">
        <v>70</v>
      </c>
      <c r="D96" s="198">
        <v>45188</v>
      </c>
      <c r="E96" s="199">
        <v>15</v>
      </c>
      <c r="F96" s="200">
        <v>45168</v>
      </c>
      <c r="G96" s="200" t="s">
        <v>13756</v>
      </c>
      <c r="H96" s="213"/>
      <c r="I96" s="196" t="s">
        <v>511</v>
      </c>
      <c r="J96" s="196">
        <v>330</v>
      </c>
      <c r="K96" s="196">
        <v>0</v>
      </c>
      <c r="L96" s="196">
        <v>57</v>
      </c>
      <c r="M96" s="196">
        <v>1</v>
      </c>
      <c r="N96" s="196">
        <v>1</v>
      </c>
      <c r="O96" s="196" t="s">
        <v>13667</v>
      </c>
      <c r="P96" s="202" t="s">
        <v>13757</v>
      </c>
      <c r="Q96" s="203" t="s">
        <v>9514</v>
      </c>
      <c r="R96" s="215" t="s">
        <v>13754</v>
      </c>
      <c r="S96" s="30"/>
    </row>
    <row r="97" spans="1:19" s="194" customFormat="1" x14ac:dyDescent="0.25">
      <c r="A97" s="199" t="s">
        <v>13747</v>
      </c>
      <c r="B97" s="196">
        <f>27615*C97/248</f>
        <v>16702.620967741936</v>
      </c>
      <c r="C97" s="197">
        <v>150</v>
      </c>
      <c r="D97" s="198">
        <v>45153</v>
      </c>
      <c r="E97" s="199">
        <v>5</v>
      </c>
      <c r="F97" s="200">
        <v>45183</v>
      </c>
      <c r="G97" s="200">
        <v>45191</v>
      </c>
      <c r="H97" s="201"/>
      <c r="I97" s="196" t="s">
        <v>511</v>
      </c>
      <c r="J97" s="196">
        <v>655</v>
      </c>
      <c r="K97" s="196">
        <v>0</v>
      </c>
      <c r="L97" s="196">
        <v>140</v>
      </c>
      <c r="M97" s="196">
        <v>1</v>
      </c>
      <c r="N97" s="196">
        <v>1</v>
      </c>
      <c r="O97" s="196" t="s">
        <v>13672</v>
      </c>
      <c r="P97" s="202" t="s">
        <v>679</v>
      </c>
      <c r="Q97" s="203" t="s">
        <v>9165</v>
      </c>
      <c r="R97" s="215" t="s">
        <v>13754</v>
      </c>
    </row>
    <row r="98" spans="1:19" x14ac:dyDescent="0.25">
      <c r="A98" s="195">
        <v>120153</v>
      </c>
      <c r="B98" s="196">
        <v>4070</v>
      </c>
      <c r="C98" s="197">
        <v>100</v>
      </c>
      <c r="D98" s="198">
        <v>45182</v>
      </c>
      <c r="E98" s="199">
        <v>5</v>
      </c>
      <c r="F98" s="200">
        <v>45183</v>
      </c>
      <c r="G98" s="200">
        <v>45190</v>
      </c>
      <c r="H98" s="201"/>
      <c r="I98" s="196" t="s">
        <v>13664</v>
      </c>
      <c r="J98" s="196">
        <v>120</v>
      </c>
      <c r="K98" s="196">
        <v>11</v>
      </c>
      <c r="L98" s="196">
        <v>49</v>
      </c>
      <c r="M98" s="196">
        <v>1</v>
      </c>
      <c r="N98" s="196">
        <v>1</v>
      </c>
      <c r="O98" s="196"/>
      <c r="P98" s="202" t="s">
        <v>13758</v>
      </c>
      <c r="Q98" s="203" t="s">
        <v>4809</v>
      </c>
      <c r="R98" s="215" t="s">
        <v>13759</v>
      </c>
      <c r="S98" s="30"/>
    </row>
    <row r="99" spans="1:19" s="194" customFormat="1" x14ac:dyDescent="0.25">
      <c r="A99" s="195" t="s">
        <v>4926</v>
      </c>
      <c r="B99" s="196">
        <v>2694.6</v>
      </c>
      <c r="C99" s="197">
        <v>12</v>
      </c>
      <c r="D99" s="198">
        <v>45128</v>
      </c>
      <c r="E99" s="199">
        <v>5</v>
      </c>
      <c r="F99" s="200">
        <v>45183</v>
      </c>
      <c r="G99" s="200">
        <v>45190</v>
      </c>
      <c r="H99" s="201"/>
      <c r="I99" s="196" t="s">
        <v>511</v>
      </c>
      <c r="J99" s="196">
        <v>568</v>
      </c>
      <c r="K99" s="196">
        <v>6</v>
      </c>
      <c r="L99" s="196">
        <v>83</v>
      </c>
      <c r="M99" s="196">
        <v>1</v>
      </c>
      <c r="N99" s="196">
        <v>1</v>
      </c>
      <c r="O99" s="196" t="s">
        <v>13667</v>
      </c>
      <c r="P99" s="202" t="s">
        <v>187</v>
      </c>
      <c r="Q99" s="203" t="s">
        <v>9236</v>
      </c>
      <c r="R99" s="215" t="s">
        <v>13759</v>
      </c>
    </row>
    <row r="100" spans="1:19" s="194" customFormat="1" x14ac:dyDescent="0.25">
      <c r="A100" s="195">
        <v>120561</v>
      </c>
      <c r="B100" s="196">
        <v>3708</v>
      </c>
      <c r="C100" s="197">
        <v>2</v>
      </c>
      <c r="D100" s="198">
        <v>45181</v>
      </c>
      <c r="E100" s="199">
        <v>5</v>
      </c>
      <c r="F100" s="200">
        <v>45183</v>
      </c>
      <c r="G100" s="200">
        <v>45190</v>
      </c>
      <c r="H100" s="201"/>
      <c r="I100" s="196" t="s">
        <v>13664</v>
      </c>
      <c r="J100" s="196">
        <v>606</v>
      </c>
      <c r="K100" s="196">
        <v>42</v>
      </c>
      <c r="L100" s="196">
        <v>63</v>
      </c>
      <c r="M100" s="196">
        <v>1</v>
      </c>
      <c r="N100" s="196">
        <v>1</v>
      </c>
      <c r="O100" s="196"/>
      <c r="P100" s="202"/>
      <c r="Q100" s="203" t="s">
        <v>9236</v>
      </c>
      <c r="R100" s="215" t="s">
        <v>13759</v>
      </c>
    </row>
    <row r="101" spans="1:19" x14ac:dyDescent="0.25">
      <c r="A101" s="199">
        <v>119925</v>
      </c>
      <c r="B101" s="196">
        <v>5095.6000000000004</v>
      </c>
      <c r="C101" s="197">
        <v>20</v>
      </c>
      <c r="D101" s="198">
        <v>45174</v>
      </c>
      <c r="E101" s="199">
        <v>10</v>
      </c>
      <c r="F101" s="200">
        <v>45176</v>
      </c>
      <c r="G101" s="200">
        <v>45190</v>
      </c>
      <c r="H101" s="201"/>
      <c r="I101" s="196" t="s">
        <v>511</v>
      </c>
      <c r="J101" s="196">
        <v>676</v>
      </c>
      <c r="K101" s="196">
        <v>8</v>
      </c>
      <c r="L101" s="196">
        <v>90</v>
      </c>
      <c r="M101" s="196">
        <v>1</v>
      </c>
      <c r="N101" s="196">
        <v>1</v>
      </c>
      <c r="O101" s="196" t="s">
        <v>13713</v>
      </c>
      <c r="P101" s="202"/>
      <c r="Q101" s="203" t="s">
        <v>13760</v>
      </c>
      <c r="R101" s="215" t="s">
        <v>13759</v>
      </c>
      <c r="S101" s="30"/>
    </row>
    <row r="102" spans="1:19" s="194" customFormat="1" x14ac:dyDescent="0.25">
      <c r="A102" s="195">
        <v>119713</v>
      </c>
      <c r="B102" s="196">
        <v>4007</v>
      </c>
      <c r="C102" s="197">
        <v>100</v>
      </c>
      <c r="D102" s="198">
        <v>45189</v>
      </c>
      <c r="E102" s="199">
        <v>5</v>
      </c>
      <c r="F102" s="200">
        <v>45182</v>
      </c>
      <c r="G102" s="200">
        <v>45189</v>
      </c>
      <c r="H102" s="201"/>
      <c r="I102" s="196" t="s">
        <v>13664</v>
      </c>
      <c r="J102" s="196">
        <v>96</v>
      </c>
      <c r="K102" s="196">
        <v>19</v>
      </c>
      <c r="L102" s="196">
        <v>33</v>
      </c>
      <c r="M102" s="196">
        <v>0</v>
      </c>
      <c r="N102" s="196">
        <v>1</v>
      </c>
      <c r="O102" s="196"/>
      <c r="P102" s="202"/>
      <c r="Q102" s="203" t="s">
        <v>9347</v>
      </c>
      <c r="R102" s="203"/>
    </row>
    <row r="103" spans="1:19" s="194" customFormat="1" x14ac:dyDescent="0.25">
      <c r="A103" s="195">
        <v>120492</v>
      </c>
      <c r="B103" s="196">
        <v>3074</v>
      </c>
      <c r="C103" s="197">
        <v>80</v>
      </c>
      <c r="D103" s="198">
        <v>45175</v>
      </c>
      <c r="E103" s="199">
        <v>5</v>
      </c>
      <c r="F103" s="200">
        <v>45182</v>
      </c>
      <c r="G103" s="200">
        <v>45189</v>
      </c>
      <c r="H103" s="201"/>
      <c r="I103" s="196" t="s">
        <v>13664</v>
      </c>
      <c r="J103" s="196">
        <v>106</v>
      </c>
      <c r="K103" s="196">
        <v>1</v>
      </c>
      <c r="L103" s="196">
        <v>34</v>
      </c>
      <c r="M103" s="196">
        <v>1</v>
      </c>
      <c r="N103" s="196">
        <v>1</v>
      </c>
      <c r="O103" s="196"/>
      <c r="P103" s="202"/>
      <c r="Q103" s="203" t="s">
        <v>9347</v>
      </c>
      <c r="R103" s="215" t="s">
        <v>13761</v>
      </c>
    </row>
    <row r="104" spans="1:19" s="194" customFormat="1" ht="15" customHeight="1" x14ac:dyDescent="0.25">
      <c r="A104" s="199">
        <v>119188</v>
      </c>
      <c r="B104" s="196">
        <v>3949.6</v>
      </c>
      <c r="C104" s="314">
        <v>40</v>
      </c>
      <c r="D104" s="198">
        <v>45163</v>
      </c>
      <c r="E104" s="199">
        <v>15</v>
      </c>
      <c r="F104" s="200">
        <v>45166</v>
      </c>
      <c r="G104" s="200" t="s">
        <v>13762</v>
      </c>
      <c r="H104" s="201"/>
      <c r="I104" s="196" t="s">
        <v>13664</v>
      </c>
      <c r="J104" s="196">
        <v>360</v>
      </c>
      <c r="K104" s="196">
        <v>12</v>
      </c>
      <c r="L104" s="196">
        <v>45</v>
      </c>
      <c r="M104" s="196">
        <v>1</v>
      </c>
      <c r="N104" s="196">
        <v>1</v>
      </c>
      <c r="O104" s="196" t="s">
        <v>13713</v>
      </c>
      <c r="P104" s="202"/>
      <c r="Q104" s="203" t="s">
        <v>13763</v>
      </c>
      <c r="R104" s="215" t="s">
        <v>13761</v>
      </c>
    </row>
    <row r="105" spans="1:19" s="194" customFormat="1" x14ac:dyDescent="0.25">
      <c r="A105" s="199">
        <v>119554</v>
      </c>
      <c r="B105" s="196">
        <v>2960</v>
      </c>
      <c r="C105" s="197">
        <v>40</v>
      </c>
      <c r="D105" s="198">
        <v>45180</v>
      </c>
      <c r="E105" s="199">
        <v>10</v>
      </c>
      <c r="F105" s="200">
        <v>45175</v>
      </c>
      <c r="G105" s="200">
        <v>45189</v>
      </c>
      <c r="H105" s="201"/>
      <c r="I105" s="196" t="s">
        <v>516</v>
      </c>
      <c r="J105" s="196">
        <v>0</v>
      </c>
      <c r="K105" s="196">
        <v>16</v>
      </c>
      <c r="L105" s="196">
        <v>0</v>
      </c>
      <c r="M105" s="196">
        <v>0</v>
      </c>
      <c r="N105" s="196">
        <v>0</v>
      </c>
      <c r="O105" s="196">
        <v>0</v>
      </c>
      <c r="P105" s="202" t="s">
        <v>13692</v>
      </c>
      <c r="Q105" s="203" t="s">
        <v>3857</v>
      </c>
      <c r="R105" s="215" t="s">
        <v>13761</v>
      </c>
    </row>
    <row r="106" spans="1:19" s="194" customFormat="1" x14ac:dyDescent="0.25">
      <c r="A106" s="199" t="s">
        <v>13764</v>
      </c>
      <c r="B106" s="196">
        <f>54345.6*C106/1500</f>
        <v>39853.440000000002</v>
      </c>
      <c r="C106" s="197">
        <v>1100</v>
      </c>
      <c r="D106" s="198">
        <v>45055</v>
      </c>
      <c r="E106" s="199">
        <v>20</v>
      </c>
      <c r="F106" s="200">
        <v>45159</v>
      </c>
      <c r="G106" s="200" t="s">
        <v>13762</v>
      </c>
      <c r="H106" s="213"/>
      <c r="I106" s="196" t="s">
        <v>511</v>
      </c>
      <c r="J106" s="196">
        <v>126</v>
      </c>
      <c r="K106" s="196">
        <v>4</v>
      </c>
      <c r="L106" s="196">
        <v>24</v>
      </c>
      <c r="M106" s="196">
        <v>1</v>
      </c>
      <c r="N106" s="196">
        <v>1</v>
      </c>
      <c r="O106" s="196" t="s">
        <v>13719</v>
      </c>
      <c r="P106" s="202" t="s">
        <v>13726</v>
      </c>
      <c r="Q106" s="203" t="s">
        <v>13765</v>
      </c>
      <c r="R106" s="215" t="s">
        <v>13761</v>
      </c>
    </row>
    <row r="107" spans="1:19" s="9" customFormat="1" x14ac:dyDescent="0.25">
      <c r="A107" s="315" t="s">
        <v>4962</v>
      </c>
      <c r="B107" s="237">
        <v>3383</v>
      </c>
      <c r="C107" s="238">
        <v>85</v>
      </c>
      <c r="D107" s="239">
        <v>45156</v>
      </c>
      <c r="E107" s="237">
        <v>3</v>
      </c>
      <c r="F107" s="239" t="s">
        <v>13655</v>
      </c>
      <c r="G107" s="239">
        <v>45189</v>
      </c>
      <c r="H107" s="239"/>
      <c r="I107" s="237" t="s">
        <v>13656</v>
      </c>
      <c r="J107" s="237">
        <v>1</v>
      </c>
      <c r="K107" s="237">
        <v>1</v>
      </c>
      <c r="L107" s="237">
        <v>1</v>
      </c>
      <c r="M107" s="237">
        <v>0</v>
      </c>
      <c r="N107" s="237">
        <v>1</v>
      </c>
      <c r="O107" s="237" t="s">
        <v>545</v>
      </c>
      <c r="P107" s="240"/>
      <c r="Q107" s="241" t="s">
        <v>514</v>
      </c>
      <c r="R107" s="215" t="s">
        <v>13761</v>
      </c>
    </row>
    <row r="108" spans="1:19" x14ac:dyDescent="0.25">
      <c r="A108" s="315" t="s">
        <v>4971</v>
      </c>
      <c r="B108" s="237">
        <v>3383</v>
      </c>
      <c r="C108" s="238">
        <v>85</v>
      </c>
      <c r="D108" s="239">
        <v>45156</v>
      </c>
      <c r="E108" s="237">
        <v>3</v>
      </c>
      <c r="F108" s="239">
        <v>45183</v>
      </c>
      <c r="G108" s="239">
        <v>45188</v>
      </c>
      <c r="H108" s="239"/>
      <c r="I108" s="237" t="s">
        <v>13656</v>
      </c>
      <c r="J108" s="237">
        <v>1</v>
      </c>
      <c r="K108" s="237">
        <v>1</v>
      </c>
      <c r="L108" s="237">
        <v>1</v>
      </c>
      <c r="M108" s="237">
        <v>0</v>
      </c>
      <c r="N108" s="237">
        <v>1</v>
      </c>
      <c r="O108" s="237"/>
      <c r="P108" s="240"/>
      <c r="Q108" s="241" t="s">
        <v>9107</v>
      </c>
      <c r="R108" s="215" t="s">
        <v>13766</v>
      </c>
      <c r="S108" s="30"/>
    </row>
    <row r="109" spans="1:19" s="194" customFormat="1" x14ac:dyDescent="0.25">
      <c r="A109" s="199">
        <v>120334</v>
      </c>
      <c r="B109" s="196">
        <v>4970</v>
      </c>
      <c r="C109" s="197">
        <v>700</v>
      </c>
      <c r="D109" s="198">
        <v>45182</v>
      </c>
      <c r="E109" s="199">
        <v>5</v>
      </c>
      <c r="F109" s="200">
        <v>45181</v>
      </c>
      <c r="G109" s="200">
        <v>45188</v>
      </c>
      <c r="H109" s="201"/>
      <c r="I109" s="196" t="s">
        <v>511</v>
      </c>
      <c r="J109" s="196">
        <v>2</v>
      </c>
      <c r="K109" s="196">
        <v>0</v>
      </c>
      <c r="L109" s="196">
        <v>2</v>
      </c>
      <c r="M109" s="196">
        <v>0</v>
      </c>
      <c r="N109" s="196">
        <v>1</v>
      </c>
      <c r="O109" s="196" t="s">
        <v>545</v>
      </c>
      <c r="P109" s="202" t="s">
        <v>13767</v>
      </c>
      <c r="Q109" s="203" t="s">
        <v>9107</v>
      </c>
      <c r="R109" s="215" t="s">
        <v>13766</v>
      </c>
    </row>
    <row r="110" spans="1:19" s="194" customFormat="1" x14ac:dyDescent="0.25">
      <c r="A110" s="199">
        <v>120099</v>
      </c>
      <c r="B110" s="196">
        <v>3733</v>
      </c>
      <c r="C110" s="197">
        <v>150</v>
      </c>
      <c r="D110" s="198">
        <v>45170</v>
      </c>
      <c r="E110" s="199">
        <v>5</v>
      </c>
      <c r="F110" s="200">
        <v>45181</v>
      </c>
      <c r="G110" s="200">
        <v>45188</v>
      </c>
      <c r="H110" s="201"/>
      <c r="I110" s="196" t="s">
        <v>511</v>
      </c>
      <c r="J110" s="196">
        <v>62</v>
      </c>
      <c r="K110" s="196">
        <v>0</v>
      </c>
      <c r="L110" s="196">
        <v>11</v>
      </c>
      <c r="M110" s="196">
        <v>1</v>
      </c>
      <c r="N110" s="196">
        <v>1</v>
      </c>
      <c r="O110" s="196" t="s">
        <v>13667</v>
      </c>
      <c r="P110" s="202"/>
      <c r="Q110" s="203" t="s">
        <v>9107</v>
      </c>
      <c r="R110" s="215" t="s">
        <v>13766</v>
      </c>
    </row>
    <row r="111" spans="1:19" s="194" customFormat="1" x14ac:dyDescent="0.25">
      <c r="A111" s="199" t="s">
        <v>4977</v>
      </c>
      <c r="B111" s="196">
        <f>700.75+950</f>
        <v>1650.75</v>
      </c>
      <c r="C111" s="197">
        <v>2</v>
      </c>
      <c r="D111" s="198">
        <v>45181</v>
      </c>
      <c r="E111" s="199">
        <v>5</v>
      </c>
      <c r="F111" s="200">
        <v>45180</v>
      </c>
      <c r="G111" s="200">
        <v>45187</v>
      </c>
      <c r="H111" s="201"/>
      <c r="I111" s="196" t="s">
        <v>511</v>
      </c>
      <c r="J111" s="196">
        <v>475</v>
      </c>
      <c r="K111" s="196">
        <v>4</v>
      </c>
      <c r="L111" s="196">
        <v>51</v>
      </c>
      <c r="M111" s="196">
        <v>1</v>
      </c>
      <c r="N111" s="196">
        <v>1</v>
      </c>
      <c r="O111" s="196" t="s">
        <v>13667</v>
      </c>
      <c r="P111" s="202"/>
      <c r="Q111" s="203" t="s">
        <v>13768</v>
      </c>
      <c r="R111" s="215" t="s">
        <v>13769</v>
      </c>
    </row>
    <row r="112" spans="1:19" x14ac:dyDescent="0.25">
      <c r="A112" s="199">
        <v>118295</v>
      </c>
      <c r="B112" s="196">
        <v>2274</v>
      </c>
      <c r="C112" s="197">
        <v>4</v>
      </c>
      <c r="D112" s="198">
        <v>45177</v>
      </c>
      <c r="E112" s="199">
        <v>5</v>
      </c>
      <c r="F112" s="200">
        <v>45180</v>
      </c>
      <c r="G112" s="200">
        <v>45187</v>
      </c>
      <c r="H112" s="201"/>
      <c r="I112" s="196" t="s">
        <v>511</v>
      </c>
      <c r="J112" s="196">
        <v>98</v>
      </c>
      <c r="K112" s="196">
        <v>12</v>
      </c>
      <c r="L112" s="196">
        <v>50</v>
      </c>
      <c r="M112" s="196">
        <v>1</v>
      </c>
      <c r="N112" s="196">
        <v>1</v>
      </c>
      <c r="O112" s="196" t="s">
        <v>13667</v>
      </c>
      <c r="P112" s="202"/>
      <c r="Q112" s="203" t="s">
        <v>13768</v>
      </c>
      <c r="R112" s="215" t="s">
        <v>13769</v>
      </c>
      <c r="S112" s="30"/>
    </row>
    <row r="113" spans="1:19" s="194" customFormat="1" x14ac:dyDescent="0.25">
      <c r="A113" s="199" t="s">
        <v>13770</v>
      </c>
      <c r="B113" s="196">
        <f>87897*C113/3450</f>
        <v>2547.7391304347825</v>
      </c>
      <c r="C113" s="197">
        <v>100</v>
      </c>
      <c r="D113" s="198">
        <v>45170</v>
      </c>
      <c r="E113" s="199">
        <v>20</v>
      </c>
      <c r="F113" s="200">
        <v>45175</v>
      </c>
      <c r="G113" s="200">
        <v>45187</v>
      </c>
      <c r="H113" s="201"/>
      <c r="I113" s="196" t="s">
        <v>511</v>
      </c>
      <c r="J113" s="196">
        <v>155</v>
      </c>
      <c r="K113" s="196">
        <v>3</v>
      </c>
      <c r="L113" s="196">
        <v>30</v>
      </c>
      <c r="M113" s="196">
        <v>1</v>
      </c>
      <c r="N113" s="196">
        <v>1</v>
      </c>
      <c r="O113" s="196" t="s">
        <v>13672</v>
      </c>
      <c r="P113" s="202" t="s">
        <v>13702</v>
      </c>
      <c r="Q113" s="203" t="s">
        <v>3857</v>
      </c>
      <c r="R113" s="215" t="s">
        <v>13769</v>
      </c>
    </row>
    <row r="114" spans="1:19" s="194" customFormat="1" x14ac:dyDescent="0.25">
      <c r="A114" s="199" t="s">
        <v>13771</v>
      </c>
      <c r="B114" s="196">
        <v>1260</v>
      </c>
      <c r="C114" s="197">
        <v>40</v>
      </c>
      <c r="D114" s="198">
        <v>45147</v>
      </c>
      <c r="E114" s="199">
        <v>10</v>
      </c>
      <c r="F114" s="200">
        <v>45169</v>
      </c>
      <c r="G114" s="200" t="s">
        <v>13772</v>
      </c>
      <c r="H114" s="201"/>
      <c r="I114" s="196" t="s">
        <v>511</v>
      </c>
      <c r="J114" s="196">
        <v>118</v>
      </c>
      <c r="K114" s="196">
        <v>14</v>
      </c>
      <c r="L114" s="196">
        <v>52</v>
      </c>
      <c r="M114" s="196">
        <v>0</v>
      </c>
      <c r="N114" s="196">
        <v>1</v>
      </c>
      <c r="O114" s="196" t="s">
        <v>545</v>
      </c>
      <c r="P114" s="202" t="s">
        <v>187</v>
      </c>
      <c r="Q114" s="203" t="s">
        <v>9342</v>
      </c>
      <c r="R114" s="215" t="s">
        <v>13769</v>
      </c>
    </row>
    <row r="115" spans="1:19" s="194" customFormat="1" x14ac:dyDescent="0.25">
      <c r="A115" s="199" t="s">
        <v>13771</v>
      </c>
      <c r="B115" s="196">
        <v>157.5</v>
      </c>
      <c r="C115" s="197">
        <v>5</v>
      </c>
      <c r="D115" s="198">
        <v>45147</v>
      </c>
      <c r="E115" s="199">
        <v>10</v>
      </c>
      <c r="F115" s="200">
        <v>45169</v>
      </c>
      <c r="G115" s="200" t="s">
        <v>13772</v>
      </c>
      <c r="H115" s="201"/>
      <c r="I115" s="196" t="s">
        <v>511</v>
      </c>
      <c r="J115" s="196">
        <v>118</v>
      </c>
      <c r="K115" s="196">
        <v>14</v>
      </c>
      <c r="L115" s="196">
        <v>52</v>
      </c>
      <c r="M115" s="196">
        <v>0</v>
      </c>
      <c r="N115" s="196">
        <v>1</v>
      </c>
      <c r="O115" s="196" t="s">
        <v>545</v>
      </c>
      <c r="P115" s="202" t="s">
        <v>187</v>
      </c>
      <c r="Q115" s="203" t="s">
        <v>9342</v>
      </c>
      <c r="R115" s="215" t="s">
        <v>13769</v>
      </c>
    </row>
    <row r="116" spans="1:19" x14ac:dyDescent="0.25">
      <c r="A116" s="199">
        <v>116508</v>
      </c>
      <c r="B116" s="196">
        <v>1470</v>
      </c>
      <c r="C116" s="197">
        <v>120</v>
      </c>
      <c r="D116" s="198">
        <v>45163</v>
      </c>
      <c r="E116" s="199">
        <v>10</v>
      </c>
      <c r="F116" s="200">
        <v>45168</v>
      </c>
      <c r="G116" s="200" t="s">
        <v>13773</v>
      </c>
      <c r="H116" s="201"/>
      <c r="I116" s="196" t="s">
        <v>511</v>
      </c>
      <c r="J116" s="196">
        <v>13</v>
      </c>
      <c r="K116" s="196">
        <v>0</v>
      </c>
      <c r="L116" s="196">
        <v>12</v>
      </c>
      <c r="M116" s="196">
        <v>0</v>
      </c>
      <c r="N116" s="196">
        <v>1</v>
      </c>
      <c r="O116" s="196" t="s">
        <v>545</v>
      </c>
      <c r="P116" s="202"/>
      <c r="Q116" s="203" t="s">
        <v>9514</v>
      </c>
      <c r="R116" s="215" t="s">
        <v>13774</v>
      </c>
      <c r="S116" s="30"/>
    </row>
    <row r="117" spans="1:19" x14ac:dyDescent="0.25">
      <c r="A117" s="199" t="s">
        <v>13775</v>
      </c>
      <c r="B117" s="196">
        <f>1393+1000</f>
        <v>2393</v>
      </c>
      <c r="C117" s="197">
        <v>5</v>
      </c>
      <c r="D117" s="198">
        <v>45153</v>
      </c>
      <c r="E117" s="199">
        <v>5</v>
      </c>
      <c r="F117" s="200">
        <v>45176</v>
      </c>
      <c r="G117" s="200">
        <v>45184</v>
      </c>
      <c r="H117" s="201"/>
      <c r="I117" s="196" t="s">
        <v>511</v>
      </c>
      <c r="J117" s="196">
        <v>20</v>
      </c>
      <c r="K117" s="196">
        <v>11</v>
      </c>
      <c r="L117" s="196">
        <v>9</v>
      </c>
      <c r="M117" s="196">
        <v>1</v>
      </c>
      <c r="N117" s="196">
        <v>1</v>
      </c>
      <c r="O117" s="196" t="s">
        <v>13667</v>
      </c>
      <c r="P117" s="202"/>
      <c r="Q117" s="203" t="s">
        <v>13760</v>
      </c>
      <c r="R117" s="215" t="s">
        <v>13774</v>
      </c>
      <c r="S117" s="30"/>
    </row>
    <row r="118" spans="1:19" x14ac:dyDescent="0.25">
      <c r="A118" s="199" t="s">
        <v>5007</v>
      </c>
      <c r="B118" s="196">
        <f>1460+800</f>
        <v>2260</v>
      </c>
      <c r="C118" s="197">
        <v>10</v>
      </c>
      <c r="D118" s="198">
        <v>45181</v>
      </c>
      <c r="E118" s="199">
        <v>5</v>
      </c>
      <c r="F118" s="200">
        <v>45176</v>
      </c>
      <c r="G118" s="200">
        <v>45184</v>
      </c>
      <c r="H118" s="201"/>
      <c r="I118" s="196" t="s">
        <v>511</v>
      </c>
      <c r="J118" s="196">
        <v>93</v>
      </c>
      <c r="K118" s="196">
        <v>6</v>
      </c>
      <c r="L118" s="196">
        <v>45</v>
      </c>
      <c r="M118" s="196">
        <v>1</v>
      </c>
      <c r="N118" s="196">
        <v>1</v>
      </c>
      <c r="O118" s="196" t="s">
        <v>13667</v>
      </c>
      <c r="P118" s="202"/>
      <c r="Q118" s="203" t="s">
        <v>13760</v>
      </c>
      <c r="R118" s="215" t="s">
        <v>13774</v>
      </c>
      <c r="S118" s="30"/>
    </row>
    <row r="119" spans="1:19" s="194" customFormat="1" x14ac:dyDescent="0.25">
      <c r="A119" s="199" t="s">
        <v>5012</v>
      </c>
      <c r="B119" s="196">
        <v>6912</v>
      </c>
      <c r="C119" s="197">
        <v>2</v>
      </c>
      <c r="D119" s="198">
        <v>45156</v>
      </c>
      <c r="E119" s="199">
        <v>5</v>
      </c>
      <c r="F119" s="200">
        <v>45175</v>
      </c>
      <c r="G119" s="298" t="s">
        <v>13776</v>
      </c>
      <c r="H119" s="201"/>
      <c r="I119" s="196" t="s">
        <v>511</v>
      </c>
      <c r="J119" s="196">
        <v>2</v>
      </c>
      <c r="K119" s="196">
        <v>0</v>
      </c>
      <c r="L119" s="196">
        <v>2</v>
      </c>
      <c r="M119" s="196">
        <v>1</v>
      </c>
      <c r="N119" s="196">
        <v>1</v>
      </c>
      <c r="O119" s="196" t="s">
        <v>13667</v>
      </c>
      <c r="P119" s="202"/>
      <c r="Q119" s="203" t="s">
        <v>3857</v>
      </c>
      <c r="R119" s="215" t="s">
        <v>13774</v>
      </c>
    </row>
    <row r="120" spans="1:19" s="194" customFormat="1" x14ac:dyDescent="0.25">
      <c r="A120" s="237" t="s">
        <v>5017</v>
      </c>
      <c r="B120" s="237">
        <v>9982</v>
      </c>
      <c r="C120" s="238">
        <v>85</v>
      </c>
      <c r="D120" s="239">
        <v>45154</v>
      </c>
      <c r="E120" s="237">
        <v>3</v>
      </c>
      <c r="F120" s="239">
        <v>45180</v>
      </c>
      <c r="G120" s="239">
        <v>45183</v>
      </c>
      <c r="H120" s="239"/>
      <c r="I120" s="237" t="s">
        <v>511</v>
      </c>
      <c r="J120" s="237">
        <v>320</v>
      </c>
      <c r="K120" s="237">
        <v>0</v>
      </c>
      <c r="L120" s="237">
        <v>111</v>
      </c>
      <c r="M120" s="237">
        <v>1</v>
      </c>
      <c r="N120" s="237">
        <v>1</v>
      </c>
      <c r="O120" s="237" t="s">
        <v>13713</v>
      </c>
      <c r="P120" s="240" t="s">
        <v>679</v>
      </c>
      <c r="Q120" s="241" t="s">
        <v>13768</v>
      </c>
      <c r="R120" s="215" t="s">
        <v>13777</v>
      </c>
    </row>
    <row r="121" spans="1:19" s="9" customFormat="1" x14ac:dyDescent="0.25">
      <c r="A121" s="237">
        <v>120350</v>
      </c>
      <c r="B121" s="237">
        <v>6284.4</v>
      </c>
      <c r="C121" s="238">
        <v>12</v>
      </c>
      <c r="D121" s="239">
        <v>45180</v>
      </c>
      <c r="E121" s="237">
        <v>3</v>
      </c>
      <c r="F121" s="239">
        <v>45180</v>
      </c>
      <c r="G121" s="239">
        <v>45183</v>
      </c>
      <c r="H121" s="239"/>
      <c r="I121" s="237" t="s">
        <v>511</v>
      </c>
      <c r="J121" s="237">
        <v>492</v>
      </c>
      <c r="K121" s="237">
        <v>0</v>
      </c>
      <c r="L121" s="237">
        <v>74</v>
      </c>
      <c r="M121" s="237">
        <v>1</v>
      </c>
      <c r="N121" s="237">
        <v>1</v>
      </c>
      <c r="O121" s="237" t="s">
        <v>13667</v>
      </c>
      <c r="P121" s="240"/>
      <c r="Q121" s="241" t="s">
        <v>13768</v>
      </c>
      <c r="R121" s="215" t="s">
        <v>13777</v>
      </c>
    </row>
    <row r="122" spans="1:19" s="194" customFormat="1" x14ac:dyDescent="0.25">
      <c r="A122" s="199">
        <v>120450</v>
      </c>
      <c r="B122" s="196">
        <v>1572.65</v>
      </c>
      <c r="C122" s="197">
        <v>135</v>
      </c>
      <c r="D122" s="198">
        <v>45180</v>
      </c>
      <c r="E122" s="199">
        <v>5</v>
      </c>
      <c r="F122" s="200">
        <v>45175</v>
      </c>
      <c r="G122" s="200">
        <v>45182</v>
      </c>
      <c r="H122" s="201"/>
      <c r="I122" s="196" t="s">
        <v>511</v>
      </c>
      <c r="J122" s="196">
        <v>2</v>
      </c>
      <c r="K122" s="196">
        <v>0</v>
      </c>
      <c r="L122" s="196">
        <v>2</v>
      </c>
      <c r="M122" s="196">
        <v>1</v>
      </c>
      <c r="N122" s="196">
        <v>1</v>
      </c>
      <c r="O122" s="196" t="s">
        <v>13667</v>
      </c>
      <c r="P122" s="202"/>
      <c r="Q122" s="203" t="s">
        <v>3857</v>
      </c>
      <c r="R122" s="215" t="s">
        <v>13778</v>
      </c>
    </row>
    <row r="123" spans="1:19" s="194" customFormat="1" x14ac:dyDescent="0.25">
      <c r="A123" s="199">
        <v>119924</v>
      </c>
      <c r="B123" s="196">
        <v>7687.5</v>
      </c>
      <c r="C123" s="197">
        <v>30</v>
      </c>
      <c r="D123" s="198">
        <v>45174</v>
      </c>
      <c r="E123" s="199">
        <v>10</v>
      </c>
      <c r="F123" s="200">
        <v>45166</v>
      </c>
      <c r="G123" s="200" t="s">
        <v>13779</v>
      </c>
      <c r="H123" s="201"/>
      <c r="I123" s="196" t="s">
        <v>511</v>
      </c>
      <c r="J123" s="196">
        <v>498</v>
      </c>
      <c r="K123" s="196">
        <v>6</v>
      </c>
      <c r="L123" s="196">
        <v>89</v>
      </c>
      <c r="M123" s="196">
        <v>1</v>
      </c>
      <c r="N123" s="196">
        <v>1</v>
      </c>
      <c r="O123" s="196" t="s">
        <v>13713</v>
      </c>
      <c r="P123" s="202"/>
      <c r="Q123" s="203" t="s">
        <v>13780</v>
      </c>
      <c r="R123" s="215" t="s">
        <v>13778</v>
      </c>
    </row>
    <row r="124" spans="1:19" s="194" customFormat="1" x14ac:dyDescent="0.25">
      <c r="A124" s="199">
        <v>119296</v>
      </c>
      <c r="B124" s="196">
        <v>2468.96</v>
      </c>
      <c r="C124" s="197">
        <v>64</v>
      </c>
      <c r="D124" s="198">
        <v>45160</v>
      </c>
      <c r="E124" s="199">
        <v>10</v>
      </c>
      <c r="F124" s="200">
        <v>45166</v>
      </c>
      <c r="G124" s="200" t="s">
        <v>13779</v>
      </c>
      <c r="H124" s="201"/>
      <c r="I124" s="196" t="s">
        <v>511</v>
      </c>
      <c r="J124" s="196">
        <v>85</v>
      </c>
      <c r="K124" s="196">
        <v>11</v>
      </c>
      <c r="L124" s="196">
        <v>26</v>
      </c>
      <c r="M124" s="196">
        <v>1</v>
      </c>
      <c r="N124" s="196">
        <v>1</v>
      </c>
      <c r="O124" s="196" t="s">
        <v>13667</v>
      </c>
      <c r="P124" s="202"/>
      <c r="Q124" s="203" t="s">
        <v>13780</v>
      </c>
      <c r="R124" s="215" t="s">
        <v>13778</v>
      </c>
    </row>
    <row r="125" spans="1:19" s="194" customFormat="1" x14ac:dyDescent="0.25">
      <c r="A125" s="199" t="s">
        <v>5034</v>
      </c>
      <c r="B125" s="196">
        <v>1380</v>
      </c>
      <c r="C125" s="197">
        <v>5</v>
      </c>
      <c r="D125" s="198">
        <v>45156</v>
      </c>
      <c r="E125" s="199">
        <v>5</v>
      </c>
      <c r="F125" s="200">
        <v>45174</v>
      </c>
      <c r="G125" s="200">
        <v>45181</v>
      </c>
      <c r="H125" s="201"/>
      <c r="I125" s="196" t="s">
        <v>511</v>
      </c>
      <c r="J125" s="196">
        <v>1</v>
      </c>
      <c r="K125" s="196">
        <v>1</v>
      </c>
      <c r="L125" s="196">
        <v>1</v>
      </c>
      <c r="M125" s="196">
        <v>0</v>
      </c>
      <c r="N125" s="196">
        <v>1</v>
      </c>
      <c r="O125" s="196" t="s">
        <v>545</v>
      </c>
      <c r="P125" s="202"/>
      <c r="Q125" s="203" t="s">
        <v>13695</v>
      </c>
      <c r="R125" s="215" t="s">
        <v>13781</v>
      </c>
    </row>
    <row r="126" spans="1:19" s="194" customFormat="1" x14ac:dyDescent="0.25">
      <c r="A126" s="199" t="s">
        <v>5039</v>
      </c>
      <c r="B126" s="196">
        <v>1380</v>
      </c>
      <c r="C126" s="197">
        <v>5</v>
      </c>
      <c r="D126" s="198">
        <v>45156</v>
      </c>
      <c r="E126" s="199">
        <v>5</v>
      </c>
      <c r="F126" s="200">
        <v>45174</v>
      </c>
      <c r="G126" s="200">
        <v>45181</v>
      </c>
      <c r="H126" s="201"/>
      <c r="I126" s="196" t="s">
        <v>511</v>
      </c>
      <c r="J126" s="196">
        <v>1</v>
      </c>
      <c r="K126" s="196">
        <v>1</v>
      </c>
      <c r="L126" s="196">
        <v>1</v>
      </c>
      <c r="M126" s="196">
        <v>0</v>
      </c>
      <c r="N126" s="196">
        <v>1</v>
      </c>
      <c r="O126" s="196" t="s">
        <v>545</v>
      </c>
      <c r="P126" s="202"/>
      <c r="Q126" s="203" t="s">
        <v>13695</v>
      </c>
      <c r="R126" s="215" t="s">
        <v>13781</v>
      </c>
    </row>
    <row r="127" spans="1:19" s="194" customFormat="1" x14ac:dyDescent="0.25">
      <c r="A127" s="199" t="s">
        <v>5042</v>
      </c>
      <c r="B127" s="196">
        <f>1392+900</f>
        <v>2292</v>
      </c>
      <c r="C127" s="314">
        <v>2</v>
      </c>
      <c r="D127" s="198">
        <v>45190</v>
      </c>
      <c r="E127" s="199">
        <v>5</v>
      </c>
      <c r="F127" s="200">
        <v>45174</v>
      </c>
      <c r="G127" s="200">
        <v>45181</v>
      </c>
      <c r="H127" s="201"/>
      <c r="I127" s="196" t="s">
        <v>511</v>
      </c>
      <c r="J127" s="196">
        <v>80</v>
      </c>
      <c r="K127" s="196">
        <v>4</v>
      </c>
      <c r="L127" s="196">
        <v>44</v>
      </c>
      <c r="M127" s="196">
        <v>0</v>
      </c>
      <c r="N127" s="196">
        <v>1</v>
      </c>
      <c r="O127" s="196" t="s">
        <v>545</v>
      </c>
      <c r="P127" s="202"/>
      <c r="Q127" s="203" t="s">
        <v>13695</v>
      </c>
      <c r="R127" s="215" t="s">
        <v>13781</v>
      </c>
    </row>
    <row r="128" spans="1:19" s="194" customFormat="1" x14ac:dyDescent="0.25">
      <c r="A128" s="199">
        <v>120020</v>
      </c>
      <c r="B128" s="196">
        <v>2796</v>
      </c>
      <c r="C128" s="197">
        <v>2</v>
      </c>
      <c r="D128" s="198">
        <v>45183</v>
      </c>
      <c r="E128" s="199">
        <v>10</v>
      </c>
      <c r="F128" s="200">
        <v>45163</v>
      </c>
      <c r="G128" s="200" t="s">
        <v>13782</v>
      </c>
      <c r="H128" s="201"/>
      <c r="I128" s="196" t="s">
        <v>511</v>
      </c>
      <c r="J128" s="196">
        <v>303</v>
      </c>
      <c r="K128" s="196">
        <v>8</v>
      </c>
      <c r="L128" s="196">
        <v>95</v>
      </c>
      <c r="M128" s="196">
        <v>1</v>
      </c>
      <c r="N128" s="196">
        <v>1</v>
      </c>
      <c r="O128" s="196" t="s">
        <v>13713</v>
      </c>
      <c r="P128" s="202"/>
      <c r="Q128" s="203" t="s">
        <v>9558</v>
      </c>
      <c r="R128" s="215" t="s">
        <v>13781</v>
      </c>
    </row>
    <row r="129" spans="1:19" s="194" customFormat="1" x14ac:dyDescent="0.25">
      <c r="A129" s="199">
        <v>119784</v>
      </c>
      <c r="B129" s="196">
        <f>7861.6*C129/60</f>
        <v>7075.4400000000005</v>
      </c>
      <c r="C129" s="197">
        <v>54</v>
      </c>
      <c r="D129" s="198">
        <v>45176</v>
      </c>
      <c r="E129" s="199">
        <v>10</v>
      </c>
      <c r="F129" s="200">
        <v>45166</v>
      </c>
      <c r="G129" s="200">
        <v>45181</v>
      </c>
      <c r="H129" s="213"/>
      <c r="I129" s="196" t="s">
        <v>511</v>
      </c>
      <c r="J129" s="196">
        <v>660</v>
      </c>
      <c r="K129" s="196">
        <v>2</v>
      </c>
      <c r="L129" s="196">
        <v>91</v>
      </c>
      <c r="M129" s="196">
        <v>1</v>
      </c>
      <c r="N129" s="196">
        <v>1</v>
      </c>
      <c r="O129" s="196" t="s">
        <v>13667</v>
      </c>
      <c r="P129" s="202"/>
      <c r="Q129" s="203" t="s">
        <v>13780</v>
      </c>
      <c r="R129" s="215" t="s">
        <v>13781</v>
      </c>
    </row>
    <row r="130" spans="1:19" s="9" customFormat="1" ht="15" customHeight="1" x14ac:dyDescent="0.25">
      <c r="A130" s="237" t="s">
        <v>5053</v>
      </c>
      <c r="B130" s="237">
        <f>3504*C130/20</f>
        <v>3504</v>
      </c>
      <c r="C130" s="238">
        <v>20</v>
      </c>
      <c r="D130" s="239">
        <v>45152</v>
      </c>
      <c r="E130" s="237">
        <v>3</v>
      </c>
      <c r="F130" s="239">
        <v>45175</v>
      </c>
      <c r="G130" s="239">
        <v>45180</v>
      </c>
      <c r="H130" s="239"/>
      <c r="I130" s="237" t="s">
        <v>511</v>
      </c>
      <c r="J130" s="237">
        <v>436</v>
      </c>
      <c r="K130" s="237">
        <v>0</v>
      </c>
      <c r="L130" s="237">
        <v>134</v>
      </c>
      <c r="M130" s="237">
        <v>1</v>
      </c>
      <c r="N130" s="237">
        <v>1</v>
      </c>
      <c r="O130" s="237" t="s">
        <v>13719</v>
      </c>
      <c r="P130" s="240" t="s">
        <v>187</v>
      </c>
      <c r="Q130" s="241" t="s">
        <v>3857</v>
      </c>
      <c r="R130" s="215" t="s">
        <v>13783</v>
      </c>
    </row>
    <row r="131" spans="1:19" s="194" customFormat="1" x14ac:dyDescent="0.25">
      <c r="A131" s="199">
        <v>119276</v>
      </c>
      <c r="B131" s="196">
        <v>15329</v>
      </c>
      <c r="C131" s="197">
        <v>140</v>
      </c>
      <c r="D131" s="198">
        <v>45159</v>
      </c>
      <c r="E131" s="199">
        <v>5</v>
      </c>
      <c r="F131" s="200">
        <v>45169</v>
      </c>
      <c r="G131" s="200" t="s">
        <v>13784</v>
      </c>
      <c r="H131" s="213"/>
      <c r="I131" s="196" t="s">
        <v>511</v>
      </c>
      <c r="J131" s="196">
        <v>549</v>
      </c>
      <c r="K131" s="196">
        <v>5</v>
      </c>
      <c r="L131" s="196">
        <v>22</v>
      </c>
      <c r="M131" s="196">
        <v>0</v>
      </c>
      <c r="N131" s="196">
        <v>1</v>
      </c>
      <c r="O131" s="196" t="s">
        <v>640</v>
      </c>
      <c r="P131" s="202"/>
      <c r="Q131" s="203" t="s">
        <v>9342</v>
      </c>
      <c r="R131" s="215" t="s">
        <v>13783</v>
      </c>
    </row>
    <row r="132" spans="1:19" s="194" customFormat="1" x14ac:dyDescent="0.25">
      <c r="A132" s="199" t="s">
        <v>5059</v>
      </c>
      <c r="B132" s="196">
        <v>3531</v>
      </c>
      <c r="C132" s="197">
        <v>70</v>
      </c>
      <c r="D132" s="198">
        <v>45138</v>
      </c>
      <c r="E132" s="199">
        <v>5</v>
      </c>
      <c r="F132" s="200">
        <v>45166</v>
      </c>
      <c r="G132" s="298" t="s">
        <v>13785</v>
      </c>
      <c r="H132" s="201"/>
      <c r="I132" s="196" t="s">
        <v>511</v>
      </c>
      <c r="J132" s="196">
        <v>173</v>
      </c>
      <c r="K132" s="196">
        <v>4</v>
      </c>
      <c r="L132" s="196">
        <v>64</v>
      </c>
      <c r="M132" s="196">
        <v>1</v>
      </c>
      <c r="N132" s="196">
        <v>1</v>
      </c>
      <c r="O132" s="196" t="s">
        <v>13667</v>
      </c>
      <c r="P132" s="202" t="s">
        <v>187</v>
      </c>
      <c r="Q132" s="203" t="s">
        <v>13780</v>
      </c>
      <c r="R132" s="215" t="s">
        <v>13786</v>
      </c>
    </row>
    <row r="133" spans="1:19" s="9" customFormat="1" x14ac:dyDescent="0.25">
      <c r="A133" s="237">
        <v>119809</v>
      </c>
      <c r="B133" s="237">
        <v>2200</v>
      </c>
      <c r="C133" s="238">
        <v>10</v>
      </c>
      <c r="D133" s="239">
        <v>45177</v>
      </c>
      <c r="E133" s="237">
        <v>3</v>
      </c>
      <c r="F133" s="239">
        <v>45174</v>
      </c>
      <c r="G133" s="239">
        <v>45177</v>
      </c>
      <c r="H133" s="239"/>
      <c r="I133" s="237" t="s">
        <v>511</v>
      </c>
      <c r="J133" s="237">
        <v>2</v>
      </c>
      <c r="K133" s="237">
        <v>0</v>
      </c>
      <c r="L133" s="237">
        <v>2</v>
      </c>
      <c r="M133" s="237">
        <v>1</v>
      </c>
      <c r="N133" s="237">
        <v>1</v>
      </c>
      <c r="O133" s="237" t="s">
        <v>13667</v>
      </c>
      <c r="P133" s="240" t="s">
        <v>13787</v>
      </c>
      <c r="Q133" s="241" t="s">
        <v>13788</v>
      </c>
      <c r="R133" s="215" t="s">
        <v>13786</v>
      </c>
    </row>
    <row r="134" spans="1:19" x14ac:dyDescent="0.25">
      <c r="A134" s="237">
        <v>120218</v>
      </c>
      <c r="B134" s="237">
        <v>3382</v>
      </c>
      <c r="C134" s="238">
        <v>60</v>
      </c>
      <c r="D134" s="239">
        <v>45163</v>
      </c>
      <c r="E134" s="237">
        <v>3</v>
      </c>
      <c r="F134" s="239">
        <v>45174</v>
      </c>
      <c r="G134" s="239">
        <v>45177</v>
      </c>
      <c r="H134" s="239"/>
      <c r="I134" s="237" t="s">
        <v>511</v>
      </c>
      <c r="J134" s="237">
        <v>98</v>
      </c>
      <c r="K134" s="237">
        <v>0</v>
      </c>
      <c r="L134" s="237">
        <v>45</v>
      </c>
      <c r="M134" s="237">
        <v>1</v>
      </c>
      <c r="N134" s="237">
        <v>1</v>
      </c>
      <c r="O134" s="237" t="s">
        <v>13667</v>
      </c>
      <c r="P134" s="316"/>
      <c r="Q134" s="241" t="s">
        <v>13788</v>
      </c>
      <c r="R134" s="215" t="s">
        <v>13786</v>
      </c>
      <c r="S134" s="30"/>
    </row>
    <row r="135" spans="1:19" s="9" customFormat="1" x14ac:dyDescent="0.25">
      <c r="A135" s="237" t="s">
        <v>5073</v>
      </c>
      <c r="B135" s="237">
        <v>1470</v>
      </c>
      <c r="C135" s="238">
        <v>55</v>
      </c>
      <c r="D135" s="239">
        <v>45176</v>
      </c>
      <c r="E135" s="237">
        <v>3</v>
      </c>
      <c r="F135" s="239">
        <v>45174</v>
      </c>
      <c r="G135" s="239">
        <v>45177</v>
      </c>
      <c r="H135" s="239"/>
      <c r="I135" s="237" t="s">
        <v>516</v>
      </c>
      <c r="J135" s="237">
        <v>0</v>
      </c>
      <c r="K135" s="237">
        <v>4</v>
      </c>
      <c r="L135" s="237">
        <v>0</v>
      </c>
      <c r="M135" s="237">
        <v>0</v>
      </c>
      <c r="N135" s="237">
        <v>0</v>
      </c>
      <c r="O135" s="237">
        <v>0</v>
      </c>
      <c r="P135" s="240" t="s">
        <v>13789</v>
      </c>
      <c r="Q135" s="241" t="s">
        <v>13695</v>
      </c>
      <c r="R135" s="215" t="s">
        <v>13786</v>
      </c>
    </row>
    <row r="136" spans="1:19" s="194" customFormat="1" x14ac:dyDescent="0.25">
      <c r="A136" s="199">
        <v>120123</v>
      </c>
      <c r="B136" s="196">
        <v>4530</v>
      </c>
      <c r="C136" s="197">
        <v>50</v>
      </c>
      <c r="D136" s="198">
        <v>45180</v>
      </c>
      <c r="E136" s="199">
        <v>10</v>
      </c>
      <c r="F136" s="200">
        <v>45160</v>
      </c>
      <c r="G136" s="200" t="s">
        <v>13790</v>
      </c>
      <c r="H136" s="213"/>
      <c r="I136" s="196" t="s">
        <v>511</v>
      </c>
      <c r="J136" s="196">
        <v>205</v>
      </c>
      <c r="K136" s="196">
        <v>2</v>
      </c>
      <c r="L136" s="196">
        <v>53</v>
      </c>
      <c r="M136" s="196">
        <v>1</v>
      </c>
      <c r="N136" s="196">
        <v>1</v>
      </c>
      <c r="O136" s="196" t="s">
        <v>13667</v>
      </c>
      <c r="P136" s="202" t="s">
        <v>13791</v>
      </c>
      <c r="Q136" s="203" t="s">
        <v>13792</v>
      </c>
      <c r="R136" s="215" t="s">
        <v>13793</v>
      </c>
    </row>
    <row r="137" spans="1:19" s="9" customFormat="1" x14ac:dyDescent="0.25">
      <c r="A137" s="237">
        <v>120472</v>
      </c>
      <c r="B137" s="237">
        <v>4663</v>
      </c>
      <c r="C137" s="238">
        <v>100</v>
      </c>
      <c r="D137" s="239">
        <v>45176</v>
      </c>
      <c r="E137" s="237">
        <v>3</v>
      </c>
      <c r="F137" s="239">
        <v>45169</v>
      </c>
      <c r="G137" s="239">
        <v>45176</v>
      </c>
      <c r="H137" s="239"/>
      <c r="I137" s="237" t="s">
        <v>511</v>
      </c>
      <c r="J137" s="237">
        <v>98</v>
      </c>
      <c r="K137" s="237">
        <v>1</v>
      </c>
      <c r="L137" s="237">
        <v>39</v>
      </c>
      <c r="M137" s="237">
        <v>1</v>
      </c>
      <c r="N137" s="237">
        <v>1</v>
      </c>
      <c r="O137" s="237" t="s">
        <v>13667</v>
      </c>
      <c r="P137" s="240" t="s">
        <v>13794</v>
      </c>
      <c r="Q137" s="241" t="s">
        <v>9342</v>
      </c>
      <c r="R137" s="215" t="s">
        <v>13793</v>
      </c>
    </row>
    <row r="138" spans="1:19" s="194" customFormat="1" x14ac:dyDescent="0.25">
      <c r="A138" s="199">
        <v>119784</v>
      </c>
      <c r="B138" s="196">
        <f>7861.6*C138/60</f>
        <v>524.10666666666668</v>
      </c>
      <c r="C138" s="197">
        <v>4</v>
      </c>
      <c r="D138" s="198">
        <v>45176</v>
      </c>
      <c r="E138" s="199">
        <v>10</v>
      </c>
      <c r="F138" s="200">
        <v>45166</v>
      </c>
      <c r="G138" s="200">
        <v>45176</v>
      </c>
      <c r="H138" s="213"/>
      <c r="I138" s="196" t="s">
        <v>511</v>
      </c>
      <c r="J138" s="196">
        <v>660</v>
      </c>
      <c r="K138" s="196">
        <v>2</v>
      </c>
      <c r="L138" s="196">
        <v>91</v>
      </c>
      <c r="M138" s="196">
        <v>1</v>
      </c>
      <c r="N138" s="196">
        <v>1</v>
      </c>
      <c r="O138" s="196" t="s">
        <v>13667</v>
      </c>
      <c r="P138" s="202"/>
      <c r="Q138" s="203" t="s">
        <v>13780</v>
      </c>
      <c r="R138" s="215" t="s">
        <v>13793</v>
      </c>
    </row>
    <row r="139" spans="1:19" s="194" customFormat="1" x14ac:dyDescent="0.25">
      <c r="A139" s="199">
        <v>119571</v>
      </c>
      <c r="B139" s="196">
        <v>5507.6</v>
      </c>
      <c r="C139" s="197">
        <v>70</v>
      </c>
      <c r="D139" s="198">
        <v>45174</v>
      </c>
      <c r="E139" s="199">
        <v>10</v>
      </c>
      <c r="F139" s="200">
        <v>45160</v>
      </c>
      <c r="G139" s="200" t="s">
        <v>13790</v>
      </c>
      <c r="H139" s="201"/>
      <c r="I139" s="196" t="s">
        <v>511</v>
      </c>
      <c r="J139" s="196">
        <v>307</v>
      </c>
      <c r="K139" s="196">
        <v>5</v>
      </c>
      <c r="L139" s="196">
        <v>65</v>
      </c>
      <c r="M139" s="196">
        <v>1</v>
      </c>
      <c r="N139" s="196">
        <v>1</v>
      </c>
      <c r="O139" s="196" t="s">
        <v>13667</v>
      </c>
      <c r="P139" s="202" t="s">
        <v>13795</v>
      </c>
      <c r="Q139" s="203" t="s">
        <v>13792</v>
      </c>
      <c r="R139" s="215" t="s">
        <v>13793</v>
      </c>
    </row>
    <row r="140" spans="1:19" s="194" customFormat="1" x14ac:dyDescent="0.25">
      <c r="A140" s="199">
        <v>119189</v>
      </c>
      <c r="B140" s="196">
        <v>4240</v>
      </c>
      <c r="C140" s="197">
        <v>15</v>
      </c>
      <c r="D140" s="198">
        <v>45156</v>
      </c>
      <c r="E140" s="199">
        <v>10</v>
      </c>
      <c r="F140" s="200">
        <v>45159</v>
      </c>
      <c r="G140" s="298" t="s">
        <v>13796</v>
      </c>
      <c r="H140" s="213"/>
      <c r="I140" s="196" t="s">
        <v>511</v>
      </c>
      <c r="J140" s="196">
        <v>257</v>
      </c>
      <c r="K140" s="196">
        <v>63</v>
      </c>
      <c r="L140" s="196">
        <v>46</v>
      </c>
      <c r="M140" s="196">
        <v>1</v>
      </c>
      <c r="N140" s="196">
        <v>1</v>
      </c>
      <c r="O140" s="196" t="s">
        <v>13667</v>
      </c>
      <c r="P140" s="202"/>
      <c r="Q140" s="203" t="s">
        <v>13765</v>
      </c>
      <c r="R140" s="215" t="s">
        <v>13793</v>
      </c>
    </row>
    <row r="141" spans="1:19" s="194" customFormat="1" x14ac:dyDescent="0.25">
      <c r="A141" s="199" t="s">
        <v>5098</v>
      </c>
      <c r="B141" s="196">
        <f>2761+850</f>
        <v>3611</v>
      </c>
      <c r="C141" s="197">
        <v>45</v>
      </c>
      <c r="D141" s="198">
        <v>45166</v>
      </c>
      <c r="E141" s="199">
        <v>5</v>
      </c>
      <c r="F141" s="200">
        <v>45163</v>
      </c>
      <c r="G141" s="200" t="s">
        <v>13797</v>
      </c>
      <c r="H141" s="201"/>
      <c r="I141" s="196" t="s">
        <v>511</v>
      </c>
      <c r="J141" s="196">
        <v>152</v>
      </c>
      <c r="K141" s="196">
        <v>6</v>
      </c>
      <c r="L141" s="196">
        <v>67</v>
      </c>
      <c r="M141" s="196">
        <v>1</v>
      </c>
      <c r="N141" s="196">
        <v>1</v>
      </c>
      <c r="O141" s="196" t="s">
        <v>13667</v>
      </c>
      <c r="P141" s="202"/>
      <c r="Q141" s="203" t="s">
        <v>13780</v>
      </c>
      <c r="R141" s="215" t="s">
        <v>13798</v>
      </c>
    </row>
    <row r="142" spans="1:19" s="194" customFormat="1" x14ac:dyDescent="0.25">
      <c r="A142" s="199">
        <v>119655</v>
      </c>
      <c r="B142" s="196">
        <v>1876</v>
      </c>
      <c r="C142" s="197">
        <v>100</v>
      </c>
      <c r="D142" s="198">
        <v>45162</v>
      </c>
      <c r="E142" s="199">
        <v>10</v>
      </c>
      <c r="F142" s="200">
        <v>45159</v>
      </c>
      <c r="G142" s="200" t="s">
        <v>13797</v>
      </c>
      <c r="H142" s="201"/>
      <c r="I142" s="196" t="s">
        <v>511</v>
      </c>
      <c r="J142" s="196">
        <v>42</v>
      </c>
      <c r="K142" s="196">
        <v>6</v>
      </c>
      <c r="L142" s="196">
        <v>24</v>
      </c>
      <c r="M142" s="196">
        <v>0</v>
      </c>
      <c r="N142" s="196">
        <v>1</v>
      </c>
      <c r="O142" s="196" t="s">
        <v>545</v>
      </c>
      <c r="P142" s="202" t="s">
        <v>13799</v>
      </c>
      <c r="Q142" s="203" t="s">
        <v>13765</v>
      </c>
      <c r="R142" s="215" t="s">
        <v>13798</v>
      </c>
    </row>
    <row r="143" spans="1:19" s="194" customFormat="1" x14ac:dyDescent="0.25">
      <c r="A143" s="199">
        <v>119448</v>
      </c>
      <c r="B143" s="196">
        <v>5674.71</v>
      </c>
      <c r="C143" s="197">
        <v>97</v>
      </c>
      <c r="D143" s="198">
        <v>45170</v>
      </c>
      <c r="E143" s="199">
        <v>9</v>
      </c>
      <c r="F143" s="200">
        <v>45160</v>
      </c>
      <c r="G143" s="200" t="s">
        <v>13800</v>
      </c>
      <c r="H143" s="201"/>
      <c r="I143" s="196" t="s">
        <v>511</v>
      </c>
      <c r="J143" s="196">
        <v>231</v>
      </c>
      <c r="K143" s="196">
        <v>0</v>
      </c>
      <c r="L143" s="196">
        <v>94</v>
      </c>
      <c r="M143" s="196">
        <v>0</v>
      </c>
      <c r="N143" s="196">
        <v>1</v>
      </c>
      <c r="O143" s="196" t="s">
        <v>640</v>
      </c>
      <c r="P143" s="202"/>
      <c r="Q143" s="203" t="s">
        <v>13792</v>
      </c>
      <c r="R143" s="215" t="s">
        <v>13801</v>
      </c>
    </row>
    <row r="144" spans="1:19" s="194" customFormat="1" x14ac:dyDescent="0.25">
      <c r="A144" s="199">
        <v>120335</v>
      </c>
      <c r="B144" s="196">
        <v>1572.5</v>
      </c>
      <c r="C144" s="197">
        <v>250</v>
      </c>
      <c r="D144" s="198">
        <v>45173</v>
      </c>
      <c r="E144" s="199">
        <v>5</v>
      </c>
      <c r="F144" s="200">
        <v>45163</v>
      </c>
      <c r="G144" s="200" t="s">
        <v>13800</v>
      </c>
      <c r="H144" s="201"/>
      <c r="I144" s="196" t="s">
        <v>516</v>
      </c>
      <c r="J144" s="196">
        <v>0</v>
      </c>
      <c r="K144" s="196">
        <v>5</v>
      </c>
      <c r="L144" s="196">
        <v>0</v>
      </c>
      <c r="M144" s="196">
        <v>0</v>
      </c>
      <c r="N144" s="196">
        <v>0</v>
      </c>
      <c r="O144" s="196">
        <v>0</v>
      </c>
      <c r="P144" s="202" t="s">
        <v>4243</v>
      </c>
      <c r="Q144" s="203" t="s">
        <v>9558</v>
      </c>
      <c r="R144" s="215" t="s">
        <v>13801</v>
      </c>
    </row>
    <row r="145" spans="1:19" s="194" customFormat="1" x14ac:dyDescent="0.25">
      <c r="A145" s="199">
        <v>120150</v>
      </c>
      <c r="B145" s="196">
        <v>4314</v>
      </c>
      <c r="C145" s="197">
        <v>20</v>
      </c>
      <c r="D145" s="198">
        <v>45163</v>
      </c>
      <c r="E145" s="199">
        <v>5</v>
      </c>
      <c r="F145" s="200">
        <v>45162</v>
      </c>
      <c r="G145" s="200">
        <v>45169</v>
      </c>
      <c r="H145" s="201"/>
      <c r="I145" s="196" t="s">
        <v>511</v>
      </c>
      <c r="J145" s="196">
        <v>355</v>
      </c>
      <c r="K145" s="196">
        <v>5</v>
      </c>
      <c r="L145" s="196">
        <v>103</v>
      </c>
      <c r="M145" s="196">
        <v>1</v>
      </c>
      <c r="N145" s="196">
        <v>1</v>
      </c>
      <c r="O145" s="196" t="s">
        <v>13667</v>
      </c>
      <c r="P145" s="202"/>
      <c r="Q145" s="203" t="s">
        <v>9496</v>
      </c>
      <c r="R145" s="215" t="s">
        <v>13802</v>
      </c>
    </row>
    <row r="146" spans="1:19" s="194" customFormat="1" x14ac:dyDescent="0.25">
      <c r="A146" s="199">
        <v>119849</v>
      </c>
      <c r="B146" s="196">
        <v>3335.6</v>
      </c>
      <c r="C146" s="197">
        <v>80</v>
      </c>
      <c r="D146" s="198">
        <v>45166</v>
      </c>
      <c r="E146" s="199">
        <v>5</v>
      </c>
      <c r="F146" s="200">
        <v>45162</v>
      </c>
      <c r="G146" s="200">
        <v>45169</v>
      </c>
      <c r="H146" s="201"/>
      <c r="I146" s="196" t="s">
        <v>511</v>
      </c>
      <c r="J146" s="196">
        <v>69</v>
      </c>
      <c r="K146" s="196">
        <v>2</v>
      </c>
      <c r="L146" s="196">
        <v>40</v>
      </c>
      <c r="M146" s="196">
        <v>0</v>
      </c>
      <c r="N146" s="196">
        <v>1</v>
      </c>
      <c r="O146" s="196" t="s">
        <v>545</v>
      </c>
      <c r="P146" s="202"/>
      <c r="Q146" s="203" t="s">
        <v>13803</v>
      </c>
      <c r="R146" s="215" t="s">
        <v>13802</v>
      </c>
    </row>
    <row r="147" spans="1:19" s="194" customFormat="1" x14ac:dyDescent="0.25">
      <c r="A147" s="199">
        <v>118969</v>
      </c>
      <c r="B147" s="196">
        <v>7650</v>
      </c>
      <c r="C147" s="197">
        <v>250</v>
      </c>
      <c r="D147" s="198">
        <v>45156</v>
      </c>
      <c r="E147" s="199">
        <v>10</v>
      </c>
      <c r="F147" s="200">
        <v>45155</v>
      </c>
      <c r="G147" s="200">
        <v>45169</v>
      </c>
      <c r="H147" s="201"/>
      <c r="I147" s="196" t="s">
        <v>511</v>
      </c>
      <c r="J147" s="196">
        <v>82</v>
      </c>
      <c r="K147" s="196">
        <v>5</v>
      </c>
      <c r="L147" s="196">
        <v>29</v>
      </c>
      <c r="M147" s="196">
        <v>0</v>
      </c>
      <c r="N147" s="196">
        <v>1</v>
      </c>
      <c r="O147" s="196" t="s">
        <v>640</v>
      </c>
      <c r="P147" s="202"/>
      <c r="Q147" s="203" t="s">
        <v>9788</v>
      </c>
      <c r="R147" s="215" t="s">
        <v>13802</v>
      </c>
    </row>
    <row r="148" spans="1:19" s="194" customFormat="1" x14ac:dyDescent="0.25">
      <c r="A148" s="199">
        <v>119913</v>
      </c>
      <c r="B148" s="196">
        <v>2801.4</v>
      </c>
      <c r="C148" s="197">
        <v>69</v>
      </c>
      <c r="D148" s="198">
        <v>45160</v>
      </c>
      <c r="E148" s="199">
        <v>5</v>
      </c>
      <c r="F148" s="200">
        <v>45161</v>
      </c>
      <c r="G148" s="200">
        <v>45168</v>
      </c>
      <c r="H148" s="201"/>
      <c r="I148" s="196" t="s">
        <v>511</v>
      </c>
      <c r="J148" s="196">
        <v>139</v>
      </c>
      <c r="K148" s="196">
        <v>7</v>
      </c>
      <c r="L148" s="196">
        <v>48</v>
      </c>
      <c r="M148" s="196">
        <v>1</v>
      </c>
      <c r="N148" s="196">
        <v>1</v>
      </c>
      <c r="O148" s="196" t="s">
        <v>13667</v>
      </c>
      <c r="P148" s="202" t="s">
        <v>13804</v>
      </c>
      <c r="Q148" s="203" t="s">
        <v>13805</v>
      </c>
      <c r="R148" s="215" t="s">
        <v>13806</v>
      </c>
    </row>
    <row r="149" spans="1:19" s="194" customFormat="1" x14ac:dyDescent="0.25">
      <c r="A149" s="199">
        <v>119272</v>
      </c>
      <c r="B149" s="196">
        <f>2996.35*C149/45</f>
        <v>66.585555555555558</v>
      </c>
      <c r="C149" s="197">
        <v>1</v>
      </c>
      <c r="D149" s="198">
        <v>45135</v>
      </c>
      <c r="E149" s="199">
        <v>10</v>
      </c>
      <c r="F149" s="200">
        <v>45148</v>
      </c>
      <c r="G149" s="200">
        <v>45162</v>
      </c>
      <c r="H149" s="201"/>
      <c r="I149" s="196" t="s">
        <v>511</v>
      </c>
      <c r="J149" s="196">
        <v>206</v>
      </c>
      <c r="K149" s="196">
        <v>4</v>
      </c>
      <c r="L149" s="196">
        <v>74</v>
      </c>
      <c r="M149" s="196">
        <v>1</v>
      </c>
      <c r="N149" s="196">
        <v>1</v>
      </c>
      <c r="O149" s="196" t="s">
        <v>13667</v>
      </c>
      <c r="P149" s="202"/>
      <c r="Q149" s="203" t="s">
        <v>9622</v>
      </c>
      <c r="R149" s="215" t="s">
        <v>13807</v>
      </c>
    </row>
    <row r="150" spans="1:19" s="194" customFormat="1" ht="15" customHeight="1" x14ac:dyDescent="0.25">
      <c r="A150" s="199">
        <v>118260</v>
      </c>
      <c r="B150" s="196">
        <v>5853.6</v>
      </c>
      <c r="C150" s="197">
        <v>170</v>
      </c>
      <c r="D150" s="198">
        <v>45159</v>
      </c>
      <c r="E150" s="199">
        <v>10</v>
      </c>
      <c r="F150" s="200">
        <v>45153</v>
      </c>
      <c r="G150" s="200">
        <v>45167</v>
      </c>
      <c r="H150" s="201"/>
      <c r="I150" s="196" t="s">
        <v>511</v>
      </c>
      <c r="J150" s="196">
        <v>112</v>
      </c>
      <c r="K150" s="196">
        <v>9</v>
      </c>
      <c r="L150" s="196">
        <v>49</v>
      </c>
      <c r="M150" s="196">
        <v>1</v>
      </c>
      <c r="N150" s="196">
        <v>1</v>
      </c>
      <c r="O150" s="196" t="s">
        <v>13667</v>
      </c>
      <c r="P150" s="202"/>
      <c r="Q150" s="203" t="s">
        <v>13808</v>
      </c>
      <c r="R150" s="215" t="s">
        <v>13807</v>
      </c>
    </row>
    <row r="151" spans="1:19" s="9" customFormat="1" x14ac:dyDescent="0.25">
      <c r="A151" s="237" t="s">
        <v>13809</v>
      </c>
      <c r="B151" s="237">
        <f>20004*C151/100</f>
        <v>20004</v>
      </c>
      <c r="C151" s="238">
        <v>100</v>
      </c>
      <c r="D151" s="239">
        <v>45156</v>
      </c>
      <c r="E151" s="237">
        <v>3</v>
      </c>
      <c r="F151" s="239">
        <v>45160</v>
      </c>
      <c r="G151" s="317" t="s">
        <v>13810</v>
      </c>
      <c r="H151" s="239"/>
      <c r="I151" s="237" t="s">
        <v>511</v>
      </c>
      <c r="J151" s="237">
        <v>440</v>
      </c>
      <c r="K151" s="237">
        <v>3</v>
      </c>
      <c r="L151" s="237">
        <v>122</v>
      </c>
      <c r="M151" s="237">
        <v>1</v>
      </c>
      <c r="N151" s="237">
        <v>1</v>
      </c>
      <c r="O151" s="237" t="s">
        <v>13672</v>
      </c>
      <c r="P151" s="240"/>
      <c r="Q151" s="241" t="s">
        <v>13792</v>
      </c>
      <c r="R151" s="215" t="s">
        <v>13811</v>
      </c>
    </row>
    <row r="152" spans="1:19" x14ac:dyDescent="0.25">
      <c r="A152" s="308">
        <v>120136</v>
      </c>
      <c r="B152" s="308">
        <v>2022.4</v>
      </c>
      <c r="C152" s="309">
        <v>170</v>
      </c>
      <c r="D152" s="310">
        <v>45163</v>
      </c>
      <c r="E152" s="308">
        <v>3</v>
      </c>
      <c r="F152" s="239">
        <v>45161</v>
      </c>
      <c r="G152" s="239">
        <v>45166</v>
      </c>
      <c r="H152" s="239"/>
      <c r="I152" s="308" t="s">
        <v>511</v>
      </c>
      <c r="J152" s="308">
        <v>3</v>
      </c>
      <c r="K152" s="308">
        <v>0</v>
      </c>
      <c r="L152" s="308">
        <v>3</v>
      </c>
      <c r="M152" s="308">
        <v>1</v>
      </c>
      <c r="N152" s="308">
        <v>0</v>
      </c>
      <c r="O152" s="308" t="s">
        <v>798</v>
      </c>
      <c r="P152" s="312"/>
      <c r="Q152" s="241" t="s">
        <v>13805</v>
      </c>
      <c r="R152" s="215" t="s">
        <v>13811</v>
      </c>
      <c r="S152" s="30"/>
    </row>
    <row r="153" spans="1:19" x14ac:dyDescent="0.25">
      <c r="A153" s="308">
        <v>120137</v>
      </c>
      <c r="B153" s="308">
        <v>2042.2</v>
      </c>
      <c r="C153" s="309">
        <v>90</v>
      </c>
      <c r="D153" s="310">
        <v>45163</v>
      </c>
      <c r="E153" s="308">
        <v>3</v>
      </c>
      <c r="F153" s="239">
        <v>45161</v>
      </c>
      <c r="G153" s="239">
        <v>45166</v>
      </c>
      <c r="H153" s="239"/>
      <c r="I153" s="308" t="s">
        <v>511</v>
      </c>
      <c r="J153" s="308">
        <v>28</v>
      </c>
      <c r="K153" s="308">
        <v>0</v>
      </c>
      <c r="L153" s="308">
        <v>11</v>
      </c>
      <c r="M153" s="308">
        <v>1</v>
      </c>
      <c r="N153" s="308">
        <v>1</v>
      </c>
      <c r="O153" s="308" t="s">
        <v>13667</v>
      </c>
      <c r="P153" s="312"/>
      <c r="Q153" s="241" t="s">
        <v>13805</v>
      </c>
      <c r="R153" s="215" t="s">
        <v>13811</v>
      </c>
      <c r="S153" s="30"/>
    </row>
    <row r="154" spans="1:19" s="194" customFormat="1" x14ac:dyDescent="0.25">
      <c r="A154" s="199" t="s">
        <v>13812</v>
      </c>
      <c r="B154" s="196">
        <f>4981.25*C154/125</f>
        <v>3985</v>
      </c>
      <c r="C154" s="197">
        <v>100</v>
      </c>
      <c r="D154" s="198">
        <v>45161</v>
      </c>
      <c r="E154" s="199">
        <v>10</v>
      </c>
      <c r="F154" s="200">
        <v>45152</v>
      </c>
      <c r="G154" s="200">
        <v>45166</v>
      </c>
      <c r="H154" s="201"/>
      <c r="I154" s="196" t="s">
        <v>511</v>
      </c>
      <c r="J154" s="196">
        <v>173</v>
      </c>
      <c r="K154" s="196">
        <v>0</v>
      </c>
      <c r="L154" s="196">
        <v>101</v>
      </c>
      <c r="M154" s="196">
        <v>0</v>
      </c>
      <c r="N154" s="196">
        <v>1</v>
      </c>
      <c r="O154" s="196" t="s">
        <v>640</v>
      </c>
      <c r="P154" s="202" t="s">
        <v>13813</v>
      </c>
      <c r="Q154" s="203" t="s">
        <v>13814</v>
      </c>
      <c r="R154" s="215" t="s">
        <v>13811</v>
      </c>
    </row>
    <row r="155" spans="1:19" s="194" customFormat="1" x14ac:dyDescent="0.25">
      <c r="A155" s="199">
        <v>119486</v>
      </c>
      <c r="B155" s="196">
        <v>2851</v>
      </c>
      <c r="C155" s="197">
        <v>20</v>
      </c>
      <c r="D155" s="198">
        <v>45139</v>
      </c>
      <c r="E155" s="199">
        <v>5</v>
      </c>
      <c r="F155" s="200">
        <v>45128</v>
      </c>
      <c r="G155" s="318" t="s">
        <v>13815</v>
      </c>
      <c r="H155" s="201"/>
      <c r="I155" s="196" t="s">
        <v>511</v>
      </c>
      <c r="J155" s="196">
        <v>273</v>
      </c>
      <c r="K155" s="196">
        <v>2</v>
      </c>
      <c r="L155" s="196">
        <v>57</v>
      </c>
      <c r="M155" s="196">
        <v>1</v>
      </c>
      <c r="N155" s="196">
        <v>1</v>
      </c>
      <c r="O155" s="196" t="s">
        <v>13667</v>
      </c>
      <c r="P155" s="202" t="s">
        <v>13816</v>
      </c>
      <c r="Q155" s="203" t="s">
        <v>9695</v>
      </c>
      <c r="R155" s="215" t="s">
        <v>13811</v>
      </c>
    </row>
    <row r="156" spans="1:19" s="194" customFormat="1" x14ac:dyDescent="0.25">
      <c r="A156" s="199">
        <v>119734</v>
      </c>
      <c r="B156" s="196">
        <v>3559.5</v>
      </c>
      <c r="C156" s="197">
        <v>10</v>
      </c>
      <c r="D156" s="198">
        <v>45159</v>
      </c>
      <c r="E156" s="199">
        <v>10</v>
      </c>
      <c r="F156" s="200">
        <v>45152</v>
      </c>
      <c r="G156" s="200">
        <v>45166</v>
      </c>
      <c r="H156" s="201"/>
      <c r="I156" s="196" t="s">
        <v>511</v>
      </c>
      <c r="J156" s="196">
        <v>387</v>
      </c>
      <c r="K156" s="196">
        <v>19</v>
      </c>
      <c r="L156" s="196">
        <v>119</v>
      </c>
      <c r="M156" s="196">
        <v>1</v>
      </c>
      <c r="N156" s="196">
        <v>1</v>
      </c>
      <c r="O156" s="196" t="s">
        <v>13713</v>
      </c>
      <c r="P156" s="202"/>
      <c r="Q156" s="203" t="s">
        <v>13814</v>
      </c>
      <c r="R156" s="215" t="s">
        <v>13811</v>
      </c>
    </row>
    <row r="157" spans="1:19" s="194" customFormat="1" x14ac:dyDescent="0.25">
      <c r="A157" s="199">
        <v>119206</v>
      </c>
      <c r="B157" s="196">
        <v>7068.5</v>
      </c>
      <c r="C157" s="314">
        <v>55</v>
      </c>
      <c r="D157" s="198">
        <v>45160</v>
      </c>
      <c r="E157" s="199">
        <v>5</v>
      </c>
      <c r="F157" s="200">
        <v>45159</v>
      </c>
      <c r="G157" s="200">
        <v>45166</v>
      </c>
      <c r="H157" s="201"/>
      <c r="I157" s="196" t="s">
        <v>511</v>
      </c>
      <c r="J157" s="196">
        <v>411</v>
      </c>
      <c r="K157" s="196">
        <v>45</v>
      </c>
      <c r="L157" s="196">
        <v>130</v>
      </c>
      <c r="M157" s="196">
        <v>1</v>
      </c>
      <c r="N157" s="196">
        <v>1</v>
      </c>
      <c r="O157" s="196" t="s">
        <v>13713</v>
      </c>
      <c r="P157" s="202"/>
      <c r="Q157" s="203" t="s">
        <v>13765</v>
      </c>
      <c r="R157" s="215" t="s">
        <v>13811</v>
      </c>
    </row>
    <row r="158" spans="1:19" s="194" customFormat="1" x14ac:dyDescent="0.25">
      <c r="A158" s="199">
        <v>118686</v>
      </c>
      <c r="B158" s="196">
        <v>18983</v>
      </c>
      <c r="C158" s="197">
        <v>100</v>
      </c>
      <c r="D158" s="198">
        <v>45141</v>
      </c>
      <c r="E158" s="199">
        <v>10</v>
      </c>
      <c r="F158" s="200">
        <v>45152</v>
      </c>
      <c r="G158" s="200">
        <v>45166</v>
      </c>
      <c r="H158" s="201"/>
      <c r="I158" s="196" t="s">
        <v>511</v>
      </c>
      <c r="J158" s="196">
        <v>513</v>
      </c>
      <c r="K158" s="196">
        <v>39</v>
      </c>
      <c r="L158" s="196">
        <v>80</v>
      </c>
      <c r="M158" s="196">
        <v>1</v>
      </c>
      <c r="N158" s="196">
        <v>1</v>
      </c>
      <c r="O158" s="196" t="s">
        <v>13667</v>
      </c>
      <c r="P158" s="202" t="s">
        <v>13817</v>
      </c>
      <c r="Q158" s="203" t="s">
        <v>13814</v>
      </c>
      <c r="R158" s="215" t="s">
        <v>13811</v>
      </c>
    </row>
    <row r="159" spans="1:19" s="194" customFormat="1" x14ac:dyDescent="0.25">
      <c r="A159" s="199" t="s">
        <v>13818</v>
      </c>
      <c r="B159" s="319">
        <f>19999.86*(C159/750)</f>
        <v>9999.93</v>
      </c>
      <c r="C159" s="197">
        <f>750/2</f>
        <v>375</v>
      </c>
      <c r="D159" s="198">
        <v>45152</v>
      </c>
      <c r="E159" s="199">
        <v>5</v>
      </c>
      <c r="F159" s="200">
        <v>45155</v>
      </c>
      <c r="G159" s="298" t="s">
        <v>13819</v>
      </c>
      <c r="H159" s="201"/>
      <c r="I159" s="196" t="s">
        <v>511</v>
      </c>
      <c r="J159" s="196">
        <v>165</v>
      </c>
      <c r="K159" s="196">
        <v>0</v>
      </c>
      <c r="L159" s="196">
        <v>8</v>
      </c>
      <c r="M159" s="196">
        <v>0</v>
      </c>
      <c r="N159" s="196">
        <v>1</v>
      </c>
      <c r="O159" s="196" t="s">
        <v>545</v>
      </c>
      <c r="P159" s="202"/>
      <c r="Q159" s="203" t="s">
        <v>13820</v>
      </c>
      <c r="R159" s="215" t="s">
        <v>13821</v>
      </c>
    </row>
    <row r="160" spans="1:19" s="194" customFormat="1" x14ac:dyDescent="0.25">
      <c r="A160" s="199" t="s">
        <v>13822</v>
      </c>
      <c r="B160" s="196">
        <f>1242+1250</f>
        <v>2492</v>
      </c>
      <c r="C160" s="197">
        <v>5</v>
      </c>
      <c r="D160" s="198">
        <v>45166</v>
      </c>
      <c r="E160" s="199">
        <v>5</v>
      </c>
      <c r="F160" s="200">
        <v>45156</v>
      </c>
      <c r="G160" s="200">
        <v>45163</v>
      </c>
      <c r="H160" s="201"/>
      <c r="I160" s="196" t="s">
        <v>511</v>
      </c>
      <c r="J160" s="196">
        <v>1380</v>
      </c>
      <c r="K160" s="196">
        <v>0</v>
      </c>
      <c r="L160" s="196">
        <v>221</v>
      </c>
      <c r="M160" s="196">
        <v>1</v>
      </c>
      <c r="N160" s="196">
        <v>1</v>
      </c>
      <c r="O160" s="196" t="s">
        <v>13823</v>
      </c>
      <c r="P160" s="202"/>
      <c r="Q160" s="203" t="s">
        <v>9574</v>
      </c>
      <c r="R160" s="215" t="s">
        <v>13821</v>
      </c>
    </row>
    <row r="161" spans="1:18" s="194" customFormat="1" x14ac:dyDescent="0.25">
      <c r="A161" s="199" t="s">
        <v>5190</v>
      </c>
      <c r="B161" s="196">
        <f>1575+1000</f>
        <v>2575</v>
      </c>
      <c r="C161" s="197">
        <v>5</v>
      </c>
      <c r="D161" s="198">
        <v>45153</v>
      </c>
      <c r="E161" s="199">
        <v>5</v>
      </c>
      <c r="F161" s="200">
        <v>45156</v>
      </c>
      <c r="G161" s="200">
        <v>45163</v>
      </c>
      <c r="H161" s="201"/>
      <c r="I161" s="196" t="s">
        <v>511</v>
      </c>
      <c r="J161" s="196">
        <v>133</v>
      </c>
      <c r="K161" s="196">
        <v>5</v>
      </c>
      <c r="L161" s="196">
        <v>43</v>
      </c>
      <c r="M161" s="196">
        <v>1</v>
      </c>
      <c r="N161" s="196">
        <v>1</v>
      </c>
      <c r="O161" s="196" t="s">
        <v>13667</v>
      </c>
      <c r="P161" s="202"/>
      <c r="Q161" s="203" t="s">
        <v>9574</v>
      </c>
      <c r="R161" s="215" t="s">
        <v>13821</v>
      </c>
    </row>
    <row r="162" spans="1:18" s="194" customFormat="1" x14ac:dyDescent="0.25">
      <c r="A162" s="199">
        <v>117918</v>
      </c>
      <c r="B162" s="196">
        <v>7106.24</v>
      </c>
      <c r="C162" s="197">
        <v>2</v>
      </c>
      <c r="D162" s="198">
        <v>45093</v>
      </c>
      <c r="E162" s="199">
        <v>10</v>
      </c>
      <c r="F162" s="200">
        <v>45149</v>
      </c>
      <c r="G162" s="200">
        <v>45163</v>
      </c>
      <c r="H162" s="201"/>
      <c r="I162" s="196" t="s">
        <v>511</v>
      </c>
      <c r="J162" s="196">
        <v>1483</v>
      </c>
      <c r="K162" s="196">
        <v>14</v>
      </c>
      <c r="L162" s="196">
        <v>204</v>
      </c>
      <c r="M162" s="196">
        <v>1</v>
      </c>
      <c r="N162" s="196">
        <v>1</v>
      </c>
      <c r="O162" s="196" t="s">
        <v>13824</v>
      </c>
      <c r="P162" s="202"/>
      <c r="Q162" s="203" t="s">
        <v>13825</v>
      </c>
      <c r="R162" s="215" t="s">
        <v>13821</v>
      </c>
    </row>
    <row r="163" spans="1:18" s="9" customFormat="1" x14ac:dyDescent="0.25">
      <c r="A163" s="237">
        <v>119492</v>
      </c>
      <c r="B163" s="237">
        <v>2052.5</v>
      </c>
      <c r="C163" s="238">
        <v>75</v>
      </c>
      <c r="D163" s="239">
        <v>45163</v>
      </c>
      <c r="E163" s="237">
        <v>3</v>
      </c>
      <c r="F163" s="239">
        <v>45160</v>
      </c>
      <c r="G163" s="239">
        <v>45163</v>
      </c>
      <c r="H163" s="239"/>
      <c r="I163" s="237" t="s">
        <v>511</v>
      </c>
      <c r="J163" s="237">
        <v>28</v>
      </c>
      <c r="K163" s="237">
        <v>1</v>
      </c>
      <c r="L163" s="237">
        <v>19</v>
      </c>
      <c r="M163" s="237">
        <v>1</v>
      </c>
      <c r="N163" s="237">
        <v>1</v>
      </c>
      <c r="O163" s="237" t="s">
        <v>13667</v>
      </c>
      <c r="P163" s="240"/>
      <c r="Q163" s="241" t="s">
        <v>13792</v>
      </c>
      <c r="R163" s="215" t="s">
        <v>13821</v>
      </c>
    </row>
    <row r="164" spans="1:18" s="194" customFormat="1" x14ac:dyDescent="0.25">
      <c r="A164" s="199">
        <v>114615</v>
      </c>
      <c r="B164" s="196">
        <v>3670</v>
      </c>
      <c r="C164" s="197">
        <v>20</v>
      </c>
      <c r="D164" s="198">
        <v>44957</v>
      </c>
      <c r="E164" s="199">
        <v>10</v>
      </c>
      <c r="F164" s="200">
        <v>45149</v>
      </c>
      <c r="G164" s="200">
        <v>45163</v>
      </c>
      <c r="H164" s="201"/>
      <c r="I164" s="196" t="s">
        <v>511</v>
      </c>
      <c r="J164" s="196">
        <v>243</v>
      </c>
      <c r="K164" s="196">
        <v>24</v>
      </c>
      <c r="L164" s="196">
        <v>85</v>
      </c>
      <c r="M164" s="196">
        <v>1</v>
      </c>
      <c r="N164" s="196">
        <v>1</v>
      </c>
      <c r="O164" s="196" t="s">
        <v>13667</v>
      </c>
      <c r="P164" s="202"/>
      <c r="Q164" s="203" t="s">
        <v>13825</v>
      </c>
      <c r="R164" s="215" t="s">
        <v>13821</v>
      </c>
    </row>
    <row r="165" spans="1:18" s="194" customFormat="1" x14ac:dyDescent="0.25">
      <c r="A165" s="199" t="s">
        <v>5207</v>
      </c>
      <c r="B165" s="196">
        <v>10069.5</v>
      </c>
      <c r="C165" s="197">
        <v>175</v>
      </c>
      <c r="D165" s="198">
        <v>45008</v>
      </c>
      <c r="E165" s="199">
        <v>10</v>
      </c>
      <c r="F165" s="200">
        <v>45149</v>
      </c>
      <c r="G165" s="200">
        <v>45163</v>
      </c>
      <c r="H165" s="201"/>
      <c r="I165" s="196" t="s">
        <v>511</v>
      </c>
      <c r="J165" s="320">
        <v>250</v>
      </c>
      <c r="K165" s="196">
        <v>8</v>
      </c>
      <c r="L165" s="320">
        <v>83</v>
      </c>
      <c r="M165" s="196">
        <v>0</v>
      </c>
      <c r="N165" s="196">
        <v>1</v>
      </c>
      <c r="O165" s="196" t="s">
        <v>640</v>
      </c>
      <c r="P165" s="202" t="s">
        <v>187</v>
      </c>
      <c r="Q165" s="203" t="s">
        <v>13825</v>
      </c>
      <c r="R165" s="215" t="s">
        <v>13821</v>
      </c>
    </row>
    <row r="166" spans="1:18" s="194" customFormat="1" x14ac:dyDescent="0.25">
      <c r="A166" s="199">
        <v>119272</v>
      </c>
      <c r="B166" s="196">
        <f>2996.35*C166/45</f>
        <v>2929.7644444444445</v>
      </c>
      <c r="C166" s="197">
        <v>44</v>
      </c>
      <c r="D166" s="198">
        <v>45135</v>
      </c>
      <c r="E166" s="199">
        <v>10</v>
      </c>
      <c r="F166" s="200">
        <v>45148</v>
      </c>
      <c r="G166" s="200">
        <v>45162</v>
      </c>
      <c r="H166" s="201"/>
      <c r="I166" s="196" t="s">
        <v>511</v>
      </c>
      <c r="J166" s="196">
        <v>206</v>
      </c>
      <c r="K166" s="196">
        <v>4</v>
      </c>
      <c r="L166" s="196">
        <v>74</v>
      </c>
      <c r="M166" s="196">
        <v>1</v>
      </c>
      <c r="N166" s="196">
        <v>1</v>
      </c>
      <c r="O166" s="196" t="s">
        <v>13667</v>
      </c>
      <c r="P166" s="202"/>
      <c r="Q166" s="203" t="s">
        <v>9622</v>
      </c>
      <c r="R166" s="215" t="s">
        <v>13821</v>
      </c>
    </row>
    <row r="167" spans="1:18" s="194" customFormat="1" x14ac:dyDescent="0.25">
      <c r="A167" s="199" t="s">
        <v>13826</v>
      </c>
      <c r="B167" s="319">
        <f>19999.86*(C167/750)</f>
        <v>9999.93</v>
      </c>
      <c r="C167" s="197">
        <v>375</v>
      </c>
      <c r="D167" s="198">
        <v>45152</v>
      </c>
      <c r="E167" s="199">
        <v>5</v>
      </c>
      <c r="F167" s="200">
        <v>45155</v>
      </c>
      <c r="G167" s="200">
        <v>45162</v>
      </c>
      <c r="H167" s="201"/>
      <c r="I167" s="196" t="s">
        <v>511</v>
      </c>
      <c r="J167" s="196">
        <v>165</v>
      </c>
      <c r="K167" s="196">
        <v>0</v>
      </c>
      <c r="L167" s="196">
        <v>8</v>
      </c>
      <c r="M167" s="196">
        <v>0</v>
      </c>
      <c r="N167" s="196">
        <v>1</v>
      </c>
      <c r="O167" s="196" t="s">
        <v>545</v>
      </c>
      <c r="P167" s="202"/>
      <c r="Q167" s="203" t="s">
        <v>13820</v>
      </c>
      <c r="R167" s="215" t="s">
        <v>13827</v>
      </c>
    </row>
    <row r="168" spans="1:18" s="194" customFormat="1" x14ac:dyDescent="0.25">
      <c r="A168" s="199" t="s">
        <v>13828</v>
      </c>
      <c r="B168" s="196">
        <f>4981.25*C168/125</f>
        <v>996.25</v>
      </c>
      <c r="C168" s="197">
        <v>25</v>
      </c>
      <c r="D168" s="198">
        <v>45161</v>
      </c>
      <c r="E168" s="199">
        <v>10</v>
      </c>
      <c r="F168" s="200">
        <v>45152</v>
      </c>
      <c r="G168" s="298" t="s">
        <v>13829</v>
      </c>
      <c r="H168" s="201"/>
      <c r="I168" s="196" t="s">
        <v>511</v>
      </c>
      <c r="J168" s="196">
        <v>173</v>
      </c>
      <c r="K168" s="196">
        <v>0</v>
      </c>
      <c r="L168" s="196">
        <v>101</v>
      </c>
      <c r="M168" s="196">
        <v>0</v>
      </c>
      <c r="N168" s="196">
        <v>1</v>
      </c>
      <c r="O168" s="196" t="s">
        <v>640</v>
      </c>
      <c r="P168" s="202" t="s">
        <v>13813</v>
      </c>
      <c r="Q168" s="203" t="s">
        <v>13814</v>
      </c>
      <c r="R168" s="215" t="s">
        <v>13827</v>
      </c>
    </row>
    <row r="169" spans="1:18" s="194" customFormat="1" x14ac:dyDescent="0.25">
      <c r="A169" s="199">
        <v>119826</v>
      </c>
      <c r="B169" s="196">
        <v>5037.2</v>
      </c>
      <c r="C169" s="197">
        <v>20</v>
      </c>
      <c r="D169" s="198">
        <v>45163</v>
      </c>
      <c r="E169" s="199">
        <v>5</v>
      </c>
      <c r="F169" s="200">
        <v>45155</v>
      </c>
      <c r="G169" s="200">
        <v>45162</v>
      </c>
      <c r="H169" s="201"/>
      <c r="I169" s="196" t="s">
        <v>511</v>
      </c>
      <c r="J169" s="196">
        <v>852</v>
      </c>
      <c r="K169" s="196">
        <v>3</v>
      </c>
      <c r="L169" s="196">
        <v>93</v>
      </c>
      <c r="M169" s="196">
        <v>1</v>
      </c>
      <c r="N169" s="196">
        <v>1</v>
      </c>
      <c r="O169" s="196" t="s">
        <v>13713</v>
      </c>
      <c r="P169" s="202"/>
      <c r="Q169" s="203" t="s">
        <v>13820</v>
      </c>
      <c r="R169" s="215" t="s">
        <v>13827</v>
      </c>
    </row>
    <row r="170" spans="1:18" s="194" customFormat="1" x14ac:dyDescent="0.25">
      <c r="A170" s="199">
        <v>120011</v>
      </c>
      <c r="B170" s="196">
        <v>3860</v>
      </c>
      <c r="C170" s="197">
        <v>300</v>
      </c>
      <c r="D170" s="198">
        <v>45163</v>
      </c>
      <c r="E170" s="199">
        <v>5</v>
      </c>
      <c r="F170" s="200">
        <v>45154</v>
      </c>
      <c r="G170" s="200">
        <v>45161</v>
      </c>
      <c r="H170" s="201"/>
      <c r="I170" s="196" t="s">
        <v>511</v>
      </c>
      <c r="J170" s="196">
        <v>1</v>
      </c>
      <c r="K170" s="196">
        <v>0</v>
      </c>
      <c r="L170" s="196">
        <v>1</v>
      </c>
      <c r="M170" s="196">
        <v>1</v>
      </c>
      <c r="N170" s="196">
        <v>0</v>
      </c>
      <c r="O170" s="196" t="s">
        <v>798</v>
      </c>
      <c r="P170" s="202"/>
      <c r="Q170" s="203" t="s">
        <v>9788</v>
      </c>
      <c r="R170" s="215" t="s">
        <v>13830</v>
      </c>
    </row>
    <row r="171" spans="1:18" s="194" customFormat="1" x14ac:dyDescent="0.25">
      <c r="A171" s="199">
        <v>119430</v>
      </c>
      <c r="B171" s="196">
        <v>3100</v>
      </c>
      <c r="C171" s="197">
        <v>10</v>
      </c>
      <c r="D171" s="198">
        <v>45147</v>
      </c>
      <c r="E171" s="199">
        <v>5</v>
      </c>
      <c r="F171" s="200">
        <v>45154</v>
      </c>
      <c r="G171" s="200">
        <v>45161</v>
      </c>
      <c r="H171" s="201"/>
      <c r="I171" s="196" t="s">
        <v>511</v>
      </c>
      <c r="J171" s="196">
        <v>499</v>
      </c>
      <c r="K171" s="196">
        <v>1</v>
      </c>
      <c r="L171" s="196">
        <v>36</v>
      </c>
      <c r="M171" s="196">
        <v>1</v>
      </c>
      <c r="N171" s="196">
        <v>1</v>
      </c>
      <c r="O171" s="196" t="s">
        <v>13667</v>
      </c>
      <c r="P171" s="202"/>
      <c r="Q171" s="203" t="s">
        <v>13831</v>
      </c>
      <c r="R171" s="215" t="s">
        <v>13830</v>
      </c>
    </row>
    <row r="172" spans="1:18" s="9" customFormat="1" x14ac:dyDescent="0.25">
      <c r="A172" s="237">
        <v>119866</v>
      </c>
      <c r="B172" s="237">
        <v>20721.099999999999</v>
      </c>
      <c r="C172" s="238">
        <v>5</v>
      </c>
      <c r="D172" s="239">
        <v>45148</v>
      </c>
      <c r="E172" s="237">
        <v>3</v>
      </c>
      <c r="F172" s="239">
        <v>45156</v>
      </c>
      <c r="G172" s="239">
        <v>45161</v>
      </c>
      <c r="H172" s="239"/>
      <c r="I172" s="237" t="s">
        <v>511</v>
      </c>
      <c r="J172" s="237">
        <v>1084</v>
      </c>
      <c r="K172" s="237">
        <v>23</v>
      </c>
      <c r="L172" s="237">
        <v>219</v>
      </c>
      <c r="M172" s="237">
        <v>1</v>
      </c>
      <c r="N172" s="237">
        <v>1</v>
      </c>
      <c r="O172" s="237" t="s">
        <v>13832</v>
      </c>
      <c r="P172" s="240"/>
      <c r="Q172" s="241" t="s">
        <v>9574</v>
      </c>
      <c r="R172" s="215" t="s">
        <v>13830</v>
      </c>
    </row>
    <row r="173" spans="1:18" s="194" customFormat="1" x14ac:dyDescent="0.25">
      <c r="A173" s="199">
        <v>119182</v>
      </c>
      <c r="B173" s="196">
        <v>4919</v>
      </c>
      <c r="C173" s="197">
        <v>50</v>
      </c>
      <c r="D173" s="198">
        <v>45138</v>
      </c>
      <c r="E173" s="199">
        <v>5</v>
      </c>
      <c r="F173" s="200">
        <v>45154</v>
      </c>
      <c r="G173" s="200">
        <v>45161</v>
      </c>
      <c r="H173" s="201"/>
      <c r="I173" s="196" t="s">
        <v>511</v>
      </c>
      <c r="J173" s="196">
        <v>285</v>
      </c>
      <c r="K173" s="196">
        <v>7</v>
      </c>
      <c r="L173" s="196">
        <v>109</v>
      </c>
      <c r="M173" s="196">
        <v>1</v>
      </c>
      <c r="N173" s="196">
        <v>1</v>
      </c>
      <c r="O173" s="196" t="s">
        <v>13713</v>
      </c>
      <c r="P173" s="202"/>
      <c r="Q173" s="203" t="s">
        <v>9788</v>
      </c>
      <c r="R173" s="215" t="s">
        <v>13830</v>
      </c>
    </row>
    <row r="174" spans="1:18" s="194" customFormat="1" x14ac:dyDescent="0.25">
      <c r="A174" s="199" t="s">
        <v>13833</v>
      </c>
      <c r="B174" s="196">
        <f>3702.75*C174/105</f>
        <v>987.4</v>
      </c>
      <c r="C174" s="197">
        <f>105-77</f>
        <v>28</v>
      </c>
      <c r="D174" s="198">
        <v>45075</v>
      </c>
      <c r="E174" s="199">
        <v>10</v>
      </c>
      <c r="F174" s="200">
        <v>45146</v>
      </c>
      <c r="G174" s="200">
        <v>45160</v>
      </c>
      <c r="H174" s="201"/>
      <c r="I174" s="196" t="s">
        <v>511</v>
      </c>
      <c r="J174" s="196">
        <v>137</v>
      </c>
      <c r="K174" s="196">
        <v>4</v>
      </c>
      <c r="L174" s="196">
        <v>26</v>
      </c>
      <c r="M174" s="196">
        <v>1</v>
      </c>
      <c r="N174" s="196">
        <v>1</v>
      </c>
      <c r="O174" s="196" t="s">
        <v>13667</v>
      </c>
      <c r="P174" s="202"/>
      <c r="Q174" s="203" t="s">
        <v>9769</v>
      </c>
      <c r="R174" s="215" t="s">
        <v>13834</v>
      </c>
    </row>
    <row r="175" spans="1:18" s="194" customFormat="1" x14ac:dyDescent="0.25">
      <c r="A175" s="199">
        <v>119250</v>
      </c>
      <c r="B175" s="196">
        <v>13954</v>
      </c>
      <c r="C175" s="197">
        <v>200</v>
      </c>
      <c r="D175" s="198">
        <v>45142</v>
      </c>
      <c r="E175" s="199">
        <v>5</v>
      </c>
      <c r="F175" s="200">
        <v>45153</v>
      </c>
      <c r="G175" s="200">
        <v>45160</v>
      </c>
      <c r="H175" s="201"/>
      <c r="I175" s="196" t="s">
        <v>511</v>
      </c>
      <c r="J175" s="196">
        <v>290</v>
      </c>
      <c r="K175" s="196">
        <v>1</v>
      </c>
      <c r="L175" s="196">
        <v>107</v>
      </c>
      <c r="M175" s="196">
        <v>1</v>
      </c>
      <c r="N175" s="196">
        <v>1</v>
      </c>
      <c r="O175" s="196" t="s">
        <v>13713</v>
      </c>
      <c r="P175" s="202"/>
      <c r="Q175" s="203" t="s">
        <v>13808</v>
      </c>
      <c r="R175" s="215" t="s">
        <v>13834</v>
      </c>
    </row>
    <row r="176" spans="1:18" s="194" customFormat="1" x14ac:dyDescent="0.25">
      <c r="A176" s="199">
        <v>119962</v>
      </c>
      <c r="B176" s="196">
        <v>2445</v>
      </c>
      <c r="C176" s="197">
        <v>5</v>
      </c>
      <c r="D176" s="198">
        <v>45160</v>
      </c>
      <c r="E176" s="199">
        <v>5</v>
      </c>
      <c r="F176" s="200">
        <v>45153</v>
      </c>
      <c r="G176" s="200">
        <v>45160</v>
      </c>
      <c r="H176" s="201"/>
      <c r="I176" s="196" t="s">
        <v>511</v>
      </c>
      <c r="J176" s="196">
        <v>14</v>
      </c>
      <c r="K176" s="196">
        <v>73</v>
      </c>
      <c r="L176" s="196">
        <v>4</v>
      </c>
      <c r="M176" s="196">
        <v>1</v>
      </c>
      <c r="N176" s="196">
        <v>1</v>
      </c>
      <c r="O176" s="196" t="s">
        <v>13667</v>
      </c>
      <c r="P176" s="202"/>
      <c r="Q176" s="203" t="s">
        <v>13808</v>
      </c>
      <c r="R176" s="215" t="s">
        <v>13834</v>
      </c>
    </row>
    <row r="177" spans="1:19" s="194" customFormat="1" x14ac:dyDescent="0.25">
      <c r="A177" s="199">
        <v>119384</v>
      </c>
      <c r="B177" s="196">
        <v>1480</v>
      </c>
      <c r="C177" s="197">
        <v>50</v>
      </c>
      <c r="D177" s="198">
        <v>45160</v>
      </c>
      <c r="E177" s="199">
        <v>10</v>
      </c>
      <c r="F177" s="200">
        <v>45146</v>
      </c>
      <c r="G177" s="200">
        <v>45160</v>
      </c>
      <c r="H177" s="201"/>
      <c r="I177" s="196" t="s">
        <v>511</v>
      </c>
      <c r="J177" s="196">
        <v>19</v>
      </c>
      <c r="K177" s="196">
        <v>13</v>
      </c>
      <c r="L177" s="196">
        <v>5</v>
      </c>
      <c r="M177" s="196">
        <v>0</v>
      </c>
      <c r="N177" s="196">
        <v>1</v>
      </c>
      <c r="O177" s="196" t="s">
        <v>545</v>
      </c>
      <c r="P177" s="202"/>
      <c r="Q177" s="203" t="s">
        <v>9769</v>
      </c>
      <c r="R177" s="215" t="s">
        <v>13834</v>
      </c>
    </row>
    <row r="178" spans="1:19" s="194" customFormat="1" x14ac:dyDescent="0.25">
      <c r="A178" s="199">
        <v>119998</v>
      </c>
      <c r="B178" s="196">
        <v>1573</v>
      </c>
      <c r="C178" s="197">
        <v>100</v>
      </c>
      <c r="D178" s="198">
        <v>45161</v>
      </c>
      <c r="E178" s="199">
        <v>5</v>
      </c>
      <c r="F178" s="200">
        <v>45152</v>
      </c>
      <c r="G178" s="200">
        <v>45159</v>
      </c>
      <c r="H178" s="201"/>
      <c r="I178" s="196" t="s">
        <v>511</v>
      </c>
      <c r="J178" s="196">
        <v>8</v>
      </c>
      <c r="K178" s="196">
        <v>0</v>
      </c>
      <c r="L178" s="196">
        <v>6</v>
      </c>
      <c r="M178" s="196">
        <v>0</v>
      </c>
      <c r="N178" s="196">
        <v>1</v>
      </c>
      <c r="O178" s="196" t="s">
        <v>545</v>
      </c>
      <c r="P178" s="202"/>
      <c r="Q178" s="203" t="s">
        <v>13814</v>
      </c>
      <c r="R178" s="215" t="s">
        <v>13835</v>
      </c>
    </row>
    <row r="179" spans="1:19" s="194" customFormat="1" x14ac:dyDescent="0.25">
      <c r="A179" s="199" t="s">
        <v>13836</v>
      </c>
      <c r="B179" s="196">
        <f>3402*C179/10</f>
        <v>1701</v>
      </c>
      <c r="C179" s="197">
        <v>5</v>
      </c>
      <c r="D179" s="198">
        <v>45154</v>
      </c>
      <c r="E179" s="199">
        <v>5</v>
      </c>
      <c r="F179" s="200">
        <v>45152</v>
      </c>
      <c r="G179" s="200">
        <v>45159</v>
      </c>
      <c r="H179" s="201"/>
      <c r="I179" s="196" t="s">
        <v>511</v>
      </c>
      <c r="J179" s="196">
        <v>340</v>
      </c>
      <c r="K179" s="196">
        <v>8</v>
      </c>
      <c r="L179" s="196">
        <v>61</v>
      </c>
      <c r="M179" s="196">
        <v>1</v>
      </c>
      <c r="N179" s="196">
        <v>1</v>
      </c>
      <c r="O179" s="196" t="s">
        <v>13667</v>
      </c>
      <c r="P179" s="202"/>
      <c r="Q179" s="203" t="s">
        <v>13814</v>
      </c>
      <c r="R179" s="215" t="s">
        <v>13835</v>
      </c>
    </row>
    <row r="180" spans="1:19" s="194" customFormat="1" x14ac:dyDescent="0.25">
      <c r="A180" s="199">
        <v>119973</v>
      </c>
      <c r="B180" s="196">
        <v>1593</v>
      </c>
      <c r="C180" s="197">
        <v>100</v>
      </c>
      <c r="D180" s="198">
        <v>45161</v>
      </c>
      <c r="E180" s="199">
        <v>5</v>
      </c>
      <c r="F180" s="200">
        <v>45152</v>
      </c>
      <c r="G180" s="200">
        <v>45159</v>
      </c>
      <c r="H180" s="201"/>
      <c r="I180" s="196" t="s">
        <v>511</v>
      </c>
      <c r="J180" s="196">
        <v>17</v>
      </c>
      <c r="K180" s="196">
        <v>3</v>
      </c>
      <c r="L180" s="196">
        <v>10</v>
      </c>
      <c r="M180" s="196">
        <v>0</v>
      </c>
      <c r="N180" s="196">
        <v>1</v>
      </c>
      <c r="O180" s="196" t="s">
        <v>545</v>
      </c>
      <c r="P180" s="202"/>
      <c r="Q180" s="203" t="s">
        <v>13814</v>
      </c>
      <c r="R180" s="215" t="s">
        <v>13835</v>
      </c>
    </row>
    <row r="181" spans="1:19" s="194" customFormat="1" x14ac:dyDescent="0.25">
      <c r="A181" s="199" t="s">
        <v>13837</v>
      </c>
      <c r="B181" s="196">
        <v>2710</v>
      </c>
      <c r="C181" s="197">
        <v>5</v>
      </c>
      <c r="D181" s="198">
        <v>45154</v>
      </c>
      <c r="E181" s="199">
        <v>5</v>
      </c>
      <c r="F181" s="200">
        <v>45149</v>
      </c>
      <c r="G181" s="200">
        <v>45156</v>
      </c>
      <c r="H181" s="201"/>
      <c r="I181" s="196" t="s">
        <v>511</v>
      </c>
      <c r="J181" s="196">
        <v>320</v>
      </c>
      <c r="K181" s="196">
        <v>0</v>
      </c>
      <c r="L181" s="196">
        <v>111</v>
      </c>
      <c r="M181" s="196">
        <v>1</v>
      </c>
      <c r="N181" s="196">
        <v>1</v>
      </c>
      <c r="O181" s="196" t="s">
        <v>13713</v>
      </c>
      <c r="P181" s="202"/>
      <c r="Q181" s="203" t="s">
        <v>13825</v>
      </c>
      <c r="R181" s="215" t="s">
        <v>13838</v>
      </c>
    </row>
    <row r="182" spans="1:19" s="194" customFormat="1" x14ac:dyDescent="0.25">
      <c r="A182" s="199">
        <v>119822</v>
      </c>
      <c r="B182" s="196">
        <v>2830</v>
      </c>
      <c r="C182" s="197">
        <v>30</v>
      </c>
      <c r="D182" s="198">
        <v>45155</v>
      </c>
      <c r="E182" s="199">
        <v>5</v>
      </c>
      <c r="F182" s="200">
        <v>45149</v>
      </c>
      <c r="G182" s="200">
        <v>45156</v>
      </c>
      <c r="H182" s="201"/>
      <c r="I182" s="196" t="s">
        <v>511</v>
      </c>
      <c r="J182" s="196">
        <v>24</v>
      </c>
      <c r="K182" s="196">
        <v>0</v>
      </c>
      <c r="L182" s="196">
        <v>3</v>
      </c>
      <c r="M182" s="196">
        <v>0</v>
      </c>
      <c r="N182" s="196">
        <v>1</v>
      </c>
      <c r="O182" s="196" t="s">
        <v>545</v>
      </c>
      <c r="P182" s="202"/>
      <c r="Q182" s="203" t="s">
        <v>13825</v>
      </c>
      <c r="R182" s="215" t="s">
        <v>13838</v>
      </c>
    </row>
    <row r="183" spans="1:19" s="194" customFormat="1" ht="15" customHeight="1" x14ac:dyDescent="0.25">
      <c r="A183" s="199">
        <v>118335</v>
      </c>
      <c r="B183" s="196">
        <v>2478</v>
      </c>
      <c r="C183" s="197">
        <v>30</v>
      </c>
      <c r="D183" s="198">
        <v>45133</v>
      </c>
      <c r="E183" s="199">
        <v>10</v>
      </c>
      <c r="F183" s="200">
        <v>45134</v>
      </c>
      <c r="G183" s="321" t="s">
        <v>13839</v>
      </c>
      <c r="H183" s="201"/>
      <c r="I183" s="196" t="s">
        <v>511</v>
      </c>
      <c r="J183" s="196">
        <v>176</v>
      </c>
      <c r="K183" s="196">
        <v>17</v>
      </c>
      <c r="L183" s="196">
        <v>43</v>
      </c>
      <c r="M183" s="196">
        <v>0</v>
      </c>
      <c r="N183" s="196">
        <v>1</v>
      </c>
      <c r="O183" s="196" t="s">
        <v>545</v>
      </c>
      <c r="P183" s="202"/>
      <c r="Q183" s="203" t="s">
        <v>13688</v>
      </c>
      <c r="R183" s="215" t="s">
        <v>13838</v>
      </c>
    </row>
    <row r="184" spans="1:19" s="194" customFormat="1" x14ac:dyDescent="0.25">
      <c r="A184" s="199">
        <v>118334</v>
      </c>
      <c r="B184" s="196">
        <v>4712</v>
      </c>
      <c r="C184" s="197">
        <v>100</v>
      </c>
      <c r="D184" s="198">
        <v>45134</v>
      </c>
      <c r="E184" s="199">
        <v>10</v>
      </c>
      <c r="F184" s="200">
        <v>45139</v>
      </c>
      <c r="G184" s="321" t="s">
        <v>13840</v>
      </c>
      <c r="H184" s="201"/>
      <c r="I184" s="196" t="s">
        <v>511</v>
      </c>
      <c r="J184" s="196">
        <v>125</v>
      </c>
      <c r="K184" s="196">
        <v>35</v>
      </c>
      <c r="L184" s="196">
        <v>34</v>
      </c>
      <c r="M184" s="196">
        <v>0</v>
      </c>
      <c r="N184" s="196">
        <v>1</v>
      </c>
      <c r="O184" s="196" t="s">
        <v>545</v>
      </c>
      <c r="P184" s="202"/>
      <c r="Q184" s="203" t="s">
        <v>9946</v>
      </c>
      <c r="R184" s="215" t="s">
        <v>13838</v>
      </c>
    </row>
    <row r="185" spans="1:19" s="194" customFormat="1" x14ac:dyDescent="0.25">
      <c r="A185" s="199">
        <v>118691</v>
      </c>
      <c r="B185" s="196">
        <v>7802.6</v>
      </c>
      <c r="C185" s="197">
        <v>60</v>
      </c>
      <c r="D185" s="198">
        <v>45146</v>
      </c>
      <c r="E185" s="199">
        <v>10</v>
      </c>
      <c r="F185" s="200">
        <v>45142</v>
      </c>
      <c r="G185" s="200">
        <v>45156</v>
      </c>
      <c r="H185" s="201"/>
      <c r="I185" s="196" t="s">
        <v>511</v>
      </c>
      <c r="J185" s="196">
        <v>259</v>
      </c>
      <c r="K185" s="196">
        <v>65</v>
      </c>
      <c r="L185" s="196">
        <v>30</v>
      </c>
      <c r="M185" s="196">
        <v>1</v>
      </c>
      <c r="N185" s="196">
        <v>1</v>
      </c>
      <c r="O185" s="196" t="s">
        <v>13667</v>
      </c>
      <c r="P185" s="202"/>
      <c r="Q185" s="203" t="s">
        <v>13841</v>
      </c>
      <c r="R185" s="215" t="s">
        <v>13838</v>
      </c>
    </row>
    <row r="186" spans="1:19" s="242" customFormat="1" x14ac:dyDescent="0.25">
      <c r="A186" s="237">
        <v>119812</v>
      </c>
      <c r="B186" s="237">
        <v>7512.5</v>
      </c>
      <c r="C186" s="238">
        <v>250</v>
      </c>
      <c r="D186" s="239">
        <v>45156</v>
      </c>
      <c r="E186" s="237">
        <v>3</v>
      </c>
      <c r="F186" s="239">
        <v>45152</v>
      </c>
      <c r="G186" s="239">
        <v>45155</v>
      </c>
      <c r="H186" s="239"/>
      <c r="I186" s="237" t="s">
        <v>511</v>
      </c>
      <c r="J186" s="237">
        <v>36</v>
      </c>
      <c r="K186" s="237">
        <v>0</v>
      </c>
      <c r="L186" s="237">
        <v>22</v>
      </c>
      <c r="M186" s="237">
        <v>1</v>
      </c>
      <c r="N186" s="237">
        <v>1</v>
      </c>
      <c r="O186" s="237" t="s">
        <v>13667</v>
      </c>
      <c r="P186" s="240"/>
      <c r="Q186" s="241" t="s">
        <v>13814</v>
      </c>
      <c r="R186" s="215" t="s">
        <v>13689</v>
      </c>
    </row>
    <row r="187" spans="1:19" s="184" customFormat="1" x14ac:dyDescent="0.25">
      <c r="A187" s="199" t="s">
        <v>5288</v>
      </c>
      <c r="B187" s="196">
        <v>2910</v>
      </c>
      <c r="C187" s="197">
        <v>1</v>
      </c>
      <c r="D187" s="198">
        <v>45159</v>
      </c>
      <c r="E187" s="199">
        <v>5</v>
      </c>
      <c r="F187" s="200">
        <v>45148</v>
      </c>
      <c r="G187" s="200">
        <v>45155</v>
      </c>
      <c r="H187" s="201"/>
      <c r="I187" s="196" t="s">
        <v>511</v>
      </c>
      <c r="J187" s="196">
        <v>1296</v>
      </c>
      <c r="K187" s="196">
        <v>15</v>
      </c>
      <c r="L187" s="196">
        <v>43</v>
      </c>
      <c r="M187" s="196">
        <v>0</v>
      </c>
      <c r="N187" s="196">
        <v>1</v>
      </c>
      <c r="O187" s="196" t="s">
        <v>545</v>
      </c>
      <c r="P187" s="202"/>
      <c r="Q187" s="203" t="s">
        <v>9622</v>
      </c>
      <c r="R187" s="215" t="s">
        <v>13689</v>
      </c>
    </row>
    <row r="188" spans="1:19" s="194" customFormat="1" x14ac:dyDescent="0.25">
      <c r="A188" s="199" t="s">
        <v>13842</v>
      </c>
      <c r="B188" s="196">
        <f>3402*C188/10</f>
        <v>1701</v>
      </c>
      <c r="C188" s="197">
        <v>5</v>
      </c>
      <c r="D188" s="198">
        <v>45154</v>
      </c>
      <c r="E188" s="199">
        <v>5</v>
      </c>
      <c r="F188" s="200">
        <v>45152</v>
      </c>
      <c r="G188" s="298" t="s">
        <v>13843</v>
      </c>
      <c r="H188" s="201"/>
      <c r="I188" s="196" t="s">
        <v>511</v>
      </c>
      <c r="J188" s="196">
        <v>340</v>
      </c>
      <c r="K188" s="196">
        <v>8</v>
      </c>
      <c r="L188" s="196">
        <v>61</v>
      </c>
      <c r="M188" s="196">
        <v>1</v>
      </c>
      <c r="N188" s="196">
        <v>1</v>
      </c>
      <c r="O188" s="196" t="s">
        <v>13667</v>
      </c>
      <c r="P188" s="202"/>
      <c r="Q188" s="203" t="s">
        <v>13814</v>
      </c>
      <c r="R188" s="215" t="s">
        <v>13689</v>
      </c>
    </row>
    <row r="189" spans="1:19" s="194" customFormat="1" x14ac:dyDescent="0.25">
      <c r="A189" s="199">
        <v>119499</v>
      </c>
      <c r="B189" s="196">
        <v>5162.7</v>
      </c>
      <c r="C189" s="314">
        <v>6</v>
      </c>
      <c r="D189" s="198">
        <v>45154</v>
      </c>
      <c r="E189" s="199">
        <v>5</v>
      </c>
      <c r="F189" s="200">
        <v>45148</v>
      </c>
      <c r="G189" s="200">
        <v>45155</v>
      </c>
      <c r="H189" s="201"/>
      <c r="I189" s="196" t="s">
        <v>511</v>
      </c>
      <c r="J189" s="196">
        <v>920</v>
      </c>
      <c r="K189" s="196">
        <v>20</v>
      </c>
      <c r="L189" s="196">
        <v>110</v>
      </c>
      <c r="M189" s="196">
        <v>1</v>
      </c>
      <c r="N189" s="196">
        <v>1</v>
      </c>
      <c r="O189" s="196" t="s">
        <v>13713</v>
      </c>
      <c r="P189" s="202"/>
      <c r="Q189" s="203" t="s">
        <v>9622</v>
      </c>
      <c r="R189" s="215" t="s">
        <v>13689</v>
      </c>
    </row>
    <row r="190" spans="1:19" x14ac:dyDescent="0.25">
      <c r="A190" s="199">
        <v>116119</v>
      </c>
      <c r="B190" s="196">
        <v>3020</v>
      </c>
      <c r="C190" s="197">
        <v>120</v>
      </c>
      <c r="D190" s="198">
        <v>45161</v>
      </c>
      <c r="E190" s="199">
        <v>5</v>
      </c>
      <c r="F190" s="200">
        <v>45148</v>
      </c>
      <c r="G190" s="200">
        <v>45155</v>
      </c>
      <c r="H190" s="201"/>
      <c r="I190" s="196" t="s">
        <v>511</v>
      </c>
      <c r="J190" s="196">
        <v>3</v>
      </c>
      <c r="K190" s="196">
        <v>2</v>
      </c>
      <c r="L190" s="196">
        <v>3</v>
      </c>
      <c r="M190" s="196">
        <v>0</v>
      </c>
      <c r="N190" s="196">
        <v>1</v>
      </c>
      <c r="O190" s="196" t="s">
        <v>545</v>
      </c>
      <c r="P190" s="202"/>
      <c r="Q190" s="203" t="s">
        <v>9622</v>
      </c>
      <c r="R190" s="215" t="s">
        <v>13689</v>
      </c>
      <c r="S190" s="30"/>
    </row>
    <row r="191" spans="1:19" s="194" customFormat="1" x14ac:dyDescent="0.25">
      <c r="A191" s="199" t="s">
        <v>13844</v>
      </c>
      <c r="B191" s="196">
        <f>1500*C191/48</f>
        <v>750</v>
      </c>
      <c r="C191" s="197">
        <v>24</v>
      </c>
      <c r="D191" s="198"/>
      <c r="E191" s="199">
        <v>15</v>
      </c>
      <c r="F191" s="200">
        <v>45134</v>
      </c>
      <c r="G191" s="200">
        <v>45155</v>
      </c>
      <c r="H191" s="201"/>
      <c r="I191" s="196" t="s">
        <v>511</v>
      </c>
      <c r="J191" s="196">
        <v>22</v>
      </c>
      <c r="K191" s="196">
        <v>18</v>
      </c>
      <c r="L191" s="196">
        <v>15</v>
      </c>
      <c r="M191" s="196">
        <v>1</v>
      </c>
      <c r="N191" s="196">
        <v>1</v>
      </c>
      <c r="O191" s="196" t="s">
        <v>13667</v>
      </c>
      <c r="P191" s="202"/>
      <c r="Q191" s="203" t="s">
        <v>13688</v>
      </c>
      <c r="R191" s="215" t="s">
        <v>13689</v>
      </c>
    </row>
    <row r="192" spans="1:19" s="194" customFormat="1" x14ac:dyDescent="0.25">
      <c r="A192" s="199" t="s">
        <v>13845</v>
      </c>
      <c r="B192" s="196">
        <f>6391.5*C192/150</f>
        <v>2130.5</v>
      </c>
      <c r="C192" s="197">
        <v>50</v>
      </c>
      <c r="D192" s="198">
        <v>45104</v>
      </c>
      <c r="E192" s="199">
        <v>10</v>
      </c>
      <c r="F192" s="200">
        <v>45091</v>
      </c>
      <c r="G192" s="321" t="s">
        <v>13846</v>
      </c>
      <c r="H192" s="201"/>
      <c r="I192" s="196" t="s">
        <v>511</v>
      </c>
      <c r="J192" s="196">
        <v>117</v>
      </c>
      <c r="K192" s="196">
        <v>20</v>
      </c>
      <c r="L192" s="196">
        <v>58</v>
      </c>
      <c r="M192" s="196">
        <v>1</v>
      </c>
      <c r="N192" s="196">
        <v>1</v>
      </c>
      <c r="O192" s="196" t="s">
        <v>13667</v>
      </c>
      <c r="P192" s="202" t="s">
        <v>13847</v>
      </c>
      <c r="Q192" s="203" t="s">
        <v>10540</v>
      </c>
      <c r="R192" s="215" t="s">
        <v>13689</v>
      </c>
    </row>
    <row r="193" spans="1:19" s="194" customFormat="1" x14ac:dyDescent="0.25">
      <c r="A193" s="199" t="s">
        <v>5312</v>
      </c>
      <c r="B193" s="196">
        <v>5224</v>
      </c>
      <c r="C193" s="197">
        <v>2</v>
      </c>
      <c r="D193" s="198">
        <v>45153</v>
      </c>
      <c r="E193" s="199">
        <v>5</v>
      </c>
      <c r="F193" s="200">
        <v>45146</v>
      </c>
      <c r="G193" s="298" t="s">
        <v>13848</v>
      </c>
      <c r="H193" s="201"/>
      <c r="I193" s="196" t="s">
        <v>511</v>
      </c>
      <c r="J193" s="196">
        <v>655</v>
      </c>
      <c r="K193" s="196">
        <v>0</v>
      </c>
      <c r="L193" s="196">
        <v>140</v>
      </c>
      <c r="M193" s="196">
        <v>1</v>
      </c>
      <c r="N193" s="196">
        <v>1</v>
      </c>
      <c r="O193" s="196" t="s">
        <v>13672</v>
      </c>
      <c r="P193" s="202"/>
      <c r="Q193" s="203" t="s">
        <v>9769</v>
      </c>
      <c r="R193" s="215" t="s">
        <v>13849</v>
      </c>
    </row>
    <row r="194" spans="1:19" x14ac:dyDescent="0.25">
      <c r="A194" s="199">
        <v>118979</v>
      </c>
      <c r="B194" s="196">
        <v>3655.4</v>
      </c>
      <c r="C194" s="197">
        <v>20</v>
      </c>
      <c r="D194" s="198">
        <v>45139</v>
      </c>
      <c r="E194" s="199">
        <v>10</v>
      </c>
      <c r="F194" s="200">
        <v>45140</v>
      </c>
      <c r="G194" s="200">
        <v>45153</v>
      </c>
      <c r="H194" s="201"/>
      <c r="I194" s="196" t="s">
        <v>511</v>
      </c>
      <c r="J194" s="196">
        <v>350</v>
      </c>
      <c r="K194" s="196">
        <v>42</v>
      </c>
      <c r="L194" s="196">
        <v>58</v>
      </c>
      <c r="M194" s="196">
        <v>1</v>
      </c>
      <c r="N194" s="196">
        <v>1</v>
      </c>
      <c r="O194" s="196" t="s">
        <v>13667</v>
      </c>
      <c r="P194" s="202"/>
      <c r="Q194" s="203" t="s">
        <v>9927</v>
      </c>
      <c r="R194" s="215" t="s">
        <v>13850</v>
      </c>
      <c r="S194" s="30"/>
    </row>
    <row r="195" spans="1:19" s="194" customFormat="1" x14ac:dyDescent="0.25">
      <c r="A195" s="199">
        <v>118778</v>
      </c>
      <c r="B195" s="196">
        <v>1460</v>
      </c>
      <c r="C195" s="197">
        <v>250</v>
      </c>
      <c r="D195" s="198">
        <v>45133</v>
      </c>
      <c r="E195" s="199">
        <v>10</v>
      </c>
      <c r="F195" s="200">
        <v>45138</v>
      </c>
      <c r="G195" s="200">
        <v>45152</v>
      </c>
      <c r="H195" s="201"/>
      <c r="I195" s="196" t="s">
        <v>511</v>
      </c>
      <c r="J195" s="196">
        <v>5</v>
      </c>
      <c r="K195" s="196">
        <v>0</v>
      </c>
      <c r="L195" s="196">
        <v>4</v>
      </c>
      <c r="M195" s="196">
        <v>1</v>
      </c>
      <c r="N195" s="196">
        <v>1</v>
      </c>
      <c r="O195" s="196" t="s">
        <v>13667</v>
      </c>
      <c r="P195" s="202"/>
      <c r="Q195" s="203" t="s">
        <v>13709</v>
      </c>
      <c r="R195" s="215" t="s">
        <v>13710</v>
      </c>
    </row>
    <row r="196" spans="1:19" s="194" customFormat="1" x14ac:dyDescent="0.25">
      <c r="A196" s="199">
        <v>119068</v>
      </c>
      <c r="B196" s="196">
        <v>2492.56</v>
      </c>
      <c r="C196" s="197">
        <v>6</v>
      </c>
      <c r="D196" s="198">
        <v>45118</v>
      </c>
      <c r="E196" s="199">
        <v>5</v>
      </c>
      <c r="F196" s="200">
        <v>45145</v>
      </c>
      <c r="G196" s="200">
        <v>45152</v>
      </c>
      <c r="H196" s="201"/>
      <c r="I196" s="196" t="s">
        <v>511</v>
      </c>
      <c r="J196" s="196">
        <v>421</v>
      </c>
      <c r="K196" s="196">
        <v>4</v>
      </c>
      <c r="L196" s="196">
        <v>64</v>
      </c>
      <c r="M196" s="196">
        <v>0</v>
      </c>
      <c r="N196" s="196">
        <v>1</v>
      </c>
      <c r="O196" s="196" t="s">
        <v>640</v>
      </c>
      <c r="P196" s="202"/>
      <c r="Q196" s="203" t="s">
        <v>13851</v>
      </c>
      <c r="R196" s="215" t="s">
        <v>13710</v>
      </c>
    </row>
    <row r="197" spans="1:19" s="194" customFormat="1" x14ac:dyDescent="0.25">
      <c r="A197" s="199" t="s">
        <v>13852</v>
      </c>
      <c r="B197" s="196">
        <f>4970.4*C197/20</f>
        <v>1242.5999999999999</v>
      </c>
      <c r="C197" s="197">
        <v>5</v>
      </c>
      <c r="D197" s="198">
        <v>44967</v>
      </c>
      <c r="E197" s="199">
        <v>10</v>
      </c>
      <c r="F197" s="200">
        <v>45146</v>
      </c>
      <c r="G197" s="200">
        <v>45152</v>
      </c>
      <c r="H197" s="201"/>
      <c r="I197" s="196" t="s">
        <v>511</v>
      </c>
      <c r="J197" s="196">
        <v>768</v>
      </c>
      <c r="K197" s="196">
        <v>10</v>
      </c>
      <c r="L197" s="196">
        <v>78</v>
      </c>
      <c r="M197" s="196">
        <v>1</v>
      </c>
      <c r="N197" s="196">
        <v>1</v>
      </c>
      <c r="O197" s="196" t="s">
        <v>13667</v>
      </c>
      <c r="P197" s="202"/>
      <c r="Q197" s="203" t="s">
        <v>13853</v>
      </c>
      <c r="R197" s="215" t="s">
        <v>13710</v>
      </c>
    </row>
    <row r="198" spans="1:19" s="194" customFormat="1" x14ac:dyDescent="0.25">
      <c r="A198" s="199">
        <v>119332</v>
      </c>
      <c r="B198" s="196">
        <v>1400</v>
      </c>
      <c r="C198" s="197">
        <v>50</v>
      </c>
      <c r="D198" s="198">
        <v>45147</v>
      </c>
      <c r="E198" s="199">
        <v>10</v>
      </c>
      <c r="F198" s="200">
        <v>45138</v>
      </c>
      <c r="G198" s="200">
        <v>45152</v>
      </c>
      <c r="H198" s="201"/>
      <c r="I198" s="196" t="s">
        <v>516</v>
      </c>
      <c r="J198" s="196">
        <v>0</v>
      </c>
      <c r="K198" s="196">
        <v>1</v>
      </c>
      <c r="L198" s="196">
        <v>0</v>
      </c>
      <c r="M198" s="196">
        <v>0</v>
      </c>
      <c r="N198" s="196">
        <v>0</v>
      </c>
      <c r="O198" s="196">
        <v>0</v>
      </c>
      <c r="P198" s="202" t="s">
        <v>13854</v>
      </c>
      <c r="Q198" s="203" t="s">
        <v>13709</v>
      </c>
      <c r="R198" s="215" t="s">
        <v>13710</v>
      </c>
    </row>
    <row r="199" spans="1:19" s="194" customFormat="1" x14ac:dyDescent="0.25">
      <c r="A199" s="199">
        <v>119469</v>
      </c>
      <c r="B199" s="196">
        <v>1560</v>
      </c>
      <c r="C199" s="197">
        <v>25</v>
      </c>
      <c r="D199" s="198">
        <v>45152</v>
      </c>
      <c r="E199" s="199">
        <v>10</v>
      </c>
      <c r="F199" s="200">
        <v>45138</v>
      </c>
      <c r="G199" s="200">
        <v>45152</v>
      </c>
      <c r="H199" s="201"/>
      <c r="I199" s="196" t="s">
        <v>511</v>
      </c>
      <c r="J199" s="196">
        <v>99</v>
      </c>
      <c r="K199" s="196">
        <v>9</v>
      </c>
      <c r="L199" s="196">
        <v>35</v>
      </c>
      <c r="M199" s="196">
        <v>1</v>
      </c>
      <c r="N199" s="196">
        <v>1</v>
      </c>
      <c r="O199" s="196" t="s">
        <v>13667</v>
      </c>
      <c r="P199" s="202"/>
      <c r="Q199" s="203" t="s">
        <v>13709</v>
      </c>
      <c r="R199" s="215" t="s">
        <v>13710</v>
      </c>
    </row>
    <row r="200" spans="1:19" s="194" customFormat="1" x14ac:dyDescent="0.25">
      <c r="A200" s="199" t="s">
        <v>13855</v>
      </c>
      <c r="B200" s="196">
        <f>16536.24*C200/136</f>
        <v>16414.650000000001</v>
      </c>
      <c r="C200" s="197">
        <v>135</v>
      </c>
      <c r="D200" s="198">
        <v>45145</v>
      </c>
      <c r="E200" s="199">
        <v>10</v>
      </c>
      <c r="F200" s="200">
        <v>45138</v>
      </c>
      <c r="G200" s="200">
        <v>45152</v>
      </c>
      <c r="H200" s="201"/>
      <c r="I200" s="196" t="s">
        <v>511</v>
      </c>
      <c r="J200" s="196">
        <v>400</v>
      </c>
      <c r="K200" s="196">
        <v>18</v>
      </c>
      <c r="L200" s="196">
        <v>120</v>
      </c>
      <c r="M200" s="196">
        <v>1</v>
      </c>
      <c r="N200" s="196">
        <v>1</v>
      </c>
      <c r="O200" s="196" t="s">
        <v>13672</v>
      </c>
      <c r="P200" s="202" t="s">
        <v>13708</v>
      </c>
      <c r="Q200" s="203" t="s">
        <v>13709</v>
      </c>
      <c r="R200" s="215" t="s">
        <v>13710</v>
      </c>
    </row>
    <row r="201" spans="1:19" s="9" customFormat="1" x14ac:dyDescent="0.25">
      <c r="A201" s="237">
        <v>115809</v>
      </c>
      <c r="B201" s="237">
        <v>1800</v>
      </c>
      <c r="C201" s="238">
        <v>10</v>
      </c>
      <c r="D201" s="239">
        <v>44995</v>
      </c>
      <c r="E201" s="237">
        <v>3</v>
      </c>
      <c r="F201" s="239">
        <v>45146</v>
      </c>
      <c r="G201" s="239">
        <v>45149</v>
      </c>
      <c r="H201" s="239"/>
      <c r="I201" s="237" t="s">
        <v>511</v>
      </c>
      <c r="J201" s="237">
        <v>298</v>
      </c>
      <c r="K201" s="237">
        <v>6</v>
      </c>
      <c r="L201" s="237">
        <v>69</v>
      </c>
      <c r="M201" s="237">
        <v>1</v>
      </c>
      <c r="N201" s="237">
        <v>1</v>
      </c>
      <c r="O201" s="237" t="s">
        <v>13667</v>
      </c>
      <c r="P201" s="240"/>
      <c r="Q201" s="241" t="s">
        <v>9769</v>
      </c>
      <c r="R201" s="215" t="s">
        <v>13856</v>
      </c>
    </row>
    <row r="202" spans="1:19" s="194" customFormat="1" x14ac:dyDescent="0.25">
      <c r="A202" s="199" t="s">
        <v>13857</v>
      </c>
      <c r="B202" s="196">
        <f>3918.5*(C202/50)</f>
        <v>1489.03</v>
      </c>
      <c r="C202" s="197">
        <v>19</v>
      </c>
      <c r="D202" s="198">
        <v>45121</v>
      </c>
      <c r="E202" s="199">
        <v>5</v>
      </c>
      <c r="F202" s="200">
        <v>45142</v>
      </c>
      <c r="G202" s="200">
        <v>45149</v>
      </c>
      <c r="H202" s="201"/>
      <c r="I202" s="196" t="s">
        <v>511</v>
      </c>
      <c r="J202" s="196">
        <v>283</v>
      </c>
      <c r="K202" s="196">
        <v>17</v>
      </c>
      <c r="L202" s="196">
        <v>113</v>
      </c>
      <c r="M202" s="196">
        <v>1</v>
      </c>
      <c r="N202" s="196">
        <v>1</v>
      </c>
      <c r="O202" s="196" t="s">
        <v>13713</v>
      </c>
      <c r="P202" s="202" t="s">
        <v>13858</v>
      </c>
      <c r="Q202" s="203" t="s">
        <v>13841</v>
      </c>
      <c r="R202" s="215" t="s">
        <v>13856</v>
      </c>
    </row>
    <row r="203" spans="1:19" s="194" customFormat="1" x14ac:dyDescent="0.25">
      <c r="A203" s="199">
        <v>118259</v>
      </c>
      <c r="B203" s="196">
        <v>4022.85</v>
      </c>
      <c r="C203" s="197">
        <v>85</v>
      </c>
      <c r="D203" s="198">
        <v>45145</v>
      </c>
      <c r="E203" s="199">
        <v>5</v>
      </c>
      <c r="F203" s="200">
        <v>45142</v>
      </c>
      <c r="G203" s="200">
        <v>45149</v>
      </c>
      <c r="H203" s="201"/>
      <c r="I203" s="196" t="s">
        <v>511</v>
      </c>
      <c r="J203" s="196">
        <v>171</v>
      </c>
      <c r="K203" s="196">
        <v>10</v>
      </c>
      <c r="L203" s="196">
        <v>60</v>
      </c>
      <c r="M203" s="196">
        <v>1</v>
      </c>
      <c r="N203" s="196">
        <v>1</v>
      </c>
      <c r="O203" s="196" t="s">
        <v>13667</v>
      </c>
      <c r="P203" s="202"/>
      <c r="Q203" s="203" t="s">
        <v>13841</v>
      </c>
      <c r="R203" s="215" t="s">
        <v>13856</v>
      </c>
    </row>
    <row r="204" spans="1:19" s="194" customFormat="1" x14ac:dyDescent="0.25">
      <c r="A204" s="199">
        <v>118705</v>
      </c>
      <c r="B204" s="196">
        <v>11089</v>
      </c>
      <c r="C204" s="197">
        <v>100</v>
      </c>
      <c r="D204" s="198">
        <v>45148</v>
      </c>
      <c r="E204" s="199">
        <v>10</v>
      </c>
      <c r="F204" s="200">
        <v>45135</v>
      </c>
      <c r="G204" s="200">
        <v>45149</v>
      </c>
      <c r="H204" s="201"/>
      <c r="I204" s="196" t="s">
        <v>511</v>
      </c>
      <c r="J204" s="196">
        <v>513</v>
      </c>
      <c r="K204" s="196">
        <v>39</v>
      </c>
      <c r="L204" s="196">
        <v>80</v>
      </c>
      <c r="M204" s="196">
        <v>1</v>
      </c>
      <c r="N204" s="196">
        <v>1</v>
      </c>
      <c r="O204" s="196" t="s">
        <v>13667</v>
      </c>
      <c r="P204" s="202"/>
      <c r="Q204" s="203" t="s">
        <v>13859</v>
      </c>
      <c r="R204" s="215" t="s">
        <v>13856</v>
      </c>
    </row>
    <row r="205" spans="1:19" s="9" customFormat="1" x14ac:dyDescent="0.25">
      <c r="A205" s="237">
        <v>119754</v>
      </c>
      <c r="B205" s="237">
        <v>4612.2</v>
      </c>
      <c r="C205" s="238">
        <v>30</v>
      </c>
      <c r="D205" s="239">
        <v>45147</v>
      </c>
      <c r="E205" s="237">
        <v>3</v>
      </c>
      <c r="F205" s="239">
        <v>45145</v>
      </c>
      <c r="G205" s="239">
        <v>45148</v>
      </c>
      <c r="H205" s="239"/>
      <c r="I205" s="237" t="s">
        <v>511</v>
      </c>
      <c r="J205" s="237">
        <v>310</v>
      </c>
      <c r="K205" s="237">
        <v>0</v>
      </c>
      <c r="L205" s="237">
        <v>91</v>
      </c>
      <c r="M205" s="237">
        <v>1</v>
      </c>
      <c r="N205" s="237">
        <v>1</v>
      </c>
      <c r="O205" s="237" t="s">
        <v>13719</v>
      </c>
      <c r="P205" s="240"/>
      <c r="Q205" s="241" t="s">
        <v>13851</v>
      </c>
      <c r="R205" s="215" t="s">
        <v>13860</v>
      </c>
    </row>
    <row r="206" spans="1:19" s="194" customFormat="1" x14ac:dyDescent="0.25">
      <c r="A206" s="199" t="s">
        <v>5366</v>
      </c>
      <c r="B206" s="196">
        <v>20164</v>
      </c>
      <c r="C206" s="197">
        <v>40</v>
      </c>
      <c r="D206" s="198">
        <v>45138</v>
      </c>
      <c r="E206" s="199">
        <v>5</v>
      </c>
      <c r="F206" s="200">
        <v>45142</v>
      </c>
      <c r="G206" s="200" t="s">
        <v>13861</v>
      </c>
      <c r="H206" s="201"/>
      <c r="I206" s="196" t="s">
        <v>511</v>
      </c>
      <c r="J206" s="196">
        <v>173</v>
      </c>
      <c r="K206" s="196">
        <v>2</v>
      </c>
      <c r="L206" s="196">
        <v>64</v>
      </c>
      <c r="M206" s="196">
        <v>1</v>
      </c>
      <c r="N206" s="196">
        <v>1</v>
      </c>
      <c r="O206" s="196" t="s">
        <v>13667</v>
      </c>
      <c r="P206" s="202"/>
      <c r="Q206" s="203" t="s">
        <v>13841</v>
      </c>
      <c r="R206" s="215" t="s">
        <v>13860</v>
      </c>
    </row>
    <row r="207" spans="1:19" s="194" customFormat="1" x14ac:dyDescent="0.25">
      <c r="A207" s="199">
        <v>119468</v>
      </c>
      <c r="B207" s="196">
        <v>3938.56</v>
      </c>
      <c r="C207" s="197">
        <v>96</v>
      </c>
      <c r="D207" s="198">
        <v>45155</v>
      </c>
      <c r="E207" s="199">
        <v>10</v>
      </c>
      <c r="F207" s="200">
        <v>45134</v>
      </c>
      <c r="G207" s="200">
        <v>45148</v>
      </c>
      <c r="H207" s="201"/>
      <c r="I207" s="196" t="s">
        <v>511</v>
      </c>
      <c r="J207" s="196">
        <v>117</v>
      </c>
      <c r="K207" s="196">
        <v>4</v>
      </c>
      <c r="L207" s="196">
        <v>38</v>
      </c>
      <c r="M207" s="196">
        <v>1</v>
      </c>
      <c r="N207" s="196">
        <v>1</v>
      </c>
      <c r="O207" s="196" t="s">
        <v>13667</v>
      </c>
      <c r="P207" s="202" t="s">
        <v>13862</v>
      </c>
      <c r="Q207" s="203" t="s">
        <v>13688</v>
      </c>
      <c r="R207" s="215" t="s">
        <v>13860</v>
      </c>
    </row>
    <row r="208" spans="1:19" s="194" customFormat="1" x14ac:dyDescent="0.25">
      <c r="A208" s="199">
        <v>119403</v>
      </c>
      <c r="B208" s="196">
        <v>11932.47</v>
      </c>
      <c r="C208" s="197">
        <v>9</v>
      </c>
      <c r="D208" s="198">
        <v>45131</v>
      </c>
      <c r="E208" s="199">
        <v>5</v>
      </c>
      <c r="F208" s="200">
        <v>45140</v>
      </c>
      <c r="G208" s="200">
        <v>45147</v>
      </c>
      <c r="H208" s="201"/>
      <c r="I208" s="196" t="s">
        <v>511</v>
      </c>
      <c r="J208" s="196">
        <v>475</v>
      </c>
      <c r="K208" s="196">
        <v>0</v>
      </c>
      <c r="L208" s="196">
        <v>113</v>
      </c>
      <c r="M208" s="196">
        <v>0</v>
      </c>
      <c r="N208" s="196">
        <v>1</v>
      </c>
      <c r="O208" s="196" t="s">
        <v>640</v>
      </c>
      <c r="P208" s="202"/>
      <c r="Q208" s="203" t="s">
        <v>9927</v>
      </c>
      <c r="R208" s="215" t="s">
        <v>13863</v>
      </c>
    </row>
    <row r="209" spans="1:18" s="194" customFormat="1" x14ac:dyDescent="0.25">
      <c r="A209" s="199" t="s">
        <v>5378</v>
      </c>
      <c r="B209" s="196" t="s">
        <v>13864</v>
      </c>
      <c r="C209" s="197">
        <v>7</v>
      </c>
      <c r="D209" s="198"/>
      <c r="E209" s="199">
        <v>5</v>
      </c>
      <c r="F209" s="200">
        <v>45140</v>
      </c>
      <c r="G209" s="200">
        <v>45147</v>
      </c>
      <c r="H209" s="201"/>
      <c r="I209" s="196" t="s">
        <v>516</v>
      </c>
      <c r="J209" s="196"/>
      <c r="K209" s="196"/>
      <c r="L209" s="196"/>
      <c r="M209" s="196"/>
      <c r="N209" s="196"/>
      <c r="O209" s="196"/>
      <c r="P209" s="202" t="s">
        <v>13865</v>
      </c>
      <c r="Q209" s="203" t="s">
        <v>13866</v>
      </c>
      <c r="R209" s="215" t="s">
        <v>13863</v>
      </c>
    </row>
    <row r="210" spans="1:18" s="194" customFormat="1" x14ac:dyDescent="0.25">
      <c r="A210" s="199">
        <v>118974</v>
      </c>
      <c r="B210" s="196">
        <v>4633.25</v>
      </c>
      <c r="C210" s="197">
        <v>15</v>
      </c>
      <c r="D210" s="198">
        <v>45141</v>
      </c>
      <c r="E210" s="199">
        <v>10</v>
      </c>
      <c r="F210" s="200">
        <v>45133</v>
      </c>
      <c r="G210" s="200">
        <v>45147</v>
      </c>
      <c r="H210" s="201"/>
      <c r="I210" s="196" t="s">
        <v>511</v>
      </c>
      <c r="J210" s="196">
        <v>791</v>
      </c>
      <c r="K210" s="196">
        <v>13</v>
      </c>
      <c r="L210" s="196">
        <v>88</v>
      </c>
      <c r="M210" s="196">
        <v>1</v>
      </c>
      <c r="N210" s="196">
        <v>1</v>
      </c>
      <c r="O210" s="196" t="s">
        <v>13667</v>
      </c>
      <c r="P210" s="202"/>
      <c r="Q210" s="203" t="s">
        <v>9980</v>
      </c>
      <c r="R210" s="215" t="s">
        <v>13863</v>
      </c>
    </row>
    <row r="211" spans="1:18" s="194" customFormat="1" x14ac:dyDescent="0.25">
      <c r="A211" s="199">
        <v>119565</v>
      </c>
      <c r="B211" s="196">
        <v>3122</v>
      </c>
      <c r="C211" s="197">
        <v>50</v>
      </c>
      <c r="D211" s="198">
        <v>45139</v>
      </c>
      <c r="E211" s="199">
        <v>5</v>
      </c>
      <c r="F211" s="200">
        <v>45140</v>
      </c>
      <c r="G211" s="200">
        <v>45147</v>
      </c>
      <c r="H211" s="201"/>
      <c r="I211" s="196" t="s">
        <v>511</v>
      </c>
      <c r="J211" s="196">
        <v>194</v>
      </c>
      <c r="K211" s="196">
        <v>4</v>
      </c>
      <c r="L211" s="196">
        <v>59</v>
      </c>
      <c r="M211" s="196">
        <v>0</v>
      </c>
      <c r="N211" s="196">
        <v>1</v>
      </c>
      <c r="O211" s="196" t="s">
        <v>545</v>
      </c>
      <c r="P211" s="202"/>
      <c r="Q211" s="203" t="s">
        <v>9927</v>
      </c>
      <c r="R211" s="215" t="s">
        <v>13863</v>
      </c>
    </row>
    <row r="212" spans="1:18" s="194" customFormat="1" x14ac:dyDescent="0.25">
      <c r="A212" s="199">
        <v>119659</v>
      </c>
      <c r="B212" s="196">
        <v>4221.75</v>
      </c>
      <c r="C212" s="197">
        <v>15</v>
      </c>
      <c r="D212" s="198">
        <v>45147</v>
      </c>
      <c r="E212" s="199">
        <v>5</v>
      </c>
      <c r="F212" s="200">
        <v>45140</v>
      </c>
      <c r="G212" s="200">
        <v>45147</v>
      </c>
      <c r="H212" s="201"/>
      <c r="I212" s="196" t="s">
        <v>511</v>
      </c>
      <c r="J212" s="196">
        <v>527</v>
      </c>
      <c r="K212" s="196">
        <v>26</v>
      </c>
      <c r="L212" s="196">
        <v>27</v>
      </c>
      <c r="M212" s="196">
        <v>0</v>
      </c>
      <c r="N212" s="196">
        <v>1</v>
      </c>
      <c r="O212" s="196" t="s">
        <v>13667</v>
      </c>
      <c r="P212" s="202"/>
      <c r="Q212" s="203" t="s">
        <v>9927</v>
      </c>
      <c r="R212" s="215" t="s">
        <v>13863</v>
      </c>
    </row>
    <row r="213" spans="1:18" s="194" customFormat="1" x14ac:dyDescent="0.25">
      <c r="A213" s="199" t="s">
        <v>5395</v>
      </c>
      <c r="B213" s="196">
        <v>2951</v>
      </c>
      <c r="C213" s="197">
        <v>5</v>
      </c>
      <c r="D213" s="198">
        <v>45152</v>
      </c>
      <c r="E213" s="199">
        <v>5</v>
      </c>
      <c r="F213" s="200">
        <v>45139</v>
      </c>
      <c r="G213" s="200">
        <v>45146</v>
      </c>
      <c r="H213" s="201"/>
      <c r="I213" s="196" t="s">
        <v>511</v>
      </c>
      <c r="J213" s="196">
        <v>438</v>
      </c>
      <c r="K213" s="196">
        <v>0</v>
      </c>
      <c r="L213" s="196">
        <v>137</v>
      </c>
      <c r="M213" s="196">
        <v>1</v>
      </c>
      <c r="N213" s="196">
        <v>1</v>
      </c>
      <c r="O213" s="196" t="s">
        <v>13719</v>
      </c>
      <c r="P213" s="202"/>
      <c r="Q213" s="203" t="s">
        <v>9946</v>
      </c>
      <c r="R213" s="215" t="s">
        <v>13867</v>
      </c>
    </row>
    <row r="214" spans="1:18" s="194" customFormat="1" x14ac:dyDescent="0.25">
      <c r="A214" s="199">
        <v>119677</v>
      </c>
      <c r="B214" s="196">
        <v>1573</v>
      </c>
      <c r="C214" s="197">
        <v>100</v>
      </c>
      <c r="D214" s="198">
        <v>45147</v>
      </c>
      <c r="E214" s="199">
        <v>5</v>
      </c>
      <c r="F214" s="200">
        <v>45139</v>
      </c>
      <c r="G214" s="200">
        <v>45146</v>
      </c>
      <c r="H214" s="201"/>
      <c r="I214" s="196" t="s">
        <v>511</v>
      </c>
      <c r="J214" s="196">
        <v>5</v>
      </c>
      <c r="K214" s="196">
        <v>0</v>
      </c>
      <c r="L214" s="196">
        <v>4</v>
      </c>
      <c r="M214" s="196">
        <v>1</v>
      </c>
      <c r="N214" s="196">
        <v>1</v>
      </c>
      <c r="O214" s="196" t="s">
        <v>13667</v>
      </c>
      <c r="P214" s="202"/>
      <c r="Q214" s="203" t="s">
        <v>9946</v>
      </c>
      <c r="R214" s="215" t="s">
        <v>13867</v>
      </c>
    </row>
    <row r="215" spans="1:18" s="194" customFormat="1" x14ac:dyDescent="0.25">
      <c r="A215" s="199">
        <v>119672</v>
      </c>
      <c r="B215" s="196">
        <v>2728.5</v>
      </c>
      <c r="C215" s="197">
        <v>30</v>
      </c>
      <c r="D215" s="198">
        <v>45139</v>
      </c>
      <c r="E215" s="199">
        <v>5</v>
      </c>
      <c r="F215" s="200">
        <v>45139</v>
      </c>
      <c r="G215" s="200">
        <v>45146</v>
      </c>
      <c r="H215" s="201"/>
      <c r="I215" s="196" t="s">
        <v>511</v>
      </c>
      <c r="J215" s="196">
        <v>201</v>
      </c>
      <c r="K215" s="196">
        <v>6</v>
      </c>
      <c r="L215" s="196">
        <v>62</v>
      </c>
      <c r="M215" s="196">
        <v>1</v>
      </c>
      <c r="N215" s="196">
        <v>1</v>
      </c>
      <c r="O215" s="196" t="s">
        <v>13667</v>
      </c>
      <c r="P215" s="202"/>
      <c r="Q215" s="203" t="s">
        <v>9946</v>
      </c>
      <c r="R215" s="215" t="s">
        <v>13867</v>
      </c>
    </row>
    <row r="216" spans="1:18" s="194" customFormat="1" x14ac:dyDescent="0.25">
      <c r="A216" s="199">
        <v>118651</v>
      </c>
      <c r="B216" s="196">
        <v>3067.2</v>
      </c>
      <c r="C216" s="197">
        <v>3</v>
      </c>
      <c r="D216" s="198">
        <v>45139</v>
      </c>
      <c r="E216" s="199">
        <v>10</v>
      </c>
      <c r="F216" s="200">
        <v>45132</v>
      </c>
      <c r="G216" s="200">
        <v>45146</v>
      </c>
      <c r="H216" s="201"/>
      <c r="I216" s="196" t="s">
        <v>13664</v>
      </c>
      <c r="J216" s="196">
        <v>236</v>
      </c>
      <c r="K216" s="196">
        <v>64</v>
      </c>
      <c r="L216" s="196">
        <v>42</v>
      </c>
      <c r="M216" s="196">
        <v>1</v>
      </c>
      <c r="N216" s="196">
        <v>0</v>
      </c>
      <c r="O216" s="196" t="s">
        <v>798</v>
      </c>
      <c r="P216" s="202"/>
      <c r="Q216" s="203" t="s">
        <v>13868</v>
      </c>
      <c r="R216" s="215" t="s">
        <v>13867</v>
      </c>
    </row>
    <row r="217" spans="1:18" s="194" customFormat="1" x14ac:dyDescent="0.25">
      <c r="A217" s="199">
        <v>118943</v>
      </c>
      <c r="B217" s="196">
        <v>2993.45</v>
      </c>
      <c r="C217" s="197">
        <v>45</v>
      </c>
      <c r="D217" s="198">
        <v>45141</v>
      </c>
      <c r="E217" s="199">
        <v>10</v>
      </c>
      <c r="F217" s="200">
        <v>45132</v>
      </c>
      <c r="G217" s="200">
        <v>45146</v>
      </c>
      <c r="H217" s="201"/>
      <c r="I217" s="196" t="s">
        <v>13664</v>
      </c>
      <c r="J217" s="196">
        <v>180</v>
      </c>
      <c r="K217" s="196">
        <v>16</v>
      </c>
      <c r="L217" s="196">
        <v>47</v>
      </c>
      <c r="M217" s="196">
        <v>0</v>
      </c>
      <c r="N217" s="196">
        <v>1</v>
      </c>
      <c r="O217" s="196" t="s">
        <v>545</v>
      </c>
      <c r="P217" s="202"/>
      <c r="Q217" s="203" t="s">
        <v>13868</v>
      </c>
      <c r="R217" s="215" t="s">
        <v>13867</v>
      </c>
    </row>
    <row r="218" spans="1:18" s="194" customFormat="1" x14ac:dyDescent="0.25">
      <c r="A218" s="199">
        <v>119660</v>
      </c>
      <c r="B218" s="196">
        <v>1652.5</v>
      </c>
      <c r="C218" s="197">
        <v>15</v>
      </c>
      <c r="D218" s="198">
        <v>45145</v>
      </c>
      <c r="E218" s="199">
        <v>5</v>
      </c>
      <c r="F218" s="200">
        <v>45139</v>
      </c>
      <c r="G218" s="200">
        <v>45146</v>
      </c>
      <c r="H218" s="201"/>
      <c r="I218" s="196" t="s">
        <v>511</v>
      </c>
      <c r="J218" s="196">
        <v>39</v>
      </c>
      <c r="K218" s="196">
        <v>80</v>
      </c>
      <c r="L218" s="196">
        <v>10</v>
      </c>
      <c r="M218" s="196">
        <v>0</v>
      </c>
      <c r="N218" s="196">
        <v>1</v>
      </c>
      <c r="O218" s="196" t="s">
        <v>545</v>
      </c>
      <c r="P218" s="202"/>
      <c r="Q218" s="203" t="s">
        <v>9946</v>
      </c>
      <c r="R218" s="215" t="s">
        <v>13867</v>
      </c>
    </row>
    <row r="219" spans="1:18" s="194" customFormat="1" x14ac:dyDescent="0.25">
      <c r="A219" s="199">
        <v>119051</v>
      </c>
      <c r="B219" s="196">
        <v>1265</v>
      </c>
      <c r="C219" s="197">
        <v>20</v>
      </c>
      <c r="D219" s="198">
        <v>45117</v>
      </c>
      <c r="E219" s="199">
        <v>5</v>
      </c>
      <c r="F219" s="200">
        <v>45138</v>
      </c>
      <c r="G219" s="200">
        <v>45145</v>
      </c>
      <c r="H219" s="201"/>
      <c r="I219" s="196" t="s">
        <v>511</v>
      </c>
      <c r="J219" s="196">
        <v>275</v>
      </c>
      <c r="K219" s="196">
        <v>0</v>
      </c>
      <c r="L219" s="196">
        <v>55</v>
      </c>
      <c r="M219" s="196">
        <v>1</v>
      </c>
      <c r="N219" s="196">
        <v>1</v>
      </c>
      <c r="O219" s="196" t="s">
        <v>13667</v>
      </c>
      <c r="P219" s="202" t="s">
        <v>13869</v>
      </c>
      <c r="Q219" s="203" t="s">
        <v>13709</v>
      </c>
      <c r="R219" s="215" t="s">
        <v>13870</v>
      </c>
    </row>
    <row r="220" spans="1:18" s="194" customFormat="1" x14ac:dyDescent="0.25">
      <c r="A220" s="199" t="s">
        <v>5421</v>
      </c>
      <c r="B220" s="196">
        <f>1150+1948</f>
        <v>3098</v>
      </c>
      <c r="C220" s="197">
        <v>8</v>
      </c>
      <c r="D220" s="198">
        <v>45128</v>
      </c>
      <c r="E220" s="199">
        <v>5</v>
      </c>
      <c r="F220" s="200">
        <v>45138</v>
      </c>
      <c r="G220" s="200">
        <v>45145</v>
      </c>
      <c r="H220" s="201"/>
      <c r="I220" s="196" t="s">
        <v>511</v>
      </c>
      <c r="J220" s="196">
        <v>568</v>
      </c>
      <c r="K220" s="196">
        <v>6</v>
      </c>
      <c r="L220" s="196">
        <v>83</v>
      </c>
      <c r="M220" s="196">
        <v>1</v>
      </c>
      <c r="N220" s="196">
        <v>1</v>
      </c>
      <c r="O220" s="196" t="s">
        <v>13667</v>
      </c>
      <c r="P220" s="202"/>
      <c r="Q220" s="203" t="s">
        <v>13709</v>
      </c>
      <c r="R220" s="215" t="s">
        <v>13870</v>
      </c>
    </row>
    <row r="221" spans="1:18" s="194" customFormat="1" x14ac:dyDescent="0.25">
      <c r="A221" s="199">
        <v>118699</v>
      </c>
      <c r="B221" s="196">
        <v>4385.8</v>
      </c>
      <c r="C221" s="197">
        <v>2</v>
      </c>
      <c r="D221" s="198">
        <v>45105</v>
      </c>
      <c r="E221" s="199">
        <v>5</v>
      </c>
      <c r="F221" s="200">
        <v>45138</v>
      </c>
      <c r="G221" s="200">
        <v>45145</v>
      </c>
      <c r="H221" s="201"/>
      <c r="I221" s="196" t="s">
        <v>511</v>
      </c>
      <c r="J221" s="196">
        <v>1631</v>
      </c>
      <c r="K221" s="196">
        <v>158</v>
      </c>
      <c r="L221" s="196">
        <v>58</v>
      </c>
      <c r="M221" s="196">
        <v>0</v>
      </c>
      <c r="N221" s="196">
        <v>1</v>
      </c>
      <c r="O221" s="196" t="s">
        <v>545</v>
      </c>
      <c r="P221" s="202"/>
      <c r="Q221" s="203" t="s">
        <v>13709</v>
      </c>
      <c r="R221" s="215" t="s">
        <v>13870</v>
      </c>
    </row>
    <row r="222" spans="1:18" s="194" customFormat="1" x14ac:dyDescent="0.25">
      <c r="A222" s="199" t="s">
        <v>13871</v>
      </c>
      <c r="B222" s="194">
        <v>5620.8</v>
      </c>
      <c r="C222" s="197">
        <v>80</v>
      </c>
      <c r="D222" s="198">
        <v>45112</v>
      </c>
      <c r="E222" s="199">
        <v>5</v>
      </c>
      <c r="F222" s="200">
        <v>45135</v>
      </c>
      <c r="G222" s="321" t="s">
        <v>13872</v>
      </c>
      <c r="H222" s="201"/>
      <c r="I222" s="196" t="s">
        <v>511</v>
      </c>
      <c r="J222" s="196">
        <v>253</v>
      </c>
      <c r="K222" s="196">
        <v>6</v>
      </c>
      <c r="L222" s="196">
        <v>108</v>
      </c>
      <c r="M222" s="196">
        <v>1</v>
      </c>
      <c r="N222" s="196">
        <v>1</v>
      </c>
      <c r="O222" s="196" t="s">
        <v>13713</v>
      </c>
      <c r="P222" s="202" t="s">
        <v>679</v>
      </c>
      <c r="Q222" s="203" t="s">
        <v>13859</v>
      </c>
      <c r="R222" s="215" t="s">
        <v>13870</v>
      </c>
    </row>
    <row r="223" spans="1:18" s="9" customFormat="1" x14ac:dyDescent="0.25">
      <c r="A223" s="237">
        <v>119534</v>
      </c>
      <c r="B223" s="237">
        <v>6838.75</v>
      </c>
      <c r="C223" s="238">
        <v>35</v>
      </c>
      <c r="D223" s="239">
        <v>45142</v>
      </c>
      <c r="E223" s="237">
        <v>3</v>
      </c>
      <c r="F223" s="239">
        <v>45140</v>
      </c>
      <c r="G223" s="239">
        <v>45145</v>
      </c>
      <c r="H223" s="239"/>
      <c r="I223" s="237" t="s">
        <v>511</v>
      </c>
      <c r="J223" s="237">
        <v>298</v>
      </c>
      <c r="K223" s="237">
        <v>15</v>
      </c>
      <c r="L223" s="237">
        <v>96</v>
      </c>
      <c r="M223" s="237">
        <v>1</v>
      </c>
      <c r="N223" s="237">
        <v>1</v>
      </c>
      <c r="O223" s="237" t="s">
        <v>13713</v>
      </c>
      <c r="P223" s="240"/>
      <c r="Q223" s="241" t="s">
        <v>9927</v>
      </c>
      <c r="R223" s="215" t="s">
        <v>13870</v>
      </c>
    </row>
    <row r="224" spans="1:18" s="194" customFormat="1" x14ac:dyDescent="0.25">
      <c r="A224" s="199" t="s">
        <v>13873</v>
      </c>
      <c r="B224" s="196">
        <f>1500.24*C224/48</f>
        <v>375.06</v>
      </c>
      <c r="C224" s="197">
        <v>12</v>
      </c>
      <c r="D224" s="198">
        <v>45083</v>
      </c>
      <c r="E224" s="199">
        <v>15</v>
      </c>
      <c r="F224" s="200">
        <v>45057</v>
      </c>
      <c r="G224" s="200">
        <v>45142</v>
      </c>
      <c r="H224" s="201"/>
      <c r="I224" s="196" t="s">
        <v>13664</v>
      </c>
      <c r="J224" s="196">
        <v>22</v>
      </c>
      <c r="K224" s="196">
        <v>18</v>
      </c>
      <c r="L224" s="196">
        <v>15</v>
      </c>
      <c r="M224" s="196">
        <v>1</v>
      </c>
      <c r="N224" s="196">
        <v>1</v>
      </c>
      <c r="O224" s="196" t="s">
        <v>13667</v>
      </c>
      <c r="P224" s="202"/>
      <c r="Q224" s="203" t="s">
        <v>13686</v>
      </c>
      <c r="R224" s="215" t="s">
        <v>13874</v>
      </c>
    </row>
    <row r="225" spans="1:19" s="194" customFormat="1" x14ac:dyDescent="0.25">
      <c r="A225" s="199">
        <v>119616</v>
      </c>
      <c r="B225" s="196">
        <v>1642.56</v>
      </c>
      <c r="C225" s="197">
        <v>48</v>
      </c>
      <c r="D225" s="198">
        <v>45135</v>
      </c>
      <c r="E225" s="199">
        <v>5</v>
      </c>
      <c r="F225" s="200">
        <v>45135</v>
      </c>
      <c r="G225" s="200">
        <v>45142</v>
      </c>
      <c r="H225" s="201"/>
      <c r="I225" s="196" t="s">
        <v>511</v>
      </c>
      <c r="J225" s="196">
        <v>82</v>
      </c>
      <c r="K225" s="196">
        <v>0</v>
      </c>
      <c r="L225" s="196">
        <v>42</v>
      </c>
      <c r="M225" s="196">
        <v>1</v>
      </c>
      <c r="N225" s="196">
        <v>1</v>
      </c>
      <c r="O225" s="196" t="s">
        <v>13667</v>
      </c>
      <c r="P225" s="202"/>
      <c r="Q225" s="203" t="s">
        <v>13859</v>
      </c>
      <c r="R225" s="215" t="s">
        <v>13874</v>
      </c>
    </row>
    <row r="226" spans="1:19" s="194" customFormat="1" x14ac:dyDescent="0.25">
      <c r="A226" s="199">
        <v>118036</v>
      </c>
      <c r="B226" s="196">
        <v>6270</v>
      </c>
      <c r="C226" s="197">
        <v>8</v>
      </c>
      <c r="D226" s="198">
        <v>45141</v>
      </c>
      <c r="E226" s="199">
        <v>10</v>
      </c>
      <c r="F226" s="200">
        <v>45128</v>
      </c>
      <c r="G226" s="200">
        <v>45142</v>
      </c>
      <c r="H226" s="201"/>
      <c r="I226" s="196" t="s">
        <v>511</v>
      </c>
      <c r="J226" s="196">
        <v>634</v>
      </c>
      <c r="K226" s="196">
        <v>2</v>
      </c>
      <c r="L226" s="196">
        <v>154</v>
      </c>
      <c r="M226" s="196">
        <v>1</v>
      </c>
      <c r="N226" s="196">
        <v>1</v>
      </c>
      <c r="O226" s="196" t="s">
        <v>13672</v>
      </c>
      <c r="P226" s="202"/>
      <c r="Q226" s="203" t="s">
        <v>9695</v>
      </c>
      <c r="R226" s="215" t="s">
        <v>13874</v>
      </c>
    </row>
    <row r="227" spans="1:19" s="194" customFormat="1" x14ac:dyDescent="0.25">
      <c r="A227" s="199">
        <v>119456</v>
      </c>
      <c r="B227" s="196">
        <v>2198.3000000000002</v>
      </c>
      <c r="C227" s="197">
        <v>10</v>
      </c>
      <c r="D227" s="198">
        <v>45141</v>
      </c>
      <c r="E227" s="199">
        <v>5</v>
      </c>
      <c r="F227" s="200">
        <v>45135</v>
      </c>
      <c r="G227" s="200">
        <v>45142</v>
      </c>
      <c r="H227" s="201"/>
      <c r="I227" s="196" t="s">
        <v>511</v>
      </c>
      <c r="J227" s="196">
        <v>76</v>
      </c>
      <c r="K227" s="196">
        <v>3</v>
      </c>
      <c r="L227" s="196">
        <v>31</v>
      </c>
      <c r="M227" s="196">
        <v>1</v>
      </c>
      <c r="N227" s="196">
        <v>1</v>
      </c>
      <c r="O227" s="196" t="s">
        <v>13667</v>
      </c>
      <c r="P227" s="202"/>
      <c r="Q227" s="203" t="s">
        <v>13859</v>
      </c>
      <c r="R227" s="215" t="s">
        <v>13874</v>
      </c>
    </row>
    <row r="228" spans="1:19" s="194" customFormat="1" x14ac:dyDescent="0.25">
      <c r="A228" s="199">
        <v>119317</v>
      </c>
      <c r="B228" s="196">
        <v>3046</v>
      </c>
      <c r="C228" s="197">
        <v>60</v>
      </c>
      <c r="D228" s="198">
        <v>45131</v>
      </c>
      <c r="E228" s="199">
        <v>10</v>
      </c>
      <c r="F228" s="200">
        <v>45128</v>
      </c>
      <c r="G228" s="200">
        <v>45142</v>
      </c>
      <c r="H228" s="201"/>
      <c r="I228" s="196" t="s">
        <v>511</v>
      </c>
      <c r="J228" s="196">
        <v>110</v>
      </c>
      <c r="K228" s="196">
        <v>4</v>
      </c>
      <c r="L228" s="196">
        <v>30</v>
      </c>
      <c r="M228" s="196">
        <v>0</v>
      </c>
      <c r="N228" s="196">
        <v>1</v>
      </c>
      <c r="O228" s="196" t="s">
        <v>545</v>
      </c>
      <c r="P228" s="202"/>
      <c r="Q228" s="203" t="s">
        <v>9695</v>
      </c>
      <c r="R228" s="215" t="s">
        <v>13874</v>
      </c>
    </row>
    <row r="229" spans="1:19" s="194" customFormat="1" x14ac:dyDescent="0.25">
      <c r="A229" s="199">
        <v>114318</v>
      </c>
      <c r="B229" s="196">
        <v>1832.94</v>
      </c>
      <c r="C229" s="197">
        <v>102</v>
      </c>
      <c r="D229" s="198">
        <v>45133</v>
      </c>
      <c r="E229" s="199">
        <v>10</v>
      </c>
      <c r="F229" s="200">
        <v>45128</v>
      </c>
      <c r="G229" s="200">
        <v>45142</v>
      </c>
      <c r="H229" s="201"/>
      <c r="I229" s="196" t="s">
        <v>511</v>
      </c>
      <c r="J229" s="196">
        <v>55</v>
      </c>
      <c r="K229" s="196">
        <v>3</v>
      </c>
      <c r="L229" s="196">
        <v>23</v>
      </c>
      <c r="M229" s="196">
        <v>1</v>
      </c>
      <c r="N229" s="196">
        <v>1</v>
      </c>
      <c r="O229" s="196" t="s">
        <v>13667</v>
      </c>
      <c r="P229" s="202" t="s">
        <v>13875</v>
      </c>
      <c r="Q229" s="203" t="s">
        <v>9695</v>
      </c>
      <c r="R229" s="215" t="s">
        <v>13874</v>
      </c>
    </row>
    <row r="230" spans="1:19" s="194" customFormat="1" x14ac:dyDescent="0.25">
      <c r="A230" s="199">
        <v>119543</v>
      </c>
      <c r="B230" s="196">
        <v>17399.349999999999</v>
      </c>
      <c r="C230" s="197">
        <v>165</v>
      </c>
      <c r="D230" s="198">
        <v>45139</v>
      </c>
      <c r="E230" s="199">
        <v>5</v>
      </c>
      <c r="F230" s="200">
        <v>45135</v>
      </c>
      <c r="G230" s="200">
        <v>45142</v>
      </c>
      <c r="H230" s="201"/>
      <c r="I230" s="196" t="s">
        <v>511</v>
      </c>
      <c r="J230" s="196">
        <v>422</v>
      </c>
      <c r="K230" s="196">
        <v>53</v>
      </c>
      <c r="L230" s="196">
        <v>65</v>
      </c>
      <c r="M230" s="196">
        <v>1</v>
      </c>
      <c r="N230" s="196">
        <v>1</v>
      </c>
      <c r="O230" s="196" t="s">
        <v>13713</v>
      </c>
      <c r="P230" s="202"/>
      <c r="Q230" s="203" t="s">
        <v>13859</v>
      </c>
      <c r="R230" s="215" t="s">
        <v>13874</v>
      </c>
    </row>
    <row r="231" spans="1:19" s="194" customFormat="1" x14ac:dyDescent="0.25">
      <c r="A231" s="199">
        <v>119614</v>
      </c>
      <c r="B231" s="196">
        <v>8520</v>
      </c>
      <c r="C231" s="197">
        <v>40</v>
      </c>
      <c r="D231" s="198">
        <v>45140</v>
      </c>
      <c r="E231" s="199">
        <v>5</v>
      </c>
      <c r="F231" s="200">
        <v>45134</v>
      </c>
      <c r="G231" s="200">
        <v>45141</v>
      </c>
      <c r="H231" s="201"/>
      <c r="I231" s="196" t="s">
        <v>511</v>
      </c>
      <c r="J231" s="196">
        <v>500</v>
      </c>
      <c r="K231" s="196">
        <v>0</v>
      </c>
      <c r="L231" s="196">
        <v>15</v>
      </c>
      <c r="M231" s="196">
        <v>1</v>
      </c>
      <c r="N231" s="196">
        <v>1</v>
      </c>
      <c r="O231" s="196" t="s">
        <v>13667</v>
      </c>
      <c r="P231" s="202"/>
      <c r="Q231" s="203" t="s">
        <v>13688</v>
      </c>
      <c r="R231" s="215" t="s">
        <v>13876</v>
      </c>
    </row>
    <row r="232" spans="1:19" s="194" customFormat="1" x14ac:dyDescent="0.25">
      <c r="A232" s="199">
        <v>118707</v>
      </c>
      <c r="B232" s="196">
        <v>2075</v>
      </c>
      <c r="C232" s="197">
        <v>25</v>
      </c>
      <c r="D232" s="198">
        <v>45141</v>
      </c>
      <c r="E232" s="199">
        <v>20</v>
      </c>
      <c r="F232" s="200">
        <v>45112</v>
      </c>
      <c r="G232" s="200">
        <v>45140</v>
      </c>
      <c r="H232" s="201"/>
      <c r="I232" s="196" t="s">
        <v>13664</v>
      </c>
      <c r="J232" s="196">
        <v>190</v>
      </c>
      <c r="K232" s="196">
        <v>1</v>
      </c>
      <c r="L232" s="196">
        <v>59</v>
      </c>
      <c r="M232" s="196">
        <v>1</v>
      </c>
      <c r="N232" s="196">
        <v>1</v>
      </c>
      <c r="O232" s="196" t="s">
        <v>13667</v>
      </c>
      <c r="P232" s="202"/>
      <c r="Q232" s="203" t="s">
        <v>10192</v>
      </c>
      <c r="R232" s="215" t="s">
        <v>13877</v>
      </c>
    </row>
    <row r="233" spans="1:19" s="271" customFormat="1" x14ac:dyDescent="0.25">
      <c r="A233" s="254" t="s">
        <v>5500</v>
      </c>
      <c r="B233" s="255">
        <f>4651.52*C233/210</f>
        <v>2325.7600000000002</v>
      </c>
      <c r="C233" s="256">
        <v>105</v>
      </c>
      <c r="D233" s="257">
        <v>44918</v>
      </c>
      <c r="E233" s="254">
        <v>5</v>
      </c>
      <c r="F233" s="258">
        <v>44915</v>
      </c>
      <c r="G233" s="322" t="s">
        <v>13878</v>
      </c>
      <c r="H233" s="260"/>
      <c r="I233" s="261" t="s">
        <v>511</v>
      </c>
      <c r="J233" s="261">
        <v>92</v>
      </c>
      <c r="K233" s="261">
        <v>1</v>
      </c>
      <c r="L233" s="261">
        <v>42</v>
      </c>
      <c r="M233" s="261">
        <v>1</v>
      </c>
      <c r="N233" s="261">
        <v>1</v>
      </c>
      <c r="O233" s="261" t="s">
        <v>13713</v>
      </c>
      <c r="P233" s="262"/>
      <c r="Q233" s="263" t="s">
        <v>12411</v>
      </c>
      <c r="R233" s="215" t="s">
        <v>13879</v>
      </c>
    </row>
    <row r="234" spans="1:19" s="194" customFormat="1" x14ac:dyDescent="0.25">
      <c r="A234" s="199" t="s">
        <v>13880</v>
      </c>
      <c r="B234" s="196">
        <v>1100</v>
      </c>
      <c r="C234" s="197">
        <v>5</v>
      </c>
      <c r="D234" s="198">
        <v>45142</v>
      </c>
      <c r="E234" s="199">
        <v>5</v>
      </c>
      <c r="F234" s="200">
        <v>45132</v>
      </c>
      <c r="G234" s="200">
        <v>45139</v>
      </c>
      <c r="H234" s="201"/>
      <c r="I234" s="196" t="s">
        <v>516</v>
      </c>
      <c r="J234" s="196">
        <v>0</v>
      </c>
      <c r="K234" s="196">
        <v>4</v>
      </c>
      <c r="L234" s="196">
        <v>0</v>
      </c>
      <c r="M234" s="196">
        <v>0</v>
      </c>
      <c r="N234" s="196">
        <v>0</v>
      </c>
      <c r="O234" s="196">
        <v>0</v>
      </c>
      <c r="P234" s="202" t="s">
        <v>4243</v>
      </c>
      <c r="Q234" s="203" t="s">
        <v>13868</v>
      </c>
      <c r="R234" s="215" t="s">
        <v>13879</v>
      </c>
    </row>
    <row r="235" spans="1:19" x14ac:dyDescent="0.25">
      <c r="A235" s="199" t="s">
        <v>5475</v>
      </c>
      <c r="B235" s="196">
        <v>2348</v>
      </c>
      <c r="C235" s="197">
        <v>4</v>
      </c>
      <c r="D235" s="198">
        <v>45124</v>
      </c>
      <c r="E235" s="199">
        <v>5</v>
      </c>
      <c r="F235" s="200">
        <v>45132</v>
      </c>
      <c r="G235" s="200">
        <v>45139</v>
      </c>
      <c r="H235" s="201"/>
      <c r="I235" s="196" t="s">
        <v>511</v>
      </c>
      <c r="J235" s="196">
        <v>1482</v>
      </c>
      <c r="K235" s="196">
        <v>5</v>
      </c>
      <c r="L235" s="196">
        <v>48</v>
      </c>
      <c r="M235" s="196">
        <v>0</v>
      </c>
      <c r="N235" s="196">
        <v>1</v>
      </c>
      <c r="O235" s="196" t="s">
        <v>545</v>
      </c>
      <c r="P235" s="202" t="s">
        <v>187</v>
      </c>
      <c r="Q235" s="203" t="s">
        <v>13868</v>
      </c>
      <c r="R235" s="215" t="s">
        <v>13879</v>
      </c>
      <c r="S235" s="30"/>
    </row>
    <row r="236" spans="1:19" s="194" customFormat="1" x14ac:dyDescent="0.25">
      <c r="A236" s="199" t="s">
        <v>5480</v>
      </c>
      <c r="B236" s="196">
        <v>2353.6</v>
      </c>
      <c r="C236" s="197">
        <v>4</v>
      </c>
      <c r="D236" s="198">
        <v>45119</v>
      </c>
      <c r="E236" s="199">
        <v>5</v>
      </c>
      <c r="F236" s="200">
        <v>45132</v>
      </c>
      <c r="G236" s="200">
        <v>45139</v>
      </c>
      <c r="H236" s="201"/>
      <c r="I236" s="196" t="s">
        <v>511</v>
      </c>
      <c r="J236" s="196">
        <v>1492</v>
      </c>
      <c r="K236" s="196">
        <v>7</v>
      </c>
      <c r="L236" s="196">
        <v>48</v>
      </c>
      <c r="M236" s="196">
        <v>0</v>
      </c>
      <c r="N236" s="196">
        <v>1</v>
      </c>
      <c r="O236" s="196" t="s">
        <v>545</v>
      </c>
      <c r="P236" s="202" t="s">
        <v>187</v>
      </c>
      <c r="Q236" s="203" t="s">
        <v>13868</v>
      </c>
      <c r="R236" s="215" t="s">
        <v>13879</v>
      </c>
    </row>
    <row r="237" spans="1:19" s="194" customFormat="1" ht="15" customHeight="1" x14ac:dyDescent="0.25">
      <c r="A237" s="199">
        <v>118488</v>
      </c>
      <c r="B237" s="196">
        <v>6606</v>
      </c>
      <c r="C237" s="197">
        <v>100</v>
      </c>
      <c r="D237" s="198">
        <v>45107</v>
      </c>
      <c r="E237" s="199">
        <v>10</v>
      </c>
      <c r="F237" s="200">
        <v>45125</v>
      </c>
      <c r="G237" s="200">
        <v>45139</v>
      </c>
      <c r="H237" s="201"/>
      <c r="I237" s="196" t="s">
        <v>511</v>
      </c>
      <c r="J237" s="196">
        <v>191</v>
      </c>
      <c r="K237" s="196">
        <v>5</v>
      </c>
      <c r="L237" s="196">
        <v>68</v>
      </c>
      <c r="M237" s="196">
        <v>1</v>
      </c>
      <c r="N237" s="196">
        <v>1</v>
      </c>
      <c r="O237" s="196" t="s">
        <v>13667</v>
      </c>
      <c r="P237" s="202"/>
      <c r="Q237" s="203" t="s">
        <v>10140</v>
      </c>
      <c r="R237" s="215" t="s">
        <v>13879</v>
      </c>
    </row>
    <row r="238" spans="1:19" s="194" customFormat="1" x14ac:dyDescent="0.25">
      <c r="A238" s="199" t="s">
        <v>13881</v>
      </c>
      <c r="B238" s="196">
        <f>3918.5*(C238/50)</f>
        <v>2429.4699999999998</v>
      </c>
      <c r="C238" s="197">
        <v>31</v>
      </c>
      <c r="D238" s="198">
        <v>45121</v>
      </c>
      <c r="E238" s="199">
        <v>5</v>
      </c>
      <c r="F238" s="200">
        <v>45132</v>
      </c>
      <c r="G238" s="200">
        <v>45139</v>
      </c>
      <c r="H238" s="201"/>
      <c r="I238" s="196" t="s">
        <v>511</v>
      </c>
      <c r="J238" s="196">
        <v>283</v>
      </c>
      <c r="K238" s="196">
        <v>17</v>
      </c>
      <c r="L238" s="196">
        <v>113</v>
      </c>
      <c r="M238" s="196">
        <v>1</v>
      </c>
      <c r="N238" s="196">
        <v>1</v>
      </c>
      <c r="O238" s="196" t="s">
        <v>13713</v>
      </c>
      <c r="P238" s="202" t="s">
        <v>13858</v>
      </c>
      <c r="Q238" s="203" t="s">
        <v>13868</v>
      </c>
      <c r="R238" s="215" t="s">
        <v>13879</v>
      </c>
    </row>
    <row r="239" spans="1:19" x14ac:dyDescent="0.25">
      <c r="A239" s="199">
        <v>119234</v>
      </c>
      <c r="B239" s="196">
        <v>9996</v>
      </c>
      <c r="C239" s="197">
        <v>100</v>
      </c>
      <c r="D239" s="198">
        <v>45132</v>
      </c>
      <c r="E239" s="199">
        <v>10</v>
      </c>
      <c r="F239" s="200">
        <v>45121</v>
      </c>
      <c r="G239" s="321" t="s">
        <v>13882</v>
      </c>
      <c r="H239" s="201"/>
      <c r="I239" s="196" t="s">
        <v>516</v>
      </c>
      <c r="J239" s="196">
        <v>0</v>
      </c>
      <c r="K239" s="196">
        <v>68</v>
      </c>
      <c r="L239" s="196">
        <v>0</v>
      </c>
      <c r="M239" s="196">
        <v>0</v>
      </c>
      <c r="N239" s="196">
        <v>0</v>
      </c>
      <c r="O239" s="196" t="s">
        <v>516</v>
      </c>
      <c r="P239" s="202" t="s">
        <v>13883</v>
      </c>
      <c r="Q239" s="203" t="s">
        <v>10032</v>
      </c>
      <c r="R239" s="215" t="s">
        <v>13879</v>
      </c>
      <c r="S239" s="30"/>
    </row>
    <row r="240" spans="1:19" s="194" customFormat="1" x14ac:dyDescent="0.25">
      <c r="A240" s="199">
        <v>119507</v>
      </c>
      <c r="B240" s="196">
        <v>2875</v>
      </c>
      <c r="C240" s="197">
        <v>5</v>
      </c>
      <c r="D240" s="198">
        <v>45138</v>
      </c>
      <c r="E240" s="199">
        <v>5</v>
      </c>
      <c r="F240" s="200">
        <v>45128</v>
      </c>
      <c r="G240" s="200">
        <v>45135</v>
      </c>
      <c r="H240" s="201"/>
      <c r="I240" s="196" t="s">
        <v>511</v>
      </c>
      <c r="J240" s="196">
        <v>370</v>
      </c>
      <c r="K240" s="196">
        <v>15</v>
      </c>
      <c r="L240" s="196">
        <v>60</v>
      </c>
      <c r="M240" s="196">
        <v>0</v>
      </c>
      <c r="N240" s="196">
        <v>1</v>
      </c>
      <c r="O240" s="196" t="s">
        <v>545</v>
      </c>
      <c r="P240" s="202"/>
      <c r="Q240" s="203" t="s">
        <v>9695</v>
      </c>
      <c r="R240" s="215" t="s">
        <v>13879</v>
      </c>
    </row>
    <row r="241" spans="1:19" x14ac:dyDescent="0.25">
      <c r="A241" s="237">
        <v>119491</v>
      </c>
      <c r="B241" s="237">
        <v>4506.3999999999996</v>
      </c>
      <c r="C241" s="238">
        <v>40</v>
      </c>
      <c r="D241" s="239">
        <v>45134</v>
      </c>
      <c r="E241" s="237">
        <v>3</v>
      </c>
      <c r="F241" s="239">
        <v>45132</v>
      </c>
      <c r="G241" s="323" t="s">
        <v>13884</v>
      </c>
      <c r="H241" s="239"/>
      <c r="I241" s="237" t="s">
        <v>511</v>
      </c>
      <c r="J241" s="237">
        <v>233</v>
      </c>
      <c r="K241" s="237">
        <v>1</v>
      </c>
      <c r="L241" s="237">
        <v>74</v>
      </c>
      <c r="M241" s="237">
        <v>1</v>
      </c>
      <c r="N241" s="237">
        <v>1</v>
      </c>
      <c r="O241" s="237" t="s">
        <v>13667</v>
      </c>
      <c r="P241" s="240"/>
      <c r="Q241" s="241" t="s">
        <v>13868</v>
      </c>
      <c r="R241" s="215" t="s">
        <v>13885</v>
      </c>
      <c r="S241" s="30"/>
    </row>
    <row r="242" spans="1:19" s="9" customFormat="1" x14ac:dyDescent="0.25">
      <c r="A242" s="237">
        <v>119646</v>
      </c>
      <c r="B242" s="237">
        <v>4634.5</v>
      </c>
      <c r="C242" s="238">
        <v>10</v>
      </c>
      <c r="D242" s="239">
        <v>45134</v>
      </c>
      <c r="E242" s="237">
        <v>3</v>
      </c>
      <c r="F242" s="239">
        <v>45133</v>
      </c>
      <c r="G242" s="239">
        <v>45138</v>
      </c>
      <c r="H242" s="239"/>
      <c r="I242" s="237" t="s">
        <v>13664</v>
      </c>
      <c r="J242" s="237">
        <v>375</v>
      </c>
      <c r="K242" s="237">
        <v>6</v>
      </c>
      <c r="L242" s="237">
        <v>96</v>
      </c>
      <c r="M242" s="237">
        <v>0</v>
      </c>
      <c r="N242" s="237">
        <v>1</v>
      </c>
      <c r="O242" s="237" t="s">
        <v>640</v>
      </c>
      <c r="P242" s="240"/>
      <c r="Q242" s="241" t="s">
        <v>9980</v>
      </c>
      <c r="R242" s="215" t="s">
        <v>13885</v>
      </c>
    </row>
    <row r="243" spans="1:19" s="194" customFormat="1" x14ac:dyDescent="0.25">
      <c r="A243" s="196" t="s">
        <v>5510</v>
      </c>
      <c r="B243" s="196">
        <f>3288+1600</f>
        <v>4888</v>
      </c>
      <c r="C243" s="197">
        <v>8</v>
      </c>
      <c r="D243" s="198">
        <v>45124</v>
      </c>
      <c r="E243" s="199">
        <v>5</v>
      </c>
      <c r="F243" s="200">
        <v>45128</v>
      </c>
      <c r="G243" s="200">
        <v>45135</v>
      </c>
      <c r="H243" s="201"/>
      <c r="I243" s="196" t="s">
        <v>511</v>
      </c>
      <c r="J243" s="196">
        <v>1482</v>
      </c>
      <c r="K243" s="196">
        <v>5</v>
      </c>
      <c r="L243" s="196">
        <v>48</v>
      </c>
      <c r="M243" s="196">
        <v>0</v>
      </c>
      <c r="N243" s="196">
        <v>1</v>
      </c>
      <c r="O243" s="196" t="s">
        <v>545</v>
      </c>
      <c r="P243" s="202"/>
      <c r="Q243" s="203" t="s">
        <v>9950</v>
      </c>
      <c r="R243" s="215" t="s">
        <v>13886</v>
      </c>
    </row>
    <row r="244" spans="1:19" s="194" customFormat="1" x14ac:dyDescent="0.25">
      <c r="A244" s="199">
        <v>119463</v>
      </c>
      <c r="B244" s="196">
        <v>2596.0500000000002</v>
      </c>
      <c r="C244" s="197">
        <v>5</v>
      </c>
      <c r="D244" s="198">
        <v>45135</v>
      </c>
      <c r="E244" s="199">
        <v>5</v>
      </c>
      <c r="F244" s="200">
        <v>45128</v>
      </c>
      <c r="G244" s="200">
        <v>45135</v>
      </c>
      <c r="H244" s="201"/>
      <c r="I244" s="196" t="s">
        <v>511</v>
      </c>
      <c r="J244" s="196">
        <v>477</v>
      </c>
      <c r="K244" s="196">
        <v>14</v>
      </c>
      <c r="L244" s="196">
        <v>14</v>
      </c>
      <c r="M244" s="196">
        <v>0</v>
      </c>
      <c r="N244" s="196">
        <v>1</v>
      </c>
      <c r="O244" s="196" t="s">
        <v>545</v>
      </c>
      <c r="P244" s="202"/>
      <c r="Q244" s="203" t="s">
        <v>9695</v>
      </c>
      <c r="R244" s="215" t="s">
        <v>13886</v>
      </c>
    </row>
    <row r="245" spans="1:19" x14ac:dyDescent="0.25">
      <c r="A245" s="199">
        <v>119371</v>
      </c>
      <c r="B245" s="196">
        <v>2391</v>
      </c>
      <c r="C245" s="197">
        <v>10</v>
      </c>
      <c r="D245" s="198">
        <v>45135</v>
      </c>
      <c r="E245" s="199">
        <v>5</v>
      </c>
      <c r="F245" s="200">
        <v>45128</v>
      </c>
      <c r="G245" s="200">
        <v>45135</v>
      </c>
      <c r="H245" s="201"/>
      <c r="I245" s="196" t="s">
        <v>511</v>
      </c>
      <c r="J245" s="196">
        <v>196</v>
      </c>
      <c r="K245" s="196">
        <v>25</v>
      </c>
      <c r="L245" s="196">
        <v>20</v>
      </c>
      <c r="M245" s="196">
        <v>0</v>
      </c>
      <c r="N245" s="196">
        <v>1</v>
      </c>
      <c r="O245" s="196" t="s">
        <v>545</v>
      </c>
      <c r="P245" s="202"/>
      <c r="Q245" s="203" t="s">
        <v>9695</v>
      </c>
      <c r="R245" s="215" t="s">
        <v>13886</v>
      </c>
      <c r="S245" s="30"/>
    </row>
    <row r="246" spans="1:19" s="194" customFormat="1" x14ac:dyDescent="0.25">
      <c r="A246" s="196">
        <v>119607</v>
      </c>
      <c r="B246" s="196">
        <v>2186</v>
      </c>
      <c r="C246" s="197">
        <v>10</v>
      </c>
      <c r="D246" s="198">
        <v>45133</v>
      </c>
      <c r="E246" s="199">
        <v>5</v>
      </c>
      <c r="F246" s="200">
        <v>45127</v>
      </c>
      <c r="G246" s="200">
        <v>45134</v>
      </c>
      <c r="H246" s="201"/>
      <c r="I246" s="196" t="s">
        <v>511</v>
      </c>
      <c r="J246" s="196">
        <v>420</v>
      </c>
      <c r="K246" s="196">
        <v>0</v>
      </c>
      <c r="L246" s="196">
        <v>13</v>
      </c>
      <c r="M246" s="196">
        <v>1</v>
      </c>
      <c r="N246" s="196">
        <v>1</v>
      </c>
      <c r="O246" s="196" t="s">
        <v>13667</v>
      </c>
      <c r="P246" s="202"/>
      <c r="Q246" s="203" t="s">
        <v>13887</v>
      </c>
      <c r="R246" s="215" t="s">
        <v>13888</v>
      </c>
    </row>
    <row r="247" spans="1:19" s="184" customFormat="1" x14ac:dyDescent="0.25">
      <c r="A247" s="199" t="s">
        <v>5527</v>
      </c>
      <c r="B247" s="196">
        <v>1680</v>
      </c>
      <c r="C247" s="197">
        <v>5</v>
      </c>
      <c r="D247" s="198">
        <v>45147</v>
      </c>
      <c r="E247" s="199">
        <v>5</v>
      </c>
      <c r="F247" s="200">
        <v>45127</v>
      </c>
      <c r="G247" s="200">
        <v>45134</v>
      </c>
      <c r="H247" s="201"/>
      <c r="I247" s="196" t="s">
        <v>511</v>
      </c>
      <c r="J247" s="196">
        <v>117</v>
      </c>
      <c r="K247" s="196">
        <v>14</v>
      </c>
      <c r="L247" s="196">
        <v>51</v>
      </c>
      <c r="M247" s="196">
        <v>0</v>
      </c>
      <c r="N247" s="196">
        <v>1</v>
      </c>
      <c r="O247" s="196" t="s">
        <v>545</v>
      </c>
      <c r="P247" s="202"/>
      <c r="Q247" s="203" t="s">
        <v>13887</v>
      </c>
      <c r="R247" s="215" t="s">
        <v>13888</v>
      </c>
    </row>
    <row r="248" spans="1:19" s="9" customFormat="1" x14ac:dyDescent="0.25">
      <c r="A248" s="237">
        <v>119501</v>
      </c>
      <c r="B248" s="237">
        <v>3317.5</v>
      </c>
      <c r="C248" s="238">
        <v>25</v>
      </c>
      <c r="D248" s="239">
        <v>45132</v>
      </c>
      <c r="E248" s="237">
        <v>3</v>
      </c>
      <c r="F248" s="239">
        <v>45131</v>
      </c>
      <c r="G248" s="239">
        <v>45134</v>
      </c>
      <c r="H248" s="239"/>
      <c r="I248" s="237" t="s">
        <v>511</v>
      </c>
      <c r="J248" s="237">
        <v>186</v>
      </c>
      <c r="K248" s="237">
        <v>3</v>
      </c>
      <c r="L248" s="237">
        <v>78</v>
      </c>
      <c r="M248" s="237">
        <v>0</v>
      </c>
      <c r="N248" s="237">
        <v>1</v>
      </c>
      <c r="O248" s="237" t="s">
        <v>640</v>
      </c>
      <c r="P248" s="240"/>
      <c r="Q248" s="241" t="s">
        <v>13889</v>
      </c>
      <c r="R248" s="215" t="s">
        <v>13888</v>
      </c>
    </row>
    <row r="249" spans="1:19" s="194" customFormat="1" x14ac:dyDescent="0.25">
      <c r="A249" s="199">
        <v>119210</v>
      </c>
      <c r="B249" s="196">
        <v>2705.5</v>
      </c>
      <c r="C249" s="197">
        <v>6</v>
      </c>
      <c r="D249" s="198">
        <v>45133</v>
      </c>
      <c r="E249" s="199">
        <v>5</v>
      </c>
      <c r="F249" s="200">
        <v>45127</v>
      </c>
      <c r="G249" s="200">
        <v>45134</v>
      </c>
      <c r="H249" s="201"/>
      <c r="I249" s="196" t="s">
        <v>511</v>
      </c>
      <c r="J249" s="196">
        <v>168</v>
      </c>
      <c r="K249" s="196">
        <v>49</v>
      </c>
      <c r="L249" s="196">
        <v>5</v>
      </c>
      <c r="M249" s="196">
        <v>1</v>
      </c>
      <c r="N249" s="196">
        <v>1</v>
      </c>
      <c r="O249" s="196" t="s">
        <v>13667</v>
      </c>
      <c r="P249" s="202"/>
      <c r="Q249" s="203" t="s">
        <v>13887</v>
      </c>
      <c r="R249" s="215" t="s">
        <v>13888</v>
      </c>
    </row>
    <row r="250" spans="1:19" s="194" customFormat="1" x14ac:dyDescent="0.25">
      <c r="A250" s="199">
        <v>119305</v>
      </c>
      <c r="B250" s="196">
        <v>3366</v>
      </c>
      <c r="C250" s="197">
        <v>200</v>
      </c>
      <c r="D250" s="198">
        <v>45126</v>
      </c>
      <c r="E250" s="199">
        <v>5</v>
      </c>
      <c r="F250" s="200">
        <v>45125</v>
      </c>
      <c r="G250" s="321" t="s">
        <v>13890</v>
      </c>
      <c r="H250" s="201"/>
      <c r="I250" s="196" t="s">
        <v>511</v>
      </c>
      <c r="J250" s="196">
        <v>34</v>
      </c>
      <c r="K250" s="196">
        <v>3</v>
      </c>
      <c r="L250" s="196">
        <v>21</v>
      </c>
      <c r="M250" s="196">
        <v>1</v>
      </c>
      <c r="N250" s="196">
        <v>1</v>
      </c>
      <c r="O250" s="196" t="s">
        <v>13667</v>
      </c>
      <c r="P250" s="202"/>
      <c r="Q250" s="203" t="s">
        <v>10140</v>
      </c>
      <c r="R250" s="215" t="s">
        <v>13888</v>
      </c>
    </row>
    <row r="251" spans="1:19" x14ac:dyDescent="0.25">
      <c r="A251" s="199">
        <v>119570</v>
      </c>
      <c r="B251" s="196">
        <v>1702.56</v>
      </c>
      <c r="C251" s="197">
        <v>12</v>
      </c>
      <c r="D251" s="198">
        <v>45134</v>
      </c>
      <c r="E251" s="199">
        <v>5</v>
      </c>
      <c r="F251" s="200">
        <v>45127</v>
      </c>
      <c r="G251" s="200">
        <v>45134</v>
      </c>
      <c r="H251" s="213"/>
      <c r="I251" s="196" t="s">
        <v>511</v>
      </c>
      <c r="J251" s="196">
        <v>175</v>
      </c>
      <c r="K251" s="196">
        <v>10</v>
      </c>
      <c r="L251" s="196">
        <v>27</v>
      </c>
      <c r="M251" s="196">
        <v>0</v>
      </c>
      <c r="N251" s="196">
        <v>1</v>
      </c>
      <c r="O251" s="196" t="s">
        <v>545</v>
      </c>
      <c r="P251" s="202"/>
      <c r="Q251" s="203" t="s">
        <v>13887</v>
      </c>
      <c r="R251" s="215" t="s">
        <v>13888</v>
      </c>
      <c r="S251" s="30"/>
    </row>
    <row r="252" spans="1:19" s="194" customFormat="1" x14ac:dyDescent="0.25">
      <c r="A252" s="199">
        <v>118817</v>
      </c>
      <c r="B252" s="196">
        <v>3088.8</v>
      </c>
      <c r="C252" s="197">
        <v>60</v>
      </c>
      <c r="D252" s="198">
        <v>45135</v>
      </c>
      <c r="E252" s="199">
        <v>10</v>
      </c>
      <c r="F252" s="200">
        <v>45119</v>
      </c>
      <c r="G252" s="200" t="s">
        <v>13891</v>
      </c>
      <c r="H252" s="201"/>
      <c r="I252" s="196" t="s">
        <v>511</v>
      </c>
      <c r="J252" s="196">
        <v>149</v>
      </c>
      <c r="K252" s="196">
        <v>3</v>
      </c>
      <c r="L252" s="196">
        <v>44</v>
      </c>
      <c r="M252" s="196">
        <v>0</v>
      </c>
      <c r="N252" s="196">
        <v>1</v>
      </c>
      <c r="O252" s="196" t="s">
        <v>545</v>
      </c>
      <c r="P252" s="202"/>
      <c r="Q252" s="203" t="s">
        <v>9991</v>
      </c>
      <c r="R252" s="215" t="s">
        <v>13888</v>
      </c>
    </row>
    <row r="253" spans="1:19" s="9" customFormat="1" x14ac:dyDescent="0.25">
      <c r="A253" s="237">
        <v>119566</v>
      </c>
      <c r="B253" s="237">
        <v>4419.5</v>
      </c>
      <c r="C253" s="238">
        <v>50</v>
      </c>
      <c r="D253" s="239">
        <v>45131</v>
      </c>
      <c r="E253" s="237">
        <v>3</v>
      </c>
      <c r="F253" s="239">
        <v>45127</v>
      </c>
      <c r="G253" s="324" t="s">
        <v>13892</v>
      </c>
      <c r="H253" s="239"/>
      <c r="I253" s="237" t="s">
        <v>511</v>
      </c>
      <c r="J253" s="237">
        <v>153</v>
      </c>
      <c r="K253" s="237">
        <v>11</v>
      </c>
      <c r="L253" s="237">
        <v>81</v>
      </c>
      <c r="M253" s="237">
        <v>1</v>
      </c>
      <c r="N253" s="237">
        <v>1</v>
      </c>
      <c r="O253" s="237" t="s">
        <v>13667</v>
      </c>
      <c r="P253" s="240"/>
      <c r="Q253" s="241" t="s">
        <v>13887</v>
      </c>
      <c r="R253" s="215" t="s">
        <v>13888</v>
      </c>
    </row>
    <row r="254" spans="1:19" s="9" customFormat="1" x14ac:dyDescent="0.25">
      <c r="A254" s="237">
        <v>119079</v>
      </c>
      <c r="B254" s="237">
        <v>5761</v>
      </c>
      <c r="C254" s="238">
        <v>20</v>
      </c>
      <c r="D254" s="239">
        <v>45131</v>
      </c>
      <c r="E254" s="237">
        <v>3</v>
      </c>
      <c r="F254" s="239">
        <v>45128</v>
      </c>
      <c r="G254" s="239">
        <v>45133</v>
      </c>
      <c r="H254" s="239"/>
      <c r="I254" s="237" t="s">
        <v>511</v>
      </c>
      <c r="J254" s="237">
        <v>496</v>
      </c>
      <c r="K254" s="237">
        <v>0</v>
      </c>
      <c r="L254" s="237">
        <v>82</v>
      </c>
      <c r="M254" s="237">
        <v>1</v>
      </c>
      <c r="N254" s="237">
        <v>1</v>
      </c>
      <c r="O254" s="237" t="s">
        <v>13667</v>
      </c>
      <c r="P254" s="240"/>
      <c r="Q254" s="241" t="s">
        <v>9695</v>
      </c>
      <c r="R254" s="215" t="s">
        <v>13888</v>
      </c>
    </row>
    <row r="255" spans="1:19" s="194" customFormat="1" x14ac:dyDescent="0.25">
      <c r="A255" s="199">
        <v>119130</v>
      </c>
      <c r="B255" s="196">
        <v>8855</v>
      </c>
      <c r="C255" s="197">
        <v>125</v>
      </c>
      <c r="D255" s="198">
        <v>45124</v>
      </c>
      <c r="E255" s="199">
        <v>10</v>
      </c>
      <c r="F255" s="200">
        <v>45117</v>
      </c>
      <c r="G255" s="290">
        <v>45131</v>
      </c>
      <c r="H255" s="201"/>
      <c r="I255" s="196" t="s">
        <v>511</v>
      </c>
      <c r="J255" s="196">
        <v>376</v>
      </c>
      <c r="K255" s="196">
        <v>5</v>
      </c>
      <c r="L255" s="196">
        <v>27</v>
      </c>
      <c r="M255" s="196">
        <v>1</v>
      </c>
      <c r="N255" s="196">
        <v>1</v>
      </c>
      <c r="O255" s="196" t="s">
        <v>13667</v>
      </c>
      <c r="P255" s="202"/>
      <c r="Q255" s="203" t="s">
        <v>13893</v>
      </c>
      <c r="R255" s="215" t="s">
        <v>13888</v>
      </c>
    </row>
    <row r="256" spans="1:19" s="9" customFormat="1" x14ac:dyDescent="0.25">
      <c r="A256" s="237">
        <v>119078</v>
      </c>
      <c r="B256" s="237">
        <v>27128</v>
      </c>
      <c r="C256" s="238">
        <v>20</v>
      </c>
      <c r="D256" s="239">
        <v>45131</v>
      </c>
      <c r="E256" s="237">
        <v>3</v>
      </c>
      <c r="F256" s="239">
        <v>45128</v>
      </c>
      <c r="G256" s="239">
        <v>45133</v>
      </c>
      <c r="H256" s="239"/>
      <c r="I256" s="237" t="s">
        <v>511</v>
      </c>
      <c r="J256" s="237">
        <v>615</v>
      </c>
      <c r="K256" s="237">
        <v>11</v>
      </c>
      <c r="L256" s="237">
        <v>152</v>
      </c>
      <c r="M256" s="237">
        <v>1</v>
      </c>
      <c r="N256" s="237">
        <v>1</v>
      </c>
      <c r="O256" s="237" t="s">
        <v>13672</v>
      </c>
      <c r="P256" s="240"/>
      <c r="Q256" s="241" t="s">
        <v>9695</v>
      </c>
      <c r="R256" s="215" t="s">
        <v>13894</v>
      </c>
    </row>
    <row r="257" spans="1:19" s="194" customFormat="1" x14ac:dyDescent="0.25">
      <c r="A257" s="199">
        <v>119254</v>
      </c>
      <c r="B257" s="196">
        <v>3197</v>
      </c>
      <c r="C257" s="197">
        <v>2</v>
      </c>
      <c r="D257" s="198">
        <v>45132</v>
      </c>
      <c r="E257" s="199">
        <v>5</v>
      </c>
      <c r="F257" s="200">
        <v>45126</v>
      </c>
      <c r="G257" s="200">
        <v>45133</v>
      </c>
      <c r="H257" s="201"/>
      <c r="I257" s="196" t="s">
        <v>511</v>
      </c>
      <c r="J257" s="196">
        <v>105</v>
      </c>
      <c r="K257" s="196">
        <v>118</v>
      </c>
      <c r="L257" s="196">
        <v>19</v>
      </c>
      <c r="M257" s="196">
        <v>0</v>
      </c>
      <c r="N257" s="196">
        <v>1</v>
      </c>
      <c r="O257" s="196" t="s">
        <v>545</v>
      </c>
      <c r="P257" s="202"/>
      <c r="Q257" s="203" t="s">
        <v>9950</v>
      </c>
      <c r="R257" s="215" t="s">
        <v>13894</v>
      </c>
    </row>
    <row r="258" spans="1:19" s="9" customFormat="1" x14ac:dyDescent="0.25">
      <c r="A258" s="237">
        <v>118749</v>
      </c>
      <c r="B258" s="237">
        <v>3677.5</v>
      </c>
      <c r="C258" s="238">
        <v>50</v>
      </c>
      <c r="D258" s="239">
        <v>45120</v>
      </c>
      <c r="E258" s="237">
        <v>3</v>
      </c>
      <c r="F258" s="239">
        <v>45128</v>
      </c>
      <c r="G258" s="239">
        <v>45133</v>
      </c>
      <c r="H258" s="239"/>
      <c r="I258" s="237" t="s">
        <v>511</v>
      </c>
      <c r="J258" s="237">
        <v>59</v>
      </c>
      <c r="K258" s="237">
        <v>35</v>
      </c>
      <c r="L258" s="237">
        <v>29</v>
      </c>
      <c r="M258" s="237">
        <v>0</v>
      </c>
      <c r="N258" s="237">
        <v>1</v>
      </c>
      <c r="O258" s="237" t="s">
        <v>545</v>
      </c>
      <c r="P258" s="240" t="s">
        <v>13895</v>
      </c>
      <c r="Q258" s="241" t="s">
        <v>9695</v>
      </c>
      <c r="R258" s="215" t="s">
        <v>13894</v>
      </c>
    </row>
    <row r="259" spans="1:19" x14ac:dyDescent="0.25">
      <c r="A259" s="308">
        <v>118929</v>
      </c>
      <c r="B259" s="308">
        <v>4967.8</v>
      </c>
      <c r="C259" s="309">
        <v>12</v>
      </c>
      <c r="D259" s="310">
        <v>45118</v>
      </c>
      <c r="E259" s="308">
        <v>3</v>
      </c>
      <c r="F259" s="239">
        <v>45127</v>
      </c>
      <c r="G259" s="239">
        <v>45132</v>
      </c>
      <c r="H259" s="239"/>
      <c r="I259" s="308" t="s">
        <v>511</v>
      </c>
      <c r="J259" s="308">
        <v>707</v>
      </c>
      <c r="K259" s="308">
        <v>0</v>
      </c>
      <c r="L259" s="308">
        <v>72</v>
      </c>
      <c r="M259" s="308">
        <v>0</v>
      </c>
      <c r="N259" s="308">
        <v>1</v>
      </c>
      <c r="O259" s="308" t="s">
        <v>640</v>
      </c>
      <c r="P259" s="312"/>
      <c r="Q259" s="241" t="s">
        <v>13887</v>
      </c>
      <c r="R259" s="215" t="s">
        <v>13896</v>
      </c>
      <c r="S259" s="30"/>
    </row>
    <row r="260" spans="1:19" s="9" customFormat="1" x14ac:dyDescent="0.25">
      <c r="A260" s="237">
        <v>118963</v>
      </c>
      <c r="B260" s="237">
        <v>3632.7</v>
      </c>
      <c r="C260" s="238">
        <v>3</v>
      </c>
      <c r="D260" s="239">
        <v>45127</v>
      </c>
      <c r="E260" s="237">
        <v>3</v>
      </c>
      <c r="F260" s="239">
        <v>45127</v>
      </c>
      <c r="G260" s="239">
        <v>45132</v>
      </c>
      <c r="H260" s="239"/>
      <c r="I260" s="237" t="s">
        <v>511</v>
      </c>
      <c r="J260" s="237">
        <v>695</v>
      </c>
      <c r="K260" s="237">
        <v>22</v>
      </c>
      <c r="L260" s="237">
        <v>78</v>
      </c>
      <c r="M260" s="237">
        <v>1</v>
      </c>
      <c r="N260" s="237">
        <v>1</v>
      </c>
      <c r="O260" s="237" t="s">
        <v>13713</v>
      </c>
      <c r="P260" s="240"/>
      <c r="Q260" s="241" t="s">
        <v>13887</v>
      </c>
      <c r="R260" s="215" t="s">
        <v>13896</v>
      </c>
    </row>
    <row r="261" spans="1:19" s="242" customFormat="1" x14ac:dyDescent="0.25">
      <c r="A261" s="237">
        <v>119082</v>
      </c>
      <c r="B261" s="237">
        <v>5647.8</v>
      </c>
      <c r="C261" s="238">
        <v>20</v>
      </c>
      <c r="D261" s="239">
        <v>45131</v>
      </c>
      <c r="E261" s="237">
        <v>3</v>
      </c>
      <c r="F261" s="239">
        <v>45127</v>
      </c>
      <c r="G261" s="239">
        <v>45132</v>
      </c>
      <c r="H261" s="239"/>
      <c r="I261" s="237" t="s">
        <v>511</v>
      </c>
      <c r="J261" s="237">
        <v>325</v>
      </c>
      <c r="K261" s="237">
        <v>20</v>
      </c>
      <c r="L261" s="237">
        <v>101</v>
      </c>
      <c r="M261" s="237">
        <v>1</v>
      </c>
      <c r="N261" s="237">
        <v>1</v>
      </c>
      <c r="O261" s="237" t="s">
        <v>13713</v>
      </c>
      <c r="P261" s="240"/>
      <c r="Q261" s="241" t="s">
        <v>13887</v>
      </c>
      <c r="R261" s="215" t="s">
        <v>13896</v>
      </c>
    </row>
    <row r="262" spans="1:19" s="194" customFormat="1" x14ac:dyDescent="0.25">
      <c r="A262" s="199">
        <v>119012</v>
      </c>
      <c r="B262" s="196">
        <v>2370</v>
      </c>
      <c r="C262" s="197">
        <v>75</v>
      </c>
      <c r="D262" s="198">
        <v>45135</v>
      </c>
      <c r="E262" s="199">
        <v>10</v>
      </c>
      <c r="F262" s="200">
        <v>45118</v>
      </c>
      <c r="G262" s="200">
        <v>45132</v>
      </c>
      <c r="H262" s="201"/>
      <c r="I262" s="196" t="s">
        <v>511</v>
      </c>
      <c r="J262" s="196">
        <v>12</v>
      </c>
      <c r="K262" s="196">
        <v>11</v>
      </c>
      <c r="L262" s="196">
        <v>6</v>
      </c>
      <c r="M262" s="196">
        <v>0</v>
      </c>
      <c r="N262" s="196">
        <v>1</v>
      </c>
      <c r="O262" s="196" t="s">
        <v>545</v>
      </c>
      <c r="P262" s="202"/>
      <c r="Q262" s="203" t="s">
        <v>13897</v>
      </c>
      <c r="R262" s="215" t="s">
        <v>13896</v>
      </c>
    </row>
    <row r="263" spans="1:19" s="194" customFormat="1" x14ac:dyDescent="0.25">
      <c r="A263" s="199" t="s">
        <v>13898</v>
      </c>
      <c r="B263" s="196">
        <f>6391.5*C263/150</f>
        <v>2130.5</v>
      </c>
      <c r="C263" s="197">
        <v>50</v>
      </c>
      <c r="D263" s="198">
        <v>45104</v>
      </c>
      <c r="E263" s="199">
        <v>10</v>
      </c>
      <c r="F263" s="200">
        <v>45091</v>
      </c>
      <c r="G263" s="200">
        <v>45132</v>
      </c>
      <c r="H263" s="201"/>
      <c r="I263" s="196" t="s">
        <v>511</v>
      </c>
      <c r="J263" s="196">
        <v>117</v>
      </c>
      <c r="K263" s="196">
        <v>20</v>
      </c>
      <c r="L263" s="196">
        <v>58</v>
      </c>
      <c r="M263" s="196">
        <v>1</v>
      </c>
      <c r="N263" s="196">
        <v>1</v>
      </c>
      <c r="O263" s="196" t="s">
        <v>13667</v>
      </c>
      <c r="P263" s="202" t="s">
        <v>13847</v>
      </c>
      <c r="Q263" s="203" t="s">
        <v>10540</v>
      </c>
      <c r="R263" s="215" t="s">
        <v>13896</v>
      </c>
    </row>
    <row r="264" spans="1:19" s="194" customFormat="1" x14ac:dyDescent="0.25">
      <c r="A264" s="199">
        <v>119356</v>
      </c>
      <c r="B264" s="196">
        <v>3432.2</v>
      </c>
      <c r="C264" s="197">
        <v>39</v>
      </c>
      <c r="D264" s="198">
        <v>45125</v>
      </c>
      <c r="E264" s="199">
        <v>5</v>
      </c>
      <c r="F264" s="200">
        <v>45124</v>
      </c>
      <c r="G264" s="321" t="s">
        <v>13899</v>
      </c>
      <c r="H264" s="201"/>
      <c r="I264" s="196" t="s">
        <v>511</v>
      </c>
      <c r="J264" s="196">
        <v>380</v>
      </c>
      <c r="K264" s="196">
        <v>0</v>
      </c>
      <c r="L264" s="196">
        <v>12</v>
      </c>
      <c r="M264" s="196">
        <v>1</v>
      </c>
      <c r="N264" s="196">
        <v>1</v>
      </c>
      <c r="O264" s="196" t="s">
        <v>13667</v>
      </c>
      <c r="P264" s="202"/>
      <c r="Q264" s="203" t="s">
        <v>13900</v>
      </c>
      <c r="R264" s="215" t="s">
        <v>13896</v>
      </c>
    </row>
    <row r="265" spans="1:19" s="194" customFormat="1" x14ac:dyDescent="0.25">
      <c r="A265" s="199">
        <v>118922</v>
      </c>
      <c r="B265" s="196">
        <v>4180</v>
      </c>
      <c r="C265" s="197">
        <v>165</v>
      </c>
      <c r="D265" s="198">
        <v>45124</v>
      </c>
      <c r="E265" s="199">
        <v>10</v>
      </c>
      <c r="F265" s="200">
        <v>45117</v>
      </c>
      <c r="G265" s="321" t="s">
        <v>13899</v>
      </c>
      <c r="H265" s="201"/>
      <c r="I265" s="196" t="s">
        <v>511</v>
      </c>
      <c r="J265" s="196">
        <v>9</v>
      </c>
      <c r="K265" s="196">
        <v>0</v>
      </c>
      <c r="L265" s="196">
        <v>4</v>
      </c>
      <c r="M265" s="196">
        <v>1</v>
      </c>
      <c r="N265" s="196">
        <v>1</v>
      </c>
      <c r="O265" s="196" t="s">
        <v>13667</v>
      </c>
      <c r="P265" s="202" t="s">
        <v>13901</v>
      </c>
      <c r="Q265" s="203" t="s">
        <v>13893</v>
      </c>
      <c r="R265" s="215" t="s">
        <v>13896</v>
      </c>
    </row>
    <row r="266" spans="1:19" s="194" customFormat="1" x14ac:dyDescent="0.25">
      <c r="A266" s="199">
        <v>117914</v>
      </c>
      <c r="B266" s="196">
        <v>39172.400000000001</v>
      </c>
      <c r="C266" s="197">
        <v>540</v>
      </c>
      <c r="D266" s="198">
        <v>45128</v>
      </c>
      <c r="E266" s="199">
        <v>10</v>
      </c>
      <c r="F266" s="200">
        <v>45117</v>
      </c>
      <c r="G266" s="200">
        <v>45131</v>
      </c>
      <c r="H266" s="201"/>
      <c r="I266" s="196" t="s">
        <v>511</v>
      </c>
      <c r="J266" s="196">
        <v>373</v>
      </c>
      <c r="K266" s="196">
        <v>0</v>
      </c>
      <c r="L266" s="196">
        <v>84</v>
      </c>
      <c r="M266" s="196">
        <v>1</v>
      </c>
      <c r="N266" s="196">
        <v>1</v>
      </c>
      <c r="O266" s="196" t="s">
        <v>13672</v>
      </c>
      <c r="P266" s="202" t="s">
        <v>13902</v>
      </c>
      <c r="Q266" s="203" t="s">
        <v>13893</v>
      </c>
      <c r="R266" s="215" t="s">
        <v>13903</v>
      </c>
    </row>
    <row r="267" spans="1:19" s="9" customFormat="1" x14ac:dyDescent="0.25">
      <c r="A267" s="237">
        <v>118407</v>
      </c>
      <c r="B267" s="237">
        <v>6250</v>
      </c>
      <c r="C267" s="238">
        <v>50</v>
      </c>
      <c r="D267" s="239">
        <v>45118</v>
      </c>
      <c r="E267" s="237">
        <v>3</v>
      </c>
      <c r="F267" s="239">
        <v>45124</v>
      </c>
      <c r="G267" s="323" t="s">
        <v>13904</v>
      </c>
      <c r="H267" s="239"/>
      <c r="I267" s="237" t="s">
        <v>511</v>
      </c>
      <c r="J267" s="237">
        <v>224</v>
      </c>
      <c r="K267" s="237">
        <v>2</v>
      </c>
      <c r="L267" s="237">
        <v>110</v>
      </c>
      <c r="M267" s="237">
        <v>1</v>
      </c>
      <c r="N267" s="237">
        <v>1</v>
      </c>
      <c r="O267" s="237" t="s">
        <v>13667</v>
      </c>
      <c r="P267" s="240"/>
      <c r="Q267" s="241" t="s">
        <v>13900</v>
      </c>
      <c r="R267" s="215" t="s">
        <v>13903</v>
      </c>
    </row>
    <row r="268" spans="1:19" s="9" customFormat="1" x14ac:dyDescent="0.25">
      <c r="A268" s="237">
        <v>119083</v>
      </c>
      <c r="B268" s="237">
        <v>5900</v>
      </c>
      <c r="C268" s="238">
        <v>20</v>
      </c>
      <c r="D268" s="239">
        <v>45131</v>
      </c>
      <c r="E268" s="237">
        <v>3</v>
      </c>
      <c r="F268" s="239">
        <v>45126</v>
      </c>
      <c r="G268" s="239">
        <v>45131</v>
      </c>
      <c r="H268" s="239"/>
      <c r="I268" s="237" t="s">
        <v>511</v>
      </c>
      <c r="J268" s="237">
        <v>142</v>
      </c>
      <c r="K268" s="237">
        <v>20</v>
      </c>
      <c r="L268" s="237">
        <v>57</v>
      </c>
      <c r="M268" s="237">
        <v>1</v>
      </c>
      <c r="N268" s="237">
        <v>1</v>
      </c>
      <c r="O268" s="237" t="s">
        <v>13667</v>
      </c>
      <c r="P268" s="240"/>
      <c r="Q268" s="241" t="s">
        <v>9950</v>
      </c>
      <c r="R268" s="215" t="s">
        <v>13903</v>
      </c>
    </row>
    <row r="269" spans="1:19" s="194" customFormat="1" x14ac:dyDescent="0.25">
      <c r="A269" s="199" t="s">
        <v>5618</v>
      </c>
      <c r="B269" s="196">
        <f>900+1971</f>
        <v>2871</v>
      </c>
      <c r="C269" s="197">
        <v>2</v>
      </c>
      <c r="D269" s="198">
        <v>45114</v>
      </c>
      <c r="E269" s="199">
        <v>5</v>
      </c>
      <c r="F269" s="200">
        <v>45121</v>
      </c>
      <c r="G269" s="200">
        <v>45128</v>
      </c>
      <c r="H269" s="201"/>
      <c r="I269" s="196" t="s">
        <v>511</v>
      </c>
      <c r="J269" s="196">
        <v>253</v>
      </c>
      <c r="K269" s="196">
        <v>10</v>
      </c>
      <c r="L269" s="196">
        <v>68</v>
      </c>
      <c r="M269" s="196">
        <v>1</v>
      </c>
      <c r="N269" s="196">
        <v>1</v>
      </c>
      <c r="O269" s="196" t="s">
        <v>13667</v>
      </c>
      <c r="P269" s="202"/>
      <c r="Q269" s="203" t="s">
        <v>10032</v>
      </c>
      <c r="R269" s="215" t="s">
        <v>13905</v>
      </c>
    </row>
    <row r="270" spans="1:19" s="9" customFormat="1" x14ac:dyDescent="0.25">
      <c r="A270" s="237" t="s">
        <v>13906</v>
      </c>
      <c r="B270" s="237">
        <v>3295</v>
      </c>
      <c r="C270" s="238">
        <v>8</v>
      </c>
      <c r="D270" s="239">
        <v>45119</v>
      </c>
      <c r="E270" s="237">
        <v>3</v>
      </c>
      <c r="F270" s="239">
        <v>45125</v>
      </c>
      <c r="G270" s="239">
        <v>45128</v>
      </c>
      <c r="H270" s="301"/>
      <c r="I270" s="237" t="s">
        <v>511</v>
      </c>
      <c r="J270" s="237">
        <v>1492</v>
      </c>
      <c r="K270" s="237">
        <v>7</v>
      </c>
      <c r="L270" s="237">
        <v>48</v>
      </c>
      <c r="M270" s="237">
        <v>0</v>
      </c>
      <c r="N270" s="237">
        <v>1</v>
      </c>
      <c r="O270" s="237" t="s">
        <v>545</v>
      </c>
      <c r="P270" s="240"/>
      <c r="Q270" s="241" t="s">
        <v>10140</v>
      </c>
      <c r="R270" s="215" t="s">
        <v>13905</v>
      </c>
    </row>
    <row r="271" spans="1:19" s="194" customFormat="1" x14ac:dyDescent="0.25">
      <c r="A271" s="199" t="s">
        <v>13907</v>
      </c>
      <c r="B271" s="196">
        <f>3702.75*C271/105</f>
        <v>2715.35</v>
      </c>
      <c r="C271" s="197">
        <v>77</v>
      </c>
      <c r="D271" s="198">
        <v>45075</v>
      </c>
      <c r="E271" s="199">
        <v>10</v>
      </c>
      <c r="F271" s="200">
        <v>45114</v>
      </c>
      <c r="G271" s="200">
        <v>45128</v>
      </c>
      <c r="H271" s="201"/>
      <c r="I271" s="196" t="s">
        <v>511</v>
      </c>
      <c r="J271" s="196">
        <v>137</v>
      </c>
      <c r="K271" s="196">
        <v>4</v>
      </c>
      <c r="L271" s="196">
        <v>26</v>
      </c>
      <c r="M271" s="196">
        <v>1</v>
      </c>
      <c r="N271" s="196">
        <v>1</v>
      </c>
      <c r="O271" s="196" t="s">
        <v>13667</v>
      </c>
      <c r="P271" s="202"/>
      <c r="Q271" s="203" t="s">
        <v>13908</v>
      </c>
      <c r="R271" s="215" t="s">
        <v>13905</v>
      </c>
    </row>
    <row r="272" spans="1:19" s="194" customFormat="1" x14ac:dyDescent="0.25">
      <c r="A272" s="199">
        <v>119410</v>
      </c>
      <c r="B272" s="196">
        <v>4088</v>
      </c>
      <c r="C272" s="197">
        <v>200</v>
      </c>
      <c r="D272" s="198">
        <v>45126</v>
      </c>
      <c r="E272" s="199">
        <v>5</v>
      </c>
      <c r="F272" s="200">
        <v>45120</v>
      </c>
      <c r="G272" s="200">
        <v>45127</v>
      </c>
      <c r="H272" s="201"/>
      <c r="I272" s="196" t="s">
        <v>511</v>
      </c>
      <c r="J272" s="196">
        <v>59</v>
      </c>
      <c r="K272" s="196">
        <v>4</v>
      </c>
      <c r="L272" s="196">
        <v>26</v>
      </c>
      <c r="M272" s="196">
        <v>1</v>
      </c>
      <c r="N272" s="196">
        <v>1</v>
      </c>
      <c r="O272" s="196" t="s">
        <v>13667</v>
      </c>
      <c r="P272" s="202" t="s">
        <v>13909</v>
      </c>
      <c r="Q272" s="203" t="s">
        <v>10105</v>
      </c>
      <c r="R272" s="215" t="s">
        <v>13905</v>
      </c>
    </row>
    <row r="273" spans="1:19" s="194" customFormat="1" x14ac:dyDescent="0.25">
      <c r="A273" s="199">
        <v>118812</v>
      </c>
      <c r="B273" s="196">
        <v>2329</v>
      </c>
      <c r="C273" s="197">
        <v>1</v>
      </c>
      <c r="D273" s="198">
        <v>45119</v>
      </c>
      <c r="E273" s="199">
        <v>10</v>
      </c>
      <c r="F273" s="200">
        <v>45113</v>
      </c>
      <c r="G273" s="200">
        <v>45127</v>
      </c>
      <c r="H273" s="201"/>
      <c r="I273" s="196" t="s">
        <v>511</v>
      </c>
      <c r="J273" s="196">
        <v>473</v>
      </c>
      <c r="K273" s="196">
        <v>2</v>
      </c>
      <c r="L273" s="196">
        <v>54</v>
      </c>
      <c r="M273" s="196">
        <v>1</v>
      </c>
      <c r="N273" s="196">
        <v>1</v>
      </c>
      <c r="O273" s="196" t="s">
        <v>13667</v>
      </c>
      <c r="P273" s="202"/>
      <c r="Q273" s="203" t="s">
        <v>10054</v>
      </c>
      <c r="R273" s="215" t="s">
        <v>13910</v>
      </c>
    </row>
    <row r="274" spans="1:19" s="194" customFormat="1" x14ac:dyDescent="0.25">
      <c r="A274" s="199">
        <v>118626</v>
      </c>
      <c r="B274" s="196">
        <v>2760.4</v>
      </c>
      <c r="C274" s="197">
        <v>3</v>
      </c>
      <c r="D274" s="198">
        <v>45121</v>
      </c>
      <c r="E274" s="199">
        <v>10</v>
      </c>
      <c r="F274" s="200">
        <v>45113</v>
      </c>
      <c r="G274" s="200">
        <v>45127</v>
      </c>
      <c r="H274" s="201"/>
      <c r="I274" s="196" t="s">
        <v>511</v>
      </c>
      <c r="J274" s="196">
        <v>653</v>
      </c>
      <c r="K274" s="196">
        <v>1</v>
      </c>
      <c r="L274" s="196">
        <v>90</v>
      </c>
      <c r="M274" s="196">
        <v>1</v>
      </c>
      <c r="N274" s="196">
        <v>1</v>
      </c>
      <c r="O274" s="196" t="s">
        <v>13667</v>
      </c>
      <c r="P274" s="202"/>
      <c r="Q274" s="203" t="s">
        <v>10054</v>
      </c>
      <c r="R274" s="215" t="s">
        <v>13910</v>
      </c>
    </row>
    <row r="275" spans="1:19" s="194" customFormat="1" x14ac:dyDescent="0.25">
      <c r="A275" s="325" t="s">
        <v>5645</v>
      </c>
      <c r="B275" s="325">
        <v>5794.75</v>
      </c>
      <c r="C275" s="326">
        <v>25</v>
      </c>
      <c r="D275" s="327">
        <v>45112</v>
      </c>
      <c r="E275" s="325">
        <v>5</v>
      </c>
      <c r="F275" s="327">
        <v>45125</v>
      </c>
      <c r="G275" s="327">
        <v>45127</v>
      </c>
      <c r="H275" s="327"/>
      <c r="I275" s="325" t="s">
        <v>511</v>
      </c>
      <c r="J275" s="325">
        <v>253</v>
      </c>
      <c r="K275" s="325">
        <v>6</v>
      </c>
      <c r="L275" s="325">
        <v>108</v>
      </c>
      <c r="M275" s="325">
        <v>1</v>
      </c>
      <c r="N275" s="325">
        <v>1</v>
      </c>
      <c r="O275" s="325" t="s">
        <v>13713</v>
      </c>
      <c r="P275" s="328"/>
      <c r="Q275" s="329" t="s">
        <v>10140</v>
      </c>
      <c r="R275" s="215" t="s">
        <v>13910</v>
      </c>
    </row>
    <row r="276" spans="1:19" s="194" customFormat="1" x14ac:dyDescent="0.25">
      <c r="A276" s="199" t="s">
        <v>13911</v>
      </c>
      <c r="B276" s="196">
        <v>2850</v>
      </c>
      <c r="C276" s="330" t="s">
        <v>13912</v>
      </c>
      <c r="D276" s="198">
        <v>45120</v>
      </c>
      <c r="E276" s="199">
        <v>10</v>
      </c>
      <c r="F276" s="200">
        <v>45124</v>
      </c>
      <c r="G276" s="200">
        <v>45138</v>
      </c>
      <c r="H276" s="201"/>
      <c r="I276" s="196" t="s">
        <v>511</v>
      </c>
      <c r="J276" s="196">
        <v>7</v>
      </c>
      <c r="K276" s="196">
        <v>0</v>
      </c>
      <c r="L276" s="196">
        <v>6</v>
      </c>
      <c r="M276" s="196">
        <v>1</v>
      </c>
      <c r="N276" s="196">
        <v>1</v>
      </c>
      <c r="O276" s="196" t="s">
        <v>13667</v>
      </c>
      <c r="P276" s="202"/>
      <c r="Q276" s="203" t="s">
        <v>13900</v>
      </c>
      <c r="R276" s="215" t="s">
        <v>13910</v>
      </c>
    </row>
    <row r="277" spans="1:19" x14ac:dyDescent="0.25">
      <c r="A277" s="199" t="s">
        <v>13913</v>
      </c>
      <c r="B277" s="196">
        <v>2850</v>
      </c>
      <c r="C277" s="197">
        <v>50</v>
      </c>
      <c r="D277" s="198">
        <v>45120</v>
      </c>
      <c r="E277" s="199">
        <v>10</v>
      </c>
      <c r="F277" s="200">
        <v>45121</v>
      </c>
      <c r="G277" s="200">
        <v>45126</v>
      </c>
      <c r="H277" s="201"/>
      <c r="I277" s="196" t="s">
        <v>511</v>
      </c>
      <c r="J277" s="196">
        <v>7</v>
      </c>
      <c r="K277" s="196">
        <v>0</v>
      </c>
      <c r="L277" s="196">
        <v>6</v>
      </c>
      <c r="M277" s="196">
        <v>1</v>
      </c>
      <c r="N277" s="196">
        <v>1</v>
      </c>
      <c r="O277" s="196" t="s">
        <v>13667</v>
      </c>
      <c r="P277" s="202"/>
      <c r="Q277" s="203" t="s">
        <v>10032</v>
      </c>
      <c r="R277" s="215" t="s">
        <v>13914</v>
      </c>
      <c r="S277" s="30"/>
    </row>
    <row r="278" spans="1:19" s="9" customFormat="1" x14ac:dyDescent="0.25">
      <c r="A278" s="237">
        <v>118841</v>
      </c>
      <c r="B278" s="237">
        <v>7505.5</v>
      </c>
      <c r="C278" s="238">
        <v>5</v>
      </c>
      <c r="D278" s="239">
        <v>45121</v>
      </c>
      <c r="E278" s="237">
        <v>3</v>
      </c>
      <c r="F278" s="239">
        <v>45125</v>
      </c>
      <c r="G278" s="239">
        <v>45126</v>
      </c>
      <c r="H278" s="239"/>
      <c r="I278" s="237" t="s">
        <v>511</v>
      </c>
      <c r="J278" s="237">
        <v>1464</v>
      </c>
      <c r="K278" s="237">
        <v>4</v>
      </c>
      <c r="L278" s="237">
        <v>95</v>
      </c>
      <c r="M278" s="237">
        <v>1</v>
      </c>
      <c r="N278" s="237">
        <v>1</v>
      </c>
      <c r="O278" s="237" t="s">
        <v>13713</v>
      </c>
      <c r="P278" s="240"/>
      <c r="Q278" s="241" t="s">
        <v>10140</v>
      </c>
      <c r="R278" s="215" t="s">
        <v>13914</v>
      </c>
    </row>
    <row r="279" spans="1:19" s="194" customFormat="1" x14ac:dyDescent="0.25">
      <c r="A279" s="199" t="s">
        <v>13915</v>
      </c>
      <c r="B279" s="196" t="s">
        <v>516</v>
      </c>
      <c r="C279" s="197">
        <f>1144-C287</f>
        <v>286</v>
      </c>
      <c r="D279" s="198"/>
      <c r="E279" s="199">
        <v>10</v>
      </c>
      <c r="F279" s="200">
        <v>45112</v>
      </c>
      <c r="G279" s="200">
        <v>45126</v>
      </c>
      <c r="H279" s="201"/>
      <c r="I279" s="196" t="s">
        <v>511</v>
      </c>
      <c r="J279" s="196">
        <v>23</v>
      </c>
      <c r="K279" s="196">
        <v>0</v>
      </c>
      <c r="L279" s="196">
        <v>8</v>
      </c>
      <c r="M279" s="196">
        <v>0</v>
      </c>
      <c r="N279" s="196">
        <v>1</v>
      </c>
      <c r="O279" s="196" t="s">
        <v>640</v>
      </c>
      <c r="P279" s="202"/>
      <c r="Q279" s="203" t="s">
        <v>13916</v>
      </c>
      <c r="R279" s="215" t="s">
        <v>13917</v>
      </c>
    </row>
    <row r="280" spans="1:19" s="194" customFormat="1" x14ac:dyDescent="0.25">
      <c r="A280" s="199">
        <v>118743</v>
      </c>
      <c r="B280" s="196">
        <v>3488.6</v>
      </c>
      <c r="C280" s="197">
        <v>20</v>
      </c>
      <c r="D280" s="198">
        <v>45117</v>
      </c>
      <c r="E280" s="199">
        <v>5</v>
      </c>
      <c r="F280" s="200">
        <v>45118</v>
      </c>
      <c r="G280" s="200">
        <v>45125</v>
      </c>
      <c r="H280" s="213"/>
      <c r="I280" s="196" t="s">
        <v>511</v>
      </c>
      <c r="J280" s="196">
        <v>440</v>
      </c>
      <c r="K280" s="196">
        <v>10</v>
      </c>
      <c r="L280" s="196">
        <v>104</v>
      </c>
      <c r="M280" s="196">
        <v>1</v>
      </c>
      <c r="N280" s="196">
        <v>1</v>
      </c>
      <c r="O280" s="196" t="s">
        <v>13719</v>
      </c>
      <c r="P280" s="202"/>
      <c r="Q280" s="203" t="s">
        <v>13893</v>
      </c>
      <c r="R280" s="215" t="s">
        <v>13917</v>
      </c>
    </row>
    <row r="281" spans="1:19" s="194" customFormat="1" x14ac:dyDescent="0.25">
      <c r="A281" s="199">
        <v>118256</v>
      </c>
      <c r="B281" s="196">
        <v>5795.05</v>
      </c>
      <c r="C281" s="197">
        <v>9</v>
      </c>
      <c r="D281" s="198">
        <v>45096</v>
      </c>
      <c r="E281" s="199">
        <v>5</v>
      </c>
      <c r="F281" s="200">
        <v>45118</v>
      </c>
      <c r="G281" s="200">
        <v>45125</v>
      </c>
      <c r="H281" s="201"/>
      <c r="I281" s="196" t="s">
        <v>511</v>
      </c>
      <c r="J281" s="196">
        <v>665</v>
      </c>
      <c r="K281" s="196">
        <v>23</v>
      </c>
      <c r="L281" s="196">
        <v>136</v>
      </c>
      <c r="M281" s="196">
        <v>1</v>
      </c>
      <c r="N281" s="196">
        <v>1</v>
      </c>
      <c r="O281" s="196" t="s">
        <v>13713</v>
      </c>
      <c r="P281" s="202"/>
      <c r="Q281" s="203" t="s">
        <v>13897</v>
      </c>
      <c r="R281" s="215" t="s">
        <v>13917</v>
      </c>
    </row>
    <row r="282" spans="1:19" s="331" customFormat="1" x14ac:dyDescent="0.25">
      <c r="A282" s="308">
        <v>119043</v>
      </c>
      <c r="B282" s="308">
        <v>6940</v>
      </c>
      <c r="C282" s="309">
        <v>150</v>
      </c>
      <c r="D282" s="310">
        <v>45125</v>
      </c>
      <c r="E282" s="308">
        <v>3</v>
      </c>
      <c r="F282" s="310">
        <v>45120</v>
      </c>
      <c r="G282" s="310">
        <v>45125</v>
      </c>
      <c r="H282" s="310"/>
      <c r="I282" s="308" t="s">
        <v>511</v>
      </c>
      <c r="J282" s="308">
        <v>99</v>
      </c>
      <c r="K282" s="308">
        <v>2</v>
      </c>
      <c r="L282" s="308">
        <v>40</v>
      </c>
      <c r="M282" s="308">
        <v>1</v>
      </c>
      <c r="N282" s="308">
        <v>1</v>
      </c>
      <c r="O282" s="308" t="s">
        <v>13667</v>
      </c>
      <c r="P282" s="312"/>
      <c r="Q282" s="313" t="s">
        <v>10105</v>
      </c>
      <c r="R282" s="215" t="s">
        <v>13917</v>
      </c>
    </row>
    <row r="283" spans="1:19" s="194" customFormat="1" x14ac:dyDescent="0.25">
      <c r="A283" s="199">
        <v>119038</v>
      </c>
      <c r="B283" s="196">
        <v>3877.96</v>
      </c>
      <c r="C283" s="197">
        <v>92</v>
      </c>
      <c r="D283" s="198">
        <v>45117</v>
      </c>
      <c r="E283" s="199">
        <v>5</v>
      </c>
      <c r="F283" s="200">
        <v>45117</v>
      </c>
      <c r="G283" s="200">
        <v>45124</v>
      </c>
      <c r="H283" s="213"/>
      <c r="I283" s="196" t="s">
        <v>511</v>
      </c>
      <c r="J283" s="196">
        <v>120</v>
      </c>
      <c r="K283" s="196">
        <v>21</v>
      </c>
      <c r="L283" s="196">
        <v>49</v>
      </c>
      <c r="M283" s="196">
        <v>1</v>
      </c>
      <c r="N283" s="196">
        <v>1</v>
      </c>
      <c r="O283" s="196" t="s">
        <v>13667</v>
      </c>
      <c r="P283" s="202" t="s">
        <v>13918</v>
      </c>
      <c r="Q283" s="203" t="s">
        <v>13893</v>
      </c>
      <c r="R283" s="215" t="s">
        <v>13917</v>
      </c>
    </row>
    <row r="284" spans="1:19" s="194" customFormat="1" x14ac:dyDescent="0.25">
      <c r="A284" s="199">
        <v>118307</v>
      </c>
      <c r="B284" s="196">
        <v>2312</v>
      </c>
      <c r="C284" s="197">
        <v>8</v>
      </c>
      <c r="D284" s="198">
        <v>45103</v>
      </c>
      <c r="E284" s="199">
        <v>10</v>
      </c>
      <c r="F284" s="200">
        <v>45104</v>
      </c>
      <c r="G284" s="200" t="s">
        <v>13919</v>
      </c>
      <c r="H284" s="201"/>
      <c r="I284" s="196" t="s">
        <v>511</v>
      </c>
      <c r="J284" s="196">
        <v>53</v>
      </c>
      <c r="K284" s="196">
        <v>56</v>
      </c>
      <c r="L284" s="196">
        <v>17</v>
      </c>
      <c r="M284" s="196">
        <v>1</v>
      </c>
      <c r="N284" s="196">
        <v>1</v>
      </c>
      <c r="O284" s="196" t="s">
        <v>13667</v>
      </c>
      <c r="P284" s="202"/>
      <c r="Q284" s="203" t="s">
        <v>9955</v>
      </c>
      <c r="R284" s="215" t="s">
        <v>13917</v>
      </c>
    </row>
    <row r="285" spans="1:19" s="194" customFormat="1" ht="15" customHeight="1" x14ac:dyDescent="0.25">
      <c r="A285" s="199" t="s">
        <v>5696</v>
      </c>
      <c r="B285" s="196">
        <f>1356+1200</f>
        <v>2556</v>
      </c>
      <c r="C285" s="197">
        <v>1</v>
      </c>
      <c r="D285" s="198">
        <v>45113</v>
      </c>
      <c r="E285" s="199">
        <v>5</v>
      </c>
      <c r="F285" s="200">
        <v>45117</v>
      </c>
      <c r="G285" s="200">
        <v>45124</v>
      </c>
      <c r="H285" s="201"/>
      <c r="I285" s="196" t="s">
        <v>511</v>
      </c>
      <c r="J285" s="196">
        <v>799</v>
      </c>
      <c r="K285" s="196">
        <v>8</v>
      </c>
      <c r="L285" s="196">
        <v>33</v>
      </c>
      <c r="M285" s="196">
        <v>1</v>
      </c>
      <c r="N285" s="196">
        <v>1</v>
      </c>
      <c r="O285" s="196" t="s">
        <v>13667</v>
      </c>
      <c r="P285" s="202"/>
      <c r="Q285" s="203" t="s">
        <v>13893</v>
      </c>
      <c r="R285" s="215" t="s">
        <v>13920</v>
      </c>
    </row>
    <row r="286" spans="1:19" x14ac:dyDescent="0.25">
      <c r="A286" s="332">
        <v>119377</v>
      </c>
      <c r="B286" s="332">
        <v>3988.8</v>
      </c>
      <c r="C286" s="333">
        <v>8</v>
      </c>
      <c r="D286" s="334">
        <v>45120</v>
      </c>
      <c r="E286" s="332">
        <v>2</v>
      </c>
      <c r="F286" s="334">
        <v>45120</v>
      </c>
      <c r="G286" s="334">
        <v>45124</v>
      </c>
      <c r="H286" s="335"/>
      <c r="I286" s="332" t="s">
        <v>511</v>
      </c>
      <c r="J286" s="332">
        <v>515</v>
      </c>
      <c r="K286" s="332">
        <v>10</v>
      </c>
      <c r="L286" s="332">
        <v>121</v>
      </c>
      <c r="M286" s="332">
        <v>1</v>
      </c>
      <c r="N286" s="332">
        <v>1</v>
      </c>
      <c r="O286" s="332" t="s">
        <v>13713</v>
      </c>
      <c r="P286" s="336"/>
      <c r="Q286" s="337" t="s">
        <v>1475</v>
      </c>
      <c r="R286" s="215" t="s">
        <v>13920</v>
      </c>
      <c r="S286" s="30"/>
    </row>
    <row r="287" spans="1:19" s="194" customFormat="1" x14ac:dyDescent="0.25">
      <c r="A287" s="199" t="s">
        <v>13921</v>
      </c>
      <c r="B287" s="196">
        <v>0</v>
      </c>
      <c r="C287" s="197">
        <v>858</v>
      </c>
      <c r="D287" s="198"/>
      <c r="E287" s="199">
        <v>10</v>
      </c>
      <c r="F287" s="200">
        <v>45112</v>
      </c>
      <c r="G287" s="200">
        <v>45126</v>
      </c>
      <c r="H287" s="201"/>
      <c r="I287" s="196" t="s">
        <v>511</v>
      </c>
      <c r="J287" s="196">
        <v>23</v>
      </c>
      <c r="K287" s="196">
        <v>0</v>
      </c>
      <c r="L287" s="196">
        <v>8</v>
      </c>
      <c r="M287" s="196">
        <v>0</v>
      </c>
      <c r="N287" s="196">
        <v>1</v>
      </c>
      <c r="O287" s="196" t="s">
        <v>640</v>
      </c>
      <c r="P287" s="202"/>
      <c r="Q287" s="203" t="s">
        <v>13916</v>
      </c>
      <c r="R287" s="215" t="s">
        <v>13922</v>
      </c>
    </row>
    <row r="288" spans="1:19" s="271" customFormat="1" x14ac:dyDescent="0.25">
      <c r="A288" s="254" t="s">
        <v>5500</v>
      </c>
      <c r="B288" s="255">
        <f>4651.52*C288/210</f>
        <v>2325.7600000000002</v>
      </c>
      <c r="C288" s="256">
        <v>105</v>
      </c>
      <c r="D288" s="257">
        <v>44918</v>
      </c>
      <c r="E288" s="254">
        <v>5</v>
      </c>
      <c r="F288" s="258">
        <v>44915</v>
      </c>
      <c r="G288" s="322" t="s">
        <v>13878</v>
      </c>
      <c r="H288" s="260"/>
      <c r="I288" s="261" t="s">
        <v>511</v>
      </c>
      <c r="J288" s="261">
        <v>92</v>
      </c>
      <c r="K288" s="261">
        <v>1</v>
      </c>
      <c r="L288" s="261">
        <v>42</v>
      </c>
      <c r="M288" s="261">
        <v>1</v>
      </c>
      <c r="N288" s="261">
        <v>1</v>
      </c>
      <c r="O288" s="261" t="s">
        <v>13713</v>
      </c>
      <c r="P288" s="262"/>
      <c r="Q288" s="263" t="s">
        <v>12411</v>
      </c>
      <c r="R288" s="215" t="s">
        <v>13922</v>
      </c>
    </row>
    <row r="289" spans="1:19" x14ac:dyDescent="0.25">
      <c r="A289" s="332">
        <v>119377</v>
      </c>
      <c r="B289" s="332">
        <f>6963.2*C289/12</f>
        <v>2321.0666666666666</v>
      </c>
      <c r="C289" s="333">
        <v>4</v>
      </c>
      <c r="D289" s="334">
        <v>45120</v>
      </c>
      <c r="E289" s="332">
        <v>2</v>
      </c>
      <c r="F289" s="334">
        <v>45120</v>
      </c>
      <c r="G289" s="334">
        <v>45121</v>
      </c>
      <c r="H289" s="335"/>
      <c r="I289" s="332" t="s">
        <v>511</v>
      </c>
      <c r="J289" s="332">
        <v>515</v>
      </c>
      <c r="K289" s="332">
        <v>10</v>
      </c>
      <c r="L289" s="332">
        <v>121</v>
      </c>
      <c r="M289" s="332">
        <v>1</v>
      </c>
      <c r="N289" s="332">
        <v>1</v>
      </c>
      <c r="O289" s="332" t="s">
        <v>13713</v>
      </c>
      <c r="P289" s="336"/>
      <c r="Q289" s="337" t="s">
        <v>1475</v>
      </c>
      <c r="R289" s="215" t="s">
        <v>13922</v>
      </c>
      <c r="S289" s="30"/>
    </row>
    <row r="290" spans="1:19" s="194" customFormat="1" x14ac:dyDescent="0.25">
      <c r="A290" s="338" t="s">
        <v>5728</v>
      </c>
      <c r="B290" s="196">
        <v>2811.4</v>
      </c>
      <c r="C290" s="197">
        <v>2</v>
      </c>
      <c r="D290" s="198">
        <v>45118</v>
      </c>
      <c r="E290" s="199">
        <v>5</v>
      </c>
      <c r="F290" s="200">
        <v>45113</v>
      </c>
      <c r="G290" s="200">
        <v>45120</v>
      </c>
      <c r="H290" s="201"/>
      <c r="I290" s="196" t="s">
        <v>511</v>
      </c>
      <c r="J290" s="196">
        <v>318</v>
      </c>
      <c r="K290" s="196">
        <v>84</v>
      </c>
      <c r="L290" s="196">
        <v>43</v>
      </c>
      <c r="M290" s="196">
        <v>0</v>
      </c>
      <c r="N290" s="196">
        <v>1</v>
      </c>
      <c r="O290" s="196" t="s">
        <v>545</v>
      </c>
      <c r="P290" s="202"/>
      <c r="Q290" s="203" t="s">
        <v>10054</v>
      </c>
      <c r="R290" s="215" t="s">
        <v>13923</v>
      </c>
    </row>
    <row r="291" spans="1:19" s="194" customFormat="1" x14ac:dyDescent="0.25">
      <c r="A291" s="199" t="s">
        <v>13924</v>
      </c>
      <c r="B291" s="196">
        <v>600</v>
      </c>
      <c r="C291" s="197">
        <v>16</v>
      </c>
      <c r="D291" s="198">
        <v>45117</v>
      </c>
      <c r="E291" s="199">
        <v>5</v>
      </c>
      <c r="F291" s="200">
        <v>45113</v>
      </c>
      <c r="G291" s="200">
        <v>45120</v>
      </c>
      <c r="H291" s="201"/>
      <c r="I291" s="196" t="s">
        <v>511</v>
      </c>
      <c r="J291" s="196">
        <v>194</v>
      </c>
      <c r="K291" s="196">
        <v>5</v>
      </c>
      <c r="L291" s="196">
        <v>44</v>
      </c>
      <c r="M291" s="196">
        <v>1</v>
      </c>
      <c r="N291" s="196">
        <v>1</v>
      </c>
      <c r="O291" s="196" t="s">
        <v>13667</v>
      </c>
      <c r="P291" s="202"/>
      <c r="Q291" s="203" t="s">
        <v>10054</v>
      </c>
      <c r="R291" s="215" t="s">
        <v>13923</v>
      </c>
    </row>
    <row r="292" spans="1:19" s="194" customFormat="1" x14ac:dyDescent="0.25">
      <c r="A292" s="199">
        <v>118879</v>
      </c>
      <c r="B292" s="196">
        <v>5465.5</v>
      </c>
      <c r="C292" s="197">
        <v>30</v>
      </c>
      <c r="D292" s="198">
        <v>45120</v>
      </c>
      <c r="E292" s="199">
        <v>5</v>
      </c>
      <c r="F292" s="200">
        <v>45112</v>
      </c>
      <c r="G292" s="290">
        <v>45119</v>
      </c>
      <c r="H292" s="201"/>
      <c r="I292" s="196" t="s">
        <v>511</v>
      </c>
      <c r="J292" s="196">
        <v>678</v>
      </c>
      <c r="K292" s="196">
        <v>7</v>
      </c>
      <c r="L292" s="196">
        <v>73</v>
      </c>
      <c r="M292" s="196">
        <v>1</v>
      </c>
      <c r="N292" s="196">
        <v>1</v>
      </c>
      <c r="O292" s="196" t="s">
        <v>13667</v>
      </c>
      <c r="P292" s="202"/>
      <c r="Q292" s="203" t="s">
        <v>10192</v>
      </c>
      <c r="R292" s="215" t="s">
        <v>13923</v>
      </c>
    </row>
    <row r="293" spans="1:19" s="194" customFormat="1" x14ac:dyDescent="0.25">
      <c r="A293" s="199" t="s">
        <v>13925</v>
      </c>
      <c r="B293" s="196">
        <v>3150.4</v>
      </c>
      <c r="C293" s="197">
        <v>10</v>
      </c>
      <c r="D293" s="198">
        <v>45097</v>
      </c>
      <c r="E293" s="199">
        <v>5</v>
      </c>
      <c r="F293" s="200">
        <v>45113</v>
      </c>
      <c r="G293" s="200">
        <v>45120</v>
      </c>
      <c r="H293" s="201"/>
      <c r="I293" s="196" t="s">
        <v>511</v>
      </c>
      <c r="J293" s="196">
        <v>653</v>
      </c>
      <c r="K293" s="196">
        <v>56</v>
      </c>
      <c r="L293" s="196">
        <v>89</v>
      </c>
      <c r="M293" s="196">
        <v>1</v>
      </c>
      <c r="N293" s="196">
        <v>1</v>
      </c>
      <c r="O293" s="196" t="s">
        <v>13713</v>
      </c>
      <c r="P293" s="202" t="s">
        <v>13926</v>
      </c>
      <c r="Q293" s="203" t="s">
        <v>10054</v>
      </c>
      <c r="R293" s="215" t="s">
        <v>13923</v>
      </c>
    </row>
    <row r="294" spans="1:19" s="194" customFormat="1" x14ac:dyDescent="0.25">
      <c r="A294" s="199">
        <v>118285</v>
      </c>
      <c r="B294" s="196">
        <v>3965.2</v>
      </c>
      <c r="C294" s="197">
        <v>10</v>
      </c>
      <c r="D294" s="198">
        <v>45121</v>
      </c>
      <c r="E294" s="199">
        <v>10</v>
      </c>
      <c r="F294" s="200">
        <v>45104</v>
      </c>
      <c r="G294" s="200" t="s">
        <v>13927</v>
      </c>
      <c r="H294" s="201"/>
      <c r="I294" s="196" t="s">
        <v>511</v>
      </c>
      <c r="J294" s="196">
        <v>556</v>
      </c>
      <c r="K294" s="196">
        <v>8</v>
      </c>
      <c r="L294" s="196">
        <v>51</v>
      </c>
      <c r="M294" s="196">
        <v>1</v>
      </c>
      <c r="N294" s="196">
        <v>1</v>
      </c>
      <c r="O294" s="196" t="s">
        <v>13667</v>
      </c>
      <c r="P294" s="202"/>
      <c r="Q294" s="203" t="s">
        <v>9955</v>
      </c>
      <c r="R294" s="215" t="s">
        <v>13928</v>
      </c>
    </row>
    <row r="295" spans="1:19" s="194" customFormat="1" x14ac:dyDescent="0.25">
      <c r="A295" s="199">
        <v>119010</v>
      </c>
      <c r="B295" s="196">
        <v>2602.1999999999998</v>
      </c>
      <c r="C295" s="197">
        <v>2</v>
      </c>
      <c r="D295" s="198">
        <v>45114</v>
      </c>
      <c r="E295" s="199">
        <v>5</v>
      </c>
      <c r="F295" s="200">
        <v>45112</v>
      </c>
      <c r="G295" s="200">
        <v>45119</v>
      </c>
      <c r="H295" s="201"/>
      <c r="I295" s="196" t="s">
        <v>511</v>
      </c>
      <c r="J295" s="196">
        <v>306</v>
      </c>
      <c r="K295" s="196">
        <v>91</v>
      </c>
      <c r="L295" s="196">
        <v>35</v>
      </c>
      <c r="M295" s="196">
        <v>1</v>
      </c>
      <c r="N295" s="196">
        <v>1</v>
      </c>
      <c r="O295" s="196" t="s">
        <v>13667</v>
      </c>
      <c r="P295" s="202"/>
      <c r="Q295" s="203" t="s">
        <v>10192</v>
      </c>
      <c r="R295" s="215" t="s">
        <v>13928</v>
      </c>
    </row>
    <row r="296" spans="1:19" s="331" customFormat="1" x14ac:dyDescent="0.25">
      <c r="A296" s="308">
        <v>118882</v>
      </c>
      <c r="B296" s="308">
        <v>5380</v>
      </c>
      <c r="C296" s="309">
        <v>4</v>
      </c>
      <c r="D296" s="310">
        <v>45106</v>
      </c>
      <c r="E296" s="308">
        <v>3</v>
      </c>
      <c r="F296" s="310">
        <v>45114</v>
      </c>
      <c r="G296" s="310">
        <v>45119</v>
      </c>
      <c r="H296" s="310"/>
      <c r="I296" s="308" t="s">
        <v>511</v>
      </c>
      <c r="J296" s="308">
        <v>714</v>
      </c>
      <c r="K296" s="308">
        <v>57</v>
      </c>
      <c r="L296" s="308">
        <v>124</v>
      </c>
      <c r="M296" s="308">
        <v>1</v>
      </c>
      <c r="N296" s="308">
        <v>1</v>
      </c>
      <c r="O296" s="308" t="s">
        <v>13713</v>
      </c>
      <c r="P296" s="312"/>
      <c r="Q296" s="313" t="s">
        <v>13929</v>
      </c>
      <c r="R296" s="215" t="s">
        <v>13928</v>
      </c>
    </row>
    <row r="297" spans="1:19" s="194" customFormat="1" x14ac:dyDescent="0.25">
      <c r="A297" s="199">
        <v>118789</v>
      </c>
      <c r="B297" s="196">
        <v>4765.5</v>
      </c>
      <c r="C297" s="197">
        <v>50</v>
      </c>
      <c r="D297" s="198">
        <v>45114</v>
      </c>
      <c r="E297" s="199">
        <v>5</v>
      </c>
      <c r="F297" s="200">
        <v>45112</v>
      </c>
      <c r="G297" s="200">
        <v>45119</v>
      </c>
      <c r="H297" s="201"/>
      <c r="I297" s="196" t="s">
        <v>511</v>
      </c>
      <c r="J297" s="196">
        <v>339</v>
      </c>
      <c r="K297" s="196">
        <v>9</v>
      </c>
      <c r="L297" s="196">
        <v>66</v>
      </c>
      <c r="M297" s="196">
        <v>0</v>
      </c>
      <c r="N297" s="196">
        <v>1</v>
      </c>
      <c r="O297" s="196" t="s">
        <v>640</v>
      </c>
      <c r="P297" s="202"/>
      <c r="Q297" s="203" t="s">
        <v>10192</v>
      </c>
      <c r="R297" s="215" t="s">
        <v>13928</v>
      </c>
    </row>
    <row r="298" spans="1:19" s="194" customFormat="1" x14ac:dyDescent="0.25">
      <c r="A298" s="199" t="s">
        <v>13924</v>
      </c>
      <c r="B298" s="196">
        <v>1500</v>
      </c>
      <c r="C298" s="197">
        <v>4</v>
      </c>
      <c r="D298" s="198">
        <v>45117</v>
      </c>
      <c r="E298" s="199">
        <v>5</v>
      </c>
      <c r="F298" s="200">
        <v>45113</v>
      </c>
      <c r="G298" s="200">
        <v>45120</v>
      </c>
      <c r="H298" s="201"/>
      <c r="I298" s="196" t="s">
        <v>511</v>
      </c>
      <c r="J298" s="196">
        <v>194</v>
      </c>
      <c r="K298" s="196">
        <v>5</v>
      </c>
      <c r="L298" s="196">
        <v>44</v>
      </c>
      <c r="M298" s="196">
        <v>1</v>
      </c>
      <c r="N298" s="196">
        <v>1</v>
      </c>
      <c r="O298" s="196" t="s">
        <v>13667</v>
      </c>
      <c r="P298" s="202"/>
      <c r="Q298" s="203" t="s">
        <v>10054</v>
      </c>
      <c r="R298" s="215" t="s">
        <v>13930</v>
      </c>
    </row>
    <row r="299" spans="1:19" s="194" customFormat="1" x14ac:dyDescent="0.25">
      <c r="A299" s="199">
        <v>117580</v>
      </c>
      <c r="B299" s="196">
        <v>3922</v>
      </c>
      <c r="C299" s="197">
        <v>200</v>
      </c>
      <c r="D299" s="198">
        <v>45089</v>
      </c>
      <c r="E299" s="199">
        <v>10</v>
      </c>
      <c r="F299" s="200">
        <v>45089</v>
      </c>
      <c r="G299" s="200" t="s">
        <v>13931</v>
      </c>
      <c r="H299" s="201"/>
      <c r="I299" s="196" t="s">
        <v>13664</v>
      </c>
      <c r="J299" s="196">
        <v>2</v>
      </c>
      <c r="K299" s="196">
        <v>0</v>
      </c>
      <c r="L299" s="196">
        <v>1</v>
      </c>
      <c r="M299" s="196">
        <v>1</v>
      </c>
      <c r="N299" s="196">
        <v>0</v>
      </c>
      <c r="O299" s="196" t="s">
        <v>798</v>
      </c>
      <c r="P299" s="202"/>
      <c r="Q299" s="203" t="s">
        <v>13932</v>
      </c>
      <c r="R299" s="215" t="s">
        <v>13930</v>
      </c>
    </row>
    <row r="300" spans="1:19" s="194" customFormat="1" x14ac:dyDescent="0.25">
      <c r="A300" s="199">
        <v>118885</v>
      </c>
      <c r="B300" s="196">
        <v>1350</v>
      </c>
      <c r="C300" s="197">
        <v>25</v>
      </c>
      <c r="D300" s="198">
        <v>45126</v>
      </c>
      <c r="E300" s="199">
        <v>10</v>
      </c>
      <c r="F300" s="200">
        <v>45103</v>
      </c>
      <c r="G300" s="200" t="s">
        <v>13933</v>
      </c>
      <c r="H300" s="201"/>
      <c r="I300" s="196" t="s">
        <v>511</v>
      </c>
      <c r="J300" s="196">
        <v>82</v>
      </c>
      <c r="K300" s="196">
        <v>12</v>
      </c>
      <c r="L300" s="196">
        <v>33</v>
      </c>
      <c r="M300" s="196">
        <v>1</v>
      </c>
      <c r="N300" s="196">
        <v>1</v>
      </c>
      <c r="O300" s="196" t="s">
        <v>13667</v>
      </c>
      <c r="P300" s="202" t="s">
        <v>13934</v>
      </c>
      <c r="Q300" s="203" t="s">
        <v>13935</v>
      </c>
      <c r="R300" s="215" t="s">
        <v>13930</v>
      </c>
    </row>
    <row r="301" spans="1:19" s="194" customFormat="1" x14ac:dyDescent="0.25">
      <c r="A301" s="199">
        <v>119029</v>
      </c>
      <c r="B301" s="196">
        <v>2505.6</v>
      </c>
      <c r="C301" s="197">
        <v>60</v>
      </c>
      <c r="D301" s="198">
        <v>45113</v>
      </c>
      <c r="E301" s="199">
        <v>5</v>
      </c>
      <c r="F301" s="200">
        <v>45107</v>
      </c>
      <c r="G301" s="200" t="s">
        <v>13936</v>
      </c>
      <c r="H301" s="201"/>
      <c r="I301" s="196" t="s">
        <v>511</v>
      </c>
      <c r="J301" s="196">
        <v>100</v>
      </c>
      <c r="K301" s="196">
        <v>0</v>
      </c>
      <c r="L301" s="196">
        <v>10</v>
      </c>
      <c r="M301" s="196">
        <v>0</v>
      </c>
      <c r="N301" s="196">
        <v>1</v>
      </c>
      <c r="O301" s="196" t="s">
        <v>545</v>
      </c>
      <c r="P301" s="202"/>
      <c r="Q301" s="203" t="s">
        <v>13937</v>
      </c>
      <c r="R301" s="215" t="s">
        <v>13938</v>
      </c>
    </row>
    <row r="302" spans="1:19" s="194" customFormat="1" x14ac:dyDescent="0.25">
      <c r="A302" s="199">
        <v>118731</v>
      </c>
      <c r="B302" s="196">
        <v>2583</v>
      </c>
      <c r="C302" s="197">
        <v>5</v>
      </c>
      <c r="D302" s="198">
        <v>45120</v>
      </c>
      <c r="E302" s="199">
        <v>10</v>
      </c>
      <c r="F302" s="200">
        <v>45100</v>
      </c>
      <c r="G302" s="200" t="s">
        <v>13936</v>
      </c>
      <c r="H302" s="201"/>
      <c r="I302" s="196" t="s">
        <v>511</v>
      </c>
      <c r="J302" s="196">
        <v>484</v>
      </c>
      <c r="K302" s="196">
        <v>21</v>
      </c>
      <c r="L302" s="196">
        <v>67</v>
      </c>
      <c r="M302" s="196">
        <v>0</v>
      </c>
      <c r="N302" s="196">
        <v>1</v>
      </c>
      <c r="O302" s="196" t="s">
        <v>640</v>
      </c>
      <c r="P302" s="202"/>
      <c r="Q302" s="203" t="s">
        <v>10156</v>
      </c>
      <c r="R302" s="215" t="s">
        <v>13938</v>
      </c>
    </row>
    <row r="303" spans="1:19" s="194" customFormat="1" x14ac:dyDescent="0.25">
      <c r="A303" s="199">
        <v>118965</v>
      </c>
      <c r="B303" s="196">
        <v>3457</v>
      </c>
      <c r="C303" s="197">
        <v>20</v>
      </c>
      <c r="D303" s="198">
        <v>45112</v>
      </c>
      <c r="E303" s="199">
        <v>5</v>
      </c>
      <c r="F303" s="200">
        <v>45107</v>
      </c>
      <c r="G303" s="200" t="s">
        <v>13936</v>
      </c>
      <c r="H303" s="201"/>
      <c r="I303" s="196" t="s">
        <v>511</v>
      </c>
      <c r="J303" s="196">
        <v>229</v>
      </c>
      <c r="K303" s="196">
        <v>37</v>
      </c>
      <c r="L303" s="196">
        <v>21</v>
      </c>
      <c r="M303" s="196">
        <v>0</v>
      </c>
      <c r="N303" s="196">
        <v>1</v>
      </c>
      <c r="O303" s="196" t="s">
        <v>545</v>
      </c>
      <c r="P303" s="202"/>
      <c r="Q303" s="203" t="s">
        <v>13937</v>
      </c>
      <c r="R303" s="215" t="s">
        <v>13938</v>
      </c>
    </row>
    <row r="304" spans="1:19" s="194" customFormat="1" x14ac:dyDescent="0.25">
      <c r="A304" s="199" t="s">
        <v>5769</v>
      </c>
      <c r="B304" s="196">
        <v>3980.6</v>
      </c>
      <c r="C304" s="197">
        <v>65</v>
      </c>
      <c r="D304" s="198">
        <v>45091</v>
      </c>
      <c r="E304" s="199">
        <v>5</v>
      </c>
      <c r="F304" s="200">
        <v>45106</v>
      </c>
      <c r="G304" s="200" t="s">
        <v>13939</v>
      </c>
      <c r="H304" s="201"/>
      <c r="I304" s="196" t="s">
        <v>511</v>
      </c>
      <c r="J304" s="196">
        <v>150</v>
      </c>
      <c r="K304" s="196">
        <v>16</v>
      </c>
      <c r="L304" s="196">
        <v>73</v>
      </c>
      <c r="M304" s="196">
        <v>1</v>
      </c>
      <c r="N304" s="196">
        <v>1</v>
      </c>
      <c r="O304" s="196" t="s">
        <v>13667</v>
      </c>
      <c r="P304" s="202" t="s">
        <v>13940</v>
      </c>
      <c r="Q304" s="203" t="s">
        <v>10284</v>
      </c>
      <c r="R304" s="215" t="s">
        <v>13938</v>
      </c>
    </row>
    <row r="305" spans="1:18" s="194" customFormat="1" ht="15" customHeight="1" x14ac:dyDescent="0.25">
      <c r="A305" s="199">
        <v>118007</v>
      </c>
      <c r="B305" s="196">
        <v>13600</v>
      </c>
      <c r="C305" s="339">
        <v>4000</v>
      </c>
      <c r="D305" s="198">
        <v>45100</v>
      </c>
      <c r="E305" s="199">
        <v>20</v>
      </c>
      <c r="F305" s="200">
        <v>45085</v>
      </c>
      <c r="G305" s="200" t="s">
        <v>13941</v>
      </c>
      <c r="H305" s="201"/>
      <c r="I305" s="196" t="s">
        <v>511</v>
      </c>
      <c r="J305" s="196">
        <v>29</v>
      </c>
      <c r="K305" s="196">
        <v>0</v>
      </c>
      <c r="L305" s="196">
        <v>28</v>
      </c>
      <c r="M305" s="196">
        <v>1</v>
      </c>
      <c r="N305" s="196">
        <v>1</v>
      </c>
      <c r="O305" s="196" t="s">
        <v>13667</v>
      </c>
      <c r="P305" s="202" t="s">
        <v>13942</v>
      </c>
      <c r="Q305" s="203" t="s">
        <v>10569</v>
      </c>
      <c r="R305" s="215" t="s">
        <v>13943</v>
      </c>
    </row>
    <row r="306" spans="1:18" s="194" customFormat="1" x14ac:dyDescent="0.25">
      <c r="A306" s="199">
        <v>119011</v>
      </c>
      <c r="B306" s="196">
        <v>2370</v>
      </c>
      <c r="C306" s="197">
        <v>2</v>
      </c>
      <c r="D306" s="198">
        <v>45112</v>
      </c>
      <c r="E306" s="199">
        <v>5</v>
      </c>
      <c r="F306" s="200">
        <v>45106</v>
      </c>
      <c r="G306" s="200" t="s">
        <v>13941</v>
      </c>
      <c r="H306" s="201"/>
      <c r="I306" s="196" t="s">
        <v>511</v>
      </c>
      <c r="J306" s="196">
        <v>128</v>
      </c>
      <c r="K306" s="196">
        <v>91</v>
      </c>
      <c r="L306" s="196">
        <v>6</v>
      </c>
      <c r="M306" s="196">
        <v>1</v>
      </c>
      <c r="N306" s="196">
        <v>0</v>
      </c>
      <c r="O306" s="196" t="s">
        <v>798</v>
      </c>
      <c r="P306" s="202"/>
      <c r="Q306" s="203" t="s">
        <v>13944</v>
      </c>
      <c r="R306" s="215" t="s">
        <v>13943</v>
      </c>
    </row>
    <row r="307" spans="1:18" s="194" customFormat="1" x14ac:dyDescent="0.25">
      <c r="A307" s="199">
        <v>118436</v>
      </c>
      <c r="B307" s="196">
        <v>2118.5</v>
      </c>
      <c r="C307" s="197">
        <v>50</v>
      </c>
      <c r="D307" s="198">
        <v>45112</v>
      </c>
      <c r="E307" s="199">
        <v>5</v>
      </c>
      <c r="F307" s="200">
        <v>45106</v>
      </c>
      <c r="G307" s="200" t="s">
        <v>13941</v>
      </c>
      <c r="H307" s="201"/>
      <c r="I307" s="196" t="s">
        <v>511</v>
      </c>
      <c r="J307" s="196">
        <v>131</v>
      </c>
      <c r="K307" s="196">
        <v>7</v>
      </c>
      <c r="L307" s="196">
        <v>32</v>
      </c>
      <c r="M307" s="196">
        <v>1</v>
      </c>
      <c r="N307" s="196">
        <v>1</v>
      </c>
      <c r="O307" s="196" t="s">
        <v>13667</v>
      </c>
      <c r="P307" s="202" t="s">
        <v>13945</v>
      </c>
      <c r="Q307" s="203" t="s">
        <v>10284</v>
      </c>
      <c r="R307" s="215" t="s">
        <v>13943</v>
      </c>
    </row>
    <row r="308" spans="1:18" s="194" customFormat="1" x14ac:dyDescent="0.25">
      <c r="A308" s="199">
        <v>118863</v>
      </c>
      <c r="B308" s="196">
        <f>1480*C308/60</f>
        <v>24.666666666666668</v>
      </c>
      <c r="C308" s="197">
        <v>1</v>
      </c>
      <c r="D308" s="198">
        <v>45112</v>
      </c>
      <c r="E308" s="199">
        <v>10</v>
      </c>
      <c r="F308" s="200">
        <v>45098</v>
      </c>
      <c r="G308" s="290" t="s">
        <v>13946</v>
      </c>
      <c r="H308" s="201"/>
      <c r="I308" s="196" t="s">
        <v>516</v>
      </c>
      <c r="J308" s="196">
        <v>0</v>
      </c>
      <c r="K308" s="196">
        <v>22</v>
      </c>
      <c r="L308" s="196">
        <v>0</v>
      </c>
      <c r="M308" s="196">
        <v>0</v>
      </c>
      <c r="N308" s="196">
        <v>0</v>
      </c>
      <c r="O308" s="196"/>
      <c r="P308" s="202" t="s">
        <v>13692</v>
      </c>
      <c r="Q308" s="203" t="s">
        <v>10369</v>
      </c>
      <c r="R308" s="215" t="s">
        <v>13943</v>
      </c>
    </row>
    <row r="309" spans="1:18" s="194" customFormat="1" x14ac:dyDescent="0.25">
      <c r="A309" s="340" t="s">
        <v>13947</v>
      </c>
      <c r="B309" s="196">
        <v>3197</v>
      </c>
      <c r="C309" s="197">
        <v>23</v>
      </c>
      <c r="D309" s="198">
        <v>45065</v>
      </c>
      <c r="E309" s="199">
        <v>10</v>
      </c>
      <c r="F309" s="200">
        <v>45093</v>
      </c>
      <c r="G309" s="200" t="s">
        <v>13948</v>
      </c>
      <c r="H309" s="201"/>
      <c r="I309" s="196" t="s">
        <v>511</v>
      </c>
      <c r="J309" s="196">
        <v>338</v>
      </c>
      <c r="K309" s="196">
        <v>17</v>
      </c>
      <c r="L309" s="196">
        <v>53</v>
      </c>
      <c r="M309" s="196">
        <v>1</v>
      </c>
      <c r="N309" s="196">
        <v>1</v>
      </c>
      <c r="O309" s="196" t="s">
        <v>13713</v>
      </c>
      <c r="P309" s="202" t="s">
        <v>13949</v>
      </c>
      <c r="Q309" s="203" t="s">
        <v>13950</v>
      </c>
      <c r="R309" s="215" t="s">
        <v>13951</v>
      </c>
    </row>
    <row r="310" spans="1:18" s="341" customFormat="1" x14ac:dyDescent="0.25">
      <c r="A310" s="308" t="s">
        <v>13952</v>
      </c>
      <c r="B310" s="308">
        <f>24395.6*C310/6</f>
        <v>12197.799999999997</v>
      </c>
      <c r="C310" s="309">
        <v>3</v>
      </c>
      <c r="D310" s="310">
        <v>44937</v>
      </c>
      <c r="E310" s="308">
        <v>3</v>
      </c>
      <c r="F310" s="310">
        <v>45105</v>
      </c>
      <c r="G310" s="310" t="s">
        <v>13946</v>
      </c>
      <c r="H310" s="310"/>
      <c r="I310" s="308" t="s">
        <v>511</v>
      </c>
      <c r="J310" s="308">
        <v>1326</v>
      </c>
      <c r="K310" s="308">
        <v>23</v>
      </c>
      <c r="L310" s="308">
        <v>179</v>
      </c>
      <c r="M310" s="308">
        <v>1</v>
      </c>
      <c r="N310" s="308">
        <v>1</v>
      </c>
      <c r="O310" s="308" t="s">
        <v>13832</v>
      </c>
      <c r="P310" s="312" t="s">
        <v>13953</v>
      </c>
      <c r="Q310" s="313" t="s">
        <v>9955</v>
      </c>
      <c r="R310" s="215" t="s">
        <v>13951</v>
      </c>
    </row>
    <row r="311" spans="1:18" s="194" customFormat="1" ht="15" customHeight="1" x14ac:dyDescent="0.25">
      <c r="A311" s="199">
        <v>118682</v>
      </c>
      <c r="B311" s="196">
        <f>4928.4*C311/12</f>
        <v>4928.3999999999996</v>
      </c>
      <c r="C311" s="197">
        <v>12</v>
      </c>
      <c r="D311" s="198">
        <v>45100</v>
      </c>
      <c r="E311" s="199">
        <v>5</v>
      </c>
      <c r="F311" s="200">
        <v>45105</v>
      </c>
      <c r="G311" s="200" t="s">
        <v>13946</v>
      </c>
      <c r="H311" s="201"/>
      <c r="I311" s="196" t="s">
        <v>511</v>
      </c>
      <c r="J311" s="196">
        <v>634</v>
      </c>
      <c r="K311" s="196">
        <v>6</v>
      </c>
      <c r="L311" s="196">
        <v>94</v>
      </c>
      <c r="M311" s="196">
        <v>1</v>
      </c>
      <c r="N311" s="196">
        <v>1</v>
      </c>
      <c r="O311" s="196" t="s">
        <v>13667</v>
      </c>
      <c r="P311" s="202"/>
      <c r="Q311" s="203" t="s">
        <v>10091</v>
      </c>
      <c r="R311" s="215" t="s">
        <v>13951</v>
      </c>
    </row>
    <row r="312" spans="1:18" s="194" customFormat="1" x14ac:dyDescent="0.25">
      <c r="A312" s="199">
        <v>118498</v>
      </c>
      <c r="B312" s="196">
        <v>1208</v>
      </c>
      <c r="C312" s="197">
        <v>2</v>
      </c>
      <c r="D312" s="198">
        <v>45106</v>
      </c>
      <c r="E312" s="199">
        <v>5</v>
      </c>
      <c r="F312" s="200">
        <v>45105</v>
      </c>
      <c r="G312" s="200" t="s">
        <v>13946</v>
      </c>
      <c r="H312" s="201"/>
      <c r="I312" s="196" t="s">
        <v>511</v>
      </c>
      <c r="J312" s="196">
        <v>40</v>
      </c>
      <c r="K312" s="196">
        <v>47</v>
      </c>
      <c r="L312" s="196">
        <v>1</v>
      </c>
      <c r="M312" s="196">
        <v>0</v>
      </c>
      <c r="N312" s="196">
        <v>1</v>
      </c>
      <c r="O312" s="196" t="s">
        <v>545</v>
      </c>
      <c r="P312" s="202" t="s">
        <v>13954</v>
      </c>
      <c r="Q312" s="203" t="s">
        <v>10091</v>
      </c>
      <c r="R312" s="215" t="s">
        <v>13951</v>
      </c>
    </row>
    <row r="313" spans="1:18" s="194" customFormat="1" x14ac:dyDescent="0.25">
      <c r="A313" s="199" t="s">
        <v>5802</v>
      </c>
      <c r="B313" s="196">
        <v>3494</v>
      </c>
      <c r="C313" s="197">
        <v>25</v>
      </c>
      <c r="D313" s="198"/>
      <c r="E313" s="199">
        <v>20</v>
      </c>
      <c r="F313" s="200">
        <v>45071</v>
      </c>
      <c r="G313" s="200" t="s">
        <v>13955</v>
      </c>
      <c r="H313" s="201"/>
      <c r="I313" s="196" t="s">
        <v>13664</v>
      </c>
      <c r="J313" s="196">
        <v>197</v>
      </c>
      <c r="K313" s="196">
        <v>15</v>
      </c>
      <c r="L313" s="196">
        <v>48</v>
      </c>
      <c r="M313" s="196">
        <v>1</v>
      </c>
      <c r="N313" s="196">
        <v>1</v>
      </c>
      <c r="O313" s="196" t="s">
        <v>13667</v>
      </c>
      <c r="P313" s="202"/>
      <c r="Q313" s="203" t="s">
        <v>10462</v>
      </c>
      <c r="R313" s="215" t="s">
        <v>13956</v>
      </c>
    </row>
    <row r="314" spans="1:18" s="194" customFormat="1" x14ac:dyDescent="0.25">
      <c r="A314" s="199">
        <v>118863</v>
      </c>
      <c r="B314" s="196">
        <f>1480*C314/60</f>
        <v>1455.3333333333333</v>
      </c>
      <c r="C314" s="197">
        <v>59</v>
      </c>
      <c r="D314" s="198">
        <v>45112</v>
      </c>
      <c r="E314" s="199">
        <v>10</v>
      </c>
      <c r="F314" s="200">
        <v>45098</v>
      </c>
      <c r="G314" s="200" t="s">
        <v>13946</v>
      </c>
      <c r="H314" s="201"/>
      <c r="I314" s="196" t="s">
        <v>516</v>
      </c>
      <c r="J314" s="196">
        <v>0</v>
      </c>
      <c r="K314" s="196">
        <v>22</v>
      </c>
      <c r="L314" s="196">
        <v>0</v>
      </c>
      <c r="M314" s="196">
        <v>0</v>
      </c>
      <c r="N314" s="196">
        <v>0</v>
      </c>
      <c r="O314" s="196"/>
      <c r="P314" s="202" t="s">
        <v>13692</v>
      </c>
      <c r="Q314" s="203" t="s">
        <v>10369</v>
      </c>
      <c r="R314" s="215" t="s">
        <v>13951</v>
      </c>
    </row>
    <row r="315" spans="1:18" s="194" customFormat="1" x14ac:dyDescent="0.25">
      <c r="A315" s="199">
        <v>118323</v>
      </c>
      <c r="B315" s="196">
        <v>12944</v>
      </c>
      <c r="C315" s="197">
        <v>50</v>
      </c>
      <c r="D315" s="198">
        <v>45106</v>
      </c>
      <c r="E315" s="199">
        <v>5</v>
      </c>
      <c r="F315" s="200">
        <v>45104</v>
      </c>
      <c r="G315" s="200" t="s">
        <v>13957</v>
      </c>
      <c r="H315" s="201"/>
      <c r="I315" s="196" t="s">
        <v>511</v>
      </c>
      <c r="J315" s="196">
        <v>682</v>
      </c>
      <c r="K315" s="196">
        <v>7</v>
      </c>
      <c r="L315" s="196">
        <v>80</v>
      </c>
      <c r="M315" s="196">
        <v>1</v>
      </c>
      <c r="N315" s="196">
        <v>1</v>
      </c>
      <c r="O315" s="196" t="s">
        <v>13713</v>
      </c>
      <c r="P315" s="202"/>
      <c r="Q315" s="203" t="s">
        <v>9955</v>
      </c>
      <c r="R315" s="215" t="s">
        <v>13958</v>
      </c>
    </row>
    <row r="316" spans="1:18" s="194" customFormat="1" x14ac:dyDescent="0.25">
      <c r="A316" s="199">
        <v>118696</v>
      </c>
      <c r="B316" s="196">
        <v>3266</v>
      </c>
      <c r="C316" s="197">
        <v>20</v>
      </c>
      <c r="D316" s="198">
        <v>45106</v>
      </c>
      <c r="E316" s="199">
        <v>5</v>
      </c>
      <c r="F316" s="200">
        <v>45100</v>
      </c>
      <c r="G316" s="200" t="s">
        <v>13948</v>
      </c>
      <c r="H316" s="201"/>
      <c r="I316" s="196" t="s">
        <v>511</v>
      </c>
      <c r="J316" s="196">
        <v>199</v>
      </c>
      <c r="K316" s="196">
        <v>20</v>
      </c>
      <c r="L316" s="196">
        <v>37</v>
      </c>
      <c r="M316" s="196">
        <v>0</v>
      </c>
      <c r="N316" s="196">
        <v>1</v>
      </c>
      <c r="O316" s="196" t="s">
        <v>545</v>
      </c>
      <c r="P316" s="202"/>
      <c r="Q316" s="203" t="s">
        <v>10156</v>
      </c>
      <c r="R316" s="215" t="s">
        <v>13958</v>
      </c>
    </row>
    <row r="317" spans="1:18" s="194" customFormat="1" x14ac:dyDescent="0.25">
      <c r="A317" s="199">
        <v>118435</v>
      </c>
      <c r="B317" s="196">
        <v>2750</v>
      </c>
      <c r="C317" s="197">
        <v>50</v>
      </c>
      <c r="D317" s="198">
        <v>45112</v>
      </c>
      <c r="E317" s="199">
        <v>5</v>
      </c>
      <c r="F317" s="200">
        <v>45104</v>
      </c>
      <c r="G317" s="200" t="s">
        <v>13957</v>
      </c>
      <c r="H317" s="201"/>
      <c r="I317" s="196" t="s">
        <v>511</v>
      </c>
      <c r="J317" s="196">
        <v>118</v>
      </c>
      <c r="K317" s="196">
        <v>10</v>
      </c>
      <c r="L317" s="196">
        <v>23</v>
      </c>
      <c r="M317" s="196">
        <v>1</v>
      </c>
      <c r="N317" s="196">
        <v>1</v>
      </c>
      <c r="O317" s="196" t="s">
        <v>13667</v>
      </c>
      <c r="P317" s="202"/>
      <c r="Q317" s="203" t="s">
        <v>9955</v>
      </c>
      <c r="R317" s="215" t="s">
        <v>13958</v>
      </c>
    </row>
    <row r="318" spans="1:18" s="194" customFormat="1" x14ac:dyDescent="0.25">
      <c r="A318" s="199">
        <v>118656</v>
      </c>
      <c r="B318" s="196">
        <v>1592.5</v>
      </c>
      <c r="C318" s="197">
        <v>125</v>
      </c>
      <c r="D318" s="198">
        <v>45107</v>
      </c>
      <c r="E318" s="199">
        <v>5</v>
      </c>
      <c r="F318" s="200">
        <v>45098</v>
      </c>
      <c r="G318" s="200">
        <v>45107</v>
      </c>
      <c r="H318" s="201"/>
      <c r="I318" s="196" t="s">
        <v>511</v>
      </c>
      <c r="J318" s="196">
        <v>19</v>
      </c>
      <c r="K318" s="196">
        <v>0</v>
      </c>
      <c r="L318" s="196">
        <v>15</v>
      </c>
      <c r="M318" s="196">
        <v>0</v>
      </c>
      <c r="N318" s="196">
        <v>1</v>
      </c>
      <c r="O318" s="196" t="s">
        <v>545</v>
      </c>
      <c r="P318" s="202"/>
      <c r="Q318" s="203" t="s">
        <v>10369</v>
      </c>
      <c r="R318" s="215" t="s">
        <v>13958</v>
      </c>
    </row>
    <row r="319" spans="1:18" s="341" customFormat="1" x14ac:dyDescent="0.25">
      <c r="A319" s="308">
        <v>113841</v>
      </c>
      <c r="B319" s="308">
        <v>5996</v>
      </c>
      <c r="C319" s="309">
        <v>6</v>
      </c>
      <c r="D319" s="310">
        <v>44977</v>
      </c>
      <c r="E319" s="308">
        <v>3</v>
      </c>
      <c r="F319" s="310">
        <v>45104</v>
      </c>
      <c r="G319" s="310">
        <v>45107</v>
      </c>
      <c r="H319" s="310"/>
      <c r="I319" s="308" t="s">
        <v>511</v>
      </c>
      <c r="J319" s="308">
        <v>750</v>
      </c>
      <c r="K319" s="308">
        <v>8</v>
      </c>
      <c r="L319" s="308">
        <v>78</v>
      </c>
      <c r="M319" s="308">
        <v>1</v>
      </c>
      <c r="N319" s="308">
        <v>1</v>
      </c>
      <c r="O319" s="308" t="s">
        <v>13667</v>
      </c>
      <c r="P319" s="312"/>
      <c r="Q319" s="313" t="s">
        <v>9955</v>
      </c>
      <c r="R319" s="215" t="s">
        <v>13959</v>
      </c>
    </row>
    <row r="320" spans="1:18" s="194" customFormat="1" x14ac:dyDescent="0.25">
      <c r="A320" s="199">
        <v>115385</v>
      </c>
      <c r="B320" s="196">
        <v>2220</v>
      </c>
      <c r="C320" s="197">
        <v>1</v>
      </c>
      <c r="D320" s="198">
        <v>45103</v>
      </c>
      <c r="E320" s="199">
        <v>10</v>
      </c>
      <c r="F320" s="200">
        <v>45096</v>
      </c>
      <c r="G320" s="200">
        <v>45107</v>
      </c>
      <c r="H320" s="201"/>
      <c r="I320" s="196" t="s">
        <v>511</v>
      </c>
      <c r="J320" s="196">
        <v>264</v>
      </c>
      <c r="K320" s="196">
        <v>15</v>
      </c>
      <c r="L320" s="196">
        <v>104</v>
      </c>
      <c r="M320" s="196">
        <v>1</v>
      </c>
      <c r="N320" s="196">
        <v>1</v>
      </c>
      <c r="O320" s="196" t="s">
        <v>13713</v>
      </c>
      <c r="P320" s="202"/>
      <c r="Q320" s="203" t="s">
        <v>13960</v>
      </c>
      <c r="R320" s="215" t="s">
        <v>13959</v>
      </c>
    </row>
    <row r="321" spans="1:19" s="194" customFormat="1" x14ac:dyDescent="0.25">
      <c r="A321" s="199">
        <v>118432</v>
      </c>
      <c r="B321" s="196">
        <v>1444</v>
      </c>
      <c r="C321" s="197">
        <v>400</v>
      </c>
      <c r="D321" s="198">
        <v>45100</v>
      </c>
      <c r="E321" s="199">
        <v>10</v>
      </c>
      <c r="F321" s="200">
        <v>45084</v>
      </c>
      <c r="G321" s="200">
        <v>45107</v>
      </c>
      <c r="H321" s="201"/>
      <c r="I321" s="196" t="s">
        <v>511</v>
      </c>
      <c r="J321" s="196">
        <v>9</v>
      </c>
      <c r="K321" s="196">
        <v>1</v>
      </c>
      <c r="L321" s="196">
        <v>4</v>
      </c>
      <c r="M321" s="196">
        <v>0</v>
      </c>
      <c r="N321" s="196">
        <v>1</v>
      </c>
      <c r="O321" s="196" t="s">
        <v>545</v>
      </c>
      <c r="P321" s="202" t="s">
        <v>13961</v>
      </c>
      <c r="Q321" s="203" t="s">
        <v>13962</v>
      </c>
      <c r="R321" s="215" t="s">
        <v>13959</v>
      </c>
    </row>
    <row r="322" spans="1:19" s="194" customFormat="1" x14ac:dyDescent="0.25">
      <c r="A322" s="338">
        <v>118836</v>
      </c>
      <c r="B322" s="196">
        <v>4088</v>
      </c>
      <c r="C322" s="197">
        <v>200</v>
      </c>
      <c r="D322" s="198">
        <v>45100</v>
      </c>
      <c r="E322" s="199">
        <v>5</v>
      </c>
      <c r="F322" s="200">
        <v>45100</v>
      </c>
      <c r="G322" s="200">
        <v>45107</v>
      </c>
      <c r="H322" s="201"/>
      <c r="I322" s="196" t="s">
        <v>511</v>
      </c>
      <c r="J322" s="196">
        <v>59</v>
      </c>
      <c r="K322" s="196">
        <v>4</v>
      </c>
      <c r="L322" s="196">
        <v>26</v>
      </c>
      <c r="M322" s="196">
        <v>1</v>
      </c>
      <c r="N322" s="196">
        <v>1</v>
      </c>
      <c r="O322" s="196" t="s">
        <v>13667</v>
      </c>
      <c r="P322" s="202" t="s">
        <v>13963</v>
      </c>
      <c r="Q322" s="203" t="s">
        <v>10156</v>
      </c>
      <c r="R322" s="215" t="s">
        <v>13959</v>
      </c>
    </row>
    <row r="323" spans="1:19" s="194" customFormat="1" x14ac:dyDescent="0.25">
      <c r="A323" s="199">
        <v>118769</v>
      </c>
      <c r="B323" s="196">
        <v>5519.4</v>
      </c>
      <c r="C323" s="197">
        <v>30</v>
      </c>
      <c r="D323" s="198">
        <v>45105</v>
      </c>
      <c r="E323" s="199">
        <v>5</v>
      </c>
      <c r="F323" s="200">
        <v>45100</v>
      </c>
      <c r="G323" s="200">
        <v>45107</v>
      </c>
      <c r="H323" s="201"/>
      <c r="I323" s="196" t="s">
        <v>511</v>
      </c>
      <c r="J323" s="196">
        <v>533</v>
      </c>
      <c r="K323" s="196">
        <v>51</v>
      </c>
      <c r="L323" s="196">
        <v>148</v>
      </c>
      <c r="M323" s="196">
        <v>1</v>
      </c>
      <c r="N323" s="196">
        <v>1</v>
      </c>
      <c r="O323" s="196" t="s">
        <v>13672</v>
      </c>
      <c r="P323" s="202"/>
      <c r="Q323" s="203" t="s">
        <v>10156</v>
      </c>
      <c r="R323" s="215" t="s">
        <v>13959</v>
      </c>
    </row>
    <row r="324" spans="1:19" s="194" customFormat="1" x14ac:dyDescent="0.25">
      <c r="A324" s="199">
        <v>118636</v>
      </c>
      <c r="B324" s="196">
        <v>2590</v>
      </c>
      <c r="C324" s="197">
        <v>10</v>
      </c>
      <c r="D324" s="198">
        <v>45100</v>
      </c>
      <c r="E324" s="199">
        <v>5</v>
      </c>
      <c r="F324" s="200">
        <v>45099</v>
      </c>
      <c r="G324" s="200">
        <v>45106</v>
      </c>
      <c r="H324" s="201"/>
      <c r="I324" s="196" t="s">
        <v>511</v>
      </c>
      <c r="J324" s="196">
        <v>261</v>
      </c>
      <c r="K324" s="196">
        <v>14</v>
      </c>
      <c r="L324" s="196">
        <v>71</v>
      </c>
      <c r="M324" s="196">
        <v>1</v>
      </c>
      <c r="N324" s="196">
        <v>1</v>
      </c>
      <c r="O324" s="196" t="s">
        <v>13667</v>
      </c>
      <c r="P324" s="202"/>
      <c r="Q324" s="203" t="s">
        <v>10311</v>
      </c>
      <c r="R324" s="215" t="s">
        <v>13964</v>
      </c>
    </row>
    <row r="325" spans="1:19" x14ac:dyDescent="0.25">
      <c r="A325" s="199">
        <v>118399</v>
      </c>
      <c r="B325" s="196">
        <v>4427.5</v>
      </c>
      <c r="C325" s="197">
        <v>50</v>
      </c>
      <c r="D325" s="198">
        <v>45106</v>
      </c>
      <c r="E325" s="199">
        <v>10</v>
      </c>
      <c r="F325" s="200">
        <v>45097</v>
      </c>
      <c r="G325" s="200">
        <v>45106</v>
      </c>
      <c r="H325" s="201"/>
      <c r="I325" s="196" t="s">
        <v>511</v>
      </c>
      <c r="J325" s="196">
        <v>264</v>
      </c>
      <c r="K325" s="196">
        <v>6</v>
      </c>
      <c r="L325" s="196">
        <v>87</v>
      </c>
      <c r="M325" s="196">
        <v>1</v>
      </c>
      <c r="N325" s="196">
        <v>1</v>
      </c>
      <c r="O325" s="196" t="s">
        <v>13667</v>
      </c>
      <c r="P325" s="202"/>
      <c r="Q325" s="203" t="s">
        <v>10426</v>
      </c>
      <c r="R325" s="215" t="s">
        <v>13964</v>
      </c>
      <c r="S325" s="30"/>
    </row>
    <row r="326" spans="1:19" s="194" customFormat="1" x14ac:dyDescent="0.25">
      <c r="A326" s="308">
        <v>118926</v>
      </c>
      <c r="B326" s="308">
        <v>3656</v>
      </c>
      <c r="C326" s="309">
        <v>120</v>
      </c>
      <c r="D326" s="310">
        <v>45104</v>
      </c>
      <c r="E326" s="308">
        <v>3</v>
      </c>
      <c r="F326" s="310">
        <v>45103</v>
      </c>
      <c r="G326" s="310">
        <v>45106</v>
      </c>
      <c r="H326" s="310"/>
      <c r="I326" s="308" t="s">
        <v>511</v>
      </c>
      <c r="J326" s="308">
        <v>32</v>
      </c>
      <c r="K326" s="308">
        <v>3</v>
      </c>
      <c r="L326" s="308">
        <v>21</v>
      </c>
      <c r="M326" s="308">
        <v>1</v>
      </c>
      <c r="N326" s="308">
        <v>1</v>
      </c>
      <c r="O326" s="308" t="s">
        <v>13667</v>
      </c>
      <c r="P326" s="312"/>
      <c r="Q326" s="313" t="s">
        <v>13935</v>
      </c>
      <c r="R326" s="215" t="s">
        <v>13964</v>
      </c>
    </row>
    <row r="327" spans="1:19" s="194" customFormat="1" x14ac:dyDescent="0.25">
      <c r="A327" s="342">
        <v>118313</v>
      </c>
      <c r="B327" s="196">
        <v>3825</v>
      </c>
      <c r="C327" s="197">
        <v>25</v>
      </c>
      <c r="D327" s="198">
        <v>45093</v>
      </c>
      <c r="E327" s="199">
        <v>5</v>
      </c>
      <c r="F327" s="200">
        <v>45097</v>
      </c>
      <c r="G327" s="200">
        <v>45103</v>
      </c>
      <c r="H327" s="201"/>
      <c r="I327" s="196" t="s">
        <v>511</v>
      </c>
      <c r="J327" s="196">
        <v>385</v>
      </c>
      <c r="K327" s="196">
        <v>4</v>
      </c>
      <c r="L327" s="196">
        <v>113</v>
      </c>
      <c r="M327" s="196">
        <v>1</v>
      </c>
      <c r="N327" s="196">
        <v>1</v>
      </c>
      <c r="O327" s="196" t="s">
        <v>13719</v>
      </c>
      <c r="P327" s="202"/>
      <c r="Q327" s="203" t="s">
        <v>10426</v>
      </c>
      <c r="R327" s="215" t="s">
        <v>13964</v>
      </c>
    </row>
    <row r="328" spans="1:19" s="194" customFormat="1" x14ac:dyDescent="0.25">
      <c r="A328" s="199" t="s">
        <v>13965</v>
      </c>
      <c r="B328" s="196">
        <f>6391.5*C328/150</f>
        <v>2130.5</v>
      </c>
      <c r="C328" s="197">
        <v>50</v>
      </c>
      <c r="D328" s="198">
        <v>45104</v>
      </c>
      <c r="E328" s="199">
        <v>10</v>
      </c>
      <c r="F328" s="200">
        <v>45091</v>
      </c>
      <c r="G328" s="200">
        <v>45105</v>
      </c>
      <c r="H328" s="201"/>
      <c r="I328" s="196" t="s">
        <v>511</v>
      </c>
      <c r="J328" s="196">
        <v>117</v>
      </c>
      <c r="K328" s="196">
        <v>20</v>
      </c>
      <c r="L328" s="196">
        <v>58</v>
      </c>
      <c r="M328" s="196">
        <v>1</v>
      </c>
      <c r="N328" s="196">
        <v>1</v>
      </c>
      <c r="O328" s="196" t="s">
        <v>13667</v>
      </c>
      <c r="P328" s="202" t="s">
        <v>13847</v>
      </c>
      <c r="Q328" s="203" t="s">
        <v>10540</v>
      </c>
      <c r="R328" s="215" t="s">
        <v>13966</v>
      </c>
    </row>
    <row r="329" spans="1:19" s="194" customFormat="1" x14ac:dyDescent="0.25">
      <c r="A329" s="199">
        <v>118703</v>
      </c>
      <c r="B329" s="196">
        <v>2357.5</v>
      </c>
      <c r="C329" s="197">
        <v>14</v>
      </c>
      <c r="D329" s="198">
        <v>45104</v>
      </c>
      <c r="E329" s="199">
        <v>5</v>
      </c>
      <c r="F329" s="200">
        <v>45099</v>
      </c>
      <c r="G329" s="200">
        <v>45106</v>
      </c>
      <c r="H329" s="201"/>
      <c r="I329" s="196" t="s">
        <v>511</v>
      </c>
      <c r="J329" s="196">
        <v>77</v>
      </c>
      <c r="K329" s="196">
        <v>25</v>
      </c>
      <c r="L329" s="196">
        <v>20</v>
      </c>
      <c r="M329" s="196">
        <v>1</v>
      </c>
      <c r="N329" s="196">
        <v>1</v>
      </c>
      <c r="O329" s="196" t="s">
        <v>13667</v>
      </c>
      <c r="P329" s="202"/>
      <c r="Q329" s="203" t="s">
        <v>10311</v>
      </c>
      <c r="R329" s="215" t="s">
        <v>13966</v>
      </c>
    </row>
    <row r="330" spans="1:19" s="194" customFormat="1" x14ac:dyDescent="0.25">
      <c r="A330" s="199">
        <v>118184</v>
      </c>
      <c r="B330" s="196">
        <v>2178</v>
      </c>
      <c r="C330" s="197">
        <v>100</v>
      </c>
      <c r="D330" s="198">
        <v>45105</v>
      </c>
      <c r="E330" s="199">
        <v>15</v>
      </c>
      <c r="F330" s="200">
        <v>45085</v>
      </c>
      <c r="G330" s="200">
        <v>45106</v>
      </c>
      <c r="H330" s="201"/>
      <c r="I330" s="196" t="s">
        <v>511</v>
      </c>
      <c r="J330" s="196">
        <v>10</v>
      </c>
      <c r="K330" s="196">
        <v>3</v>
      </c>
      <c r="L330" s="196">
        <v>6</v>
      </c>
      <c r="M330" s="196">
        <v>0</v>
      </c>
      <c r="N330" s="196">
        <v>1</v>
      </c>
      <c r="O330" s="196" t="s">
        <v>545</v>
      </c>
      <c r="P330" s="202"/>
      <c r="Q330" s="203" t="s">
        <v>10569</v>
      </c>
      <c r="R330" s="215" t="s">
        <v>13967</v>
      </c>
    </row>
    <row r="331" spans="1:19" s="194" customFormat="1" x14ac:dyDescent="0.25">
      <c r="A331" s="199" t="s">
        <v>13968</v>
      </c>
      <c r="B331" s="196">
        <f>4595*C331/20</f>
        <v>459.5</v>
      </c>
      <c r="C331" s="197">
        <v>2</v>
      </c>
      <c r="D331" s="198">
        <v>45023</v>
      </c>
      <c r="E331" s="199">
        <v>5</v>
      </c>
      <c r="F331" s="200">
        <v>45069</v>
      </c>
      <c r="G331" s="200" t="s">
        <v>13969</v>
      </c>
      <c r="H331" s="201"/>
      <c r="I331" s="196" t="s">
        <v>511</v>
      </c>
      <c r="J331" s="196">
        <v>685</v>
      </c>
      <c r="K331" s="196">
        <v>1</v>
      </c>
      <c r="L331" s="196">
        <v>56</v>
      </c>
      <c r="M331" s="196">
        <v>1</v>
      </c>
      <c r="N331" s="196">
        <v>1</v>
      </c>
      <c r="O331" s="196" t="s">
        <v>13667</v>
      </c>
      <c r="P331" s="202"/>
      <c r="Q331" s="203" t="s">
        <v>10804</v>
      </c>
      <c r="R331" s="215" t="s">
        <v>13967</v>
      </c>
    </row>
    <row r="332" spans="1:19" s="194" customFormat="1" x14ac:dyDescent="0.25">
      <c r="A332" s="199" t="s">
        <v>13970</v>
      </c>
      <c r="B332" s="196">
        <v>25044</v>
      </c>
      <c r="C332" s="197">
        <v>1200</v>
      </c>
      <c r="D332" s="198">
        <v>45055</v>
      </c>
      <c r="E332" s="199">
        <v>20</v>
      </c>
      <c r="F332" s="200">
        <v>45072</v>
      </c>
      <c r="G332" s="200" t="s">
        <v>13971</v>
      </c>
      <c r="H332" s="201"/>
      <c r="I332" s="196" t="s">
        <v>511</v>
      </c>
      <c r="J332" s="196">
        <v>126</v>
      </c>
      <c r="K332" s="196">
        <v>4</v>
      </c>
      <c r="L332" s="196">
        <v>24</v>
      </c>
      <c r="M332" s="196">
        <v>1</v>
      </c>
      <c r="N332" s="196">
        <v>1</v>
      </c>
      <c r="O332" s="196" t="s">
        <v>13719</v>
      </c>
      <c r="P332" s="202" t="s">
        <v>13972</v>
      </c>
      <c r="Q332" s="203" t="s">
        <v>13973</v>
      </c>
      <c r="R332" s="215" t="s">
        <v>13974</v>
      </c>
    </row>
    <row r="333" spans="1:19" s="194" customFormat="1" x14ac:dyDescent="0.25">
      <c r="A333" s="199" t="s">
        <v>13975</v>
      </c>
      <c r="B333" s="196">
        <v>2134.08</v>
      </c>
      <c r="C333" s="197">
        <v>3</v>
      </c>
      <c r="D333" s="198">
        <v>45051</v>
      </c>
      <c r="E333" s="199">
        <v>5</v>
      </c>
      <c r="F333" s="200">
        <v>45090</v>
      </c>
      <c r="G333" s="200">
        <v>45100</v>
      </c>
      <c r="H333" s="201"/>
      <c r="I333" s="196" t="s">
        <v>511</v>
      </c>
      <c r="J333" s="196">
        <v>1149</v>
      </c>
      <c r="K333" s="196">
        <v>33</v>
      </c>
      <c r="L333" s="196">
        <v>80</v>
      </c>
      <c r="M333" s="196">
        <v>1</v>
      </c>
      <c r="N333" s="196">
        <v>1</v>
      </c>
      <c r="O333" s="196" t="s">
        <v>13713</v>
      </c>
      <c r="P333" s="202" t="s">
        <v>13940</v>
      </c>
      <c r="Q333" s="203" t="s">
        <v>13950</v>
      </c>
      <c r="R333" s="215" t="s">
        <v>13976</v>
      </c>
    </row>
    <row r="334" spans="1:19" s="341" customFormat="1" x14ac:dyDescent="0.25">
      <c r="A334" s="308">
        <v>117749</v>
      </c>
      <c r="B334" s="308">
        <v>3052</v>
      </c>
      <c r="C334" s="309">
        <v>200</v>
      </c>
      <c r="D334" s="310">
        <v>45100</v>
      </c>
      <c r="E334" s="308">
        <v>3</v>
      </c>
      <c r="F334" s="310">
        <v>45097</v>
      </c>
      <c r="G334" s="310">
        <v>45100</v>
      </c>
      <c r="H334" s="310"/>
      <c r="I334" s="308" t="s">
        <v>511</v>
      </c>
      <c r="J334" s="308">
        <v>15</v>
      </c>
      <c r="K334" s="308">
        <v>5</v>
      </c>
      <c r="L334" s="308">
        <v>7</v>
      </c>
      <c r="M334" s="308">
        <v>1</v>
      </c>
      <c r="N334" s="308">
        <v>1</v>
      </c>
      <c r="O334" s="308" t="s">
        <v>13667</v>
      </c>
      <c r="P334" s="312"/>
      <c r="Q334" s="313" t="s">
        <v>10426</v>
      </c>
      <c r="R334" s="215" t="s">
        <v>13976</v>
      </c>
    </row>
    <row r="335" spans="1:19" s="331" customFormat="1" x14ac:dyDescent="0.25">
      <c r="A335" s="308" t="s">
        <v>13977</v>
      </c>
      <c r="B335" s="308">
        <f>24395.6*C335/6</f>
        <v>12197.799999999997</v>
      </c>
      <c r="C335" s="309">
        <v>3</v>
      </c>
      <c r="D335" s="310">
        <v>44937</v>
      </c>
      <c r="E335" s="308">
        <v>3</v>
      </c>
      <c r="F335" s="310">
        <v>45085</v>
      </c>
      <c r="G335" s="343">
        <v>45093</v>
      </c>
      <c r="H335" s="310"/>
      <c r="I335" s="308" t="s">
        <v>511</v>
      </c>
      <c r="J335" s="308">
        <v>1326</v>
      </c>
      <c r="K335" s="308">
        <v>23</v>
      </c>
      <c r="L335" s="308">
        <v>179</v>
      </c>
      <c r="M335" s="308">
        <v>1</v>
      </c>
      <c r="N335" s="308">
        <v>1</v>
      </c>
      <c r="O335" s="308" t="s">
        <v>13832</v>
      </c>
      <c r="P335" s="312" t="s">
        <v>13953</v>
      </c>
      <c r="Q335" s="313" t="s">
        <v>10569</v>
      </c>
      <c r="R335" s="215" t="s">
        <v>13978</v>
      </c>
    </row>
    <row r="336" spans="1:19" s="341" customFormat="1" x14ac:dyDescent="0.25">
      <c r="A336" s="308" t="s">
        <v>13979</v>
      </c>
      <c r="B336" s="308">
        <v>2027.9</v>
      </c>
      <c r="C336" s="309">
        <v>35</v>
      </c>
      <c r="D336" s="310">
        <v>45076</v>
      </c>
      <c r="E336" s="308">
        <v>3</v>
      </c>
      <c r="F336" s="310">
        <v>45096</v>
      </c>
      <c r="G336" s="310">
        <v>45099</v>
      </c>
      <c r="H336" s="310"/>
      <c r="I336" s="308" t="s">
        <v>511</v>
      </c>
      <c r="J336" s="308">
        <v>106</v>
      </c>
      <c r="K336" s="308">
        <v>0</v>
      </c>
      <c r="L336" s="308">
        <v>28</v>
      </c>
      <c r="M336" s="308">
        <v>1</v>
      </c>
      <c r="N336" s="308">
        <v>0</v>
      </c>
      <c r="O336" s="308" t="s">
        <v>798</v>
      </c>
      <c r="P336" s="312" t="s">
        <v>13940</v>
      </c>
      <c r="Q336" s="313" t="s">
        <v>13960</v>
      </c>
      <c r="R336" s="215" t="s">
        <v>13978</v>
      </c>
    </row>
    <row r="337" spans="1:19" s="194" customFormat="1" x14ac:dyDescent="0.25">
      <c r="A337" s="199">
        <v>118105</v>
      </c>
      <c r="B337" s="196">
        <v>1970.4</v>
      </c>
      <c r="C337" s="197">
        <v>2</v>
      </c>
      <c r="D337" s="198">
        <v>45100</v>
      </c>
      <c r="E337" s="199">
        <v>10</v>
      </c>
      <c r="F337" s="200">
        <v>45085</v>
      </c>
      <c r="G337" s="200">
        <v>45099</v>
      </c>
      <c r="H337" s="201"/>
      <c r="I337" s="196" t="s">
        <v>511</v>
      </c>
      <c r="J337" s="196">
        <v>578</v>
      </c>
      <c r="K337" s="196">
        <v>118</v>
      </c>
      <c r="L337" s="196">
        <v>68</v>
      </c>
      <c r="M337" s="196">
        <v>1</v>
      </c>
      <c r="N337" s="196">
        <v>1</v>
      </c>
      <c r="O337" s="196" t="s">
        <v>13713</v>
      </c>
      <c r="P337" s="202" t="s">
        <v>13980</v>
      </c>
      <c r="Q337" s="203" t="s">
        <v>10569</v>
      </c>
      <c r="R337" s="215" t="s">
        <v>13978</v>
      </c>
    </row>
    <row r="338" spans="1:19" x14ac:dyDescent="0.25">
      <c r="A338" s="344">
        <v>118224</v>
      </c>
      <c r="B338" s="345">
        <v>1900</v>
      </c>
      <c r="C338" s="346">
        <v>20</v>
      </c>
      <c r="D338" s="347">
        <v>45078</v>
      </c>
      <c r="E338" s="344">
        <v>5</v>
      </c>
      <c r="F338" s="348" t="s">
        <v>13655</v>
      </c>
      <c r="G338" s="348"/>
      <c r="H338" s="348"/>
      <c r="I338" s="345" t="s">
        <v>516</v>
      </c>
      <c r="J338" s="345"/>
      <c r="K338" s="345"/>
      <c r="L338" s="345"/>
      <c r="M338" s="345"/>
      <c r="N338" s="345"/>
      <c r="O338" s="345"/>
      <c r="P338" s="349" t="s">
        <v>912</v>
      </c>
      <c r="Q338" s="350" t="s">
        <v>514</v>
      </c>
      <c r="R338" s="215" t="s">
        <v>13978</v>
      </c>
      <c r="S338" s="30"/>
    </row>
    <row r="339" spans="1:19" s="194" customFormat="1" x14ac:dyDescent="0.25">
      <c r="A339" s="199">
        <v>118601</v>
      </c>
      <c r="B339" s="196">
        <v>1480</v>
      </c>
      <c r="C339" s="197">
        <v>50</v>
      </c>
      <c r="D339" s="198">
        <v>45110</v>
      </c>
      <c r="E339" s="199">
        <v>10</v>
      </c>
      <c r="F339" s="200">
        <v>45085</v>
      </c>
      <c r="G339" s="200">
        <v>45099</v>
      </c>
      <c r="H339" s="201"/>
      <c r="I339" s="196" t="s">
        <v>511</v>
      </c>
      <c r="J339" s="196">
        <v>12</v>
      </c>
      <c r="K339" s="196">
        <v>23</v>
      </c>
      <c r="L339" s="196">
        <v>3</v>
      </c>
      <c r="M339" s="196">
        <v>0</v>
      </c>
      <c r="N339" s="196">
        <v>1</v>
      </c>
      <c r="O339" s="196" t="s">
        <v>545</v>
      </c>
      <c r="P339" s="202" t="s">
        <v>13981</v>
      </c>
      <c r="Q339" s="203" t="s">
        <v>10569</v>
      </c>
      <c r="R339" s="215" t="s">
        <v>13982</v>
      </c>
    </row>
    <row r="340" spans="1:19" s="194" customFormat="1" x14ac:dyDescent="0.25">
      <c r="A340" s="199" t="s">
        <v>13983</v>
      </c>
      <c r="B340" s="196">
        <v>2778</v>
      </c>
      <c r="C340" s="197">
        <v>2</v>
      </c>
      <c r="D340" s="198">
        <v>45097</v>
      </c>
      <c r="E340" s="199">
        <v>5</v>
      </c>
      <c r="F340" s="200">
        <v>45091</v>
      </c>
      <c r="G340" s="200">
        <v>45098</v>
      </c>
      <c r="H340" s="201"/>
      <c r="I340" s="196" t="s">
        <v>511</v>
      </c>
      <c r="J340" s="196">
        <v>653</v>
      </c>
      <c r="K340" s="196">
        <v>56</v>
      </c>
      <c r="L340" s="196">
        <v>89</v>
      </c>
      <c r="M340" s="196">
        <v>1</v>
      </c>
      <c r="N340" s="196">
        <v>1</v>
      </c>
      <c r="O340" s="196" t="s">
        <v>13713</v>
      </c>
      <c r="P340" s="202"/>
      <c r="Q340" s="203" t="s">
        <v>10540</v>
      </c>
      <c r="R340" s="215" t="s">
        <v>13982</v>
      </c>
    </row>
    <row r="341" spans="1:19" s="194" customFormat="1" x14ac:dyDescent="0.25">
      <c r="A341" s="199">
        <v>118400</v>
      </c>
      <c r="B341" s="196">
        <v>8486.7999999999993</v>
      </c>
      <c r="C341" s="197">
        <v>16</v>
      </c>
      <c r="D341" s="198">
        <v>45078</v>
      </c>
      <c r="E341" s="199">
        <v>5</v>
      </c>
      <c r="F341" s="200">
        <v>45091</v>
      </c>
      <c r="G341" s="200">
        <v>45098</v>
      </c>
      <c r="H341" s="201"/>
      <c r="I341" s="196" t="s">
        <v>511</v>
      </c>
      <c r="J341" s="196">
        <v>1365</v>
      </c>
      <c r="K341" s="196">
        <v>13</v>
      </c>
      <c r="L341" s="196">
        <v>130</v>
      </c>
      <c r="M341" s="196">
        <v>1</v>
      </c>
      <c r="N341" s="196">
        <v>1</v>
      </c>
      <c r="O341" s="196" t="s">
        <v>13672</v>
      </c>
      <c r="P341" s="202"/>
      <c r="Q341" s="203" t="s">
        <v>10540</v>
      </c>
      <c r="R341" s="215" t="s">
        <v>13982</v>
      </c>
    </row>
    <row r="342" spans="1:19" s="194" customFormat="1" x14ac:dyDescent="0.25">
      <c r="A342" s="199">
        <v>117524</v>
      </c>
      <c r="B342" s="196">
        <v>6987.5</v>
      </c>
      <c r="C342" s="197">
        <v>215</v>
      </c>
      <c r="D342" s="198">
        <v>45099</v>
      </c>
      <c r="E342" s="199">
        <v>20</v>
      </c>
      <c r="F342" s="200">
        <v>45069</v>
      </c>
      <c r="G342" s="200" t="s">
        <v>13984</v>
      </c>
      <c r="H342" s="201"/>
      <c r="I342" s="196" t="s">
        <v>511</v>
      </c>
      <c r="J342" s="196">
        <v>140</v>
      </c>
      <c r="K342" s="196">
        <v>3</v>
      </c>
      <c r="L342" s="196">
        <v>28</v>
      </c>
      <c r="M342" s="196">
        <v>1</v>
      </c>
      <c r="N342" s="196">
        <v>1</v>
      </c>
      <c r="O342" s="196" t="s">
        <v>13667</v>
      </c>
      <c r="P342" s="202" t="s">
        <v>13985</v>
      </c>
      <c r="Q342" s="203" t="s">
        <v>13986</v>
      </c>
      <c r="R342" s="215" t="s">
        <v>13982</v>
      </c>
    </row>
    <row r="343" spans="1:19" s="194" customFormat="1" x14ac:dyDescent="0.25">
      <c r="A343" s="199">
        <v>118086</v>
      </c>
      <c r="B343" s="196">
        <v>9587.5</v>
      </c>
      <c r="C343" s="197">
        <v>150</v>
      </c>
      <c r="D343" s="198">
        <v>45091</v>
      </c>
      <c r="E343" s="199">
        <v>10</v>
      </c>
      <c r="F343" s="200">
        <v>45084</v>
      </c>
      <c r="G343" s="200">
        <v>45098</v>
      </c>
      <c r="H343" s="201"/>
      <c r="I343" s="196" t="s">
        <v>13664</v>
      </c>
      <c r="J343" s="196">
        <v>303</v>
      </c>
      <c r="K343" s="196">
        <v>5</v>
      </c>
      <c r="L343" s="196">
        <v>97</v>
      </c>
      <c r="M343" s="196">
        <v>1</v>
      </c>
      <c r="N343" s="196">
        <v>1</v>
      </c>
      <c r="O343" s="196" t="s">
        <v>13713</v>
      </c>
      <c r="P343" s="202"/>
      <c r="Q343" s="203" t="s">
        <v>10532</v>
      </c>
      <c r="R343" s="215" t="s">
        <v>13982</v>
      </c>
    </row>
    <row r="344" spans="1:19" s="356" customFormat="1" x14ac:dyDescent="0.25">
      <c r="A344" s="351">
        <v>118711</v>
      </c>
      <c r="B344" s="351">
        <v>4506.8</v>
      </c>
      <c r="C344" s="352">
        <v>40</v>
      </c>
      <c r="D344" s="353">
        <v>45093</v>
      </c>
      <c r="E344" s="351">
        <v>5</v>
      </c>
      <c r="F344" s="353">
        <v>45092</v>
      </c>
      <c r="G344" s="353">
        <v>45099</v>
      </c>
      <c r="H344" s="353"/>
      <c r="I344" s="351" t="s">
        <v>511</v>
      </c>
      <c r="J344" s="351">
        <v>51</v>
      </c>
      <c r="K344" s="351">
        <v>2</v>
      </c>
      <c r="L344" s="351">
        <v>31</v>
      </c>
      <c r="M344" s="351">
        <v>1</v>
      </c>
      <c r="N344" s="351">
        <v>1</v>
      </c>
      <c r="O344" s="351" t="s">
        <v>13667</v>
      </c>
      <c r="P344" s="354" t="s">
        <v>13987</v>
      </c>
      <c r="Q344" s="355" t="s">
        <v>13988</v>
      </c>
      <c r="R344" s="215" t="s">
        <v>13989</v>
      </c>
    </row>
    <row r="345" spans="1:19" s="194" customFormat="1" x14ac:dyDescent="0.25">
      <c r="A345" s="199">
        <v>118374</v>
      </c>
      <c r="B345" s="196">
        <v>4426.8</v>
      </c>
      <c r="C345" s="197">
        <v>10</v>
      </c>
      <c r="D345" s="198">
        <v>45091</v>
      </c>
      <c r="E345" s="199">
        <v>10</v>
      </c>
      <c r="F345" s="200">
        <v>45085</v>
      </c>
      <c r="G345" s="200">
        <v>45099</v>
      </c>
      <c r="H345" s="201"/>
      <c r="I345" s="196" t="s">
        <v>511</v>
      </c>
      <c r="J345" s="196">
        <v>812</v>
      </c>
      <c r="K345" s="196">
        <v>6</v>
      </c>
      <c r="L345" s="196">
        <v>106</v>
      </c>
      <c r="M345" s="196">
        <v>1</v>
      </c>
      <c r="N345" s="196">
        <v>1</v>
      </c>
      <c r="O345" s="196" t="s">
        <v>13713</v>
      </c>
      <c r="P345" s="202"/>
      <c r="Q345" s="203" t="s">
        <v>10569</v>
      </c>
      <c r="R345" s="215" t="s">
        <v>13990</v>
      </c>
    </row>
    <row r="346" spans="1:19" s="194" customFormat="1" x14ac:dyDescent="0.25">
      <c r="A346" s="199">
        <v>117221</v>
      </c>
      <c r="B346" s="196">
        <v>4257.5</v>
      </c>
      <c r="C346" s="197">
        <v>50</v>
      </c>
      <c r="D346" s="198">
        <v>45093</v>
      </c>
      <c r="E346" s="199">
        <v>15</v>
      </c>
      <c r="F346" s="200">
        <v>45078</v>
      </c>
      <c r="G346" s="200">
        <v>45099</v>
      </c>
      <c r="H346" s="201"/>
      <c r="I346" s="196" t="s">
        <v>13664</v>
      </c>
      <c r="J346" s="196">
        <v>335</v>
      </c>
      <c r="K346" s="196">
        <v>8</v>
      </c>
      <c r="L346" s="196">
        <v>53</v>
      </c>
      <c r="M346" s="196">
        <v>1</v>
      </c>
      <c r="N346" s="196">
        <v>1</v>
      </c>
      <c r="O346" s="196" t="s">
        <v>13667</v>
      </c>
      <c r="P346" s="202" t="s">
        <v>13991</v>
      </c>
      <c r="Q346" s="203" t="s">
        <v>13992</v>
      </c>
      <c r="R346" s="215" t="s">
        <v>13990</v>
      </c>
    </row>
    <row r="347" spans="1:19" s="194" customFormat="1" x14ac:dyDescent="0.25">
      <c r="A347" s="199">
        <v>116459</v>
      </c>
      <c r="B347" s="196">
        <v>1460</v>
      </c>
      <c r="C347" s="197">
        <v>150</v>
      </c>
      <c r="D347" s="198">
        <v>45027</v>
      </c>
      <c r="E347" s="199">
        <v>10</v>
      </c>
      <c r="F347" s="200">
        <v>45083</v>
      </c>
      <c r="G347" s="200">
        <v>45097</v>
      </c>
      <c r="H347" s="201"/>
      <c r="I347" s="196" t="s">
        <v>511</v>
      </c>
      <c r="J347" s="196">
        <v>3</v>
      </c>
      <c r="K347" s="196">
        <v>3</v>
      </c>
      <c r="L347" s="196">
        <v>1</v>
      </c>
      <c r="M347" s="196">
        <v>0</v>
      </c>
      <c r="N347" s="196">
        <v>1</v>
      </c>
      <c r="O347" s="196" t="s">
        <v>545</v>
      </c>
      <c r="P347" s="202"/>
      <c r="Q347" s="203" t="s">
        <v>10625</v>
      </c>
      <c r="R347" s="215" t="s">
        <v>13990</v>
      </c>
    </row>
    <row r="348" spans="1:19" s="194" customFormat="1" x14ac:dyDescent="0.25">
      <c r="A348" s="199">
        <v>118514</v>
      </c>
      <c r="B348" s="196">
        <v>12865.56</v>
      </c>
      <c r="C348" s="197">
        <v>67</v>
      </c>
      <c r="D348" s="198">
        <v>45091</v>
      </c>
      <c r="E348" s="199">
        <v>5</v>
      </c>
      <c r="F348" s="200">
        <v>45089</v>
      </c>
      <c r="G348" s="200">
        <v>45096</v>
      </c>
      <c r="H348" s="201"/>
      <c r="I348" s="196" t="s">
        <v>511</v>
      </c>
      <c r="J348" s="196">
        <v>392</v>
      </c>
      <c r="K348" s="196">
        <v>2</v>
      </c>
      <c r="L348" s="196">
        <v>91</v>
      </c>
      <c r="M348" s="196">
        <v>1</v>
      </c>
      <c r="N348" s="196">
        <v>1</v>
      </c>
      <c r="O348" s="196" t="s">
        <v>13667</v>
      </c>
      <c r="P348" s="202" t="s">
        <v>13993</v>
      </c>
      <c r="Q348" s="203" t="s">
        <v>13994</v>
      </c>
      <c r="R348" s="215" t="s">
        <v>13995</v>
      </c>
    </row>
    <row r="349" spans="1:19" s="194" customFormat="1" x14ac:dyDescent="0.25">
      <c r="A349" s="199">
        <v>118332</v>
      </c>
      <c r="B349" s="196">
        <v>1630</v>
      </c>
      <c r="C349" s="197">
        <v>10</v>
      </c>
      <c r="D349" s="198">
        <v>45098</v>
      </c>
      <c r="E349" s="199">
        <v>10</v>
      </c>
      <c r="F349" s="200">
        <v>45079</v>
      </c>
      <c r="G349" s="200">
        <v>45093</v>
      </c>
      <c r="H349" s="201"/>
      <c r="I349" s="196" t="s">
        <v>511</v>
      </c>
      <c r="J349" s="196">
        <v>201</v>
      </c>
      <c r="K349" s="196">
        <v>10</v>
      </c>
      <c r="L349" s="196">
        <v>60</v>
      </c>
      <c r="M349" s="196">
        <v>1</v>
      </c>
      <c r="N349" s="196">
        <v>1</v>
      </c>
      <c r="O349" s="196" t="s">
        <v>13667</v>
      </c>
      <c r="P349" s="202"/>
      <c r="Q349" s="203" t="s">
        <v>13996</v>
      </c>
      <c r="R349" s="215" t="s">
        <v>13997</v>
      </c>
    </row>
    <row r="350" spans="1:19" s="194" customFormat="1" x14ac:dyDescent="0.25">
      <c r="A350" s="199" t="s">
        <v>13998</v>
      </c>
      <c r="B350" s="196">
        <v>2314</v>
      </c>
      <c r="C350" s="197">
        <v>10</v>
      </c>
      <c r="D350" s="198">
        <v>45091</v>
      </c>
      <c r="E350" s="199">
        <v>5</v>
      </c>
      <c r="F350" s="200">
        <v>45089</v>
      </c>
      <c r="G350" s="200" t="s">
        <v>13999</v>
      </c>
      <c r="H350" s="201"/>
      <c r="I350" s="196" t="s">
        <v>511</v>
      </c>
      <c r="J350" s="196">
        <v>150</v>
      </c>
      <c r="K350" s="196">
        <v>16</v>
      </c>
      <c r="L350" s="196">
        <v>73</v>
      </c>
      <c r="M350" s="196">
        <v>1</v>
      </c>
      <c r="N350" s="196">
        <v>1</v>
      </c>
      <c r="O350" s="196" t="s">
        <v>13667</v>
      </c>
      <c r="P350" s="202"/>
      <c r="Q350" s="203" t="s">
        <v>13994</v>
      </c>
      <c r="R350" s="215" t="s">
        <v>13997</v>
      </c>
    </row>
    <row r="351" spans="1:19" s="194" customFormat="1" x14ac:dyDescent="0.25">
      <c r="A351" s="199">
        <v>118430</v>
      </c>
      <c r="B351" s="196">
        <f>5580*C351/100</f>
        <v>5468.4</v>
      </c>
      <c r="C351" s="197">
        <v>98</v>
      </c>
      <c r="D351" s="198">
        <v>45092</v>
      </c>
      <c r="E351" s="199">
        <v>5</v>
      </c>
      <c r="F351" s="200">
        <v>45086</v>
      </c>
      <c r="G351" s="200">
        <v>45093</v>
      </c>
      <c r="H351" s="201"/>
      <c r="I351" s="196" t="s">
        <v>511</v>
      </c>
      <c r="J351" s="196">
        <v>172</v>
      </c>
      <c r="K351" s="196">
        <v>5</v>
      </c>
      <c r="L351" s="196">
        <v>63</v>
      </c>
      <c r="M351" s="196">
        <v>1</v>
      </c>
      <c r="N351" s="196">
        <v>1</v>
      </c>
      <c r="O351" s="196" t="s">
        <v>13667</v>
      </c>
      <c r="P351" s="202"/>
      <c r="Q351" s="203" t="s">
        <v>10563</v>
      </c>
      <c r="R351" s="215" t="s">
        <v>13997</v>
      </c>
    </row>
    <row r="352" spans="1:19" s="194" customFormat="1" x14ac:dyDescent="0.25">
      <c r="A352" s="199">
        <v>118430</v>
      </c>
      <c r="B352" s="196">
        <f>5580*C352/100</f>
        <v>111.6</v>
      </c>
      <c r="C352" s="197">
        <v>2</v>
      </c>
      <c r="D352" s="198">
        <v>45092</v>
      </c>
      <c r="E352" s="199">
        <v>5</v>
      </c>
      <c r="F352" s="200">
        <v>45086</v>
      </c>
      <c r="G352" s="200">
        <v>45092</v>
      </c>
      <c r="H352" s="201"/>
      <c r="I352" s="196" t="s">
        <v>511</v>
      </c>
      <c r="J352" s="196">
        <v>172</v>
      </c>
      <c r="K352" s="196">
        <v>5</v>
      </c>
      <c r="L352" s="196">
        <v>63</v>
      </c>
      <c r="M352" s="196">
        <v>1</v>
      </c>
      <c r="N352" s="196">
        <v>1</v>
      </c>
      <c r="O352" s="196" t="s">
        <v>13667</v>
      </c>
      <c r="P352" s="202"/>
      <c r="Q352" s="203" t="s">
        <v>10563</v>
      </c>
      <c r="R352" s="215" t="s">
        <v>14000</v>
      </c>
    </row>
    <row r="353" spans="1:19" x14ac:dyDescent="0.25">
      <c r="A353" s="357">
        <v>118328</v>
      </c>
      <c r="B353" s="357">
        <v>4020</v>
      </c>
      <c r="C353" s="358">
        <v>2</v>
      </c>
      <c r="D353" s="359">
        <v>45086</v>
      </c>
      <c r="E353" s="357">
        <v>2</v>
      </c>
      <c r="F353" s="359">
        <v>45090</v>
      </c>
      <c r="G353" s="359">
        <v>45092</v>
      </c>
      <c r="H353" s="360"/>
      <c r="I353" s="357" t="s">
        <v>511</v>
      </c>
      <c r="J353" s="357">
        <v>101</v>
      </c>
      <c r="K353" s="357">
        <v>72</v>
      </c>
      <c r="L353" s="357">
        <v>7</v>
      </c>
      <c r="M353" s="357">
        <v>1</v>
      </c>
      <c r="N353" s="357">
        <v>1</v>
      </c>
      <c r="O353" s="357" t="s">
        <v>13667</v>
      </c>
      <c r="P353" s="361"/>
      <c r="Q353" s="362" t="s">
        <v>13950</v>
      </c>
      <c r="R353" s="215" t="s">
        <v>14000</v>
      </c>
      <c r="S353" s="30"/>
    </row>
    <row r="354" spans="1:19" s="194" customFormat="1" x14ac:dyDescent="0.25">
      <c r="A354" s="199">
        <v>117868</v>
      </c>
      <c r="B354" s="196">
        <v>5916</v>
      </c>
      <c r="C354" s="197">
        <v>340</v>
      </c>
      <c r="D354" s="198">
        <v>45078</v>
      </c>
      <c r="E354" s="199">
        <v>20</v>
      </c>
      <c r="F354" s="200">
        <v>45063</v>
      </c>
      <c r="G354" s="200" t="s">
        <v>14001</v>
      </c>
      <c r="H354" s="201"/>
      <c r="I354" s="196" t="s">
        <v>511</v>
      </c>
      <c r="J354" s="196">
        <v>96</v>
      </c>
      <c r="K354" s="196">
        <v>3</v>
      </c>
      <c r="L354" s="196">
        <v>38</v>
      </c>
      <c r="M354" s="196">
        <v>1</v>
      </c>
      <c r="N354" s="196">
        <v>1</v>
      </c>
      <c r="O354" s="196" t="s">
        <v>13672</v>
      </c>
      <c r="P354" s="202" t="s">
        <v>14002</v>
      </c>
      <c r="Q354" s="203" t="s">
        <v>14003</v>
      </c>
      <c r="R354" s="215" t="s">
        <v>14000</v>
      </c>
    </row>
    <row r="355" spans="1:19" s="194" customFormat="1" x14ac:dyDescent="0.25">
      <c r="A355" s="199">
        <v>117175</v>
      </c>
      <c r="B355" s="196">
        <f>14988.5*C355/25</f>
        <v>4196.78</v>
      </c>
      <c r="C355" s="197">
        <v>7</v>
      </c>
      <c r="D355" s="198">
        <v>45079</v>
      </c>
      <c r="E355" s="199">
        <v>10</v>
      </c>
      <c r="F355" s="200">
        <v>45070</v>
      </c>
      <c r="G355" s="200" t="s">
        <v>14004</v>
      </c>
      <c r="H355" s="201"/>
      <c r="I355" s="196" t="s">
        <v>511</v>
      </c>
      <c r="J355" s="196">
        <v>1297</v>
      </c>
      <c r="K355" s="196">
        <v>12</v>
      </c>
      <c r="L355" s="196">
        <v>112</v>
      </c>
      <c r="M355" s="196">
        <v>1</v>
      </c>
      <c r="N355" s="196">
        <v>1</v>
      </c>
      <c r="O355" s="196" t="s">
        <v>13719</v>
      </c>
      <c r="P355" s="202" t="s">
        <v>14005</v>
      </c>
      <c r="Q355" s="203" t="s">
        <v>14006</v>
      </c>
      <c r="R355" s="363" t="s">
        <v>14007</v>
      </c>
    </row>
    <row r="356" spans="1:19" s="194" customFormat="1" x14ac:dyDescent="0.25">
      <c r="A356" s="199" t="s">
        <v>14008</v>
      </c>
      <c r="B356" s="196">
        <f>71292*C356/1340-(23625)</f>
        <v>47667</v>
      </c>
      <c r="C356" s="197">
        <v>1340</v>
      </c>
      <c r="D356" s="198">
        <v>44979</v>
      </c>
      <c r="E356" s="199">
        <v>20</v>
      </c>
      <c r="F356" s="200">
        <v>45062</v>
      </c>
      <c r="G356" s="200" t="s">
        <v>14009</v>
      </c>
      <c r="H356" s="201"/>
      <c r="I356" s="196" t="s">
        <v>511</v>
      </c>
      <c r="J356" s="196">
        <v>155</v>
      </c>
      <c r="K356" s="196">
        <v>3</v>
      </c>
      <c r="L356" s="196">
        <v>30</v>
      </c>
      <c r="M356" s="196">
        <v>1</v>
      </c>
      <c r="N356" s="196">
        <v>1</v>
      </c>
      <c r="O356" s="196" t="s">
        <v>13672</v>
      </c>
      <c r="P356" s="202"/>
      <c r="Q356" s="203" t="s">
        <v>14010</v>
      </c>
      <c r="R356" s="215" t="s">
        <v>14007</v>
      </c>
    </row>
    <row r="357" spans="1:19" s="194" customFormat="1" x14ac:dyDescent="0.25">
      <c r="A357" s="199">
        <v>118331</v>
      </c>
      <c r="B357" s="196">
        <v>1752.5</v>
      </c>
      <c r="C357" s="197">
        <v>6</v>
      </c>
      <c r="D357" s="198">
        <v>45093</v>
      </c>
      <c r="E357" s="199">
        <v>5</v>
      </c>
      <c r="F357" s="200">
        <v>45085</v>
      </c>
      <c r="G357" s="200">
        <v>45092</v>
      </c>
      <c r="H357" s="201"/>
      <c r="I357" s="196" t="s">
        <v>511</v>
      </c>
      <c r="J357" s="196">
        <v>212</v>
      </c>
      <c r="K357" s="196">
        <v>46</v>
      </c>
      <c r="L357" s="196">
        <v>19</v>
      </c>
      <c r="M357" s="196">
        <v>0</v>
      </c>
      <c r="N357" s="196">
        <v>1</v>
      </c>
      <c r="O357" s="196" t="s">
        <v>545</v>
      </c>
      <c r="P357" s="202"/>
      <c r="Q357" s="203" t="s">
        <v>10569</v>
      </c>
      <c r="R357" s="215" t="s">
        <v>14011</v>
      </c>
    </row>
    <row r="358" spans="1:19" s="194" customFormat="1" x14ac:dyDescent="0.25">
      <c r="A358" s="199">
        <v>118329</v>
      </c>
      <c r="B358" s="196">
        <v>1672.5</v>
      </c>
      <c r="C358" s="197">
        <v>6</v>
      </c>
      <c r="D358" s="198">
        <v>45093</v>
      </c>
      <c r="E358" s="199">
        <v>5</v>
      </c>
      <c r="F358" s="200">
        <v>45084</v>
      </c>
      <c r="G358" s="200">
        <v>45091</v>
      </c>
      <c r="H358" s="201"/>
      <c r="I358" s="196" t="s">
        <v>511</v>
      </c>
      <c r="J358" s="196">
        <v>105</v>
      </c>
      <c r="K358" s="196">
        <v>9</v>
      </c>
      <c r="L358" s="196">
        <v>45</v>
      </c>
      <c r="M358" s="196">
        <v>0</v>
      </c>
      <c r="N358" s="196">
        <v>1</v>
      </c>
      <c r="O358" s="196" t="s">
        <v>545</v>
      </c>
      <c r="P358" s="202"/>
      <c r="Q358" s="203" t="s">
        <v>10532</v>
      </c>
      <c r="R358" s="215" t="s">
        <v>14011</v>
      </c>
    </row>
    <row r="359" spans="1:19" s="194" customFormat="1" x14ac:dyDescent="0.25">
      <c r="A359" s="199">
        <v>118033</v>
      </c>
      <c r="B359" s="196">
        <v>8002</v>
      </c>
      <c r="C359" s="197">
        <v>150</v>
      </c>
      <c r="D359" s="198">
        <v>45092</v>
      </c>
      <c r="E359" s="199">
        <v>5</v>
      </c>
      <c r="F359" s="200">
        <v>45084</v>
      </c>
      <c r="G359" s="200">
        <v>45091</v>
      </c>
      <c r="H359" s="201"/>
      <c r="I359" s="196" t="s">
        <v>13664</v>
      </c>
      <c r="J359" s="196">
        <v>141</v>
      </c>
      <c r="K359" s="196">
        <v>1</v>
      </c>
      <c r="L359" s="196">
        <v>51</v>
      </c>
      <c r="M359" s="196">
        <v>0</v>
      </c>
      <c r="N359" s="196">
        <v>1</v>
      </c>
      <c r="O359" s="196" t="s">
        <v>545</v>
      </c>
      <c r="P359" s="202"/>
      <c r="Q359" s="203" t="s">
        <v>10532</v>
      </c>
      <c r="R359" s="215" t="s">
        <v>14011</v>
      </c>
    </row>
    <row r="360" spans="1:19" s="194" customFormat="1" x14ac:dyDescent="0.25">
      <c r="A360" s="199">
        <v>118403</v>
      </c>
      <c r="B360" s="196">
        <v>3310</v>
      </c>
      <c r="C360" s="197">
        <v>13</v>
      </c>
      <c r="D360" s="198">
        <v>45091</v>
      </c>
      <c r="E360" s="199">
        <v>5</v>
      </c>
      <c r="F360" s="200">
        <v>45084</v>
      </c>
      <c r="G360" s="200">
        <v>45091</v>
      </c>
      <c r="H360" s="201"/>
      <c r="I360" s="196" t="s">
        <v>511</v>
      </c>
      <c r="J360" s="196">
        <v>535</v>
      </c>
      <c r="K360" s="196">
        <v>13</v>
      </c>
      <c r="L360" s="196">
        <v>82</v>
      </c>
      <c r="M360" s="196">
        <v>1</v>
      </c>
      <c r="N360" s="196">
        <v>0</v>
      </c>
      <c r="O360" s="196" t="s">
        <v>706</v>
      </c>
      <c r="P360" s="202"/>
      <c r="Q360" s="203" t="s">
        <v>10532</v>
      </c>
      <c r="R360" s="215" t="s">
        <v>14011</v>
      </c>
    </row>
    <row r="361" spans="1:19" s="194" customFormat="1" x14ac:dyDescent="0.25">
      <c r="A361" s="199">
        <v>118344</v>
      </c>
      <c r="B361" s="196">
        <v>5775.38</v>
      </c>
      <c r="C361" s="197">
        <v>9</v>
      </c>
      <c r="D361" s="198">
        <v>45086</v>
      </c>
      <c r="E361" s="199">
        <v>5</v>
      </c>
      <c r="F361" s="200">
        <v>45082</v>
      </c>
      <c r="G361" s="200">
        <v>45089</v>
      </c>
      <c r="H361" s="201"/>
      <c r="I361" s="196" t="s">
        <v>511</v>
      </c>
      <c r="J361" s="196">
        <v>542</v>
      </c>
      <c r="K361" s="196">
        <v>0</v>
      </c>
      <c r="L361" s="196">
        <v>103</v>
      </c>
      <c r="M361" s="196">
        <v>1</v>
      </c>
      <c r="N361" s="196">
        <v>1</v>
      </c>
      <c r="O361" s="196" t="s">
        <v>13713</v>
      </c>
      <c r="P361" s="202" t="s">
        <v>14012</v>
      </c>
      <c r="Q361" s="203" t="s">
        <v>14013</v>
      </c>
      <c r="R361" s="215" t="s">
        <v>14014</v>
      </c>
    </row>
    <row r="362" spans="1:19" s="367" customFormat="1" ht="15" customHeight="1" x14ac:dyDescent="0.25">
      <c r="A362" s="320">
        <v>117175</v>
      </c>
      <c r="B362" s="320">
        <f>14988.5*C362/25</f>
        <v>3597.24</v>
      </c>
      <c r="C362" s="364">
        <v>6</v>
      </c>
      <c r="D362" s="365">
        <v>45079</v>
      </c>
      <c r="E362" s="320">
        <v>10</v>
      </c>
      <c r="F362" s="365">
        <v>45070</v>
      </c>
      <c r="G362" s="365" t="s">
        <v>14015</v>
      </c>
      <c r="H362" s="365"/>
      <c r="I362" s="320" t="s">
        <v>511</v>
      </c>
      <c r="J362" s="320">
        <v>1297</v>
      </c>
      <c r="K362" s="320">
        <v>12</v>
      </c>
      <c r="L362" s="320">
        <v>112</v>
      </c>
      <c r="M362" s="320">
        <v>1</v>
      </c>
      <c r="N362" s="320">
        <v>1</v>
      </c>
      <c r="O362" s="320" t="s">
        <v>13719</v>
      </c>
      <c r="P362" s="366" t="s">
        <v>14005</v>
      </c>
      <c r="Q362" s="320" t="s">
        <v>14006</v>
      </c>
      <c r="R362" s="363" t="s">
        <v>14014</v>
      </c>
    </row>
    <row r="363" spans="1:19" s="341" customFormat="1" x14ac:dyDescent="0.25">
      <c r="A363" s="308">
        <v>118593</v>
      </c>
      <c r="B363" s="308">
        <v>1602.5</v>
      </c>
      <c r="C363" s="309">
        <v>25</v>
      </c>
      <c r="D363" s="310">
        <v>45092</v>
      </c>
      <c r="E363" s="308">
        <v>3</v>
      </c>
      <c r="F363" s="310">
        <v>45084</v>
      </c>
      <c r="G363" s="310">
        <v>45089</v>
      </c>
      <c r="H363" s="310"/>
      <c r="I363" s="308" t="s">
        <v>511</v>
      </c>
      <c r="J363" s="308">
        <v>36</v>
      </c>
      <c r="K363" s="308">
        <v>0</v>
      </c>
      <c r="L363" s="308">
        <v>17</v>
      </c>
      <c r="M363" s="308">
        <v>0</v>
      </c>
      <c r="N363" s="308">
        <v>1</v>
      </c>
      <c r="O363" s="308" t="s">
        <v>545</v>
      </c>
      <c r="P363" s="312"/>
      <c r="Q363" s="313" t="s">
        <v>10532</v>
      </c>
      <c r="R363" s="215" t="s">
        <v>14016</v>
      </c>
    </row>
    <row r="364" spans="1:19" s="194" customFormat="1" x14ac:dyDescent="0.25">
      <c r="A364" s="199">
        <v>117896</v>
      </c>
      <c r="B364" s="196">
        <v>5017.28</v>
      </c>
      <c r="C364" s="197">
        <v>16</v>
      </c>
      <c r="D364" s="198">
        <v>45078</v>
      </c>
      <c r="E364" s="199">
        <v>10</v>
      </c>
      <c r="F364" s="200">
        <v>45077</v>
      </c>
      <c r="G364" s="200">
        <v>45091</v>
      </c>
      <c r="H364" s="201"/>
      <c r="I364" s="196" t="s">
        <v>13664</v>
      </c>
      <c r="J364" s="196">
        <v>1097</v>
      </c>
      <c r="K364" s="196">
        <v>62</v>
      </c>
      <c r="L364" s="196">
        <v>44</v>
      </c>
      <c r="M364" s="196">
        <v>1</v>
      </c>
      <c r="N364" s="196">
        <v>1</v>
      </c>
      <c r="O364" s="196" t="s">
        <v>13667</v>
      </c>
      <c r="P364" s="232"/>
      <c r="Q364" s="203" t="s">
        <v>14017</v>
      </c>
      <c r="R364" s="215" t="s">
        <v>14016</v>
      </c>
    </row>
    <row r="365" spans="1:19" s="194" customFormat="1" x14ac:dyDescent="0.25">
      <c r="A365" s="199" t="s">
        <v>14018</v>
      </c>
      <c r="B365" s="196">
        <v>0</v>
      </c>
      <c r="C365" s="197">
        <v>25</v>
      </c>
      <c r="D365" s="198"/>
      <c r="E365" s="199">
        <v>20</v>
      </c>
      <c r="F365" s="200">
        <v>45071</v>
      </c>
      <c r="G365" s="200" t="s">
        <v>14019</v>
      </c>
      <c r="H365" s="201"/>
      <c r="I365" s="196" t="s">
        <v>13664</v>
      </c>
      <c r="J365" s="196">
        <v>197</v>
      </c>
      <c r="K365" s="196">
        <v>15</v>
      </c>
      <c r="L365" s="196">
        <v>48</v>
      </c>
      <c r="M365" s="196">
        <v>1</v>
      </c>
      <c r="N365" s="196">
        <v>1</v>
      </c>
      <c r="O365" s="196" t="s">
        <v>13667</v>
      </c>
      <c r="P365" s="202"/>
      <c r="Q365" s="203" t="s">
        <v>10462</v>
      </c>
      <c r="R365" s="215" t="s">
        <v>14020</v>
      </c>
    </row>
    <row r="366" spans="1:19" s="194" customFormat="1" x14ac:dyDescent="0.25">
      <c r="A366" s="199">
        <v>118016</v>
      </c>
      <c r="B366" s="196">
        <f>3174.58*C366/34</f>
        <v>280.11</v>
      </c>
      <c r="C366" s="197">
        <v>3</v>
      </c>
      <c r="D366" s="198">
        <v>45062</v>
      </c>
      <c r="E366" s="199">
        <v>5</v>
      </c>
      <c r="F366" s="200">
        <v>45078</v>
      </c>
      <c r="G366" s="200" t="s">
        <v>14021</v>
      </c>
      <c r="H366" s="201"/>
      <c r="I366" s="196" t="s">
        <v>13664</v>
      </c>
      <c r="J366" s="196">
        <v>231</v>
      </c>
      <c r="K366" s="196">
        <v>3</v>
      </c>
      <c r="L366" s="196">
        <v>84</v>
      </c>
      <c r="M366" s="196">
        <v>1</v>
      </c>
      <c r="N366" s="196">
        <v>1</v>
      </c>
      <c r="O366" s="196" t="s">
        <v>13719</v>
      </c>
      <c r="P366" s="202"/>
      <c r="Q366" s="203" t="s">
        <v>14022</v>
      </c>
      <c r="R366" s="215" t="s">
        <v>14016</v>
      </c>
    </row>
    <row r="367" spans="1:19" s="194" customFormat="1" x14ac:dyDescent="0.25">
      <c r="A367" s="199">
        <v>117175</v>
      </c>
      <c r="B367" s="196">
        <f>14988.5*C367/25</f>
        <v>7194.48</v>
      </c>
      <c r="C367" s="197">
        <v>12</v>
      </c>
      <c r="D367" s="198">
        <v>45079</v>
      </c>
      <c r="E367" s="199">
        <v>10</v>
      </c>
      <c r="F367" s="200">
        <v>45070</v>
      </c>
      <c r="G367" s="200" t="s">
        <v>14015</v>
      </c>
      <c r="H367" s="201"/>
      <c r="I367" s="196" t="s">
        <v>511</v>
      </c>
      <c r="J367" s="196">
        <v>1297</v>
      </c>
      <c r="K367" s="196">
        <v>12</v>
      </c>
      <c r="L367" s="196">
        <v>112</v>
      </c>
      <c r="M367" s="196">
        <v>1</v>
      </c>
      <c r="N367" s="196">
        <v>1</v>
      </c>
      <c r="O367" s="196" t="s">
        <v>13719</v>
      </c>
      <c r="P367" s="202" t="s">
        <v>14005</v>
      </c>
      <c r="Q367" s="203" t="s">
        <v>14006</v>
      </c>
      <c r="R367" s="215" t="s">
        <v>14023</v>
      </c>
    </row>
    <row r="368" spans="1:19" s="194" customFormat="1" x14ac:dyDescent="0.25">
      <c r="A368" s="199">
        <v>118016</v>
      </c>
      <c r="B368" s="196">
        <f>3174.58*C368/34</f>
        <v>2894.47</v>
      </c>
      <c r="C368" s="197">
        <v>31</v>
      </c>
      <c r="D368" s="198">
        <v>45062</v>
      </c>
      <c r="E368" s="199">
        <v>5</v>
      </c>
      <c r="F368" s="200">
        <v>45078</v>
      </c>
      <c r="G368" s="200">
        <v>45085</v>
      </c>
      <c r="H368" s="201"/>
      <c r="I368" s="196" t="s">
        <v>13664</v>
      </c>
      <c r="J368" s="196">
        <v>231</v>
      </c>
      <c r="K368" s="196">
        <v>3</v>
      </c>
      <c r="L368" s="196">
        <v>84</v>
      </c>
      <c r="M368" s="196">
        <v>1</v>
      </c>
      <c r="N368" s="196">
        <v>1</v>
      </c>
      <c r="O368" s="196" t="s">
        <v>13719</v>
      </c>
      <c r="P368" s="202"/>
      <c r="Q368" s="203" t="s">
        <v>14022</v>
      </c>
      <c r="R368" s="215" t="s">
        <v>14023</v>
      </c>
    </row>
    <row r="369" spans="1:18" s="194" customFormat="1" x14ac:dyDescent="0.25">
      <c r="A369" s="199">
        <v>118518</v>
      </c>
      <c r="B369" s="196">
        <v>3145.6</v>
      </c>
      <c r="C369" s="197">
        <v>80</v>
      </c>
      <c r="D369" s="198">
        <v>45084</v>
      </c>
      <c r="E369" s="199">
        <v>5</v>
      </c>
      <c r="F369" s="200">
        <v>45078</v>
      </c>
      <c r="G369" s="200">
        <v>45085</v>
      </c>
      <c r="H369" s="201"/>
      <c r="I369" s="196" t="s">
        <v>511</v>
      </c>
      <c r="J369" s="196">
        <v>51</v>
      </c>
      <c r="K369" s="196">
        <v>4</v>
      </c>
      <c r="L369" s="196">
        <v>22</v>
      </c>
      <c r="M369" s="196">
        <v>1</v>
      </c>
      <c r="N369" s="196">
        <v>1</v>
      </c>
      <c r="O369" s="196" t="s">
        <v>13667</v>
      </c>
      <c r="P369" s="202" t="s">
        <v>14024</v>
      </c>
      <c r="Q369" s="203" t="s">
        <v>10659</v>
      </c>
      <c r="R369" s="215" t="s">
        <v>14025</v>
      </c>
    </row>
    <row r="370" spans="1:18" s="341" customFormat="1" x14ac:dyDescent="0.25">
      <c r="A370" s="308" t="s">
        <v>14026</v>
      </c>
      <c r="B370" s="368">
        <f>972+800</f>
        <v>1772</v>
      </c>
      <c r="C370" s="309">
        <v>15</v>
      </c>
      <c r="D370" s="310">
        <v>45076</v>
      </c>
      <c r="E370" s="308">
        <v>3</v>
      </c>
      <c r="F370" s="310">
        <v>45082</v>
      </c>
      <c r="G370" s="310">
        <v>45085</v>
      </c>
      <c r="H370" s="310"/>
      <c r="I370" s="308" t="s">
        <v>511</v>
      </c>
      <c r="J370" s="308">
        <v>108</v>
      </c>
      <c r="K370" s="308">
        <v>0</v>
      </c>
      <c r="L370" s="308">
        <v>28</v>
      </c>
      <c r="M370" s="308">
        <v>1</v>
      </c>
      <c r="N370" s="308">
        <v>0</v>
      </c>
      <c r="O370" s="308" t="s">
        <v>798</v>
      </c>
      <c r="P370" s="312"/>
      <c r="Q370" s="313" t="s">
        <v>14027</v>
      </c>
      <c r="R370" s="215" t="s">
        <v>14025</v>
      </c>
    </row>
    <row r="371" spans="1:18" s="194" customFormat="1" x14ac:dyDescent="0.25">
      <c r="A371" s="199">
        <v>117738</v>
      </c>
      <c r="B371" s="196">
        <v>2636.47</v>
      </c>
      <c r="C371" s="197">
        <v>7</v>
      </c>
      <c r="D371" s="198">
        <v>45085</v>
      </c>
      <c r="E371" s="199">
        <v>15</v>
      </c>
      <c r="F371" s="200">
        <v>45062</v>
      </c>
      <c r="G371" s="200" t="s">
        <v>14028</v>
      </c>
      <c r="H371" s="201"/>
      <c r="I371" s="196" t="s">
        <v>13664</v>
      </c>
      <c r="J371" s="196">
        <v>788</v>
      </c>
      <c r="K371" s="196">
        <v>16</v>
      </c>
      <c r="L371" s="196">
        <v>63</v>
      </c>
      <c r="M371" s="196">
        <v>1</v>
      </c>
      <c r="N371" s="196">
        <v>1</v>
      </c>
      <c r="O371" s="196" t="s">
        <v>13667</v>
      </c>
      <c r="P371" s="202"/>
      <c r="Q371" s="203" t="s">
        <v>14010</v>
      </c>
      <c r="R371" s="215" t="s">
        <v>14029</v>
      </c>
    </row>
    <row r="372" spans="1:18" s="194" customFormat="1" x14ac:dyDescent="0.25">
      <c r="A372" s="199" t="s">
        <v>14030</v>
      </c>
      <c r="B372" s="196">
        <f>1500.24*C372/48</f>
        <v>375.06</v>
      </c>
      <c r="C372" s="197">
        <v>12</v>
      </c>
      <c r="D372" s="198">
        <v>45083</v>
      </c>
      <c r="E372" s="199">
        <v>15</v>
      </c>
      <c r="F372" s="200">
        <v>45057</v>
      </c>
      <c r="G372" s="200">
        <v>45083</v>
      </c>
      <c r="H372" s="201"/>
      <c r="I372" s="196" t="s">
        <v>13664</v>
      </c>
      <c r="J372" s="196">
        <v>22</v>
      </c>
      <c r="K372" s="196">
        <v>18</v>
      </c>
      <c r="L372" s="196">
        <v>15</v>
      </c>
      <c r="M372" s="196">
        <v>1</v>
      </c>
      <c r="N372" s="196">
        <v>1</v>
      </c>
      <c r="O372" s="196" t="s">
        <v>13667</v>
      </c>
      <c r="P372" s="202"/>
      <c r="Q372" s="203" t="s">
        <v>13686</v>
      </c>
      <c r="R372" s="215" t="s">
        <v>14029</v>
      </c>
    </row>
    <row r="373" spans="1:18" s="194" customFormat="1" x14ac:dyDescent="0.25">
      <c r="A373" s="199">
        <v>104336</v>
      </c>
      <c r="B373" s="196">
        <v>8290.7199999999993</v>
      </c>
      <c r="C373" s="197">
        <v>168</v>
      </c>
      <c r="D373" s="198">
        <v>45063</v>
      </c>
      <c r="E373" s="199">
        <v>10</v>
      </c>
      <c r="F373" s="200">
        <v>45069</v>
      </c>
      <c r="G373" s="200" t="s">
        <v>14031</v>
      </c>
      <c r="H373" s="201"/>
      <c r="I373" s="196" t="s">
        <v>13664</v>
      </c>
      <c r="J373" s="196">
        <v>210</v>
      </c>
      <c r="K373" s="196">
        <v>11</v>
      </c>
      <c r="L373" s="196">
        <v>54</v>
      </c>
      <c r="M373" s="196">
        <v>1</v>
      </c>
      <c r="N373" s="196">
        <v>1</v>
      </c>
      <c r="O373" s="196" t="s">
        <v>505</v>
      </c>
      <c r="P373" s="202"/>
      <c r="Q373" s="203" t="s">
        <v>14032</v>
      </c>
      <c r="R373" s="215" t="s">
        <v>14029</v>
      </c>
    </row>
    <row r="374" spans="1:18" s="184" customFormat="1" x14ac:dyDescent="0.25">
      <c r="A374" s="189" t="s">
        <v>14033</v>
      </c>
      <c r="B374" s="186">
        <v>4988</v>
      </c>
      <c r="C374" s="187">
        <v>2</v>
      </c>
      <c r="D374" s="188">
        <v>45065</v>
      </c>
      <c r="E374" s="189">
        <v>5</v>
      </c>
      <c r="F374" s="190" t="s">
        <v>13655</v>
      </c>
      <c r="G374" s="190" t="s">
        <v>724</v>
      </c>
      <c r="H374" s="191"/>
      <c r="I374" s="186" t="s">
        <v>13664</v>
      </c>
      <c r="J374" s="186">
        <v>336</v>
      </c>
      <c r="K374" s="186">
        <v>17</v>
      </c>
      <c r="L374" s="186">
        <v>53</v>
      </c>
      <c r="M374" s="186">
        <v>1</v>
      </c>
      <c r="N374" s="186">
        <v>1</v>
      </c>
      <c r="O374" s="186" t="s">
        <v>13713</v>
      </c>
      <c r="P374" s="192"/>
      <c r="Q374" s="193" t="s">
        <v>2575</v>
      </c>
      <c r="R374" s="215" t="s">
        <v>14034</v>
      </c>
    </row>
    <row r="375" spans="1:18" s="194" customFormat="1" x14ac:dyDescent="0.25">
      <c r="A375" s="199">
        <v>116128</v>
      </c>
      <c r="B375" s="196">
        <v>6809.5</v>
      </c>
      <c r="C375" s="197">
        <v>70</v>
      </c>
      <c r="D375" s="198">
        <v>45069</v>
      </c>
      <c r="E375" s="199">
        <v>10</v>
      </c>
      <c r="F375" s="200">
        <v>45065</v>
      </c>
      <c r="G375" s="200" t="s">
        <v>14035</v>
      </c>
      <c r="H375" s="201"/>
      <c r="I375" s="196" t="s">
        <v>13664</v>
      </c>
      <c r="J375" s="196">
        <v>425</v>
      </c>
      <c r="K375" s="196">
        <v>17</v>
      </c>
      <c r="L375" s="196">
        <v>138</v>
      </c>
      <c r="M375" s="196">
        <v>1</v>
      </c>
      <c r="N375" s="196">
        <v>1</v>
      </c>
      <c r="O375" s="196" t="s">
        <v>13713</v>
      </c>
      <c r="P375" s="202"/>
      <c r="Q375" s="203" t="s">
        <v>14036</v>
      </c>
      <c r="R375" s="215" t="s">
        <v>14034</v>
      </c>
    </row>
    <row r="376" spans="1:18" s="194" customFormat="1" x14ac:dyDescent="0.25">
      <c r="A376" s="199" t="s">
        <v>14037</v>
      </c>
      <c r="B376" s="196">
        <f>1971+900</f>
        <v>2871</v>
      </c>
      <c r="C376" s="197">
        <v>2</v>
      </c>
      <c r="D376" s="198">
        <v>45058</v>
      </c>
      <c r="E376" s="199">
        <v>5</v>
      </c>
      <c r="F376" s="200">
        <v>45077</v>
      </c>
      <c r="G376" s="200">
        <v>45084</v>
      </c>
      <c r="H376" s="201"/>
      <c r="I376" s="196" t="s">
        <v>511</v>
      </c>
      <c r="J376" s="196">
        <v>253</v>
      </c>
      <c r="K376" s="196">
        <v>9</v>
      </c>
      <c r="L376" s="196">
        <v>68</v>
      </c>
      <c r="M376" s="196">
        <v>1</v>
      </c>
      <c r="N376" s="196">
        <v>1</v>
      </c>
      <c r="O376" s="196" t="s">
        <v>13667</v>
      </c>
      <c r="P376" s="202"/>
      <c r="Q376" s="203" t="s">
        <v>10737</v>
      </c>
      <c r="R376" s="215" t="s">
        <v>14038</v>
      </c>
    </row>
    <row r="377" spans="1:18" s="331" customFormat="1" x14ac:dyDescent="0.25">
      <c r="A377" s="308">
        <v>118402</v>
      </c>
      <c r="B377" s="308">
        <v>4337.6000000000004</v>
      </c>
      <c r="C377" s="309">
        <v>60</v>
      </c>
      <c r="D377" s="310">
        <v>45070</v>
      </c>
      <c r="E377" s="308">
        <v>3</v>
      </c>
      <c r="F377" s="310">
        <v>45076</v>
      </c>
      <c r="G377" s="310">
        <v>45079</v>
      </c>
      <c r="H377" s="310"/>
      <c r="I377" s="308" t="s">
        <v>13664</v>
      </c>
      <c r="J377" s="308">
        <v>120</v>
      </c>
      <c r="K377" s="308">
        <v>21</v>
      </c>
      <c r="L377" s="308">
        <v>49</v>
      </c>
      <c r="M377" s="308">
        <v>1</v>
      </c>
      <c r="N377" s="308">
        <v>1</v>
      </c>
      <c r="O377" s="308" t="s">
        <v>13667</v>
      </c>
      <c r="P377" s="312"/>
      <c r="Q377" s="313" t="s">
        <v>14039</v>
      </c>
      <c r="R377" s="215" t="s">
        <v>14040</v>
      </c>
    </row>
    <row r="378" spans="1:18" s="194" customFormat="1" x14ac:dyDescent="0.25">
      <c r="A378" s="199">
        <v>117989</v>
      </c>
      <c r="B378" s="196">
        <v>4305.3</v>
      </c>
      <c r="C378" s="197">
        <v>45</v>
      </c>
      <c r="D378" s="198">
        <v>45070</v>
      </c>
      <c r="E378" s="199">
        <v>5</v>
      </c>
      <c r="F378" s="200">
        <v>45068</v>
      </c>
      <c r="G378" s="200" t="s">
        <v>14041</v>
      </c>
      <c r="H378" s="201"/>
      <c r="I378" s="196" t="s">
        <v>13664</v>
      </c>
      <c r="J378" s="196">
        <v>322</v>
      </c>
      <c r="K378" s="196">
        <v>3</v>
      </c>
      <c r="L378" s="196">
        <v>89</v>
      </c>
      <c r="M378" s="196">
        <v>1</v>
      </c>
      <c r="N378" s="196">
        <v>1</v>
      </c>
      <c r="O378" s="196" t="s">
        <v>13713</v>
      </c>
      <c r="P378" s="202"/>
      <c r="Q378" s="203" t="s">
        <v>14042</v>
      </c>
      <c r="R378" s="215" t="s">
        <v>14040</v>
      </c>
    </row>
    <row r="379" spans="1:18" s="194" customFormat="1" x14ac:dyDescent="0.25">
      <c r="A379" s="199">
        <v>106266</v>
      </c>
      <c r="B379" s="196">
        <v>0</v>
      </c>
      <c r="C379" s="197">
        <v>600</v>
      </c>
      <c r="D379" s="198">
        <v>45035</v>
      </c>
      <c r="E379" s="199">
        <v>20</v>
      </c>
      <c r="F379" s="200">
        <v>45021</v>
      </c>
      <c r="G379" s="200" t="s">
        <v>14043</v>
      </c>
      <c r="H379" s="201"/>
      <c r="I379" s="196" t="s">
        <v>511</v>
      </c>
      <c r="J379" s="196">
        <v>400</v>
      </c>
      <c r="K379" s="196">
        <v>18</v>
      </c>
      <c r="L379" s="196">
        <v>120</v>
      </c>
      <c r="M379" s="196">
        <v>1</v>
      </c>
      <c r="N379" s="196">
        <v>1</v>
      </c>
      <c r="O379" s="196" t="s">
        <v>13672</v>
      </c>
      <c r="P379" s="202"/>
      <c r="Q379" s="203" t="s">
        <v>14044</v>
      </c>
      <c r="R379" s="215" t="s">
        <v>14040</v>
      </c>
    </row>
    <row r="380" spans="1:18" s="194" customFormat="1" x14ac:dyDescent="0.25">
      <c r="A380" s="369">
        <v>106266</v>
      </c>
      <c r="B380" s="369">
        <v>40828</v>
      </c>
      <c r="C380" s="370">
        <v>600</v>
      </c>
      <c r="D380" s="371">
        <v>45035</v>
      </c>
      <c r="E380" s="369">
        <v>20</v>
      </c>
      <c r="F380" s="371">
        <v>45021</v>
      </c>
      <c r="G380" s="371" t="s">
        <v>14045</v>
      </c>
      <c r="H380" s="371"/>
      <c r="I380" s="369" t="s">
        <v>511</v>
      </c>
      <c r="J380" s="369">
        <v>400</v>
      </c>
      <c r="K380" s="369">
        <v>18</v>
      </c>
      <c r="L380" s="369">
        <v>120</v>
      </c>
      <c r="M380" s="369">
        <v>1</v>
      </c>
      <c r="N380" s="369">
        <v>1</v>
      </c>
      <c r="O380" s="369" t="s">
        <v>13672</v>
      </c>
      <c r="P380" s="372"/>
      <c r="Q380" s="373" t="s">
        <v>14044</v>
      </c>
      <c r="R380" s="374" t="s">
        <v>14046</v>
      </c>
    </row>
    <row r="381" spans="1:18" s="194" customFormat="1" x14ac:dyDescent="0.25">
      <c r="A381" s="199" t="s">
        <v>14047</v>
      </c>
      <c r="B381" s="196">
        <v>3366</v>
      </c>
      <c r="C381" s="197">
        <v>3</v>
      </c>
      <c r="D381" s="198">
        <v>45077</v>
      </c>
      <c r="E381" s="199">
        <v>5</v>
      </c>
      <c r="F381" s="200">
        <v>45070</v>
      </c>
      <c r="G381" s="200" t="s">
        <v>14048</v>
      </c>
      <c r="H381" s="201"/>
      <c r="I381" s="196" t="s">
        <v>13664</v>
      </c>
      <c r="J381" s="196">
        <v>401</v>
      </c>
      <c r="K381" s="196">
        <v>0</v>
      </c>
      <c r="L381" s="196">
        <v>73</v>
      </c>
      <c r="M381" s="196">
        <v>1</v>
      </c>
      <c r="N381" s="196">
        <v>1</v>
      </c>
      <c r="O381" s="196" t="s">
        <v>14049</v>
      </c>
      <c r="P381" s="202"/>
      <c r="Q381" s="203" t="s">
        <v>14050</v>
      </c>
      <c r="R381" s="215" t="s">
        <v>14051</v>
      </c>
    </row>
    <row r="382" spans="1:18" s="194" customFormat="1" x14ac:dyDescent="0.25">
      <c r="A382" s="199">
        <v>115576</v>
      </c>
      <c r="B382" s="196">
        <v>2992.25</v>
      </c>
      <c r="C382" s="197">
        <v>1</v>
      </c>
      <c r="D382" s="198">
        <v>45062</v>
      </c>
      <c r="E382" s="199">
        <v>10</v>
      </c>
      <c r="F382" s="200">
        <v>45063</v>
      </c>
      <c r="G382" s="200" t="s">
        <v>14048</v>
      </c>
      <c r="H382" s="201"/>
      <c r="I382" s="196" t="s">
        <v>13664</v>
      </c>
      <c r="J382" s="196">
        <v>4305</v>
      </c>
      <c r="K382" s="196">
        <v>11</v>
      </c>
      <c r="L382" s="196">
        <v>42</v>
      </c>
      <c r="M382" s="196">
        <v>1</v>
      </c>
      <c r="N382" s="196">
        <v>1</v>
      </c>
      <c r="O382" s="196" t="s">
        <v>730</v>
      </c>
      <c r="P382" s="202"/>
      <c r="Q382" s="203" t="s">
        <v>14052</v>
      </c>
      <c r="R382" s="215" t="s">
        <v>14051</v>
      </c>
    </row>
    <row r="383" spans="1:18" s="341" customFormat="1" x14ac:dyDescent="0.25">
      <c r="A383" s="308">
        <v>118126</v>
      </c>
      <c r="B383" s="308">
        <v>2915.8</v>
      </c>
      <c r="C383" s="309">
        <v>2</v>
      </c>
      <c r="D383" s="310">
        <v>45071</v>
      </c>
      <c r="E383" s="308">
        <v>3</v>
      </c>
      <c r="F383" s="310">
        <v>45072</v>
      </c>
      <c r="G383" s="310" t="s">
        <v>14048</v>
      </c>
      <c r="H383" s="310"/>
      <c r="I383" s="308" t="s">
        <v>13664</v>
      </c>
      <c r="J383" s="308">
        <v>434</v>
      </c>
      <c r="K383" s="308">
        <v>29</v>
      </c>
      <c r="L383" s="308">
        <v>69</v>
      </c>
      <c r="M383" s="308">
        <v>0</v>
      </c>
      <c r="N383" s="308">
        <v>1</v>
      </c>
      <c r="O383" s="308" t="s">
        <v>640</v>
      </c>
      <c r="P383" s="312"/>
      <c r="Q383" s="313" t="s">
        <v>14053</v>
      </c>
      <c r="R383" s="215" t="s">
        <v>14051</v>
      </c>
    </row>
    <row r="384" spans="1:18" s="194" customFormat="1" x14ac:dyDescent="0.25">
      <c r="A384" s="199">
        <v>115080</v>
      </c>
      <c r="B384" s="196">
        <v>5051.6000000000004</v>
      </c>
      <c r="C384" s="197">
        <v>20</v>
      </c>
      <c r="D384" s="198">
        <v>45069</v>
      </c>
      <c r="E384" s="199">
        <v>10</v>
      </c>
      <c r="F384" s="200">
        <v>45063</v>
      </c>
      <c r="G384" s="200" t="s">
        <v>14048</v>
      </c>
      <c r="H384" s="201"/>
      <c r="I384" s="196" t="s">
        <v>13664</v>
      </c>
      <c r="J384" s="196">
        <v>577</v>
      </c>
      <c r="K384" s="196">
        <v>8</v>
      </c>
      <c r="L384" s="196">
        <v>34</v>
      </c>
      <c r="M384" s="196">
        <v>1</v>
      </c>
      <c r="N384" s="196">
        <v>1</v>
      </c>
      <c r="O384" s="196" t="s">
        <v>505</v>
      </c>
      <c r="P384" s="202"/>
      <c r="Q384" s="203" t="s">
        <v>14052</v>
      </c>
      <c r="R384" s="215" t="s">
        <v>14051</v>
      </c>
    </row>
    <row r="385" spans="1:18" s="194" customFormat="1" x14ac:dyDescent="0.25">
      <c r="A385" s="199">
        <v>116288</v>
      </c>
      <c r="B385" s="196">
        <f>4595*C385/20</f>
        <v>4135.5</v>
      </c>
      <c r="C385" s="197">
        <v>18</v>
      </c>
      <c r="D385" s="198">
        <v>45023</v>
      </c>
      <c r="E385" s="199">
        <v>5</v>
      </c>
      <c r="F385" s="200">
        <v>45069</v>
      </c>
      <c r="G385" s="200" t="s">
        <v>14054</v>
      </c>
      <c r="H385" s="201"/>
      <c r="I385" s="196" t="s">
        <v>511</v>
      </c>
      <c r="J385" s="196">
        <v>685</v>
      </c>
      <c r="K385" s="196">
        <v>1</v>
      </c>
      <c r="L385" s="196">
        <v>56</v>
      </c>
      <c r="M385" s="196">
        <v>1</v>
      </c>
      <c r="N385" s="196">
        <v>1</v>
      </c>
      <c r="O385" s="196" t="s">
        <v>13667</v>
      </c>
      <c r="P385" s="202"/>
      <c r="Q385" s="203" t="s">
        <v>10804</v>
      </c>
      <c r="R385" s="215" t="s">
        <v>14055</v>
      </c>
    </row>
    <row r="386" spans="1:18" s="194" customFormat="1" x14ac:dyDescent="0.25">
      <c r="A386" s="199">
        <v>118216</v>
      </c>
      <c r="B386" s="196">
        <v>2190</v>
      </c>
      <c r="C386" s="197">
        <v>5</v>
      </c>
      <c r="D386" s="198">
        <v>45079</v>
      </c>
      <c r="E386" s="199">
        <v>5</v>
      </c>
      <c r="F386" s="200">
        <v>45069</v>
      </c>
      <c r="G386" s="200" t="s">
        <v>14054</v>
      </c>
      <c r="H386" s="201"/>
      <c r="I386" s="196" t="s">
        <v>13664</v>
      </c>
      <c r="J386" s="196">
        <v>126</v>
      </c>
      <c r="K386" s="196">
        <v>9</v>
      </c>
      <c r="L386" s="196">
        <v>39</v>
      </c>
      <c r="M386" s="196">
        <v>0</v>
      </c>
      <c r="N386" s="196">
        <v>1</v>
      </c>
      <c r="O386" s="196" t="s">
        <v>14056</v>
      </c>
      <c r="P386" s="202"/>
      <c r="Q386" s="203" t="s">
        <v>10804</v>
      </c>
      <c r="R386" s="215" t="s">
        <v>14055</v>
      </c>
    </row>
    <row r="387" spans="1:18" s="194" customFormat="1" x14ac:dyDescent="0.25">
      <c r="A387" s="199">
        <v>117750</v>
      </c>
      <c r="B387" s="196">
        <v>6280.24</v>
      </c>
      <c r="C387" s="197">
        <v>16</v>
      </c>
      <c r="D387" s="198">
        <v>45058</v>
      </c>
      <c r="E387" s="199">
        <v>5</v>
      </c>
      <c r="F387" s="200">
        <v>45069</v>
      </c>
      <c r="G387" s="200" t="s">
        <v>14054</v>
      </c>
      <c r="H387" s="201"/>
      <c r="I387" s="196" t="s">
        <v>511</v>
      </c>
      <c r="J387" s="196">
        <v>1312</v>
      </c>
      <c r="K387" s="196">
        <v>7</v>
      </c>
      <c r="L387" s="196">
        <v>100</v>
      </c>
      <c r="M387" s="196">
        <v>1</v>
      </c>
      <c r="N387" s="196">
        <v>1</v>
      </c>
      <c r="O387" s="196" t="s">
        <v>13667</v>
      </c>
      <c r="P387" s="202"/>
      <c r="Q387" s="203" t="s">
        <v>14057</v>
      </c>
      <c r="R387" s="215" t="s">
        <v>14055</v>
      </c>
    </row>
    <row r="388" spans="1:18" s="194" customFormat="1" x14ac:dyDescent="0.25">
      <c r="A388" s="308">
        <v>117623</v>
      </c>
      <c r="B388" s="308">
        <v>2700</v>
      </c>
      <c r="C388" s="309">
        <v>10</v>
      </c>
      <c r="D388" s="310">
        <v>45048</v>
      </c>
      <c r="E388" s="308">
        <v>3</v>
      </c>
      <c r="F388" s="310">
        <v>45071</v>
      </c>
      <c r="G388" s="310" t="s">
        <v>14054</v>
      </c>
      <c r="H388" s="310"/>
      <c r="I388" s="308" t="s">
        <v>13664</v>
      </c>
      <c r="J388" s="308">
        <v>355</v>
      </c>
      <c r="K388" s="308">
        <v>16</v>
      </c>
      <c r="L388" s="308">
        <v>62</v>
      </c>
      <c r="M388" s="308">
        <v>0</v>
      </c>
      <c r="N388" s="308">
        <v>1</v>
      </c>
      <c r="O388" s="308" t="s">
        <v>640</v>
      </c>
      <c r="P388" s="312"/>
      <c r="Q388" s="313" t="s">
        <v>14058</v>
      </c>
      <c r="R388" s="215" t="s">
        <v>14055</v>
      </c>
    </row>
    <row r="389" spans="1:18" s="194" customFormat="1" x14ac:dyDescent="0.25">
      <c r="A389" s="199" t="s">
        <v>14059</v>
      </c>
      <c r="B389" s="196">
        <f>28692*C389/1200</f>
        <v>23.91</v>
      </c>
      <c r="C389" s="197">
        <v>1</v>
      </c>
      <c r="D389" s="198">
        <v>45034</v>
      </c>
      <c r="E389" s="199">
        <v>20</v>
      </c>
      <c r="F389" s="200">
        <v>45027</v>
      </c>
      <c r="G389" s="200" t="s">
        <v>14060</v>
      </c>
      <c r="H389" s="201"/>
      <c r="I389" s="196" t="s">
        <v>511</v>
      </c>
      <c r="J389" s="196">
        <v>126</v>
      </c>
      <c r="K389" s="196">
        <v>4</v>
      </c>
      <c r="L389" s="196">
        <v>24</v>
      </c>
      <c r="M389" s="196">
        <v>1</v>
      </c>
      <c r="N389" s="196">
        <v>1</v>
      </c>
      <c r="O389" s="196" t="s">
        <v>13719</v>
      </c>
      <c r="P389" s="202" t="s">
        <v>14061</v>
      </c>
      <c r="Q389" s="203" t="s">
        <v>11285</v>
      </c>
      <c r="R389" s="215" t="s">
        <v>14062</v>
      </c>
    </row>
    <row r="390" spans="1:18" s="194" customFormat="1" x14ac:dyDescent="0.25">
      <c r="A390" s="199">
        <v>117933</v>
      </c>
      <c r="B390" s="196">
        <v>3400</v>
      </c>
      <c r="C390" s="197">
        <v>40</v>
      </c>
      <c r="D390" s="198">
        <v>45083</v>
      </c>
      <c r="E390" s="199">
        <v>10</v>
      </c>
      <c r="F390" s="200">
        <v>45064</v>
      </c>
      <c r="G390" s="200" t="s">
        <v>14063</v>
      </c>
      <c r="H390" s="201"/>
      <c r="I390" s="196" t="s">
        <v>511</v>
      </c>
      <c r="J390" s="196">
        <v>117</v>
      </c>
      <c r="K390" s="196">
        <v>17</v>
      </c>
      <c r="L390" s="196">
        <v>30</v>
      </c>
      <c r="M390" s="196">
        <v>1</v>
      </c>
      <c r="N390" s="196">
        <v>1</v>
      </c>
      <c r="O390" s="196" t="s">
        <v>13667</v>
      </c>
      <c r="P390" s="202"/>
      <c r="Q390" s="203" t="s">
        <v>14064</v>
      </c>
      <c r="R390" s="215" t="s">
        <v>14062</v>
      </c>
    </row>
    <row r="391" spans="1:18" s="194" customFormat="1" x14ac:dyDescent="0.25">
      <c r="A391" s="199">
        <v>113238</v>
      </c>
      <c r="B391" s="196">
        <v>2500</v>
      </c>
      <c r="C391" s="197">
        <v>250</v>
      </c>
      <c r="D391" s="198">
        <v>45077</v>
      </c>
      <c r="E391" s="199">
        <v>5</v>
      </c>
      <c r="F391" s="200">
        <v>45068</v>
      </c>
      <c r="G391" s="200" t="s">
        <v>14065</v>
      </c>
      <c r="H391" s="213"/>
      <c r="I391" s="196" t="s">
        <v>13664</v>
      </c>
      <c r="J391" s="196">
        <v>4</v>
      </c>
      <c r="K391" s="196">
        <v>0</v>
      </c>
      <c r="L391" s="196">
        <v>2</v>
      </c>
      <c r="M391" s="196">
        <v>0</v>
      </c>
      <c r="N391" s="196">
        <v>1</v>
      </c>
      <c r="O391" s="196" t="s">
        <v>545</v>
      </c>
      <c r="P391" s="202" t="s">
        <v>14066</v>
      </c>
      <c r="Q391" s="203" t="s">
        <v>14042</v>
      </c>
      <c r="R391" s="215" t="s">
        <v>14062</v>
      </c>
    </row>
    <row r="392" spans="1:18" s="235" customFormat="1" x14ac:dyDescent="0.25">
      <c r="A392" s="199">
        <v>116837</v>
      </c>
      <c r="B392" s="199">
        <v>15350</v>
      </c>
      <c r="C392" s="197">
        <v>500</v>
      </c>
      <c r="D392" s="198">
        <v>45054</v>
      </c>
      <c r="E392" s="199">
        <v>5</v>
      </c>
      <c r="F392" s="198">
        <v>45068</v>
      </c>
      <c r="G392" s="198" t="s">
        <v>14065</v>
      </c>
      <c r="H392" s="201"/>
      <c r="I392" s="199" t="s">
        <v>511</v>
      </c>
      <c r="J392" s="199">
        <v>140</v>
      </c>
      <c r="K392" s="199">
        <v>3</v>
      </c>
      <c r="L392" s="199">
        <v>28</v>
      </c>
      <c r="M392" s="199">
        <v>1</v>
      </c>
      <c r="N392" s="199">
        <v>1</v>
      </c>
      <c r="O392" s="199" t="s">
        <v>13667</v>
      </c>
      <c r="P392" s="232"/>
      <c r="Q392" s="233" t="s">
        <v>14067</v>
      </c>
      <c r="R392" s="215" t="s">
        <v>14062</v>
      </c>
    </row>
    <row r="393" spans="1:18" s="194" customFormat="1" x14ac:dyDescent="0.25">
      <c r="A393" s="199" t="s">
        <v>14068</v>
      </c>
      <c r="B393" s="196">
        <f>8346*C393/50</f>
        <v>1502.28</v>
      </c>
      <c r="C393" s="197">
        <v>9</v>
      </c>
      <c r="D393" s="198">
        <v>45065</v>
      </c>
      <c r="E393" s="199">
        <v>5</v>
      </c>
      <c r="F393" s="200">
        <v>45071</v>
      </c>
      <c r="G393" s="200" t="s">
        <v>14063</v>
      </c>
      <c r="H393" s="201"/>
      <c r="I393" s="196" t="s">
        <v>13664</v>
      </c>
      <c r="J393" s="196">
        <v>478</v>
      </c>
      <c r="K393" s="196">
        <v>17</v>
      </c>
      <c r="L393" s="196">
        <v>126</v>
      </c>
      <c r="M393" s="196">
        <v>1</v>
      </c>
      <c r="N393" s="196">
        <v>1</v>
      </c>
      <c r="O393" s="196" t="s">
        <v>13672</v>
      </c>
      <c r="P393" s="202"/>
      <c r="Q393" s="203" t="s">
        <v>14069</v>
      </c>
      <c r="R393" s="215" t="s">
        <v>14070</v>
      </c>
    </row>
    <row r="394" spans="1:18" s="194" customFormat="1" x14ac:dyDescent="0.25">
      <c r="A394" s="199">
        <v>117213</v>
      </c>
      <c r="B394" s="196">
        <v>3202.76</v>
      </c>
      <c r="C394" s="197">
        <v>34</v>
      </c>
      <c r="D394" s="198">
        <v>45083</v>
      </c>
      <c r="E394" s="199">
        <v>10</v>
      </c>
      <c r="F394" s="200">
        <v>45062</v>
      </c>
      <c r="G394" s="200" t="s">
        <v>14054</v>
      </c>
      <c r="H394" s="201"/>
      <c r="I394" s="196" t="s">
        <v>13664</v>
      </c>
      <c r="J394" s="196">
        <v>268</v>
      </c>
      <c r="K394" s="196">
        <v>21</v>
      </c>
      <c r="L394" s="196">
        <v>55</v>
      </c>
      <c r="M394" s="196"/>
      <c r="N394" s="196"/>
      <c r="O394" s="196" t="s">
        <v>545</v>
      </c>
      <c r="P394" s="202"/>
      <c r="Q394" s="203" t="s">
        <v>14071</v>
      </c>
      <c r="R394" s="215" t="s">
        <v>14070</v>
      </c>
    </row>
    <row r="395" spans="1:18" s="341" customFormat="1" x14ac:dyDescent="0.25">
      <c r="A395" s="308" t="s">
        <v>14072</v>
      </c>
      <c r="B395" s="308">
        <v>2874</v>
      </c>
      <c r="C395" s="309">
        <v>1</v>
      </c>
      <c r="D395" s="310">
        <v>45051</v>
      </c>
      <c r="E395" s="308">
        <v>3</v>
      </c>
      <c r="F395" s="310">
        <v>45069</v>
      </c>
      <c r="G395" s="310">
        <v>45072</v>
      </c>
      <c r="H395" s="310"/>
      <c r="I395" s="308" t="s">
        <v>13664</v>
      </c>
      <c r="J395" s="308">
        <v>1149</v>
      </c>
      <c r="K395" s="308">
        <v>33</v>
      </c>
      <c r="L395" s="308">
        <v>80</v>
      </c>
      <c r="M395" s="308">
        <v>1</v>
      </c>
      <c r="N395" s="308">
        <v>1</v>
      </c>
      <c r="O395" s="308" t="s">
        <v>14049</v>
      </c>
      <c r="P395" s="312"/>
      <c r="Q395" s="313" t="s">
        <v>14073</v>
      </c>
      <c r="R395" s="215" t="s">
        <v>14070</v>
      </c>
    </row>
    <row r="396" spans="1:18" s="194" customFormat="1" x14ac:dyDescent="0.25">
      <c r="A396" s="199">
        <v>117696</v>
      </c>
      <c r="B396" s="196">
        <v>2400</v>
      </c>
      <c r="C396" s="197">
        <v>10</v>
      </c>
      <c r="D396" s="198">
        <v>45058</v>
      </c>
      <c r="E396" s="199">
        <v>10</v>
      </c>
      <c r="F396" s="200">
        <v>45058</v>
      </c>
      <c r="G396" s="200">
        <v>45072</v>
      </c>
      <c r="H396" s="201"/>
      <c r="I396" s="196" t="s">
        <v>511</v>
      </c>
      <c r="J396" s="196">
        <v>410</v>
      </c>
      <c r="K396" s="196">
        <v>11</v>
      </c>
      <c r="L396" s="196">
        <v>80</v>
      </c>
      <c r="M396" s="196">
        <v>1</v>
      </c>
      <c r="N396" s="196">
        <v>1</v>
      </c>
      <c r="O396" s="196" t="s">
        <v>13667</v>
      </c>
      <c r="P396" s="202"/>
      <c r="Q396" s="203" t="s">
        <v>14074</v>
      </c>
      <c r="R396" s="215" t="s">
        <v>14070</v>
      </c>
    </row>
    <row r="397" spans="1:18" s="194" customFormat="1" x14ac:dyDescent="0.25">
      <c r="A397" s="199" t="s">
        <v>14075</v>
      </c>
      <c r="B397" s="196">
        <v>21788.68</v>
      </c>
      <c r="C397" s="197">
        <v>4</v>
      </c>
      <c r="D397" s="198"/>
      <c r="E397" s="199">
        <v>5</v>
      </c>
      <c r="F397" s="200">
        <v>45065</v>
      </c>
      <c r="G397" s="200">
        <v>45072</v>
      </c>
      <c r="H397" s="201"/>
      <c r="I397" s="196" t="s">
        <v>13664</v>
      </c>
      <c r="J397" s="196">
        <v>586</v>
      </c>
      <c r="K397" s="196">
        <v>35</v>
      </c>
      <c r="L397" s="196">
        <v>89</v>
      </c>
      <c r="M397" s="196"/>
      <c r="N397" s="196"/>
      <c r="O397" s="196" t="s">
        <v>587</v>
      </c>
      <c r="P397" s="202"/>
      <c r="Q397" s="203" t="s">
        <v>14076</v>
      </c>
      <c r="R397" s="215" t="s">
        <v>14070</v>
      </c>
    </row>
    <row r="398" spans="1:18" s="194" customFormat="1" x14ac:dyDescent="0.25">
      <c r="A398" s="196">
        <v>114869</v>
      </c>
      <c r="B398" s="196">
        <v>13386.83</v>
      </c>
      <c r="C398" s="375">
        <v>450</v>
      </c>
      <c r="D398" s="200">
        <v>44977</v>
      </c>
      <c r="E398" s="196">
        <v>5</v>
      </c>
      <c r="F398" s="200">
        <v>45064</v>
      </c>
      <c r="G398" s="200">
        <v>45071</v>
      </c>
      <c r="H398" s="201"/>
      <c r="I398" s="196" t="s">
        <v>511</v>
      </c>
      <c r="J398" s="196">
        <v>137</v>
      </c>
      <c r="K398" s="196">
        <v>6</v>
      </c>
      <c r="L398" s="196">
        <v>68</v>
      </c>
      <c r="M398" s="196">
        <v>1</v>
      </c>
      <c r="N398" s="196">
        <v>1</v>
      </c>
      <c r="O398" s="196" t="s">
        <v>13672</v>
      </c>
      <c r="P398" s="202" t="s">
        <v>14077</v>
      </c>
      <c r="Q398" s="203" t="s">
        <v>10765</v>
      </c>
      <c r="R398" s="215" t="s">
        <v>14078</v>
      </c>
    </row>
    <row r="399" spans="1:18" s="194" customFormat="1" x14ac:dyDescent="0.25">
      <c r="A399" s="199">
        <v>116908</v>
      </c>
      <c r="B399" s="196">
        <v>2700</v>
      </c>
      <c r="C399" s="197">
        <v>50</v>
      </c>
      <c r="D399" s="198">
        <v>45065</v>
      </c>
      <c r="E399" s="199">
        <v>8</v>
      </c>
      <c r="F399" s="200">
        <v>45058</v>
      </c>
      <c r="G399" s="200">
        <v>45070</v>
      </c>
      <c r="H399" s="201"/>
      <c r="I399" s="196" t="s">
        <v>13664</v>
      </c>
      <c r="J399" s="196">
        <v>140</v>
      </c>
      <c r="K399" s="196">
        <v>0</v>
      </c>
      <c r="L399" s="196">
        <v>38</v>
      </c>
      <c r="M399" s="196">
        <v>1</v>
      </c>
      <c r="N399" s="196">
        <v>1</v>
      </c>
      <c r="O399" s="196" t="s">
        <v>13667</v>
      </c>
      <c r="P399" s="202"/>
      <c r="Q399" s="203" t="s">
        <v>14079</v>
      </c>
      <c r="R399" s="215" t="s">
        <v>14080</v>
      </c>
    </row>
    <row r="400" spans="1:18" s="341" customFormat="1" x14ac:dyDescent="0.25">
      <c r="A400" s="308">
        <v>117189</v>
      </c>
      <c r="B400" s="308">
        <v>3790.35</v>
      </c>
      <c r="C400" s="309">
        <v>15</v>
      </c>
      <c r="D400" s="310">
        <v>45043</v>
      </c>
      <c r="E400" s="308" t="s">
        <v>14081</v>
      </c>
      <c r="F400" s="310">
        <v>45065</v>
      </c>
      <c r="G400" s="310">
        <v>45070</v>
      </c>
      <c r="H400" s="310"/>
      <c r="I400" s="308" t="s">
        <v>13664</v>
      </c>
      <c r="J400" s="308">
        <v>251</v>
      </c>
      <c r="K400" s="308">
        <v>34</v>
      </c>
      <c r="L400" s="308">
        <v>53</v>
      </c>
      <c r="M400" s="308">
        <v>1</v>
      </c>
      <c r="N400" s="308">
        <v>1</v>
      </c>
      <c r="O400" s="308" t="s">
        <v>13667</v>
      </c>
      <c r="P400" s="312"/>
      <c r="Q400" s="313" t="s">
        <v>14036</v>
      </c>
      <c r="R400" s="215" t="s">
        <v>14080</v>
      </c>
    </row>
    <row r="401" spans="1:19" s="194" customFormat="1" x14ac:dyDescent="0.25">
      <c r="A401" s="199">
        <v>117807</v>
      </c>
      <c r="B401" s="196">
        <v>1592.5</v>
      </c>
      <c r="C401" s="197">
        <v>150</v>
      </c>
      <c r="D401" s="198">
        <v>45062</v>
      </c>
      <c r="E401" s="199">
        <v>5</v>
      </c>
      <c r="F401" s="200">
        <v>45064</v>
      </c>
      <c r="G401" s="200">
        <v>45071</v>
      </c>
      <c r="H401" s="201"/>
      <c r="I401" s="196" t="s">
        <v>13664</v>
      </c>
      <c r="J401" s="196">
        <v>29</v>
      </c>
      <c r="K401" s="196">
        <v>0</v>
      </c>
      <c r="L401" s="196">
        <v>29</v>
      </c>
      <c r="M401" s="196">
        <v>1</v>
      </c>
      <c r="N401" s="196">
        <v>1</v>
      </c>
      <c r="O401" s="196" t="s">
        <v>13667</v>
      </c>
      <c r="P401" s="202"/>
      <c r="Q401" s="203" t="s">
        <v>14082</v>
      </c>
      <c r="R401" s="215" t="s">
        <v>14083</v>
      </c>
    </row>
    <row r="402" spans="1:19" s="194" customFormat="1" x14ac:dyDescent="0.25">
      <c r="A402" s="199">
        <v>118079</v>
      </c>
      <c r="B402" s="196">
        <v>1188</v>
      </c>
      <c r="C402" s="197">
        <v>2</v>
      </c>
      <c r="D402" s="198"/>
      <c r="E402" s="199">
        <v>5</v>
      </c>
      <c r="F402" s="200">
        <v>45064</v>
      </c>
      <c r="G402" s="200">
        <v>45071</v>
      </c>
      <c r="H402" s="201"/>
      <c r="I402" s="196" t="s">
        <v>516</v>
      </c>
      <c r="J402" s="320">
        <v>40</v>
      </c>
      <c r="K402" s="196">
        <v>47</v>
      </c>
      <c r="L402" s="320">
        <v>1</v>
      </c>
      <c r="M402" s="196" t="s">
        <v>516</v>
      </c>
      <c r="N402" s="196" t="s">
        <v>516</v>
      </c>
      <c r="O402" s="196" t="s">
        <v>516</v>
      </c>
      <c r="P402" s="202" t="s">
        <v>14084</v>
      </c>
      <c r="Q402" s="203" t="s">
        <v>14064</v>
      </c>
      <c r="R402" s="215" t="s">
        <v>14083</v>
      </c>
    </row>
    <row r="403" spans="1:19" s="194" customFormat="1" x14ac:dyDescent="0.25">
      <c r="A403" s="199" t="s">
        <v>14085</v>
      </c>
      <c r="B403" s="196">
        <f>7995.6+1450</f>
        <v>9445.6</v>
      </c>
      <c r="C403" s="197">
        <v>4</v>
      </c>
      <c r="D403" s="198">
        <v>45014</v>
      </c>
      <c r="E403" s="199">
        <v>10</v>
      </c>
      <c r="F403" s="200">
        <v>45057</v>
      </c>
      <c r="G403" s="200">
        <v>45071</v>
      </c>
      <c r="H403" s="201"/>
      <c r="I403" s="196" t="s">
        <v>511</v>
      </c>
      <c r="J403" s="320">
        <v>903</v>
      </c>
      <c r="K403" s="196">
        <v>72</v>
      </c>
      <c r="L403" s="320">
        <v>146</v>
      </c>
      <c r="M403" s="196">
        <v>1</v>
      </c>
      <c r="N403" s="196">
        <v>1</v>
      </c>
      <c r="O403" s="196" t="s">
        <v>13713</v>
      </c>
      <c r="P403" s="202" t="s">
        <v>841</v>
      </c>
      <c r="Q403" s="203" t="s">
        <v>10929</v>
      </c>
      <c r="R403" s="215" t="s">
        <v>14083</v>
      </c>
    </row>
    <row r="404" spans="1:19" s="194" customFormat="1" x14ac:dyDescent="0.25">
      <c r="A404" s="199">
        <v>117874</v>
      </c>
      <c r="B404" s="196">
        <v>2206</v>
      </c>
      <c r="C404" s="197">
        <v>20</v>
      </c>
      <c r="D404" s="198">
        <v>45064</v>
      </c>
      <c r="E404" s="199">
        <v>5</v>
      </c>
      <c r="F404" s="200">
        <v>45063</v>
      </c>
      <c r="G404" s="200">
        <v>45070</v>
      </c>
      <c r="H404" s="201"/>
      <c r="I404" s="196" t="s">
        <v>13664</v>
      </c>
      <c r="J404" s="196">
        <v>52</v>
      </c>
      <c r="K404" s="196">
        <v>4</v>
      </c>
      <c r="L404" s="196">
        <v>23</v>
      </c>
      <c r="M404" s="196"/>
      <c r="N404" s="196"/>
      <c r="O404" s="196"/>
      <c r="P404" s="202"/>
      <c r="Q404" s="203" t="s">
        <v>14086</v>
      </c>
      <c r="R404" s="215" t="s">
        <v>14087</v>
      </c>
    </row>
    <row r="405" spans="1:19" s="184" customFormat="1" x14ac:dyDescent="0.25">
      <c r="A405" s="199" t="s">
        <v>14088</v>
      </c>
      <c r="B405" s="196">
        <f>8346*C405/50</f>
        <v>2670.72</v>
      </c>
      <c r="C405" s="197">
        <v>16</v>
      </c>
      <c r="D405" s="198">
        <v>45065</v>
      </c>
      <c r="E405" s="199">
        <v>5</v>
      </c>
      <c r="F405" s="200">
        <v>45061</v>
      </c>
      <c r="G405" s="200">
        <v>45065</v>
      </c>
      <c r="H405" s="201"/>
      <c r="I405" s="196" t="s">
        <v>13664</v>
      </c>
      <c r="J405" s="196">
        <v>478</v>
      </c>
      <c r="K405" s="196">
        <v>17</v>
      </c>
      <c r="L405" s="196">
        <v>126</v>
      </c>
      <c r="M405" s="196">
        <v>1</v>
      </c>
      <c r="N405" s="196">
        <v>1</v>
      </c>
      <c r="O405" s="196" t="s">
        <v>13672</v>
      </c>
      <c r="P405" s="202"/>
      <c r="Q405" s="203" t="s">
        <v>14089</v>
      </c>
      <c r="R405" s="215" t="s">
        <v>14087</v>
      </c>
    </row>
    <row r="406" spans="1:19" s="380" customFormat="1" x14ac:dyDescent="0.25">
      <c r="A406" s="376" t="s">
        <v>14088</v>
      </c>
      <c r="B406" s="376">
        <f>8346*C406/50</f>
        <v>4173</v>
      </c>
      <c r="C406" s="377">
        <v>25</v>
      </c>
      <c r="D406" s="378">
        <v>45065</v>
      </c>
      <c r="E406" s="376">
        <v>5</v>
      </c>
      <c r="F406" s="378">
        <v>45061</v>
      </c>
      <c r="G406" s="378">
        <v>45065</v>
      </c>
      <c r="H406" s="378"/>
      <c r="I406" s="376" t="s">
        <v>13664</v>
      </c>
      <c r="J406" s="376">
        <v>478</v>
      </c>
      <c r="K406" s="376">
        <v>17</v>
      </c>
      <c r="L406" s="376">
        <v>126</v>
      </c>
      <c r="M406" s="376">
        <v>1</v>
      </c>
      <c r="N406" s="376">
        <v>1</v>
      </c>
      <c r="O406" s="376" t="s">
        <v>13672</v>
      </c>
      <c r="P406" s="379"/>
      <c r="Q406" s="376" t="s">
        <v>14089</v>
      </c>
      <c r="R406" s="376" t="s">
        <v>14090</v>
      </c>
    </row>
    <row r="407" spans="1:19" s="194" customFormat="1" x14ac:dyDescent="0.25">
      <c r="A407" s="199">
        <v>117766</v>
      </c>
      <c r="B407" s="196">
        <v>4287.5</v>
      </c>
      <c r="C407" s="197">
        <v>10</v>
      </c>
      <c r="D407" s="198"/>
      <c r="E407" s="199">
        <v>5</v>
      </c>
      <c r="F407" s="200">
        <v>45058</v>
      </c>
      <c r="G407" s="200">
        <v>45065</v>
      </c>
      <c r="H407" s="201"/>
      <c r="I407" s="196" t="s">
        <v>511</v>
      </c>
      <c r="J407" s="196">
        <v>676</v>
      </c>
      <c r="K407" s="196">
        <v>0</v>
      </c>
      <c r="L407" s="196">
        <v>144</v>
      </c>
      <c r="M407" s="196">
        <v>1</v>
      </c>
      <c r="N407" s="196">
        <v>1</v>
      </c>
      <c r="O407" s="196" t="s">
        <v>13672</v>
      </c>
      <c r="P407" s="202"/>
      <c r="Q407" s="203" t="s">
        <v>14074</v>
      </c>
      <c r="R407" s="215" t="s">
        <v>14090</v>
      </c>
    </row>
    <row r="408" spans="1:19" s="194" customFormat="1" x14ac:dyDescent="0.25">
      <c r="A408" s="199">
        <v>117697</v>
      </c>
      <c r="B408" s="196">
        <v>1587.2</v>
      </c>
      <c r="C408" s="197">
        <v>10</v>
      </c>
      <c r="D408" s="198"/>
      <c r="E408" s="199">
        <v>5</v>
      </c>
      <c r="F408" s="200">
        <v>45058</v>
      </c>
      <c r="G408" s="200">
        <v>45065</v>
      </c>
      <c r="H408" s="201"/>
      <c r="I408" s="196" t="s">
        <v>13664</v>
      </c>
      <c r="J408" s="196">
        <v>55</v>
      </c>
      <c r="K408" s="196">
        <v>1</v>
      </c>
      <c r="L408" s="196">
        <v>245</v>
      </c>
      <c r="M408" s="196">
        <v>1</v>
      </c>
      <c r="N408" s="196">
        <v>1</v>
      </c>
      <c r="O408" s="196" t="s">
        <v>13667</v>
      </c>
      <c r="P408" s="202"/>
      <c r="Q408" s="203" t="s">
        <v>14074</v>
      </c>
      <c r="R408" s="215" t="s">
        <v>14090</v>
      </c>
    </row>
    <row r="409" spans="1:19" s="386" customFormat="1" x14ac:dyDescent="0.25">
      <c r="A409" s="381">
        <v>118035</v>
      </c>
      <c r="B409" s="381">
        <v>3574</v>
      </c>
      <c r="C409" s="382">
        <v>5</v>
      </c>
      <c r="D409" s="383"/>
      <c r="E409" s="381">
        <v>2</v>
      </c>
      <c r="F409" s="383">
        <v>45063</v>
      </c>
      <c r="G409" s="383">
        <v>45065</v>
      </c>
      <c r="H409" s="383"/>
      <c r="I409" s="381" t="s">
        <v>13664</v>
      </c>
      <c r="J409" s="381">
        <v>215</v>
      </c>
      <c r="K409" s="381">
        <v>57</v>
      </c>
      <c r="L409" s="381">
        <v>12</v>
      </c>
      <c r="M409" s="381"/>
      <c r="N409" s="381"/>
      <c r="O409" s="381" t="s">
        <v>14091</v>
      </c>
      <c r="P409" s="384"/>
      <c r="Q409" s="385" t="s">
        <v>14092</v>
      </c>
      <c r="R409" s="215" t="s">
        <v>14090</v>
      </c>
    </row>
    <row r="410" spans="1:19" s="194" customFormat="1" x14ac:dyDescent="0.25">
      <c r="A410" s="199">
        <v>117932</v>
      </c>
      <c r="B410" s="196">
        <v>7187</v>
      </c>
      <c r="C410" s="197">
        <v>50</v>
      </c>
      <c r="D410" s="198">
        <v>45065</v>
      </c>
      <c r="E410" s="199">
        <v>5</v>
      </c>
      <c r="F410" s="200">
        <v>45058</v>
      </c>
      <c r="G410" s="200">
        <v>45065</v>
      </c>
      <c r="H410" s="201"/>
      <c r="I410" s="196" t="s">
        <v>13664</v>
      </c>
      <c r="J410" s="196">
        <v>593</v>
      </c>
      <c r="K410" s="196">
        <v>8</v>
      </c>
      <c r="L410" s="196">
        <v>90</v>
      </c>
      <c r="M410" s="196">
        <v>0</v>
      </c>
      <c r="N410" s="196">
        <v>1</v>
      </c>
      <c r="O410" s="196" t="s">
        <v>640</v>
      </c>
      <c r="P410" s="202"/>
      <c r="Q410" s="203" t="s">
        <v>14079</v>
      </c>
      <c r="R410" s="215" t="s">
        <v>14090</v>
      </c>
    </row>
    <row r="411" spans="1:19" s="194" customFormat="1" x14ac:dyDescent="0.25">
      <c r="A411" s="199" t="s">
        <v>14093</v>
      </c>
      <c r="B411" s="196">
        <f>2248*C411/70</f>
        <v>32.114285714285714</v>
      </c>
      <c r="C411" s="197">
        <v>1</v>
      </c>
      <c r="D411" s="198">
        <v>45029</v>
      </c>
      <c r="E411" s="199">
        <v>10</v>
      </c>
      <c r="F411" s="200">
        <v>45033</v>
      </c>
      <c r="G411" s="200" t="s">
        <v>14094</v>
      </c>
      <c r="H411" s="201"/>
      <c r="I411" s="196" t="s">
        <v>511</v>
      </c>
      <c r="J411" s="196">
        <v>290</v>
      </c>
      <c r="K411" s="196">
        <v>1</v>
      </c>
      <c r="L411" s="196">
        <v>106</v>
      </c>
      <c r="M411" s="196">
        <v>1</v>
      </c>
      <c r="N411" s="196">
        <v>1</v>
      </c>
      <c r="O411" s="196" t="s">
        <v>13672</v>
      </c>
      <c r="P411" s="202" t="s">
        <v>14095</v>
      </c>
      <c r="Q411" s="203" t="s">
        <v>14096</v>
      </c>
      <c r="R411" s="215" t="s">
        <v>14090</v>
      </c>
    </row>
    <row r="412" spans="1:19" s="194" customFormat="1" x14ac:dyDescent="0.25">
      <c r="A412" s="199">
        <v>113185</v>
      </c>
      <c r="B412" s="196">
        <v>6745</v>
      </c>
      <c r="C412" s="197">
        <v>550</v>
      </c>
      <c r="D412" s="198">
        <v>45069</v>
      </c>
      <c r="E412" s="199">
        <v>20</v>
      </c>
      <c r="F412" s="200">
        <v>45043</v>
      </c>
      <c r="G412" s="200">
        <v>45071</v>
      </c>
      <c r="H412" s="201"/>
      <c r="I412" s="196" t="s">
        <v>511</v>
      </c>
      <c r="J412" s="196">
        <v>59</v>
      </c>
      <c r="K412" s="196">
        <v>0</v>
      </c>
      <c r="L412" s="196">
        <v>7</v>
      </c>
      <c r="M412" s="196">
        <v>1</v>
      </c>
      <c r="N412" s="196">
        <v>1</v>
      </c>
      <c r="O412" s="196" t="s">
        <v>13667</v>
      </c>
      <c r="P412" s="202"/>
      <c r="Q412" s="203" t="s">
        <v>14097</v>
      </c>
      <c r="R412" s="215" t="s">
        <v>14098</v>
      </c>
    </row>
    <row r="413" spans="1:19" x14ac:dyDescent="0.25">
      <c r="A413" s="199">
        <v>116125</v>
      </c>
      <c r="B413" s="196">
        <v>4038.5</v>
      </c>
      <c r="C413" s="197">
        <v>15</v>
      </c>
      <c r="D413" s="198">
        <v>45057</v>
      </c>
      <c r="E413" s="199">
        <v>5</v>
      </c>
      <c r="F413" s="200">
        <v>45057</v>
      </c>
      <c r="G413" s="200">
        <v>45064</v>
      </c>
      <c r="H413" s="201"/>
      <c r="I413" s="196" t="s">
        <v>13664</v>
      </c>
      <c r="J413" s="196">
        <v>234</v>
      </c>
      <c r="K413" s="196">
        <v>62</v>
      </c>
      <c r="L413" s="196">
        <v>83</v>
      </c>
      <c r="M413" s="196">
        <v>1</v>
      </c>
      <c r="N413" s="196">
        <v>1</v>
      </c>
      <c r="O413" s="196" t="s">
        <v>13713</v>
      </c>
      <c r="P413" s="202"/>
      <c r="Q413" s="203" t="s">
        <v>10929</v>
      </c>
      <c r="R413" s="215" t="s">
        <v>14098</v>
      </c>
      <c r="S413" s="30"/>
    </row>
    <row r="414" spans="1:19" s="194" customFormat="1" x14ac:dyDescent="0.25">
      <c r="A414" s="199" t="s">
        <v>14099</v>
      </c>
      <c r="B414" s="196">
        <f>4245*C414/70</f>
        <v>3214.0714285714284</v>
      </c>
      <c r="C414" s="197">
        <f>70-17</f>
        <v>53</v>
      </c>
      <c r="D414" s="198">
        <v>45069</v>
      </c>
      <c r="E414" s="199">
        <v>10</v>
      </c>
      <c r="F414" s="200">
        <v>45054</v>
      </c>
      <c r="G414" s="200">
        <v>45068</v>
      </c>
      <c r="H414" s="201"/>
      <c r="I414" s="196" t="s">
        <v>511</v>
      </c>
      <c r="J414" s="196">
        <v>139</v>
      </c>
      <c r="K414" s="196">
        <v>12</v>
      </c>
      <c r="L414" s="196">
        <v>63</v>
      </c>
      <c r="M414" s="196">
        <v>0</v>
      </c>
      <c r="N414" s="196">
        <v>1</v>
      </c>
      <c r="O414" s="196" t="s">
        <v>640</v>
      </c>
      <c r="P414" s="202"/>
      <c r="Q414" s="203" t="s">
        <v>14100</v>
      </c>
      <c r="R414" s="215" t="s">
        <v>14101</v>
      </c>
    </row>
    <row r="415" spans="1:19" s="194" customFormat="1" x14ac:dyDescent="0.25">
      <c r="A415" s="199">
        <v>115854</v>
      </c>
      <c r="B415" s="196">
        <v>19635</v>
      </c>
      <c r="C415" s="197">
        <v>25</v>
      </c>
      <c r="D415" s="198">
        <v>45030</v>
      </c>
      <c r="E415" s="199">
        <v>5</v>
      </c>
      <c r="F415" s="200">
        <v>45056</v>
      </c>
      <c r="G415" s="200">
        <v>45063</v>
      </c>
      <c r="H415" s="201"/>
      <c r="I415" s="196" t="s">
        <v>511</v>
      </c>
      <c r="J415" s="196">
        <v>1027</v>
      </c>
      <c r="K415" s="196">
        <v>9</v>
      </c>
      <c r="L415" s="196">
        <v>169</v>
      </c>
      <c r="M415" s="196">
        <v>1</v>
      </c>
      <c r="N415" s="196">
        <v>1</v>
      </c>
      <c r="O415" s="196" t="s">
        <v>13672</v>
      </c>
      <c r="P415" s="202" t="s">
        <v>13901</v>
      </c>
      <c r="Q415" s="203" t="s">
        <v>10947</v>
      </c>
      <c r="R415" s="215" t="s">
        <v>14101</v>
      </c>
    </row>
    <row r="416" spans="1:19" s="194" customFormat="1" x14ac:dyDescent="0.25">
      <c r="A416" s="199">
        <v>117628</v>
      </c>
      <c r="B416" s="196">
        <v>2800.1</v>
      </c>
      <c r="C416" s="197">
        <v>30</v>
      </c>
      <c r="D416" s="198">
        <v>45062</v>
      </c>
      <c r="E416" s="199">
        <v>10</v>
      </c>
      <c r="F416" s="200">
        <v>45050</v>
      </c>
      <c r="G416" s="200">
        <v>45064</v>
      </c>
      <c r="H416" s="201"/>
      <c r="I416" s="196" t="s">
        <v>13664</v>
      </c>
      <c r="J416" s="196">
        <v>150</v>
      </c>
      <c r="K416" s="196">
        <v>1</v>
      </c>
      <c r="L416" s="196">
        <v>40</v>
      </c>
      <c r="M416" s="196">
        <v>1</v>
      </c>
      <c r="N416" s="196">
        <v>1</v>
      </c>
      <c r="O416" s="196"/>
      <c r="P416" s="202"/>
      <c r="Q416" s="203" t="s">
        <v>14102</v>
      </c>
      <c r="R416" s="215" t="s">
        <v>14103</v>
      </c>
    </row>
    <row r="417" spans="1:19" x14ac:dyDescent="0.25">
      <c r="A417" s="199">
        <v>104334</v>
      </c>
      <c r="B417" s="196">
        <v>3139.88</v>
      </c>
      <c r="C417" s="197">
        <v>62</v>
      </c>
      <c r="D417" s="198">
        <v>45036</v>
      </c>
      <c r="E417" s="199">
        <v>10</v>
      </c>
      <c r="F417" s="200">
        <v>45048</v>
      </c>
      <c r="G417" s="200">
        <v>45062</v>
      </c>
      <c r="H417" s="201"/>
      <c r="I417" s="196" t="s">
        <v>511</v>
      </c>
      <c r="J417" s="196">
        <v>106</v>
      </c>
      <c r="K417" s="196">
        <v>10</v>
      </c>
      <c r="L417" s="196">
        <v>43</v>
      </c>
      <c r="M417" s="196">
        <v>1</v>
      </c>
      <c r="N417" s="196">
        <v>1</v>
      </c>
      <c r="O417" s="196" t="s">
        <v>13667</v>
      </c>
      <c r="P417" s="202"/>
      <c r="Q417" s="203" t="s">
        <v>11142</v>
      </c>
      <c r="R417" s="215" t="s">
        <v>14103</v>
      </c>
      <c r="S417" s="30"/>
    </row>
    <row r="418" spans="1:19" s="194" customFormat="1" x14ac:dyDescent="0.25">
      <c r="A418" s="199">
        <v>117447</v>
      </c>
      <c r="B418" s="196">
        <v>2310</v>
      </c>
      <c r="C418" s="197">
        <v>300</v>
      </c>
      <c r="D418" s="198">
        <v>45058</v>
      </c>
      <c r="E418" s="199">
        <v>5</v>
      </c>
      <c r="F418" s="200">
        <v>45056</v>
      </c>
      <c r="G418" s="200">
        <v>45063</v>
      </c>
      <c r="H418" s="201"/>
      <c r="I418" s="196" t="s">
        <v>511</v>
      </c>
      <c r="J418" s="196">
        <v>2</v>
      </c>
      <c r="K418" s="196">
        <v>0</v>
      </c>
      <c r="L418" s="196">
        <v>2</v>
      </c>
      <c r="M418" s="196">
        <v>0</v>
      </c>
      <c r="N418" s="196">
        <v>1</v>
      </c>
      <c r="O418" s="196" t="s">
        <v>545</v>
      </c>
      <c r="P418" s="202" t="s">
        <v>14104</v>
      </c>
      <c r="Q418" s="203" t="s">
        <v>10947</v>
      </c>
      <c r="R418" s="215" t="s">
        <v>14105</v>
      </c>
    </row>
    <row r="419" spans="1:19" s="341" customFormat="1" x14ac:dyDescent="0.25">
      <c r="A419" s="308" t="s">
        <v>14106</v>
      </c>
      <c r="B419" s="308">
        <f>3227.5*(C419/6)</f>
        <v>2151.6666666666665</v>
      </c>
      <c r="C419" s="309">
        <v>4</v>
      </c>
      <c r="D419" s="310">
        <v>44935</v>
      </c>
      <c r="E419" s="308">
        <v>3</v>
      </c>
      <c r="F419" s="310">
        <v>45058</v>
      </c>
      <c r="G419" s="310">
        <v>45063</v>
      </c>
      <c r="H419" s="310"/>
      <c r="I419" s="308" t="s">
        <v>511</v>
      </c>
      <c r="J419" s="308">
        <v>200</v>
      </c>
      <c r="K419" s="308">
        <v>11</v>
      </c>
      <c r="L419" s="308">
        <v>15</v>
      </c>
      <c r="M419" s="308">
        <v>1</v>
      </c>
      <c r="N419" s="308">
        <v>1</v>
      </c>
      <c r="O419" s="308" t="s">
        <v>13667</v>
      </c>
      <c r="P419" s="387"/>
      <c r="Q419" s="313" t="s">
        <v>14074</v>
      </c>
      <c r="R419" s="215" t="s">
        <v>14105</v>
      </c>
    </row>
    <row r="420" spans="1:19" s="194" customFormat="1" x14ac:dyDescent="0.25">
      <c r="A420" s="199">
        <v>117377</v>
      </c>
      <c r="B420" s="196">
        <v>2783.2</v>
      </c>
      <c r="C420" s="197">
        <v>15</v>
      </c>
      <c r="D420" s="198">
        <v>45063</v>
      </c>
      <c r="E420" s="199">
        <v>5</v>
      </c>
      <c r="F420" s="200">
        <v>45056</v>
      </c>
      <c r="G420" s="200">
        <v>45063</v>
      </c>
      <c r="H420" s="201"/>
      <c r="I420" s="196" t="s">
        <v>13664</v>
      </c>
      <c r="J420" s="196">
        <v>284</v>
      </c>
      <c r="K420" s="196">
        <v>40</v>
      </c>
      <c r="L420" s="196">
        <v>50</v>
      </c>
      <c r="M420" s="196"/>
      <c r="N420" s="196"/>
      <c r="O420" s="196"/>
      <c r="P420" s="202"/>
      <c r="Q420" s="203" t="s">
        <v>10947</v>
      </c>
      <c r="R420" s="215" t="s">
        <v>14105</v>
      </c>
    </row>
    <row r="421" spans="1:19" s="194" customFormat="1" x14ac:dyDescent="0.25">
      <c r="A421" s="199">
        <v>117631</v>
      </c>
      <c r="B421" s="196">
        <v>2450</v>
      </c>
      <c r="C421" s="197">
        <v>10</v>
      </c>
      <c r="D421" s="198">
        <v>45057</v>
      </c>
      <c r="E421" s="199">
        <v>10</v>
      </c>
      <c r="F421" s="200">
        <v>45048</v>
      </c>
      <c r="G421" s="200">
        <v>45062</v>
      </c>
      <c r="H421" s="201"/>
      <c r="I421" s="196" t="s">
        <v>13664</v>
      </c>
      <c r="J421" s="196">
        <v>407</v>
      </c>
      <c r="K421" s="196">
        <v>13</v>
      </c>
      <c r="L421" s="196">
        <v>48</v>
      </c>
      <c r="M421" s="196">
        <v>1</v>
      </c>
      <c r="N421" s="196">
        <v>1</v>
      </c>
      <c r="O421" s="196"/>
      <c r="P421" s="202"/>
      <c r="Q421" s="203" t="s">
        <v>11142</v>
      </c>
      <c r="R421" s="215" t="s">
        <v>14105</v>
      </c>
    </row>
    <row r="422" spans="1:19" s="341" customFormat="1" x14ac:dyDescent="0.25">
      <c r="A422" s="308">
        <v>117837</v>
      </c>
      <c r="B422" s="308">
        <v>1969.4</v>
      </c>
      <c r="C422" s="309">
        <v>4</v>
      </c>
      <c r="D422" s="310">
        <v>45058</v>
      </c>
      <c r="E422" s="308">
        <v>3</v>
      </c>
      <c r="F422" s="310">
        <v>45057</v>
      </c>
      <c r="G422" s="310">
        <v>45061</v>
      </c>
      <c r="H422" s="310"/>
      <c r="I422" s="308" t="s">
        <v>511</v>
      </c>
      <c r="J422" s="308">
        <v>753</v>
      </c>
      <c r="K422" s="308">
        <v>27</v>
      </c>
      <c r="L422" s="308">
        <v>32</v>
      </c>
      <c r="M422" s="308">
        <v>1</v>
      </c>
      <c r="N422" s="308">
        <v>1</v>
      </c>
      <c r="O422" s="308" t="s">
        <v>13667</v>
      </c>
      <c r="P422" s="312" t="s">
        <v>14107</v>
      </c>
      <c r="Q422" s="313" t="s">
        <v>10929</v>
      </c>
      <c r="R422" s="215" t="s">
        <v>14105</v>
      </c>
    </row>
    <row r="423" spans="1:19" s="194" customFormat="1" x14ac:dyDescent="0.25">
      <c r="A423" s="199">
        <v>117374</v>
      </c>
      <c r="B423" s="196">
        <f>2229.5*C423/30</f>
        <v>74.316666666666663</v>
      </c>
      <c r="C423" s="197">
        <v>1</v>
      </c>
      <c r="D423" s="198">
        <v>45062</v>
      </c>
      <c r="E423" s="199">
        <v>10</v>
      </c>
      <c r="F423" s="200">
        <v>45044</v>
      </c>
      <c r="G423" s="200" t="s">
        <v>14108</v>
      </c>
      <c r="H423" s="201"/>
      <c r="I423" s="196" t="s">
        <v>511</v>
      </c>
      <c r="J423" s="196">
        <v>24</v>
      </c>
      <c r="K423" s="196">
        <v>19</v>
      </c>
      <c r="L423" s="196">
        <v>12</v>
      </c>
      <c r="M423" s="196">
        <v>1</v>
      </c>
      <c r="N423" s="196">
        <v>0</v>
      </c>
      <c r="O423" s="196" t="s">
        <v>798</v>
      </c>
      <c r="P423" s="202"/>
      <c r="Q423" s="203" t="s">
        <v>14109</v>
      </c>
      <c r="R423" s="215" t="s">
        <v>14105</v>
      </c>
    </row>
    <row r="424" spans="1:19" s="194" customFormat="1" x14ac:dyDescent="0.25">
      <c r="A424" s="199">
        <v>116507</v>
      </c>
      <c r="B424" s="196">
        <v>2240</v>
      </c>
      <c r="C424" s="197">
        <v>100</v>
      </c>
      <c r="D424" s="198">
        <v>45068</v>
      </c>
      <c r="E424" s="199">
        <v>10</v>
      </c>
      <c r="F424" s="200">
        <v>45049</v>
      </c>
      <c r="G424" s="200">
        <v>45063</v>
      </c>
      <c r="H424" s="201"/>
      <c r="I424" s="196" t="s">
        <v>511</v>
      </c>
      <c r="J424" s="196">
        <v>89</v>
      </c>
      <c r="K424" s="196">
        <v>7</v>
      </c>
      <c r="L424" s="196">
        <v>45</v>
      </c>
      <c r="M424" s="196">
        <v>0</v>
      </c>
      <c r="N424" s="196">
        <v>1</v>
      </c>
      <c r="O424" s="196" t="s">
        <v>545</v>
      </c>
      <c r="P424" s="202" t="s">
        <v>14110</v>
      </c>
      <c r="Q424" s="203" t="s">
        <v>11033</v>
      </c>
      <c r="R424" s="215" t="s">
        <v>14111</v>
      </c>
    </row>
    <row r="425" spans="1:19" s="194" customFormat="1" x14ac:dyDescent="0.25">
      <c r="A425" s="199">
        <v>116578</v>
      </c>
      <c r="B425" s="196">
        <v>1548</v>
      </c>
      <c r="C425" s="197">
        <v>4</v>
      </c>
      <c r="D425" s="198">
        <v>45068</v>
      </c>
      <c r="E425" s="199">
        <v>10</v>
      </c>
      <c r="F425" s="200">
        <v>45048</v>
      </c>
      <c r="G425" s="200">
        <v>45062</v>
      </c>
      <c r="H425" s="201"/>
      <c r="I425" s="196" t="s">
        <v>511</v>
      </c>
      <c r="J425" s="196">
        <v>33</v>
      </c>
      <c r="K425" s="196">
        <v>43</v>
      </c>
      <c r="L425" s="196">
        <v>10</v>
      </c>
      <c r="M425" s="196">
        <v>0</v>
      </c>
      <c r="N425" s="196">
        <v>1</v>
      </c>
      <c r="O425" s="196" t="s">
        <v>545</v>
      </c>
      <c r="P425" s="202" t="s">
        <v>14112</v>
      </c>
      <c r="Q425" s="203" t="s">
        <v>11142</v>
      </c>
      <c r="R425" s="215" t="s">
        <v>14111</v>
      </c>
    </row>
    <row r="426" spans="1:19" s="194" customFormat="1" x14ac:dyDescent="0.25">
      <c r="A426" s="199">
        <v>116775</v>
      </c>
      <c r="B426" s="196">
        <v>4064.4</v>
      </c>
      <c r="C426" s="197">
        <v>60</v>
      </c>
      <c r="D426" s="198">
        <v>45034</v>
      </c>
      <c r="E426" s="199">
        <v>5</v>
      </c>
      <c r="F426" s="200">
        <v>45054</v>
      </c>
      <c r="G426" s="200">
        <v>45061</v>
      </c>
      <c r="H426" s="201"/>
      <c r="I426" s="196" t="s">
        <v>511</v>
      </c>
      <c r="J426" s="196">
        <v>150</v>
      </c>
      <c r="K426" s="196">
        <v>0</v>
      </c>
      <c r="L426" s="196">
        <v>18</v>
      </c>
      <c r="M426" s="196">
        <v>0</v>
      </c>
      <c r="N426" s="196">
        <v>1</v>
      </c>
      <c r="O426" s="196" t="s">
        <v>545</v>
      </c>
      <c r="P426" s="202"/>
      <c r="Q426" s="203" t="s">
        <v>14100</v>
      </c>
      <c r="R426" s="215" t="s">
        <v>14111</v>
      </c>
    </row>
    <row r="427" spans="1:19" s="194" customFormat="1" x14ac:dyDescent="0.25">
      <c r="A427" s="199" t="s">
        <v>14113</v>
      </c>
      <c r="B427" s="196">
        <f>3683*(C427/29)</f>
        <v>3429</v>
      </c>
      <c r="C427" s="197">
        <v>27</v>
      </c>
      <c r="D427" s="198">
        <v>44991</v>
      </c>
      <c r="E427" s="199">
        <v>5</v>
      </c>
      <c r="F427" s="200">
        <v>45054</v>
      </c>
      <c r="G427" s="200">
        <v>45061</v>
      </c>
      <c r="H427" s="201"/>
      <c r="I427" s="196" t="s">
        <v>14114</v>
      </c>
      <c r="J427" s="196">
        <v>0</v>
      </c>
      <c r="K427" s="196">
        <v>34</v>
      </c>
      <c r="L427" s="196">
        <v>0</v>
      </c>
      <c r="M427" s="196">
        <v>0</v>
      </c>
      <c r="N427" s="196">
        <v>0</v>
      </c>
      <c r="O427" s="196">
        <v>0</v>
      </c>
      <c r="P427" s="202" t="s">
        <v>14115</v>
      </c>
      <c r="Q427" s="203" t="s">
        <v>14100</v>
      </c>
      <c r="R427" s="215" t="s">
        <v>14111</v>
      </c>
    </row>
    <row r="428" spans="1:19" s="367" customFormat="1" x14ac:dyDescent="0.25">
      <c r="A428" s="320">
        <v>117374</v>
      </c>
      <c r="B428" s="320">
        <f>2229.5*C428/30</f>
        <v>2155.1833333333334</v>
      </c>
      <c r="C428" s="364">
        <v>29</v>
      </c>
      <c r="D428" s="365">
        <v>45062</v>
      </c>
      <c r="E428" s="320">
        <v>10</v>
      </c>
      <c r="F428" s="365">
        <v>45044</v>
      </c>
      <c r="G428" s="365">
        <v>45058</v>
      </c>
      <c r="H428" s="365"/>
      <c r="I428" s="320" t="s">
        <v>511</v>
      </c>
      <c r="J428" s="320">
        <v>24</v>
      </c>
      <c r="K428" s="320">
        <v>19</v>
      </c>
      <c r="L428" s="320">
        <v>12</v>
      </c>
      <c r="M428" s="320">
        <v>1</v>
      </c>
      <c r="N428" s="320">
        <v>0</v>
      </c>
      <c r="O428" s="320" t="s">
        <v>798</v>
      </c>
      <c r="P428" s="366"/>
      <c r="Q428" s="320" t="s">
        <v>14109</v>
      </c>
      <c r="R428" s="363" t="s">
        <v>14111</v>
      </c>
    </row>
    <row r="429" spans="1:19" x14ac:dyDescent="0.25">
      <c r="A429" s="199">
        <v>117037</v>
      </c>
      <c r="B429" s="196">
        <v>2417.6</v>
      </c>
      <c r="C429" s="197">
        <v>30</v>
      </c>
      <c r="D429" s="198">
        <v>45056</v>
      </c>
      <c r="E429" s="199">
        <v>9</v>
      </c>
      <c r="F429" s="200">
        <v>45048</v>
      </c>
      <c r="G429" s="200">
        <v>45061</v>
      </c>
      <c r="H429" s="201"/>
      <c r="I429" s="196" t="s">
        <v>511</v>
      </c>
      <c r="J429" s="196">
        <v>167</v>
      </c>
      <c r="K429" s="196">
        <v>0</v>
      </c>
      <c r="L429" s="196">
        <v>14</v>
      </c>
      <c r="M429" s="196">
        <v>1</v>
      </c>
      <c r="N429" s="196">
        <v>1</v>
      </c>
      <c r="O429" s="196" t="s">
        <v>13667</v>
      </c>
      <c r="P429" s="202"/>
      <c r="Q429" s="203" t="s">
        <v>11142</v>
      </c>
      <c r="R429" s="215" t="s">
        <v>14116</v>
      </c>
      <c r="S429" s="30"/>
    </row>
    <row r="430" spans="1:19" s="194" customFormat="1" x14ac:dyDescent="0.25">
      <c r="A430" s="199">
        <v>115642</v>
      </c>
      <c r="B430" s="196">
        <v>1584.55</v>
      </c>
      <c r="C430" s="197">
        <v>55</v>
      </c>
      <c r="D430" s="198">
        <v>45069</v>
      </c>
      <c r="E430" s="199">
        <v>10</v>
      </c>
      <c r="F430" s="200">
        <v>45047</v>
      </c>
      <c r="G430" s="200">
        <v>45061</v>
      </c>
      <c r="H430" s="201"/>
      <c r="I430" s="196" t="s">
        <v>511</v>
      </c>
      <c r="J430" s="196">
        <v>89</v>
      </c>
      <c r="K430" s="196">
        <v>13</v>
      </c>
      <c r="L430" s="196">
        <v>17</v>
      </c>
      <c r="M430" s="196">
        <v>1</v>
      </c>
      <c r="N430" s="196">
        <v>1</v>
      </c>
      <c r="O430" s="196" t="s">
        <v>13667</v>
      </c>
      <c r="P430" s="202"/>
      <c r="Q430" s="203" t="s">
        <v>14117</v>
      </c>
      <c r="R430" s="215" t="s">
        <v>14116</v>
      </c>
    </row>
    <row r="431" spans="1:19" s="194" customFormat="1" x14ac:dyDescent="0.25">
      <c r="A431" s="199">
        <v>117353</v>
      </c>
      <c r="B431" s="196">
        <v>5950</v>
      </c>
      <c r="C431" s="197">
        <v>250</v>
      </c>
      <c r="D431" s="198">
        <v>45050</v>
      </c>
      <c r="E431" s="199">
        <v>20</v>
      </c>
      <c r="F431" s="200">
        <v>45030</v>
      </c>
      <c r="G431" s="200">
        <v>45058</v>
      </c>
      <c r="H431" s="201"/>
      <c r="I431" s="196" t="s">
        <v>511</v>
      </c>
      <c r="J431" s="196">
        <v>45</v>
      </c>
      <c r="K431" s="196">
        <v>10</v>
      </c>
      <c r="L431" s="196">
        <v>22</v>
      </c>
      <c r="M431" s="196">
        <v>1</v>
      </c>
      <c r="N431" s="196">
        <v>1</v>
      </c>
      <c r="O431" s="196" t="s">
        <v>13667</v>
      </c>
      <c r="P431" s="202" t="s">
        <v>14118</v>
      </c>
      <c r="Q431" s="203" t="s">
        <v>11272</v>
      </c>
      <c r="R431" s="215" t="s">
        <v>14116</v>
      </c>
    </row>
    <row r="432" spans="1:19" s="194" customFormat="1" x14ac:dyDescent="0.25">
      <c r="A432" s="199" t="s">
        <v>14119</v>
      </c>
      <c r="B432" s="196">
        <f>2463.6*(C432/10)</f>
        <v>492.72</v>
      </c>
      <c r="C432" s="197">
        <v>2</v>
      </c>
      <c r="D432" s="198">
        <v>45015</v>
      </c>
      <c r="E432" s="199">
        <v>15</v>
      </c>
      <c r="F432" s="200">
        <v>45047</v>
      </c>
      <c r="G432" s="200">
        <v>45061</v>
      </c>
      <c r="H432" s="201"/>
      <c r="I432" s="196" t="s">
        <v>511</v>
      </c>
      <c r="J432" s="196">
        <v>757</v>
      </c>
      <c r="K432" s="196">
        <v>12</v>
      </c>
      <c r="L432" s="196">
        <v>66</v>
      </c>
      <c r="M432" s="196">
        <v>1</v>
      </c>
      <c r="N432" s="196">
        <v>1</v>
      </c>
      <c r="O432" s="196" t="s">
        <v>13713</v>
      </c>
      <c r="P432" s="202" t="s">
        <v>14120</v>
      </c>
      <c r="Q432" s="203" t="s">
        <v>14117</v>
      </c>
      <c r="R432" s="215" t="s">
        <v>14121</v>
      </c>
    </row>
    <row r="433" spans="1:18" s="194" customFormat="1" x14ac:dyDescent="0.25">
      <c r="A433" s="199" t="s">
        <v>14122</v>
      </c>
      <c r="B433" s="196">
        <f>5504.7*C433/1430</f>
        <v>550.47</v>
      </c>
      <c r="C433" s="197">
        <v>143</v>
      </c>
      <c r="D433" s="198">
        <v>45057</v>
      </c>
      <c r="E433" s="199">
        <v>20</v>
      </c>
      <c r="F433" s="200">
        <v>45035</v>
      </c>
      <c r="G433" s="200">
        <v>45056</v>
      </c>
      <c r="H433" s="201"/>
      <c r="I433" s="196" t="s">
        <v>511</v>
      </c>
      <c r="J433" s="196">
        <v>23</v>
      </c>
      <c r="K433" s="196">
        <v>0</v>
      </c>
      <c r="L433" s="196">
        <v>8</v>
      </c>
      <c r="M433" s="196">
        <v>0</v>
      </c>
      <c r="N433" s="196">
        <v>1</v>
      </c>
      <c r="O433" s="196" t="s">
        <v>640</v>
      </c>
      <c r="P433" s="202"/>
      <c r="Q433" s="203" t="s">
        <v>11258</v>
      </c>
      <c r="R433" s="215" t="s">
        <v>14121</v>
      </c>
    </row>
    <row r="434" spans="1:18" s="194" customFormat="1" x14ac:dyDescent="0.25">
      <c r="A434" s="199" t="s">
        <v>14123</v>
      </c>
      <c r="B434" s="196">
        <f>4245*C434/70</f>
        <v>1030.9285714285713</v>
      </c>
      <c r="C434" s="197">
        <v>17</v>
      </c>
      <c r="D434" s="198">
        <v>45069</v>
      </c>
      <c r="E434" s="199">
        <v>5</v>
      </c>
      <c r="F434" s="200">
        <v>45051</v>
      </c>
      <c r="G434" s="200">
        <v>45058</v>
      </c>
      <c r="H434" s="201"/>
      <c r="I434" s="196" t="s">
        <v>511</v>
      </c>
      <c r="J434" s="196">
        <v>139</v>
      </c>
      <c r="K434" s="196">
        <v>12</v>
      </c>
      <c r="L434" s="196">
        <v>63</v>
      </c>
      <c r="M434" s="196">
        <v>0</v>
      </c>
      <c r="N434" s="196">
        <v>1</v>
      </c>
      <c r="O434" s="196" t="s">
        <v>640</v>
      </c>
      <c r="P434" s="202"/>
      <c r="Q434" s="203" t="s">
        <v>10832</v>
      </c>
      <c r="R434" s="215" t="s">
        <v>14121</v>
      </c>
    </row>
    <row r="435" spans="1:18" s="367" customFormat="1" x14ac:dyDescent="0.25">
      <c r="A435" s="320" t="s">
        <v>14124</v>
      </c>
      <c r="B435" s="320">
        <f>28692*C435/1200</f>
        <v>28668.09</v>
      </c>
      <c r="C435" s="364">
        <v>1199</v>
      </c>
      <c r="D435" s="365">
        <v>45034</v>
      </c>
      <c r="E435" s="320">
        <v>20</v>
      </c>
      <c r="F435" s="365">
        <v>45027</v>
      </c>
      <c r="G435" s="365">
        <v>45055</v>
      </c>
      <c r="H435" s="388"/>
      <c r="I435" s="320" t="s">
        <v>511</v>
      </c>
      <c r="J435" s="320">
        <v>126</v>
      </c>
      <c r="K435" s="320">
        <v>4</v>
      </c>
      <c r="L435" s="320">
        <v>24</v>
      </c>
      <c r="M435" s="320">
        <v>1</v>
      </c>
      <c r="N435" s="320">
        <v>1</v>
      </c>
      <c r="O435" s="320" t="s">
        <v>13719</v>
      </c>
      <c r="P435" s="366" t="s">
        <v>14061</v>
      </c>
      <c r="Q435" s="320" t="s">
        <v>11285</v>
      </c>
      <c r="R435" s="320" t="s">
        <v>14125</v>
      </c>
    </row>
    <row r="436" spans="1:18" s="194" customFormat="1" x14ac:dyDescent="0.25">
      <c r="A436" s="199">
        <v>117703</v>
      </c>
      <c r="B436" s="196">
        <v>3198.35</v>
      </c>
      <c r="C436" s="197">
        <v>59</v>
      </c>
      <c r="D436" s="198">
        <v>45047</v>
      </c>
      <c r="E436" s="199">
        <v>5</v>
      </c>
      <c r="F436" s="200" t="s">
        <v>13655</v>
      </c>
      <c r="G436" s="200">
        <v>45055</v>
      </c>
      <c r="H436" s="201"/>
      <c r="I436" s="196" t="s">
        <v>511</v>
      </c>
      <c r="J436" s="196">
        <v>139</v>
      </c>
      <c r="K436" s="196">
        <v>7</v>
      </c>
      <c r="L436" s="196">
        <v>48</v>
      </c>
      <c r="M436" s="196">
        <v>1</v>
      </c>
      <c r="N436" s="196">
        <v>1</v>
      </c>
      <c r="O436" s="196" t="s">
        <v>13667</v>
      </c>
      <c r="P436" s="202" t="s">
        <v>14126</v>
      </c>
      <c r="Q436" s="203" t="s">
        <v>11142</v>
      </c>
      <c r="R436" s="215" t="s">
        <v>14125</v>
      </c>
    </row>
    <row r="437" spans="1:18" s="194" customFormat="1" x14ac:dyDescent="0.25">
      <c r="A437" s="199" t="s">
        <v>14127</v>
      </c>
      <c r="B437" s="196">
        <v>6374.9</v>
      </c>
      <c r="C437" s="197">
        <v>98</v>
      </c>
      <c r="D437" s="198">
        <v>45016</v>
      </c>
      <c r="E437" s="199">
        <v>10</v>
      </c>
      <c r="F437" s="200">
        <v>45040</v>
      </c>
      <c r="G437" s="200">
        <v>45054</v>
      </c>
      <c r="H437" s="201"/>
      <c r="I437" s="196" t="s">
        <v>511</v>
      </c>
      <c r="J437" s="196">
        <v>245</v>
      </c>
      <c r="K437" s="196">
        <v>5</v>
      </c>
      <c r="L437" s="196">
        <v>91</v>
      </c>
      <c r="M437" s="196">
        <v>1</v>
      </c>
      <c r="N437" s="196">
        <v>1</v>
      </c>
      <c r="O437" s="196" t="s">
        <v>13713</v>
      </c>
      <c r="P437" s="202" t="s">
        <v>14128</v>
      </c>
      <c r="Q437" s="203" t="s">
        <v>14129</v>
      </c>
      <c r="R437" s="215" t="s">
        <v>14130</v>
      </c>
    </row>
    <row r="438" spans="1:18" s="194" customFormat="1" x14ac:dyDescent="0.25">
      <c r="A438" s="199">
        <v>117299</v>
      </c>
      <c r="B438" s="196">
        <v>1998.3</v>
      </c>
      <c r="C438" s="197">
        <v>10</v>
      </c>
      <c r="D438" s="198">
        <v>45062</v>
      </c>
      <c r="E438" s="199">
        <v>10</v>
      </c>
      <c r="F438" s="200">
        <v>45040</v>
      </c>
      <c r="G438" s="200">
        <v>45054</v>
      </c>
      <c r="H438" s="201"/>
      <c r="I438" s="196" t="s">
        <v>511</v>
      </c>
      <c r="J438" s="196">
        <v>25</v>
      </c>
      <c r="K438" s="196">
        <v>16</v>
      </c>
      <c r="L438" s="196">
        <v>14</v>
      </c>
      <c r="M438" s="196">
        <v>0</v>
      </c>
      <c r="N438" s="196">
        <v>1</v>
      </c>
      <c r="O438" s="196" t="s">
        <v>545</v>
      </c>
      <c r="P438" s="202"/>
      <c r="Q438" s="203" t="s">
        <v>14129</v>
      </c>
      <c r="R438" s="215" t="s">
        <v>14131</v>
      </c>
    </row>
    <row r="439" spans="1:18" s="194" customFormat="1" x14ac:dyDescent="0.25">
      <c r="A439" s="199">
        <v>113364</v>
      </c>
      <c r="B439" s="196">
        <v>2186</v>
      </c>
      <c r="C439" s="197">
        <v>40</v>
      </c>
      <c r="D439" s="198">
        <v>45055</v>
      </c>
      <c r="E439" s="199">
        <v>15</v>
      </c>
      <c r="F439" s="200">
        <v>45030</v>
      </c>
      <c r="G439" s="200">
        <v>45051</v>
      </c>
      <c r="H439" s="201"/>
      <c r="I439" s="196" t="s">
        <v>511</v>
      </c>
      <c r="J439" s="196">
        <v>93</v>
      </c>
      <c r="K439" s="196">
        <v>4</v>
      </c>
      <c r="L439" s="196">
        <v>45</v>
      </c>
      <c r="M439" s="196">
        <v>0</v>
      </c>
      <c r="N439" s="196">
        <v>1</v>
      </c>
      <c r="O439" s="196" t="s">
        <v>545</v>
      </c>
      <c r="P439" s="202"/>
      <c r="Q439" s="203" t="s">
        <v>11272</v>
      </c>
      <c r="R439" s="215" t="s">
        <v>14131</v>
      </c>
    </row>
    <row r="440" spans="1:18" s="194" customFormat="1" x14ac:dyDescent="0.25">
      <c r="A440" s="199" t="s">
        <v>14132</v>
      </c>
      <c r="B440" s="389">
        <f>23125.6*(C440/40)</f>
        <v>9250.24</v>
      </c>
      <c r="C440" s="197">
        <v>16</v>
      </c>
      <c r="D440" s="198">
        <v>44907</v>
      </c>
      <c r="E440" s="199">
        <v>10</v>
      </c>
      <c r="F440" s="200">
        <v>45037</v>
      </c>
      <c r="G440" s="200">
        <v>45051</v>
      </c>
      <c r="H440" s="201"/>
      <c r="I440" s="196" t="s">
        <v>511</v>
      </c>
      <c r="J440" s="196">
        <v>1224</v>
      </c>
      <c r="K440" s="196">
        <v>0</v>
      </c>
      <c r="L440" s="196">
        <v>48</v>
      </c>
      <c r="M440" s="196">
        <v>1</v>
      </c>
      <c r="N440" s="196">
        <v>1</v>
      </c>
      <c r="O440" s="196" t="s">
        <v>13667</v>
      </c>
      <c r="P440" s="202" t="s">
        <v>14133</v>
      </c>
      <c r="Q440" s="203" t="s">
        <v>11220</v>
      </c>
      <c r="R440" s="215" t="s">
        <v>14131</v>
      </c>
    </row>
    <row r="441" spans="1:18" s="194" customFormat="1" x14ac:dyDescent="0.25">
      <c r="A441" s="199">
        <v>117601</v>
      </c>
      <c r="B441" s="196">
        <v>4564.8</v>
      </c>
      <c r="C441" s="197">
        <v>10</v>
      </c>
      <c r="D441" s="198">
        <v>45050</v>
      </c>
      <c r="E441" s="199">
        <v>5</v>
      </c>
      <c r="F441" s="200">
        <v>45047</v>
      </c>
      <c r="G441" s="200" t="s">
        <v>14134</v>
      </c>
      <c r="H441" s="201"/>
      <c r="I441" s="196" t="s">
        <v>511</v>
      </c>
      <c r="J441" s="196">
        <v>966</v>
      </c>
      <c r="K441" s="196">
        <v>9</v>
      </c>
      <c r="L441" s="196">
        <v>112</v>
      </c>
      <c r="M441" s="196">
        <v>1</v>
      </c>
      <c r="N441" s="196">
        <v>1</v>
      </c>
      <c r="O441" s="196" t="s">
        <v>13713</v>
      </c>
      <c r="P441" s="202"/>
      <c r="Q441" s="203" t="s">
        <v>14117</v>
      </c>
      <c r="R441" s="215" t="s">
        <v>14131</v>
      </c>
    </row>
    <row r="442" spans="1:18" s="194" customFormat="1" x14ac:dyDescent="0.25">
      <c r="A442" s="199">
        <v>116708</v>
      </c>
      <c r="B442" s="196">
        <v>2960.5</v>
      </c>
      <c r="C442" s="197">
        <v>10</v>
      </c>
      <c r="D442" s="198">
        <v>45042</v>
      </c>
      <c r="E442" s="199">
        <v>5</v>
      </c>
      <c r="F442" s="200">
        <v>45044</v>
      </c>
      <c r="G442" s="200">
        <v>45051</v>
      </c>
      <c r="H442" s="201"/>
      <c r="I442" s="196" t="s">
        <v>511</v>
      </c>
      <c r="J442" s="196">
        <v>239</v>
      </c>
      <c r="K442" s="196">
        <v>60</v>
      </c>
      <c r="L442" s="196">
        <v>32</v>
      </c>
      <c r="M442" s="196">
        <v>1</v>
      </c>
      <c r="N442" s="196">
        <v>1</v>
      </c>
      <c r="O442" s="196" t="s">
        <v>13667</v>
      </c>
      <c r="P442" s="202" t="s">
        <v>14135</v>
      </c>
      <c r="Q442" s="203" t="s">
        <v>14109</v>
      </c>
      <c r="R442" s="215" t="s">
        <v>14136</v>
      </c>
    </row>
    <row r="443" spans="1:18" s="194" customFormat="1" x14ac:dyDescent="0.25">
      <c r="A443" s="199">
        <v>116291</v>
      </c>
      <c r="B443" s="196">
        <v>2231</v>
      </c>
      <c r="C443" s="197">
        <v>1</v>
      </c>
      <c r="D443" s="198">
        <v>45028</v>
      </c>
      <c r="E443" s="199">
        <v>5</v>
      </c>
      <c r="F443" s="200">
        <v>45041</v>
      </c>
      <c r="G443" s="200" t="s">
        <v>14137</v>
      </c>
      <c r="H443" s="201"/>
      <c r="I443" s="196" t="s">
        <v>511</v>
      </c>
      <c r="J443" s="196">
        <v>74</v>
      </c>
      <c r="K443" s="196">
        <v>7</v>
      </c>
      <c r="L443" s="196">
        <v>14</v>
      </c>
      <c r="M443" s="196">
        <v>0</v>
      </c>
      <c r="N443" s="196">
        <v>1</v>
      </c>
      <c r="O443" s="196" t="s">
        <v>545</v>
      </c>
      <c r="P443" s="202"/>
      <c r="Q443" s="203" t="s">
        <v>14138</v>
      </c>
      <c r="R443" s="215" t="s">
        <v>14136</v>
      </c>
    </row>
    <row r="444" spans="1:18" s="194" customFormat="1" x14ac:dyDescent="0.25">
      <c r="A444" s="199">
        <v>115498</v>
      </c>
      <c r="B444" s="196">
        <v>5763</v>
      </c>
      <c r="C444" s="197">
        <v>100</v>
      </c>
      <c r="D444" s="198">
        <v>44972</v>
      </c>
      <c r="E444" s="199">
        <v>10</v>
      </c>
      <c r="F444" s="200">
        <v>45036</v>
      </c>
      <c r="G444" s="200">
        <v>45050</v>
      </c>
      <c r="H444" s="201"/>
      <c r="I444" s="196" t="s">
        <v>511</v>
      </c>
      <c r="J444" s="196">
        <v>230</v>
      </c>
      <c r="K444" s="196">
        <v>19</v>
      </c>
      <c r="L444" s="196">
        <v>83</v>
      </c>
      <c r="M444" s="196">
        <v>1</v>
      </c>
      <c r="N444" s="196">
        <v>0</v>
      </c>
      <c r="O444" s="196" t="s">
        <v>706</v>
      </c>
      <c r="P444" s="202"/>
      <c r="Q444" s="203" t="s">
        <v>11122</v>
      </c>
      <c r="R444" s="215" t="s">
        <v>14136</v>
      </c>
    </row>
    <row r="445" spans="1:18" s="331" customFormat="1" x14ac:dyDescent="0.25">
      <c r="A445" s="308" t="s">
        <v>14139</v>
      </c>
      <c r="B445" s="390">
        <f>19025*C445/400</f>
        <v>14506.5625</v>
      </c>
      <c r="C445" s="309">
        <v>305</v>
      </c>
      <c r="D445" s="310">
        <v>45044</v>
      </c>
      <c r="E445" s="308">
        <v>3</v>
      </c>
      <c r="F445" s="310">
        <v>45047</v>
      </c>
      <c r="G445" s="310">
        <v>45050</v>
      </c>
      <c r="H445" s="310"/>
      <c r="I445" s="308" t="s">
        <v>511</v>
      </c>
      <c r="J445" s="308">
        <v>50</v>
      </c>
      <c r="K445" s="308">
        <v>11</v>
      </c>
      <c r="L445" s="308">
        <v>22</v>
      </c>
      <c r="M445" s="308">
        <v>0</v>
      </c>
      <c r="N445" s="308">
        <v>1</v>
      </c>
      <c r="O445" s="308" t="s">
        <v>640</v>
      </c>
      <c r="P445" s="312" t="s">
        <v>14140</v>
      </c>
      <c r="Q445" s="313" t="s">
        <v>14102</v>
      </c>
      <c r="R445" s="215" t="s">
        <v>14136</v>
      </c>
    </row>
    <row r="446" spans="1:18" s="194" customFormat="1" x14ac:dyDescent="0.25">
      <c r="A446" s="199">
        <v>117101</v>
      </c>
      <c r="B446" s="196">
        <v>1974.7</v>
      </c>
      <c r="C446" s="197">
        <v>310</v>
      </c>
      <c r="D446" s="198">
        <v>45044</v>
      </c>
      <c r="E446" s="199">
        <v>10</v>
      </c>
      <c r="F446" s="200">
        <v>45036</v>
      </c>
      <c r="G446" s="200">
        <v>45050</v>
      </c>
      <c r="H446" s="201"/>
      <c r="I446" s="196" t="s">
        <v>511</v>
      </c>
      <c r="J446" s="196">
        <v>19</v>
      </c>
      <c r="K446" s="196">
        <v>2</v>
      </c>
      <c r="L446" s="196">
        <v>14</v>
      </c>
      <c r="M446" s="196">
        <v>0</v>
      </c>
      <c r="N446" s="196">
        <v>1</v>
      </c>
      <c r="O446" s="196" t="s">
        <v>545</v>
      </c>
      <c r="P446" s="202" t="s">
        <v>14141</v>
      </c>
      <c r="Q446" s="203" t="s">
        <v>11122</v>
      </c>
      <c r="R446" s="363" t="s">
        <v>14142</v>
      </c>
    </row>
    <row r="447" spans="1:18" s="194" customFormat="1" x14ac:dyDescent="0.25">
      <c r="A447" s="199">
        <v>116612</v>
      </c>
      <c r="B447" s="196">
        <v>6625.1</v>
      </c>
      <c r="C447" s="197" t="s">
        <v>14143</v>
      </c>
      <c r="D447" s="198">
        <v>45040</v>
      </c>
      <c r="E447" s="199">
        <v>20</v>
      </c>
      <c r="F447" s="200">
        <v>45021</v>
      </c>
      <c r="G447" s="200">
        <v>45049</v>
      </c>
      <c r="H447" s="201"/>
      <c r="I447" s="196" t="s">
        <v>511</v>
      </c>
      <c r="J447" s="196">
        <v>370</v>
      </c>
      <c r="K447" s="196">
        <v>2</v>
      </c>
      <c r="L447" s="196">
        <v>66</v>
      </c>
      <c r="M447" s="196">
        <v>1</v>
      </c>
      <c r="N447" s="196">
        <v>1</v>
      </c>
      <c r="O447" s="196" t="s">
        <v>13667</v>
      </c>
      <c r="P447" s="202" t="s">
        <v>14144</v>
      </c>
      <c r="Q447" s="203" t="s">
        <v>14044</v>
      </c>
      <c r="R447" s="363" t="s">
        <v>14145</v>
      </c>
    </row>
    <row r="448" spans="1:18" s="194" customFormat="1" x14ac:dyDescent="0.25">
      <c r="A448" s="199">
        <v>116639</v>
      </c>
      <c r="B448" s="196">
        <v>5235</v>
      </c>
      <c r="C448" s="197">
        <v>5</v>
      </c>
      <c r="D448" s="198">
        <v>45034</v>
      </c>
      <c r="E448" s="199">
        <v>5</v>
      </c>
      <c r="F448" s="200">
        <v>45041</v>
      </c>
      <c r="G448" s="200">
        <v>45048</v>
      </c>
      <c r="H448" s="201"/>
      <c r="I448" s="196" t="s">
        <v>511</v>
      </c>
      <c r="J448" s="196">
        <v>730</v>
      </c>
      <c r="K448" s="196">
        <v>17</v>
      </c>
      <c r="L448" s="196">
        <v>145</v>
      </c>
      <c r="M448" s="196">
        <v>1</v>
      </c>
      <c r="N448" s="196">
        <v>1</v>
      </c>
      <c r="O448" s="196" t="s">
        <v>13672</v>
      </c>
      <c r="P448" s="202"/>
      <c r="Q448" s="203" t="s">
        <v>14138</v>
      </c>
      <c r="R448" s="363" t="s">
        <v>14145</v>
      </c>
    </row>
    <row r="449" spans="1:19" s="194" customFormat="1" x14ac:dyDescent="0.25">
      <c r="A449" s="189" t="s">
        <v>14113</v>
      </c>
      <c r="B449" s="186">
        <f>3683*(C449/29)</f>
        <v>127</v>
      </c>
      <c r="C449" s="187">
        <v>1</v>
      </c>
      <c r="D449" s="188">
        <v>44991</v>
      </c>
      <c r="E449" s="189">
        <v>5</v>
      </c>
      <c r="F449" s="190" t="s">
        <v>13655</v>
      </c>
      <c r="G449" s="190" t="s">
        <v>724</v>
      </c>
      <c r="H449" s="191"/>
      <c r="I449" s="186" t="s">
        <v>14114</v>
      </c>
      <c r="J449" s="186">
        <v>0</v>
      </c>
      <c r="K449" s="186">
        <v>34</v>
      </c>
      <c r="L449" s="186">
        <v>0</v>
      </c>
      <c r="M449" s="186">
        <v>0</v>
      </c>
      <c r="N449" s="186">
        <v>0</v>
      </c>
      <c r="O449" s="186">
        <v>0</v>
      </c>
      <c r="P449" s="192" t="s">
        <v>14115</v>
      </c>
      <c r="Q449" s="193" t="s">
        <v>514</v>
      </c>
      <c r="R449" s="363" t="s">
        <v>14146</v>
      </c>
    </row>
    <row r="450" spans="1:19" s="331" customFormat="1" x14ac:dyDescent="0.25">
      <c r="A450" s="308" t="s">
        <v>14147</v>
      </c>
      <c r="B450" s="308">
        <v>1632</v>
      </c>
      <c r="C450" s="309">
        <v>8</v>
      </c>
      <c r="D450" s="310">
        <v>45006</v>
      </c>
      <c r="E450" s="308">
        <v>3</v>
      </c>
      <c r="F450" s="310">
        <v>45042</v>
      </c>
      <c r="G450" s="310">
        <v>45047</v>
      </c>
      <c r="H450" s="310"/>
      <c r="I450" s="308" t="s">
        <v>511</v>
      </c>
      <c r="J450" s="308">
        <v>3</v>
      </c>
      <c r="K450" s="308">
        <v>0</v>
      </c>
      <c r="L450" s="308">
        <v>1</v>
      </c>
      <c r="M450" s="308">
        <v>1</v>
      </c>
      <c r="N450" s="308">
        <v>1</v>
      </c>
      <c r="O450" s="308" t="s">
        <v>13667</v>
      </c>
      <c r="P450" s="312" t="s">
        <v>14148</v>
      </c>
      <c r="Q450" s="313" t="s">
        <v>14149</v>
      </c>
      <c r="R450" s="363" t="s">
        <v>14146</v>
      </c>
    </row>
    <row r="451" spans="1:19" s="194" customFormat="1" x14ac:dyDescent="0.25">
      <c r="A451" s="199">
        <v>117091</v>
      </c>
      <c r="B451" s="196">
        <v>6320.25</v>
      </c>
      <c r="C451" s="197">
        <v>5</v>
      </c>
      <c r="D451" s="198">
        <v>45029</v>
      </c>
      <c r="E451" s="199">
        <v>5</v>
      </c>
      <c r="F451" s="200">
        <v>45040</v>
      </c>
      <c r="G451" s="200">
        <v>45047</v>
      </c>
      <c r="H451" s="201"/>
      <c r="I451" s="196" t="s">
        <v>511</v>
      </c>
      <c r="J451" s="196">
        <v>1173</v>
      </c>
      <c r="K451" s="196">
        <v>10</v>
      </c>
      <c r="L451" s="196">
        <v>169</v>
      </c>
      <c r="M451" s="196">
        <v>1</v>
      </c>
      <c r="N451" s="196">
        <v>1</v>
      </c>
      <c r="O451" s="196" t="s">
        <v>13832</v>
      </c>
      <c r="P451" s="202"/>
      <c r="Q451" s="203" t="s">
        <v>14129</v>
      </c>
      <c r="R451" s="363" t="s">
        <v>14146</v>
      </c>
    </row>
    <row r="452" spans="1:19" x14ac:dyDescent="0.25">
      <c r="A452" s="390" t="s">
        <v>14150</v>
      </c>
      <c r="B452" s="390">
        <f>19025*C452/400</f>
        <v>3567.1875</v>
      </c>
      <c r="C452" s="391">
        <v>75</v>
      </c>
      <c r="D452" s="392">
        <v>45044</v>
      </c>
      <c r="E452" s="390">
        <v>3</v>
      </c>
      <c r="F452" s="392" t="s">
        <v>13655</v>
      </c>
      <c r="G452" s="392">
        <v>45047</v>
      </c>
      <c r="H452" s="392"/>
      <c r="I452" s="390" t="s">
        <v>511</v>
      </c>
      <c r="J452" s="390">
        <v>50</v>
      </c>
      <c r="K452" s="390">
        <v>11</v>
      </c>
      <c r="L452" s="390">
        <v>22</v>
      </c>
      <c r="M452" s="390">
        <v>0</v>
      </c>
      <c r="N452" s="390">
        <v>1</v>
      </c>
      <c r="O452" s="390" t="s">
        <v>640</v>
      </c>
      <c r="P452" s="393" t="s">
        <v>14140</v>
      </c>
      <c r="Q452" s="394" t="s">
        <v>14151</v>
      </c>
      <c r="R452" s="363" t="s">
        <v>14146</v>
      </c>
      <c r="S452" s="30"/>
    </row>
    <row r="453" spans="1:19" s="32" customFormat="1" ht="15" customHeight="1" x14ac:dyDescent="0.25">
      <c r="A453" s="395" t="s">
        <v>14150</v>
      </c>
      <c r="B453" s="395">
        <f>17600*C453/400</f>
        <v>880</v>
      </c>
      <c r="C453" s="133">
        <v>20</v>
      </c>
      <c r="D453" s="396">
        <v>45044</v>
      </c>
      <c r="E453" s="395">
        <v>3</v>
      </c>
      <c r="F453" s="396" t="s">
        <v>13655</v>
      </c>
      <c r="G453" s="396" t="s">
        <v>724</v>
      </c>
      <c r="H453" s="396"/>
      <c r="I453" s="395" t="s">
        <v>511</v>
      </c>
      <c r="J453" s="395">
        <v>50</v>
      </c>
      <c r="K453" s="395">
        <v>11</v>
      </c>
      <c r="L453" s="395">
        <v>22</v>
      </c>
      <c r="M453" s="395">
        <v>0</v>
      </c>
      <c r="N453" s="395">
        <v>1</v>
      </c>
      <c r="O453" s="395" t="s">
        <v>640</v>
      </c>
      <c r="P453" s="397" t="s">
        <v>14140</v>
      </c>
      <c r="Q453" s="398" t="s">
        <v>14151</v>
      </c>
      <c r="R453" s="363" t="s">
        <v>14152</v>
      </c>
    </row>
    <row r="454" spans="1:19" s="367" customFormat="1" ht="15" customHeight="1" x14ac:dyDescent="0.25">
      <c r="A454" s="320" t="s">
        <v>14153</v>
      </c>
      <c r="B454" s="320">
        <f>2248*C454/70</f>
        <v>2215.8857142857141</v>
      </c>
      <c r="C454" s="364">
        <v>69</v>
      </c>
      <c r="D454" s="365">
        <v>45029</v>
      </c>
      <c r="E454" s="320">
        <v>10</v>
      </c>
      <c r="F454" s="365">
        <v>45033</v>
      </c>
      <c r="G454" s="365">
        <v>45044</v>
      </c>
      <c r="H454" s="201"/>
      <c r="I454" s="320" t="s">
        <v>511</v>
      </c>
      <c r="J454" s="320">
        <v>290</v>
      </c>
      <c r="K454" s="320">
        <v>1</v>
      </c>
      <c r="L454" s="320">
        <v>106</v>
      </c>
      <c r="M454" s="320">
        <v>1</v>
      </c>
      <c r="N454" s="320">
        <v>1</v>
      </c>
      <c r="O454" s="320" t="s">
        <v>13672</v>
      </c>
      <c r="P454" s="366" t="s">
        <v>14095</v>
      </c>
      <c r="Q454" s="320" t="s">
        <v>14096</v>
      </c>
      <c r="R454" s="320" t="s">
        <v>14152</v>
      </c>
    </row>
    <row r="455" spans="1:19" s="194" customFormat="1" ht="15" customHeight="1" x14ac:dyDescent="0.25">
      <c r="A455" s="199" t="s">
        <v>14154</v>
      </c>
      <c r="B455" s="196">
        <v>118585</v>
      </c>
      <c r="C455" s="197">
        <v>187</v>
      </c>
      <c r="D455" s="198">
        <v>44389</v>
      </c>
      <c r="E455" s="199">
        <v>20</v>
      </c>
      <c r="F455" s="200">
        <v>45016</v>
      </c>
      <c r="G455" s="200">
        <v>45044</v>
      </c>
      <c r="H455" s="201"/>
      <c r="I455" s="196" t="s">
        <v>511</v>
      </c>
      <c r="J455" s="196">
        <v>3848</v>
      </c>
      <c r="K455" s="196">
        <v>7</v>
      </c>
      <c r="L455" s="196">
        <v>237</v>
      </c>
      <c r="M455" s="196">
        <v>1</v>
      </c>
      <c r="N455" s="196">
        <v>1</v>
      </c>
      <c r="O455" s="196" t="s">
        <v>13832</v>
      </c>
      <c r="P455" s="202" t="s">
        <v>14155</v>
      </c>
      <c r="Q455" s="203" t="s">
        <v>11438</v>
      </c>
      <c r="R455" s="215" t="s">
        <v>14152</v>
      </c>
    </row>
    <row r="456" spans="1:19" s="331" customFormat="1" x14ac:dyDescent="0.25">
      <c r="A456" s="308" t="s">
        <v>14156</v>
      </c>
      <c r="B456" s="308">
        <f>14614.16*(C456/4)</f>
        <v>7307.08</v>
      </c>
      <c r="C456" s="309">
        <v>2</v>
      </c>
      <c r="D456" s="310">
        <v>44987</v>
      </c>
      <c r="E456" s="308">
        <v>3</v>
      </c>
      <c r="F456" s="310">
        <v>45037</v>
      </c>
      <c r="G456" s="310" t="s">
        <v>14157</v>
      </c>
      <c r="H456" s="310"/>
      <c r="I456" s="308" t="s">
        <v>511</v>
      </c>
      <c r="J456" s="308">
        <v>2945</v>
      </c>
      <c r="K456" s="308">
        <v>77</v>
      </c>
      <c r="L456" s="308">
        <v>147</v>
      </c>
      <c r="M456" s="308">
        <v>1</v>
      </c>
      <c r="N456" s="308">
        <v>1</v>
      </c>
      <c r="O456" s="308" t="s">
        <v>13713</v>
      </c>
      <c r="P456" s="312" t="s">
        <v>14158</v>
      </c>
      <c r="Q456" s="313" t="s">
        <v>11122</v>
      </c>
      <c r="R456" s="215" t="s">
        <v>14159</v>
      </c>
    </row>
    <row r="457" spans="1:19" s="194" customFormat="1" x14ac:dyDescent="0.25">
      <c r="A457" s="199">
        <v>117102</v>
      </c>
      <c r="B457" s="196">
        <v>6237.2</v>
      </c>
      <c r="C457" s="197">
        <v>310</v>
      </c>
      <c r="D457" s="198">
        <v>45040</v>
      </c>
      <c r="E457" s="199">
        <v>5</v>
      </c>
      <c r="F457" s="200">
        <v>45035</v>
      </c>
      <c r="G457" s="200">
        <v>45043</v>
      </c>
      <c r="H457" s="201"/>
      <c r="I457" s="196" t="s">
        <v>511</v>
      </c>
      <c r="J457" s="196">
        <v>96</v>
      </c>
      <c r="K457" s="196">
        <v>3</v>
      </c>
      <c r="L457" s="196">
        <v>38</v>
      </c>
      <c r="M457" s="196">
        <v>1</v>
      </c>
      <c r="N457" s="196">
        <v>1</v>
      </c>
      <c r="O457" s="196" t="s">
        <v>13672</v>
      </c>
      <c r="P457" s="202" t="s">
        <v>14160</v>
      </c>
      <c r="Q457" s="203" t="s">
        <v>11258</v>
      </c>
      <c r="R457" s="215" t="s">
        <v>14161</v>
      </c>
    </row>
    <row r="458" spans="1:19" s="194" customFormat="1" x14ac:dyDescent="0.25">
      <c r="A458" s="199" t="s">
        <v>14162</v>
      </c>
      <c r="B458" s="196">
        <f>11539.2*(C458/60)</f>
        <v>3846.4</v>
      </c>
      <c r="C458" s="197">
        <v>20</v>
      </c>
      <c r="D458" s="198">
        <v>45016</v>
      </c>
      <c r="E458" s="199">
        <v>5</v>
      </c>
      <c r="F458" s="200">
        <v>45036</v>
      </c>
      <c r="G458" s="200">
        <v>45043</v>
      </c>
      <c r="H458" s="201"/>
      <c r="I458" s="196" t="s">
        <v>511</v>
      </c>
      <c r="J458" s="196">
        <v>392</v>
      </c>
      <c r="K458" s="196">
        <v>2</v>
      </c>
      <c r="L458" s="196">
        <v>91</v>
      </c>
      <c r="M458" s="196">
        <v>1</v>
      </c>
      <c r="N458" s="196">
        <v>1</v>
      </c>
      <c r="O458" s="196" t="s">
        <v>13667</v>
      </c>
      <c r="P458" s="202"/>
      <c r="Q458" s="203" t="s">
        <v>11272</v>
      </c>
      <c r="R458" s="215" t="s">
        <v>14163</v>
      </c>
    </row>
    <row r="459" spans="1:19" s="216" customFormat="1" x14ac:dyDescent="0.25">
      <c r="A459" s="399">
        <v>116854</v>
      </c>
      <c r="B459" s="400">
        <v>2750</v>
      </c>
      <c r="C459" s="401">
        <v>20</v>
      </c>
      <c r="D459" s="402">
        <v>45034</v>
      </c>
      <c r="E459" s="399">
        <v>5</v>
      </c>
      <c r="F459" s="403">
        <v>45036</v>
      </c>
      <c r="G459" s="403">
        <v>45043</v>
      </c>
      <c r="H459" s="229"/>
      <c r="I459" s="400" t="s">
        <v>511</v>
      </c>
      <c r="J459" s="400">
        <v>211</v>
      </c>
      <c r="K459" s="400">
        <v>3</v>
      </c>
      <c r="L459" s="400">
        <v>69</v>
      </c>
      <c r="M459" s="400">
        <v>1</v>
      </c>
      <c r="N459" s="400">
        <v>1</v>
      </c>
      <c r="O459" s="400" t="s">
        <v>13667</v>
      </c>
      <c r="P459" s="404"/>
      <c r="Q459" s="405" t="s">
        <v>14096</v>
      </c>
      <c r="R459" s="215" t="s">
        <v>14163</v>
      </c>
    </row>
    <row r="460" spans="1:19" s="194" customFormat="1" x14ac:dyDescent="0.25">
      <c r="A460" s="199">
        <v>116713</v>
      </c>
      <c r="B460" s="196">
        <v>6248.8</v>
      </c>
      <c r="C460" s="197">
        <v>120</v>
      </c>
      <c r="D460" s="198">
        <v>45044</v>
      </c>
      <c r="E460" s="199">
        <v>10</v>
      </c>
      <c r="F460" s="200">
        <v>45028</v>
      </c>
      <c r="G460" s="200">
        <v>45042</v>
      </c>
      <c r="H460" s="201"/>
      <c r="I460" s="196" t="s">
        <v>511</v>
      </c>
      <c r="J460" s="196">
        <v>117</v>
      </c>
      <c r="K460" s="196">
        <v>19</v>
      </c>
      <c r="L460" s="196">
        <v>58</v>
      </c>
      <c r="M460" s="196">
        <v>1</v>
      </c>
      <c r="N460" s="196">
        <v>1</v>
      </c>
      <c r="O460" s="196" t="s">
        <v>13667</v>
      </c>
      <c r="P460" s="202"/>
      <c r="Q460" s="203" t="s">
        <v>14164</v>
      </c>
      <c r="R460" s="215" t="s">
        <v>14163</v>
      </c>
    </row>
    <row r="461" spans="1:19" s="194" customFormat="1" x14ac:dyDescent="0.25">
      <c r="A461" s="199">
        <v>117099</v>
      </c>
      <c r="B461" s="196">
        <v>8229.6</v>
      </c>
      <c r="C461" s="197">
        <v>5</v>
      </c>
      <c r="D461" s="198">
        <v>45030</v>
      </c>
      <c r="E461" s="199">
        <v>5</v>
      </c>
      <c r="F461" s="200">
        <v>45034</v>
      </c>
      <c r="G461" s="200">
        <v>45041</v>
      </c>
      <c r="H461" s="201"/>
      <c r="I461" s="196" t="s">
        <v>511</v>
      </c>
      <c r="J461" s="196">
        <v>702</v>
      </c>
      <c r="K461" s="196">
        <v>3</v>
      </c>
      <c r="L461" s="196">
        <v>192</v>
      </c>
      <c r="M461" s="196">
        <v>1</v>
      </c>
      <c r="N461" s="196">
        <v>1</v>
      </c>
      <c r="O461" s="196" t="s">
        <v>13832</v>
      </c>
      <c r="P461" s="202"/>
      <c r="Q461" s="203" t="s">
        <v>11289</v>
      </c>
      <c r="R461" s="215" t="s">
        <v>14163</v>
      </c>
    </row>
    <row r="462" spans="1:19" s="216" customFormat="1" x14ac:dyDescent="0.25">
      <c r="A462" s="399">
        <v>117356</v>
      </c>
      <c r="B462" s="400">
        <v>2550.75</v>
      </c>
      <c r="C462" s="401">
        <v>47</v>
      </c>
      <c r="D462" s="402">
        <v>45036</v>
      </c>
      <c r="E462" s="399">
        <v>10</v>
      </c>
      <c r="F462" s="403">
        <v>45034</v>
      </c>
      <c r="G462" s="403">
        <v>45048</v>
      </c>
      <c r="H462" s="229"/>
      <c r="I462" s="400" t="s">
        <v>511</v>
      </c>
      <c r="J462" s="400">
        <v>23</v>
      </c>
      <c r="K462" s="400">
        <v>18</v>
      </c>
      <c r="L462" s="400">
        <v>11</v>
      </c>
      <c r="M462" s="400">
        <v>1</v>
      </c>
      <c r="N462" s="400">
        <v>1</v>
      </c>
      <c r="O462" s="400" t="s">
        <v>13667</v>
      </c>
      <c r="P462" s="406" t="s">
        <v>14165</v>
      </c>
      <c r="Q462" s="405" t="s">
        <v>11289</v>
      </c>
      <c r="R462" s="215" t="s">
        <v>14166</v>
      </c>
    </row>
    <row r="463" spans="1:19" s="194" customFormat="1" x14ac:dyDescent="0.25">
      <c r="A463" s="199">
        <v>116591</v>
      </c>
      <c r="B463" s="196">
        <v>1892.7</v>
      </c>
      <c r="C463" s="197">
        <v>30</v>
      </c>
      <c r="D463" s="198">
        <v>45015</v>
      </c>
      <c r="E463" s="199">
        <v>10</v>
      </c>
      <c r="F463" s="200">
        <v>45030</v>
      </c>
      <c r="G463" s="200">
        <v>45044</v>
      </c>
      <c r="H463" s="201"/>
      <c r="I463" s="196" t="s">
        <v>511</v>
      </c>
      <c r="J463" s="196">
        <v>123</v>
      </c>
      <c r="K463" s="196">
        <v>12</v>
      </c>
      <c r="L463" s="196">
        <v>45</v>
      </c>
      <c r="M463" s="196">
        <v>0</v>
      </c>
      <c r="N463" s="196">
        <v>1</v>
      </c>
      <c r="O463" s="196" t="s">
        <v>545</v>
      </c>
      <c r="P463" s="202" t="s">
        <v>14167</v>
      </c>
      <c r="Q463" s="203" t="s">
        <v>11272</v>
      </c>
      <c r="R463" s="215" t="s">
        <v>14168</v>
      </c>
    </row>
    <row r="464" spans="1:19" s="331" customFormat="1" x14ac:dyDescent="0.25">
      <c r="A464" s="308" t="s">
        <v>14169</v>
      </c>
      <c r="B464" s="308">
        <f>3227.5*(C464/6)</f>
        <v>1075.8333333333333</v>
      </c>
      <c r="C464" s="309">
        <v>2</v>
      </c>
      <c r="D464" s="310">
        <v>44935</v>
      </c>
      <c r="E464" s="308">
        <v>3</v>
      </c>
      <c r="F464" s="310">
        <v>45035</v>
      </c>
      <c r="G464" s="310">
        <v>45036</v>
      </c>
      <c r="H464" s="310"/>
      <c r="I464" s="308" t="s">
        <v>511</v>
      </c>
      <c r="J464" s="308">
        <v>200</v>
      </c>
      <c r="K464" s="308">
        <v>11</v>
      </c>
      <c r="L464" s="308">
        <v>15</v>
      </c>
      <c r="M464" s="308">
        <v>1</v>
      </c>
      <c r="N464" s="308">
        <v>1</v>
      </c>
      <c r="O464" s="308" t="s">
        <v>13667</v>
      </c>
      <c r="P464" s="312"/>
      <c r="Q464" s="313" t="s">
        <v>11258</v>
      </c>
      <c r="R464" s="215" t="s">
        <v>14170</v>
      </c>
    </row>
    <row r="465" spans="1:18" s="331" customFormat="1" x14ac:dyDescent="0.25">
      <c r="A465" s="308">
        <v>117480</v>
      </c>
      <c r="B465" s="308">
        <v>3484.25</v>
      </c>
      <c r="C465" s="309">
        <v>5</v>
      </c>
      <c r="D465" s="310">
        <v>45035</v>
      </c>
      <c r="E465" s="308">
        <v>3</v>
      </c>
      <c r="F465" s="310">
        <v>45033</v>
      </c>
      <c r="G465" s="310">
        <v>45036</v>
      </c>
      <c r="H465" s="310"/>
      <c r="I465" s="308" t="s">
        <v>511</v>
      </c>
      <c r="J465" s="308">
        <v>418</v>
      </c>
      <c r="K465" s="308">
        <v>4</v>
      </c>
      <c r="L465" s="308">
        <v>79</v>
      </c>
      <c r="M465" s="308">
        <v>0</v>
      </c>
      <c r="N465" s="308">
        <v>1</v>
      </c>
      <c r="O465" s="308" t="s">
        <v>640</v>
      </c>
      <c r="P465" s="312"/>
      <c r="Q465" s="313" t="s">
        <v>14096</v>
      </c>
      <c r="R465" s="215" t="s">
        <v>14171</v>
      </c>
    </row>
    <row r="466" spans="1:18" s="331" customFormat="1" x14ac:dyDescent="0.25">
      <c r="A466" s="308" t="s">
        <v>14172</v>
      </c>
      <c r="B466" s="308">
        <v>1312.5</v>
      </c>
      <c r="C466" s="309">
        <v>1</v>
      </c>
      <c r="D466" s="310">
        <v>45023</v>
      </c>
      <c r="E466" s="308">
        <v>3</v>
      </c>
      <c r="F466" s="310">
        <v>45029</v>
      </c>
      <c r="G466" s="310" t="s">
        <v>14173</v>
      </c>
      <c r="H466" s="310"/>
      <c r="I466" s="308" t="s">
        <v>511</v>
      </c>
      <c r="J466" s="308">
        <v>149</v>
      </c>
      <c r="K466" s="308">
        <v>3</v>
      </c>
      <c r="L466" s="308">
        <v>44</v>
      </c>
      <c r="M466" s="308">
        <v>0</v>
      </c>
      <c r="N466" s="308">
        <v>1</v>
      </c>
      <c r="O466" s="308" t="s">
        <v>640</v>
      </c>
      <c r="P466" s="312" t="s">
        <v>14174</v>
      </c>
      <c r="Q466" s="313" t="s">
        <v>11289</v>
      </c>
      <c r="R466" s="215" t="s">
        <v>14171</v>
      </c>
    </row>
    <row r="467" spans="1:18" s="331" customFormat="1" x14ac:dyDescent="0.25">
      <c r="A467" s="308" t="s">
        <v>14175</v>
      </c>
      <c r="B467" s="308">
        <v>1312.5</v>
      </c>
      <c r="C467" s="309" t="s">
        <v>6666</v>
      </c>
      <c r="D467" s="310">
        <v>45023</v>
      </c>
      <c r="E467" s="308">
        <v>3</v>
      </c>
      <c r="F467" s="310">
        <v>45029</v>
      </c>
      <c r="G467" s="310">
        <v>45034</v>
      </c>
      <c r="H467" s="310"/>
      <c r="I467" s="308" t="s">
        <v>511</v>
      </c>
      <c r="J467" s="308">
        <v>149</v>
      </c>
      <c r="K467" s="308">
        <v>3</v>
      </c>
      <c r="L467" s="308">
        <v>44</v>
      </c>
      <c r="M467" s="308">
        <v>0</v>
      </c>
      <c r="N467" s="308">
        <v>1</v>
      </c>
      <c r="O467" s="308" t="s">
        <v>640</v>
      </c>
      <c r="P467" s="312" t="s">
        <v>14174</v>
      </c>
      <c r="Q467" s="313" t="s">
        <v>11289</v>
      </c>
      <c r="R467" s="215" t="s">
        <v>14176</v>
      </c>
    </row>
    <row r="468" spans="1:18" s="194" customFormat="1" x14ac:dyDescent="0.25">
      <c r="A468" s="199">
        <v>117166</v>
      </c>
      <c r="B468" s="196">
        <f>5500.8*(C468/12)</f>
        <v>4584</v>
      </c>
      <c r="C468" s="197">
        <v>10</v>
      </c>
      <c r="D468" s="198">
        <v>45029</v>
      </c>
      <c r="E468" s="199">
        <v>5</v>
      </c>
      <c r="F468" s="200">
        <v>45027</v>
      </c>
      <c r="G468" s="200">
        <v>45034</v>
      </c>
      <c r="H468" s="201"/>
      <c r="I468" s="196" t="s">
        <v>511</v>
      </c>
      <c r="J468" s="196">
        <v>691</v>
      </c>
      <c r="K468" s="196">
        <v>55</v>
      </c>
      <c r="L468" s="196">
        <v>74</v>
      </c>
      <c r="M468" s="196">
        <v>1</v>
      </c>
      <c r="N468" s="196">
        <v>1</v>
      </c>
      <c r="O468" s="196" t="s">
        <v>13713</v>
      </c>
      <c r="P468" s="202"/>
      <c r="Q468" s="203" t="s">
        <v>11289</v>
      </c>
      <c r="R468" s="215" t="s">
        <v>14177</v>
      </c>
    </row>
    <row r="469" spans="1:18" s="194" customFormat="1" x14ac:dyDescent="0.25">
      <c r="A469" s="199">
        <v>115998</v>
      </c>
      <c r="B469" s="196">
        <v>7505</v>
      </c>
      <c r="C469" s="197">
        <v>500</v>
      </c>
      <c r="D469" s="198">
        <v>45033</v>
      </c>
      <c r="E469" s="199">
        <v>10</v>
      </c>
      <c r="F469" s="200">
        <v>45019</v>
      </c>
      <c r="G469" s="200">
        <v>45033</v>
      </c>
      <c r="H469" s="201"/>
      <c r="I469" s="196" t="s">
        <v>511</v>
      </c>
      <c r="J469" s="196">
        <v>7</v>
      </c>
      <c r="K469" s="196">
        <v>0</v>
      </c>
      <c r="L469" s="196">
        <v>1</v>
      </c>
      <c r="M469" s="196">
        <v>1</v>
      </c>
      <c r="N469" s="196">
        <v>0</v>
      </c>
      <c r="O469" s="196" t="s">
        <v>798</v>
      </c>
      <c r="P469" s="202" t="s">
        <v>14178</v>
      </c>
      <c r="Q469" s="203" t="s">
        <v>14179</v>
      </c>
      <c r="R469" s="215" t="s">
        <v>14177</v>
      </c>
    </row>
    <row r="470" spans="1:18" s="194" customFormat="1" x14ac:dyDescent="0.25">
      <c r="A470" s="199">
        <v>116640</v>
      </c>
      <c r="B470" s="196">
        <v>2450</v>
      </c>
      <c r="C470" s="197">
        <v>375</v>
      </c>
      <c r="D470" s="198">
        <v>45037</v>
      </c>
      <c r="E470" s="199">
        <v>15</v>
      </c>
      <c r="F470" s="200">
        <v>45012</v>
      </c>
      <c r="G470" s="365">
        <v>45033</v>
      </c>
      <c r="H470" s="201"/>
      <c r="I470" s="196" t="s">
        <v>511</v>
      </c>
      <c r="J470" s="196">
        <v>8</v>
      </c>
      <c r="K470" s="196">
        <v>0</v>
      </c>
      <c r="L470" s="196">
        <v>7</v>
      </c>
      <c r="M470" s="196">
        <v>1</v>
      </c>
      <c r="N470" s="196">
        <v>1</v>
      </c>
      <c r="O470" s="196" t="s">
        <v>13667</v>
      </c>
      <c r="P470" s="202"/>
      <c r="Q470" s="203" t="s">
        <v>14180</v>
      </c>
      <c r="R470" s="215" t="s">
        <v>14177</v>
      </c>
    </row>
    <row r="471" spans="1:18" s="412" customFormat="1" ht="15" customHeight="1" x14ac:dyDescent="0.25">
      <c r="A471" s="407">
        <v>117166</v>
      </c>
      <c r="B471" s="407">
        <f>5500.8*(C471/12)</f>
        <v>916.8</v>
      </c>
      <c r="C471" s="408">
        <v>2</v>
      </c>
      <c r="D471" s="409">
        <v>45029</v>
      </c>
      <c r="E471" s="407">
        <v>5</v>
      </c>
      <c r="F471" s="409">
        <v>45027</v>
      </c>
      <c r="G471" s="409">
        <v>45034</v>
      </c>
      <c r="H471" s="410"/>
      <c r="I471" s="407" t="s">
        <v>511</v>
      </c>
      <c r="J471" s="407">
        <v>691</v>
      </c>
      <c r="K471" s="407">
        <v>55</v>
      </c>
      <c r="L471" s="407">
        <v>74</v>
      </c>
      <c r="M471" s="407">
        <v>1</v>
      </c>
      <c r="N471" s="407">
        <v>1</v>
      </c>
      <c r="O471" s="407" t="s">
        <v>13713</v>
      </c>
      <c r="P471" s="411"/>
      <c r="Q471" s="203" t="s">
        <v>11289</v>
      </c>
      <c r="R471" s="203" t="s">
        <v>14181</v>
      </c>
    </row>
    <row r="472" spans="1:18" s="341" customFormat="1" x14ac:dyDescent="0.25">
      <c r="A472" s="308">
        <v>117148</v>
      </c>
      <c r="B472" s="308">
        <v>2112.5</v>
      </c>
      <c r="C472" s="309">
        <v>30</v>
      </c>
      <c r="D472" s="310">
        <v>45029</v>
      </c>
      <c r="E472" s="308">
        <v>3</v>
      </c>
      <c r="F472" s="310">
        <v>45027</v>
      </c>
      <c r="G472" s="310">
        <v>45030</v>
      </c>
      <c r="H472" s="310"/>
      <c r="I472" s="308" t="s">
        <v>511</v>
      </c>
      <c r="J472" s="308">
        <v>61</v>
      </c>
      <c r="K472" s="308">
        <v>17</v>
      </c>
      <c r="L472" s="308">
        <v>33</v>
      </c>
      <c r="M472" s="308">
        <v>1</v>
      </c>
      <c r="N472" s="308">
        <v>1</v>
      </c>
      <c r="O472" s="308" t="s">
        <v>13667</v>
      </c>
      <c r="P472" s="312"/>
      <c r="Q472" s="313" t="s">
        <v>11285</v>
      </c>
      <c r="R472" s="215" t="s">
        <v>14181</v>
      </c>
    </row>
    <row r="473" spans="1:18" s="194" customFormat="1" x14ac:dyDescent="0.25">
      <c r="A473" s="199">
        <v>116974</v>
      </c>
      <c r="B473" s="196">
        <v>9624.6</v>
      </c>
      <c r="C473" s="197">
        <v>90</v>
      </c>
      <c r="D473" s="198">
        <v>45030</v>
      </c>
      <c r="E473" s="199">
        <v>5</v>
      </c>
      <c r="F473" s="200">
        <v>45023</v>
      </c>
      <c r="G473" s="200">
        <v>45030</v>
      </c>
      <c r="H473" s="201"/>
      <c r="I473" s="196" t="s">
        <v>511</v>
      </c>
      <c r="J473" s="196">
        <v>470</v>
      </c>
      <c r="K473" s="196">
        <v>10</v>
      </c>
      <c r="L473" s="196">
        <v>113</v>
      </c>
      <c r="M473" s="196">
        <v>1</v>
      </c>
      <c r="N473" s="196">
        <v>1</v>
      </c>
      <c r="O473" s="196" t="s">
        <v>13672</v>
      </c>
      <c r="P473" s="202"/>
      <c r="Q473" s="203" t="s">
        <v>11382</v>
      </c>
      <c r="R473" s="215" t="s">
        <v>14181</v>
      </c>
    </row>
    <row r="474" spans="1:18" s="235" customFormat="1" x14ac:dyDescent="0.25">
      <c r="A474" s="199" t="s">
        <v>14182</v>
      </c>
      <c r="B474" s="413">
        <f>32608*(C474/250)</f>
        <v>26086.400000000001</v>
      </c>
      <c r="C474" s="197">
        <v>200</v>
      </c>
      <c r="D474" s="198">
        <v>45014</v>
      </c>
      <c r="E474" s="199">
        <v>8</v>
      </c>
      <c r="F474" s="198">
        <v>45020</v>
      </c>
      <c r="G474" s="198">
        <v>45030</v>
      </c>
      <c r="H474" s="201"/>
      <c r="I474" s="199" t="s">
        <v>511</v>
      </c>
      <c r="J474" s="199">
        <v>444</v>
      </c>
      <c r="K474" s="199">
        <v>16</v>
      </c>
      <c r="L474" s="199">
        <v>62</v>
      </c>
      <c r="M474" s="199">
        <v>1</v>
      </c>
      <c r="N474" s="199">
        <v>1</v>
      </c>
      <c r="O474" s="199" t="s">
        <v>13713</v>
      </c>
      <c r="P474" s="232" t="s">
        <v>14183</v>
      </c>
      <c r="Q474" s="233" t="s">
        <v>11477</v>
      </c>
      <c r="R474" s="215" t="s">
        <v>14181</v>
      </c>
    </row>
    <row r="475" spans="1:18" s="194" customFormat="1" x14ac:dyDescent="0.25">
      <c r="A475" s="199">
        <v>117173</v>
      </c>
      <c r="B475" s="196">
        <v>3401</v>
      </c>
      <c r="C475" s="197">
        <v>50</v>
      </c>
      <c r="D475" s="198">
        <v>45029</v>
      </c>
      <c r="E475" s="199">
        <v>5</v>
      </c>
      <c r="F475" s="200">
        <v>45022</v>
      </c>
      <c r="G475" s="200">
        <v>45029</v>
      </c>
      <c r="H475" s="201"/>
      <c r="I475" s="196" t="s">
        <v>511</v>
      </c>
      <c r="J475" s="196">
        <v>205</v>
      </c>
      <c r="K475" s="196">
        <v>2</v>
      </c>
      <c r="L475" s="196">
        <v>53</v>
      </c>
      <c r="M475" s="196">
        <v>1</v>
      </c>
      <c r="N475" s="196">
        <v>1</v>
      </c>
      <c r="O475" s="196" t="s">
        <v>13667</v>
      </c>
      <c r="P475" s="202"/>
      <c r="Q475" s="203" t="s">
        <v>11425</v>
      </c>
      <c r="R475" s="215" t="s">
        <v>14184</v>
      </c>
    </row>
    <row r="476" spans="1:18" s="235" customFormat="1" x14ac:dyDescent="0.25">
      <c r="A476" s="199" t="s">
        <v>14185</v>
      </c>
      <c r="B476" s="413">
        <f>32608*(C476/250)</f>
        <v>6521.6</v>
      </c>
      <c r="C476" s="197">
        <v>50</v>
      </c>
      <c r="D476" s="198">
        <v>45014</v>
      </c>
      <c r="E476" s="199">
        <v>8</v>
      </c>
      <c r="F476" s="198">
        <v>45020</v>
      </c>
      <c r="G476" s="198">
        <v>45030</v>
      </c>
      <c r="H476" s="201"/>
      <c r="I476" s="199" t="s">
        <v>511</v>
      </c>
      <c r="J476" s="199">
        <v>444</v>
      </c>
      <c r="K476" s="199">
        <v>16</v>
      </c>
      <c r="L476" s="199">
        <v>62</v>
      </c>
      <c r="M476" s="199">
        <v>1</v>
      </c>
      <c r="N476" s="199">
        <v>1</v>
      </c>
      <c r="O476" s="199" t="s">
        <v>13713</v>
      </c>
      <c r="P476" s="232" t="s">
        <v>14183</v>
      </c>
      <c r="Q476" s="233" t="s">
        <v>11477</v>
      </c>
      <c r="R476" s="215" t="s">
        <v>14186</v>
      </c>
    </row>
    <row r="477" spans="1:18" s="194" customFormat="1" x14ac:dyDescent="0.25">
      <c r="A477" s="199">
        <v>117116</v>
      </c>
      <c r="B477" s="196">
        <v>4722.5</v>
      </c>
      <c r="C477" s="197">
        <v>10</v>
      </c>
      <c r="D477" s="198">
        <v>45029</v>
      </c>
      <c r="E477" s="199">
        <v>5</v>
      </c>
      <c r="F477" s="200">
        <v>45023</v>
      </c>
      <c r="G477" s="200">
        <v>45030</v>
      </c>
      <c r="H477" s="201"/>
      <c r="I477" s="196" t="s">
        <v>511</v>
      </c>
      <c r="J477" s="196">
        <v>528</v>
      </c>
      <c r="K477" s="196">
        <v>49</v>
      </c>
      <c r="L477" s="196">
        <v>145</v>
      </c>
      <c r="M477" s="196">
        <v>1</v>
      </c>
      <c r="N477" s="196">
        <v>1</v>
      </c>
      <c r="O477" s="196" t="s">
        <v>13672</v>
      </c>
      <c r="P477" s="202"/>
      <c r="Q477" s="203" t="s">
        <v>11382</v>
      </c>
      <c r="R477" s="215" t="s">
        <v>14186</v>
      </c>
    </row>
    <row r="478" spans="1:18" s="194" customFormat="1" x14ac:dyDescent="0.25">
      <c r="A478" s="199">
        <v>117150</v>
      </c>
      <c r="B478" s="196">
        <v>2645.1</v>
      </c>
      <c r="C478" s="197">
        <v>45</v>
      </c>
      <c r="D478" s="198">
        <v>45029</v>
      </c>
      <c r="E478" s="199">
        <v>5</v>
      </c>
      <c r="F478" s="200">
        <v>45022</v>
      </c>
      <c r="G478" s="200">
        <v>45029</v>
      </c>
      <c r="H478" s="201"/>
      <c r="I478" s="196" t="s">
        <v>511</v>
      </c>
      <c r="J478" s="196">
        <v>109</v>
      </c>
      <c r="K478" s="196">
        <v>13</v>
      </c>
      <c r="L478" s="196">
        <v>40</v>
      </c>
      <c r="M478" s="196">
        <v>1</v>
      </c>
      <c r="N478" s="196">
        <v>1</v>
      </c>
      <c r="O478" s="196" t="s">
        <v>13667</v>
      </c>
      <c r="P478" s="202"/>
      <c r="Q478" s="203" t="s">
        <v>11425</v>
      </c>
      <c r="R478" s="215" t="s">
        <v>14186</v>
      </c>
    </row>
    <row r="479" spans="1:18" s="194" customFormat="1" x14ac:dyDescent="0.25">
      <c r="A479" s="199">
        <v>116995</v>
      </c>
      <c r="B479" s="196">
        <v>4152.25</v>
      </c>
      <c r="C479" s="197">
        <v>15</v>
      </c>
      <c r="D479" s="198">
        <v>45029</v>
      </c>
      <c r="E479" s="199">
        <v>5</v>
      </c>
      <c r="F479" s="200">
        <v>45021</v>
      </c>
      <c r="G479" s="200">
        <v>45028</v>
      </c>
      <c r="H479" s="201"/>
      <c r="I479" s="196" t="s">
        <v>511</v>
      </c>
      <c r="J479" s="196">
        <v>614</v>
      </c>
      <c r="K479" s="196">
        <v>12</v>
      </c>
      <c r="L479" s="196">
        <v>65</v>
      </c>
      <c r="M479" s="196">
        <v>1</v>
      </c>
      <c r="N479" s="196">
        <v>1</v>
      </c>
      <c r="O479" s="196" t="s">
        <v>13667</v>
      </c>
      <c r="P479" s="202"/>
      <c r="Q479" s="203" t="s">
        <v>14044</v>
      </c>
      <c r="R479" s="215" t="s">
        <v>14186</v>
      </c>
    </row>
    <row r="480" spans="1:18" s="194" customFormat="1" x14ac:dyDescent="0.25">
      <c r="A480" s="199" t="s">
        <v>14187</v>
      </c>
      <c r="B480" s="196">
        <v>78731.25</v>
      </c>
      <c r="C480" s="197">
        <v>221</v>
      </c>
      <c r="D480" s="198">
        <v>44456</v>
      </c>
      <c r="E480" s="199">
        <v>20</v>
      </c>
      <c r="F480" s="200">
        <v>44993</v>
      </c>
      <c r="G480" s="200" t="s">
        <v>14188</v>
      </c>
      <c r="H480" s="201"/>
      <c r="I480" s="196" t="s">
        <v>511</v>
      </c>
      <c r="J480" s="196">
        <v>2894</v>
      </c>
      <c r="K480" s="196">
        <v>4</v>
      </c>
      <c r="L480" s="196">
        <v>205</v>
      </c>
      <c r="M480" s="196">
        <v>1</v>
      </c>
      <c r="N480" s="196">
        <v>1</v>
      </c>
      <c r="O480" s="196" t="s">
        <v>13672</v>
      </c>
      <c r="P480" s="202" t="s">
        <v>14155</v>
      </c>
      <c r="Q480" s="203" t="s">
        <v>11745</v>
      </c>
      <c r="R480" s="215" t="s">
        <v>14189</v>
      </c>
    </row>
    <row r="481" spans="1:19" s="194" customFormat="1" x14ac:dyDescent="0.25">
      <c r="A481" s="199">
        <v>116503</v>
      </c>
      <c r="B481" s="196">
        <v>3790</v>
      </c>
      <c r="C481" s="197">
        <v>10</v>
      </c>
      <c r="D481" s="198">
        <v>45034</v>
      </c>
      <c r="E481" s="199">
        <v>15</v>
      </c>
      <c r="F481" s="200">
        <v>45008</v>
      </c>
      <c r="G481" s="200">
        <v>45029</v>
      </c>
      <c r="H481" s="201"/>
      <c r="I481" s="196" t="s">
        <v>511</v>
      </c>
      <c r="J481" s="196">
        <v>542</v>
      </c>
      <c r="K481" s="196">
        <v>57</v>
      </c>
      <c r="L481" s="196">
        <v>104</v>
      </c>
      <c r="M481" s="196">
        <v>0</v>
      </c>
      <c r="N481" s="196">
        <v>1</v>
      </c>
      <c r="O481" s="196" t="s">
        <v>640</v>
      </c>
      <c r="P481" s="202"/>
      <c r="Q481" s="203" t="s">
        <v>11586</v>
      </c>
      <c r="R481" s="215" t="s">
        <v>14190</v>
      </c>
    </row>
    <row r="482" spans="1:19" s="194" customFormat="1" x14ac:dyDescent="0.25">
      <c r="A482" s="199">
        <v>115999</v>
      </c>
      <c r="B482" s="196">
        <v>11800</v>
      </c>
      <c r="C482" s="197">
        <v>500</v>
      </c>
      <c r="D482" s="198">
        <v>45013</v>
      </c>
      <c r="E482" s="199">
        <v>10</v>
      </c>
      <c r="F482" s="200">
        <v>45006</v>
      </c>
      <c r="G482" s="200" t="s">
        <v>14191</v>
      </c>
      <c r="H482" s="201"/>
      <c r="I482" s="196" t="s">
        <v>511</v>
      </c>
      <c r="J482" s="196">
        <v>9</v>
      </c>
      <c r="K482" s="196">
        <v>0</v>
      </c>
      <c r="L482" s="196">
        <v>5</v>
      </c>
      <c r="M482" s="196">
        <v>1</v>
      </c>
      <c r="N482" s="196">
        <v>1</v>
      </c>
      <c r="O482" s="196" t="s">
        <v>13667</v>
      </c>
      <c r="P482" s="202" t="s">
        <v>14192</v>
      </c>
      <c r="Q482" s="203" t="s">
        <v>11670</v>
      </c>
      <c r="R482" s="215" t="s">
        <v>14190</v>
      </c>
    </row>
    <row r="483" spans="1:19" s="194" customFormat="1" x14ac:dyDescent="0.25">
      <c r="A483" s="199">
        <v>114417</v>
      </c>
      <c r="B483" s="196">
        <v>2024</v>
      </c>
      <c r="C483" s="197">
        <v>25</v>
      </c>
      <c r="D483" s="198">
        <v>44988</v>
      </c>
      <c r="E483" s="199">
        <v>20</v>
      </c>
      <c r="F483" s="200">
        <v>44999</v>
      </c>
      <c r="G483" s="200">
        <v>45027</v>
      </c>
      <c r="H483" s="201"/>
      <c r="I483" s="196" t="s">
        <v>511</v>
      </c>
      <c r="J483" s="196">
        <v>82</v>
      </c>
      <c r="K483" s="196">
        <v>12</v>
      </c>
      <c r="L483" s="196">
        <v>33</v>
      </c>
      <c r="M483" s="196">
        <v>1</v>
      </c>
      <c r="N483" s="196">
        <v>1</v>
      </c>
      <c r="O483" s="196" t="s">
        <v>13667</v>
      </c>
      <c r="P483" s="202"/>
      <c r="Q483" s="203" t="s">
        <v>11659</v>
      </c>
      <c r="R483" s="215" t="s">
        <v>14193</v>
      </c>
    </row>
    <row r="484" spans="1:19" s="194" customFormat="1" x14ac:dyDescent="0.25">
      <c r="A484" s="199" t="s">
        <v>14194</v>
      </c>
      <c r="B484" s="196">
        <v>13344.6</v>
      </c>
      <c r="C484" s="197">
        <v>1</v>
      </c>
      <c r="D484" s="198">
        <v>45014</v>
      </c>
      <c r="E484" s="199">
        <v>5</v>
      </c>
      <c r="F484" s="200">
        <v>45020</v>
      </c>
      <c r="G484" s="200">
        <v>45023</v>
      </c>
      <c r="H484" s="201"/>
      <c r="I484" s="196" t="s">
        <v>511</v>
      </c>
      <c r="J484" s="196">
        <v>903</v>
      </c>
      <c r="K484" s="196">
        <v>72</v>
      </c>
      <c r="L484" s="196">
        <v>146</v>
      </c>
      <c r="M484" s="196">
        <v>1</v>
      </c>
      <c r="N484" s="196">
        <v>1</v>
      </c>
      <c r="O484" s="196" t="s">
        <v>13713</v>
      </c>
      <c r="P484" s="202"/>
      <c r="Q484" s="233" t="s">
        <v>11477</v>
      </c>
      <c r="R484" s="215" t="s">
        <v>14193</v>
      </c>
    </row>
    <row r="485" spans="1:19" s="194" customFormat="1" x14ac:dyDescent="0.25">
      <c r="A485" s="199" t="s">
        <v>14195</v>
      </c>
      <c r="B485" s="196">
        <v>5769.6</v>
      </c>
      <c r="C485" s="197">
        <v>40</v>
      </c>
      <c r="D485" s="198">
        <v>45016</v>
      </c>
      <c r="E485" s="199">
        <v>5</v>
      </c>
      <c r="F485" s="200">
        <v>45016</v>
      </c>
      <c r="G485" s="200">
        <v>45023</v>
      </c>
      <c r="H485" s="201"/>
      <c r="I485" s="196" t="s">
        <v>511</v>
      </c>
      <c r="J485" s="196">
        <v>392</v>
      </c>
      <c r="K485" s="196">
        <v>2</v>
      </c>
      <c r="L485" s="196">
        <v>91</v>
      </c>
      <c r="M485" s="196">
        <v>1</v>
      </c>
      <c r="N485" s="196">
        <v>1</v>
      </c>
      <c r="O485" s="196" t="s">
        <v>13667</v>
      </c>
      <c r="P485" s="202"/>
      <c r="Q485" s="203" t="s">
        <v>11438</v>
      </c>
      <c r="R485" s="215" t="s">
        <v>14193</v>
      </c>
    </row>
    <row r="486" spans="1:19" x14ac:dyDescent="0.25">
      <c r="A486" s="199">
        <v>116221</v>
      </c>
      <c r="B486" s="196">
        <v>1500</v>
      </c>
      <c r="C486" s="197">
        <v>49</v>
      </c>
      <c r="D486" s="198">
        <v>45019</v>
      </c>
      <c r="E486" s="199">
        <v>5</v>
      </c>
      <c r="F486" s="200">
        <v>45016</v>
      </c>
      <c r="G486" s="200">
        <v>45023</v>
      </c>
      <c r="H486" s="201"/>
      <c r="I486" s="196" t="s">
        <v>516</v>
      </c>
      <c r="J486" s="196"/>
      <c r="K486" s="196">
        <v>4</v>
      </c>
      <c r="L486" s="196"/>
      <c r="M486" s="196"/>
      <c r="N486" s="196"/>
      <c r="O486" s="196"/>
      <c r="P486" s="202" t="s">
        <v>776</v>
      </c>
      <c r="Q486" s="203" t="s">
        <v>514</v>
      </c>
      <c r="R486" s="215" t="s">
        <v>14196</v>
      </c>
      <c r="S486" s="30"/>
    </row>
    <row r="487" spans="1:19" s="194" customFormat="1" x14ac:dyDescent="0.25">
      <c r="A487" s="199" t="s">
        <v>14197</v>
      </c>
      <c r="B487" s="196">
        <v>1140</v>
      </c>
      <c r="C487" s="197">
        <v>2</v>
      </c>
      <c r="D487" s="198">
        <v>45006</v>
      </c>
      <c r="E487" s="199">
        <v>5</v>
      </c>
      <c r="F487" s="200">
        <v>45019</v>
      </c>
      <c r="G487" s="200">
        <v>45026</v>
      </c>
      <c r="H487" s="201"/>
      <c r="I487" s="196" t="s">
        <v>511</v>
      </c>
      <c r="J487" s="196">
        <v>3</v>
      </c>
      <c r="K487" s="196">
        <v>0</v>
      </c>
      <c r="L487" s="196">
        <v>1</v>
      </c>
      <c r="M487" s="196">
        <v>1</v>
      </c>
      <c r="N487" s="196">
        <v>1</v>
      </c>
      <c r="O487" s="196" t="s">
        <v>13667</v>
      </c>
      <c r="P487" s="202"/>
      <c r="Q487" s="203" t="s">
        <v>14179</v>
      </c>
      <c r="R487" s="215" t="s">
        <v>14198</v>
      </c>
    </row>
    <row r="488" spans="1:19" s="194" customFormat="1" x14ac:dyDescent="0.25">
      <c r="A488" s="199">
        <v>116047</v>
      </c>
      <c r="B488" s="196">
        <v>7532.78</v>
      </c>
      <c r="C488" s="197">
        <v>3</v>
      </c>
      <c r="D488" s="198">
        <v>44987</v>
      </c>
      <c r="E488" s="199">
        <v>5</v>
      </c>
      <c r="F488" s="200">
        <v>45014</v>
      </c>
      <c r="G488" s="200">
        <v>45021</v>
      </c>
      <c r="H488" s="201"/>
      <c r="I488" s="196" t="s">
        <v>13664</v>
      </c>
      <c r="J488" s="196">
        <v>1199</v>
      </c>
      <c r="K488" s="196">
        <v>9</v>
      </c>
      <c r="L488" s="196">
        <v>184</v>
      </c>
      <c r="M488" s="196">
        <v>1</v>
      </c>
      <c r="N488" s="196">
        <v>1</v>
      </c>
      <c r="O488" s="196" t="s">
        <v>13672</v>
      </c>
      <c r="P488" s="202"/>
      <c r="Q488" s="203" t="s">
        <v>14199</v>
      </c>
      <c r="R488" s="215" t="s">
        <v>14198</v>
      </c>
    </row>
    <row r="489" spans="1:19" s="194" customFormat="1" x14ac:dyDescent="0.25">
      <c r="A489" s="199" t="s">
        <v>14200</v>
      </c>
      <c r="B489" s="196">
        <v>2248</v>
      </c>
      <c r="C489" s="197">
        <v>30</v>
      </c>
      <c r="D489" s="198">
        <v>45029</v>
      </c>
      <c r="E489" s="199">
        <v>10</v>
      </c>
      <c r="F489" s="200">
        <v>45007</v>
      </c>
      <c r="G489" s="200">
        <v>45021</v>
      </c>
      <c r="H489" s="201"/>
      <c r="I489" s="196" t="s">
        <v>511</v>
      </c>
      <c r="J489" s="196">
        <v>290</v>
      </c>
      <c r="K489" s="196">
        <v>1</v>
      </c>
      <c r="L489" s="196">
        <v>106</v>
      </c>
      <c r="M489" s="196">
        <v>1</v>
      </c>
      <c r="N489" s="196">
        <v>1</v>
      </c>
      <c r="O489" s="196" t="s">
        <v>13672</v>
      </c>
      <c r="P489" s="202" t="s">
        <v>14095</v>
      </c>
      <c r="Q489" s="203" t="s">
        <v>11604</v>
      </c>
      <c r="R489" s="215" t="s">
        <v>14198</v>
      </c>
    </row>
    <row r="490" spans="1:19" s="341" customFormat="1" x14ac:dyDescent="0.25">
      <c r="A490" s="308">
        <v>116984</v>
      </c>
      <c r="B490" s="308">
        <v>2838</v>
      </c>
      <c r="C490" s="309">
        <v>4</v>
      </c>
      <c r="D490" s="310">
        <v>45020</v>
      </c>
      <c r="E490" s="308">
        <v>3</v>
      </c>
      <c r="F490" s="310">
        <v>45016</v>
      </c>
      <c r="G490" s="310">
        <v>45021</v>
      </c>
      <c r="H490" s="310"/>
      <c r="I490" s="308" t="s">
        <v>511</v>
      </c>
      <c r="J490" s="308">
        <v>186</v>
      </c>
      <c r="K490" s="308">
        <v>47</v>
      </c>
      <c r="L490" s="308">
        <v>56</v>
      </c>
      <c r="M490" s="308">
        <v>0</v>
      </c>
      <c r="N490" s="308">
        <v>1</v>
      </c>
      <c r="O490" s="308" t="s">
        <v>545</v>
      </c>
      <c r="P490" s="312"/>
      <c r="Q490" s="313" t="s">
        <v>11438</v>
      </c>
      <c r="R490" s="215" t="s">
        <v>14198</v>
      </c>
    </row>
    <row r="491" spans="1:19" s="194" customFormat="1" x14ac:dyDescent="0.25">
      <c r="A491" s="199">
        <v>116877</v>
      </c>
      <c r="B491" s="196">
        <f>2310*(C491/250)</f>
        <v>2310</v>
      </c>
      <c r="C491" s="197">
        <v>250</v>
      </c>
      <c r="D491" s="198">
        <v>45012</v>
      </c>
      <c r="E491" s="199">
        <v>5</v>
      </c>
      <c r="F491" s="200">
        <v>45014</v>
      </c>
      <c r="G491" s="414">
        <v>45021</v>
      </c>
      <c r="H491" s="213"/>
      <c r="I491" s="196" t="s">
        <v>511</v>
      </c>
      <c r="J491" s="196">
        <v>14</v>
      </c>
      <c r="K491" s="196">
        <v>2</v>
      </c>
      <c r="L491" s="196">
        <v>7</v>
      </c>
      <c r="M491" s="196">
        <v>1</v>
      </c>
      <c r="N491" s="196">
        <v>1</v>
      </c>
      <c r="O491" s="196" t="s">
        <v>13667</v>
      </c>
      <c r="P491" s="202"/>
      <c r="Q491" s="203" t="s">
        <v>11483</v>
      </c>
      <c r="R491" s="215" t="s">
        <v>14198</v>
      </c>
    </row>
    <row r="492" spans="1:19" s="194" customFormat="1" x14ac:dyDescent="0.25">
      <c r="A492" s="199" t="s">
        <v>14201</v>
      </c>
      <c r="B492" s="389">
        <f>23625*(C492/900)</f>
        <v>20868.75</v>
      </c>
      <c r="C492" s="197">
        <f>900-105</f>
        <v>795</v>
      </c>
      <c r="D492" s="198">
        <v>44979</v>
      </c>
      <c r="E492" s="199">
        <v>20</v>
      </c>
      <c r="F492" s="200">
        <v>44993</v>
      </c>
      <c r="G492" s="200">
        <v>45021</v>
      </c>
      <c r="H492" s="201"/>
      <c r="I492" s="196" t="s">
        <v>511</v>
      </c>
      <c r="J492" s="196">
        <v>155</v>
      </c>
      <c r="K492" s="196">
        <v>3</v>
      </c>
      <c r="L492" s="196">
        <v>30</v>
      </c>
      <c r="M492" s="196">
        <v>1</v>
      </c>
      <c r="N492" s="196">
        <v>1</v>
      </c>
      <c r="O492" s="196" t="s">
        <v>13672</v>
      </c>
      <c r="P492" s="202"/>
      <c r="Q492" s="203" t="s">
        <v>11745</v>
      </c>
      <c r="R492" s="215" t="s">
        <v>14198</v>
      </c>
    </row>
    <row r="493" spans="1:19" s="194" customFormat="1" x14ac:dyDescent="0.25">
      <c r="A493" s="338">
        <v>107990</v>
      </c>
      <c r="B493" s="196">
        <v>5310</v>
      </c>
      <c r="C493" s="197">
        <v>1000</v>
      </c>
      <c r="D493" s="198">
        <v>45014</v>
      </c>
      <c r="E493" s="199">
        <v>15</v>
      </c>
      <c r="F493" s="200">
        <v>44999</v>
      </c>
      <c r="G493" s="200">
        <v>45020</v>
      </c>
      <c r="H493" s="201"/>
      <c r="I493" s="196" t="s">
        <v>511</v>
      </c>
      <c r="J493" s="196">
        <v>29</v>
      </c>
      <c r="K493" s="196">
        <v>0</v>
      </c>
      <c r="L493" s="196">
        <v>28</v>
      </c>
      <c r="M493" s="196">
        <v>1</v>
      </c>
      <c r="N493" s="196">
        <v>1</v>
      </c>
      <c r="O493" s="196" t="s">
        <v>13667</v>
      </c>
      <c r="P493" s="202"/>
      <c r="Q493" s="203" t="s">
        <v>11659</v>
      </c>
      <c r="R493" s="215" t="s">
        <v>14202</v>
      </c>
    </row>
    <row r="494" spans="1:19" s="194" customFormat="1" x14ac:dyDescent="0.25">
      <c r="A494" s="199">
        <v>115701</v>
      </c>
      <c r="B494" s="196">
        <v>3375</v>
      </c>
      <c r="C494" s="197">
        <v>50</v>
      </c>
      <c r="D494" s="198">
        <v>45013</v>
      </c>
      <c r="E494" s="199">
        <v>10</v>
      </c>
      <c r="F494" s="200">
        <v>45006</v>
      </c>
      <c r="G494" s="200">
        <v>45020</v>
      </c>
      <c r="H494" s="201"/>
      <c r="I494" s="196" t="s">
        <v>511</v>
      </c>
      <c r="J494" s="196">
        <v>150</v>
      </c>
      <c r="K494" s="196">
        <v>30</v>
      </c>
      <c r="L494" s="196">
        <v>39</v>
      </c>
      <c r="M494" s="196">
        <v>0</v>
      </c>
      <c r="N494" s="196">
        <v>1</v>
      </c>
      <c r="O494" s="196" t="s">
        <v>545</v>
      </c>
      <c r="P494" s="202" t="s">
        <v>14203</v>
      </c>
      <c r="Q494" s="203" t="s">
        <v>11670</v>
      </c>
      <c r="R494" s="215" t="s">
        <v>14204</v>
      </c>
    </row>
    <row r="495" spans="1:19" s="194" customFormat="1" x14ac:dyDescent="0.25">
      <c r="A495" s="199">
        <v>116516</v>
      </c>
      <c r="B495" s="196">
        <v>6000</v>
      </c>
      <c r="C495" s="197">
        <v>10</v>
      </c>
      <c r="D495" s="198">
        <v>45013</v>
      </c>
      <c r="E495" s="199">
        <v>10</v>
      </c>
      <c r="F495" s="200">
        <v>45005</v>
      </c>
      <c r="G495" s="200">
        <v>45019</v>
      </c>
      <c r="H495" s="201"/>
      <c r="I495" s="196" t="s">
        <v>511</v>
      </c>
      <c r="J495" s="196">
        <v>554</v>
      </c>
      <c r="K495" s="196">
        <v>2</v>
      </c>
      <c r="L495" s="196">
        <v>44</v>
      </c>
      <c r="M495" s="196">
        <v>1</v>
      </c>
      <c r="N495" s="196">
        <v>1</v>
      </c>
      <c r="O495" s="196" t="s">
        <v>13667</v>
      </c>
      <c r="P495" s="202"/>
      <c r="Q495" s="203" t="s">
        <v>14205</v>
      </c>
      <c r="R495" s="215" t="s">
        <v>14204</v>
      </c>
    </row>
    <row r="496" spans="1:19" s="194" customFormat="1" x14ac:dyDescent="0.25">
      <c r="A496" s="199" t="s">
        <v>14206</v>
      </c>
      <c r="B496" s="196">
        <f>3683*(C496/29)</f>
        <v>127</v>
      </c>
      <c r="C496" s="197">
        <v>1</v>
      </c>
      <c r="D496" s="198">
        <v>44991</v>
      </c>
      <c r="E496" s="199">
        <v>5</v>
      </c>
      <c r="F496" s="200">
        <v>45009</v>
      </c>
      <c r="G496" s="200">
        <v>45016</v>
      </c>
      <c r="H496" s="201"/>
      <c r="I496" s="196" t="s">
        <v>14114</v>
      </c>
      <c r="J496" s="196">
        <v>0</v>
      </c>
      <c r="K496" s="196">
        <v>34</v>
      </c>
      <c r="L496" s="196">
        <v>0</v>
      </c>
      <c r="M496" s="196">
        <v>0</v>
      </c>
      <c r="N496" s="196">
        <v>0</v>
      </c>
      <c r="O496" s="196">
        <v>0</v>
      </c>
      <c r="P496" s="202" t="s">
        <v>14115</v>
      </c>
      <c r="Q496" s="203" t="s">
        <v>514</v>
      </c>
      <c r="R496" s="215" t="s">
        <v>14207</v>
      </c>
    </row>
    <row r="497" spans="1:29" s="194" customFormat="1" x14ac:dyDescent="0.25">
      <c r="A497" s="199">
        <v>112908</v>
      </c>
      <c r="B497" s="389">
        <v>10586</v>
      </c>
      <c r="C497" s="339">
        <v>10</v>
      </c>
      <c r="D497" s="198">
        <v>44914</v>
      </c>
      <c r="E497" s="199">
        <v>10</v>
      </c>
      <c r="F497" s="200">
        <v>45002</v>
      </c>
      <c r="G497" s="200">
        <v>45016</v>
      </c>
      <c r="H497" s="201"/>
      <c r="I497" s="196" t="s">
        <v>511</v>
      </c>
      <c r="J497" s="196">
        <v>753</v>
      </c>
      <c r="K497" s="196">
        <v>31</v>
      </c>
      <c r="L497" s="196">
        <v>104</v>
      </c>
      <c r="M497" s="196">
        <v>1</v>
      </c>
      <c r="N497" s="196">
        <v>1</v>
      </c>
      <c r="O497" s="196" t="s">
        <v>13713</v>
      </c>
      <c r="P497" s="202"/>
      <c r="Q497" s="203" t="s">
        <v>11678</v>
      </c>
      <c r="R497" s="215" t="s">
        <v>14207</v>
      </c>
      <c r="S497" s="367"/>
      <c r="T497" s="367"/>
      <c r="U497" s="367"/>
      <c r="V497" s="367"/>
      <c r="W497" s="367"/>
      <c r="X497" s="367"/>
      <c r="Y497" s="367"/>
      <c r="Z497" s="367"/>
      <c r="AA497" s="367"/>
      <c r="AB497" s="367"/>
      <c r="AC497" s="367"/>
    </row>
    <row r="498" spans="1:29" s="194" customFormat="1" x14ac:dyDescent="0.25">
      <c r="A498" s="199">
        <v>116743</v>
      </c>
      <c r="B498" s="196">
        <v>2715.5</v>
      </c>
      <c r="C498" s="197">
        <v>2</v>
      </c>
      <c r="D498" s="198">
        <v>45015</v>
      </c>
      <c r="E498" s="199">
        <v>5</v>
      </c>
      <c r="F498" s="200">
        <v>45009</v>
      </c>
      <c r="G498" s="200">
        <v>45016</v>
      </c>
      <c r="H498" s="201"/>
      <c r="I498" s="196" t="s">
        <v>511</v>
      </c>
      <c r="J498" s="196">
        <v>386</v>
      </c>
      <c r="K498" s="196">
        <v>91</v>
      </c>
      <c r="L498" s="196">
        <v>39</v>
      </c>
      <c r="M498" s="196">
        <v>1</v>
      </c>
      <c r="N498" s="196">
        <v>1</v>
      </c>
      <c r="O498" s="196" t="s">
        <v>13667</v>
      </c>
      <c r="P498" s="202" t="s">
        <v>14208</v>
      </c>
      <c r="Q498" s="203" t="s">
        <v>11498</v>
      </c>
      <c r="R498" s="215" t="s">
        <v>14209</v>
      </c>
    </row>
    <row r="499" spans="1:29" s="194" customFormat="1" x14ac:dyDescent="0.25">
      <c r="A499" s="199">
        <v>116744</v>
      </c>
      <c r="B499" s="196">
        <v>2715.5</v>
      </c>
      <c r="C499" s="197">
        <v>2</v>
      </c>
      <c r="D499" s="198">
        <v>45008</v>
      </c>
      <c r="E499" s="199">
        <v>5</v>
      </c>
      <c r="F499" s="200">
        <v>45009</v>
      </c>
      <c r="G499" s="200">
        <v>45016</v>
      </c>
      <c r="H499" s="201"/>
      <c r="I499" s="196" t="s">
        <v>511</v>
      </c>
      <c r="J499" s="196">
        <v>386</v>
      </c>
      <c r="K499" s="196">
        <v>91</v>
      </c>
      <c r="L499" s="196">
        <v>39</v>
      </c>
      <c r="M499" s="196">
        <v>1</v>
      </c>
      <c r="N499" s="196">
        <v>1</v>
      </c>
      <c r="O499" s="196" t="s">
        <v>13667</v>
      </c>
      <c r="P499" s="202" t="s">
        <v>14208</v>
      </c>
      <c r="Q499" s="203" t="s">
        <v>11498</v>
      </c>
      <c r="R499" s="215" t="s">
        <v>14209</v>
      </c>
    </row>
    <row r="500" spans="1:29" s="331" customFormat="1" x14ac:dyDescent="0.25">
      <c r="A500" s="308">
        <v>115113</v>
      </c>
      <c r="B500" s="308">
        <v>3650</v>
      </c>
      <c r="C500" s="309">
        <v>10</v>
      </c>
      <c r="D500" s="310">
        <v>44977</v>
      </c>
      <c r="E500" s="308">
        <v>3</v>
      </c>
      <c r="F500" s="310">
        <v>45012</v>
      </c>
      <c r="G500" s="310">
        <v>45015</v>
      </c>
      <c r="H500" s="310"/>
      <c r="I500" s="308" t="s">
        <v>511</v>
      </c>
      <c r="J500" s="308">
        <v>2</v>
      </c>
      <c r="K500" s="308">
        <v>0</v>
      </c>
      <c r="L500" s="308">
        <v>2</v>
      </c>
      <c r="M500" s="308">
        <v>1</v>
      </c>
      <c r="N500" s="308">
        <v>1</v>
      </c>
      <c r="O500" s="308" t="s">
        <v>13667</v>
      </c>
      <c r="P500" s="312"/>
      <c r="Q500" s="313" t="s">
        <v>14180</v>
      </c>
      <c r="R500" s="215" t="s">
        <v>14209</v>
      </c>
    </row>
    <row r="501" spans="1:29" s="194" customFormat="1" x14ac:dyDescent="0.25">
      <c r="A501" s="199">
        <v>116927</v>
      </c>
      <c r="B501" s="196">
        <v>400</v>
      </c>
      <c r="C501" s="197">
        <v>2</v>
      </c>
      <c r="D501" s="198">
        <v>45013</v>
      </c>
      <c r="E501" s="199">
        <v>5</v>
      </c>
      <c r="F501" s="200" t="s">
        <v>13655</v>
      </c>
      <c r="G501" s="200">
        <v>45015</v>
      </c>
      <c r="H501" s="201"/>
      <c r="I501" s="196" t="s">
        <v>14114</v>
      </c>
      <c r="J501" s="196"/>
      <c r="K501" s="196"/>
      <c r="L501" s="196"/>
      <c r="M501" s="196"/>
      <c r="N501" s="196"/>
      <c r="O501" s="196"/>
      <c r="P501" s="202" t="s">
        <v>14210</v>
      </c>
      <c r="Q501" s="203" t="s">
        <v>514</v>
      </c>
      <c r="R501" s="215" t="s">
        <v>14209</v>
      </c>
    </row>
    <row r="502" spans="1:29" s="194" customFormat="1" ht="15" customHeight="1" x14ac:dyDescent="0.25">
      <c r="A502" s="199" t="s">
        <v>14211</v>
      </c>
      <c r="B502" s="196">
        <v>1238</v>
      </c>
      <c r="C502" s="197">
        <v>2</v>
      </c>
      <c r="D502" s="198">
        <v>45016</v>
      </c>
      <c r="E502" s="199">
        <v>5</v>
      </c>
      <c r="F502" s="200">
        <v>45008</v>
      </c>
      <c r="G502" s="200">
        <v>45015</v>
      </c>
      <c r="H502" s="201"/>
      <c r="I502" s="196" t="s">
        <v>511</v>
      </c>
      <c r="J502" s="196">
        <v>245</v>
      </c>
      <c r="K502" s="196">
        <v>5</v>
      </c>
      <c r="L502" s="196">
        <v>91</v>
      </c>
      <c r="M502" s="196">
        <v>1</v>
      </c>
      <c r="N502" s="196">
        <v>1</v>
      </c>
      <c r="O502" s="196" t="s">
        <v>13713</v>
      </c>
      <c r="P502" s="202"/>
      <c r="Q502" s="203" t="s">
        <v>11586</v>
      </c>
      <c r="R502" s="215" t="s">
        <v>14209</v>
      </c>
    </row>
    <row r="503" spans="1:29" s="331" customFormat="1" x14ac:dyDescent="0.25">
      <c r="A503" s="308">
        <v>117025</v>
      </c>
      <c r="B503" s="308">
        <v>3840</v>
      </c>
      <c r="C503" s="309">
        <v>12</v>
      </c>
      <c r="D503" s="310">
        <v>45015</v>
      </c>
      <c r="E503" s="308">
        <v>3</v>
      </c>
      <c r="F503" s="310">
        <v>45012</v>
      </c>
      <c r="G503" s="310">
        <v>45015</v>
      </c>
      <c r="H503" s="310"/>
      <c r="I503" s="308" t="s">
        <v>511</v>
      </c>
      <c r="J503" s="308">
        <v>2</v>
      </c>
      <c r="K503" s="308">
        <v>4</v>
      </c>
      <c r="L503" s="308">
        <v>1</v>
      </c>
      <c r="M503" s="308">
        <v>0</v>
      </c>
      <c r="N503" s="308">
        <v>1</v>
      </c>
      <c r="O503" s="308" t="s">
        <v>545</v>
      </c>
      <c r="P503" s="312" t="s">
        <v>14212</v>
      </c>
      <c r="Q503" s="313" t="s">
        <v>14180</v>
      </c>
      <c r="R503" s="215" t="s">
        <v>14209</v>
      </c>
    </row>
    <row r="504" spans="1:29" s="331" customFormat="1" x14ac:dyDescent="0.25">
      <c r="A504" s="308" t="s">
        <v>14213</v>
      </c>
      <c r="B504" s="308">
        <f>14614.16*(C504/4)</f>
        <v>7307.08</v>
      </c>
      <c r="C504" s="309">
        <v>2</v>
      </c>
      <c r="D504" s="310">
        <v>44987</v>
      </c>
      <c r="E504" s="308">
        <v>3</v>
      </c>
      <c r="F504" s="310">
        <v>45009</v>
      </c>
      <c r="G504" s="310">
        <v>45015</v>
      </c>
      <c r="H504" s="310"/>
      <c r="I504" s="308" t="s">
        <v>511</v>
      </c>
      <c r="J504" s="308">
        <v>2945</v>
      </c>
      <c r="K504" s="308">
        <v>77</v>
      </c>
      <c r="L504" s="308">
        <v>147</v>
      </c>
      <c r="M504" s="308">
        <v>1</v>
      </c>
      <c r="N504" s="308">
        <v>1</v>
      </c>
      <c r="O504" s="308" t="s">
        <v>13713</v>
      </c>
      <c r="P504" s="312"/>
      <c r="Q504" s="313" t="s">
        <v>11498</v>
      </c>
      <c r="R504" s="215" t="s">
        <v>14209</v>
      </c>
    </row>
    <row r="505" spans="1:29" s="194" customFormat="1" x14ac:dyDescent="0.25">
      <c r="A505" s="199" t="s">
        <v>14214</v>
      </c>
      <c r="B505" s="196">
        <v>5218.5600000000004</v>
      </c>
      <c r="C505" s="197">
        <v>48</v>
      </c>
      <c r="D505" s="198">
        <v>45000</v>
      </c>
      <c r="E505" s="199">
        <v>5</v>
      </c>
      <c r="F505" s="200">
        <v>45007</v>
      </c>
      <c r="G505" s="200">
        <v>45015</v>
      </c>
      <c r="H505" s="201"/>
      <c r="I505" s="196" t="s">
        <v>511</v>
      </c>
      <c r="J505" s="196">
        <v>259</v>
      </c>
      <c r="K505" s="196">
        <v>10</v>
      </c>
      <c r="L505" s="196">
        <v>65</v>
      </c>
      <c r="M505" s="196">
        <v>1</v>
      </c>
      <c r="N505" s="196">
        <v>1</v>
      </c>
      <c r="O505" s="196" t="s">
        <v>13667</v>
      </c>
      <c r="P505" s="202" t="s">
        <v>13949</v>
      </c>
      <c r="Q505" s="203" t="s">
        <v>11604</v>
      </c>
      <c r="R505" s="215" t="s">
        <v>14209</v>
      </c>
    </row>
    <row r="506" spans="1:29" s="367" customFormat="1" x14ac:dyDescent="0.25">
      <c r="A506" s="320" t="s">
        <v>14215</v>
      </c>
      <c r="B506" s="320">
        <f>2463.6*(C506/10)</f>
        <v>1970.88</v>
      </c>
      <c r="C506" s="364">
        <v>8</v>
      </c>
      <c r="D506" s="365">
        <v>45015</v>
      </c>
      <c r="E506" s="320">
        <v>15</v>
      </c>
      <c r="F506" s="365">
        <v>44994</v>
      </c>
      <c r="G506" s="365">
        <v>45015</v>
      </c>
      <c r="H506" s="201"/>
      <c r="I506" s="320" t="s">
        <v>511</v>
      </c>
      <c r="J506" s="320">
        <v>757</v>
      </c>
      <c r="K506" s="320">
        <v>12</v>
      </c>
      <c r="L506" s="320">
        <v>66</v>
      </c>
      <c r="M506" s="320">
        <v>1</v>
      </c>
      <c r="N506" s="320">
        <v>1</v>
      </c>
      <c r="O506" s="320" t="s">
        <v>13713</v>
      </c>
      <c r="P506" s="366" t="s">
        <v>14120</v>
      </c>
      <c r="Q506" s="320" t="s">
        <v>11767</v>
      </c>
      <c r="R506" s="363" t="s">
        <v>14216</v>
      </c>
    </row>
    <row r="507" spans="1:29" s="194" customFormat="1" x14ac:dyDescent="0.25">
      <c r="A507" s="199">
        <v>116241</v>
      </c>
      <c r="B507" s="196">
        <v>14505</v>
      </c>
      <c r="C507" s="197">
        <v>250</v>
      </c>
      <c r="D507" s="198">
        <v>45001</v>
      </c>
      <c r="E507" s="199">
        <v>5</v>
      </c>
      <c r="F507" s="200">
        <v>45007</v>
      </c>
      <c r="G507" s="200">
        <v>45014</v>
      </c>
      <c r="H507" s="201"/>
      <c r="I507" s="196" t="s">
        <v>511</v>
      </c>
      <c r="J507" s="196">
        <v>157</v>
      </c>
      <c r="K507" s="196">
        <v>1</v>
      </c>
      <c r="L507" s="196">
        <v>50</v>
      </c>
      <c r="M507" s="196">
        <v>1</v>
      </c>
      <c r="N507" s="196">
        <v>1</v>
      </c>
      <c r="O507" s="196" t="s">
        <v>13713</v>
      </c>
      <c r="P507" s="202"/>
      <c r="Q507" s="203" t="s">
        <v>11604</v>
      </c>
      <c r="R507" s="215" t="s">
        <v>14216</v>
      </c>
    </row>
    <row r="508" spans="1:29" s="194" customFormat="1" x14ac:dyDescent="0.25">
      <c r="A508" s="199" t="s">
        <v>14217</v>
      </c>
      <c r="B508" s="389">
        <v>2450</v>
      </c>
      <c r="C508" s="197">
        <v>49</v>
      </c>
      <c r="D508" s="198">
        <v>44973</v>
      </c>
      <c r="E508" s="199">
        <v>5</v>
      </c>
      <c r="F508" s="200">
        <v>45012</v>
      </c>
      <c r="G508" s="200">
        <v>45013</v>
      </c>
      <c r="H508" s="201"/>
      <c r="I508" s="196" t="s">
        <v>511</v>
      </c>
      <c r="J508" s="196">
        <v>405</v>
      </c>
      <c r="K508" s="196">
        <v>4</v>
      </c>
      <c r="L508" s="196">
        <v>104</v>
      </c>
      <c r="M508" s="196">
        <v>1</v>
      </c>
      <c r="N508" s="196">
        <v>1</v>
      </c>
      <c r="O508" s="196" t="s">
        <v>13667</v>
      </c>
      <c r="P508" s="202" t="s">
        <v>776</v>
      </c>
      <c r="Q508" s="203" t="s">
        <v>514</v>
      </c>
      <c r="R508" s="215" t="s">
        <v>14218</v>
      </c>
    </row>
    <row r="509" spans="1:29" s="194" customFormat="1" x14ac:dyDescent="0.25">
      <c r="A509" s="199">
        <v>115662</v>
      </c>
      <c r="B509" s="196">
        <v>6642</v>
      </c>
      <c r="C509" s="197">
        <v>205</v>
      </c>
      <c r="D509" s="198">
        <v>45006</v>
      </c>
      <c r="E509" s="199">
        <v>5</v>
      </c>
      <c r="F509" s="200">
        <v>45006</v>
      </c>
      <c r="G509" s="200">
        <v>45013</v>
      </c>
      <c r="H509" s="201"/>
      <c r="I509" s="196" t="s">
        <v>511</v>
      </c>
      <c r="J509" s="196">
        <v>131</v>
      </c>
      <c r="K509" s="196">
        <v>5</v>
      </c>
      <c r="L509" s="196">
        <v>45</v>
      </c>
      <c r="M509" s="196">
        <v>1</v>
      </c>
      <c r="N509" s="196">
        <v>1</v>
      </c>
      <c r="O509" s="196" t="s">
        <v>13667</v>
      </c>
      <c r="P509" s="202"/>
      <c r="Q509" s="203" t="s">
        <v>14219</v>
      </c>
      <c r="R509" s="215" t="s">
        <v>14218</v>
      </c>
    </row>
    <row r="510" spans="1:29" s="194" customFormat="1" x14ac:dyDescent="0.25">
      <c r="A510" s="199">
        <v>116061</v>
      </c>
      <c r="B510" s="196">
        <v>1520</v>
      </c>
      <c r="C510" s="197">
        <v>30</v>
      </c>
      <c r="D510" s="198">
        <v>45009</v>
      </c>
      <c r="E510" s="199">
        <v>10</v>
      </c>
      <c r="F510" s="200">
        <v>45000</v>
      </c>
      <c r="G510" s="200">
        <v>45014</v>
      </c>
      <c r="H510" s="201"/>
      <c r="I510" s="196" t="s">
        <v>511</v>
      </c>
      <c r="J510" s="196">
        <v>35</v>
      </c>
      <c r="K510" s="196">
        <v>25</v>
      </c>
      <c r="L510" s="196">
        <v>26</v>
      </c>
      <c r="M510" s="196">
        <v>1</v>
      </c>
      <c r="N510" s="196">
        <v>1</v>
      </c>
      <c r="O510" s="196" t="s">
        <v>13667</v>
      </c>
      <c r="P510" s="202" t="s">
        <v>14220</v>
      </c>
      <c r="Q510" s="203" t="s">
        <v>11643</v>
      </c>
      <c r="R510" s="215" t="s">
        <v>14221</v>
      </c>
    </row>
    <row r="511" spans="1:29" s="194" customFormat="1" x14ac:dyDescent="0.25">
      <c r="A511" s="199">
        <v>116783</v>
      </c>
      <c r="B511" s="196">
        <v>3586.5</v>
      </c>
      <c r="C511" s="197">
        <v>50</v>
      </c>
      <c r="D511" s="198">
        <v>45013</v>
      </c>
      <c r="E511" s="199">
        <v>5</v>
      </c>
      <c r="F511" s="200">
        <v>45006</v>
      </c>
      <c r="G511" s="200">
        <v>45013</v>
      </c>
      <c r="H511" s="201"/>
      <c r="I511" s="196" t="s">
        <v>511</v>
      </c>
      <c r="J511" s="196">
        <v>94</v>
      </c>
      <c r="K511" s="196">
        <v>13</v>
      </c>
      <c r="L511" s="196">
        <v>29</v>
      </c>
      <c r="M511" s="196">
        <v>0</v>
      </c>
      <c r="N511" s="196">
        <v>1</v>
      </c>
      <c r="O511" s="196" t="s">
        <v>545</v>
      </c>
      <c r="P511" s="202"/>
      <c r="Q511" s="203" t="s">
        <v>14222</v>
      </c>
      <c r="R511" s="215" t="s">
        <v>14221</v>
      </c>
    </row>
    <row r="512" spans="1:29" s="194" customFormat="1" x14ac:dyDescent="0.25">
      <c r="A512" s="199">
        <v>116545</v>
      </c>
      <c r="B512" s="196">
        <v>2327.1999999999998</v>
      </c>
      <c r="C512" s="197">
        <v>24</v>
      </c>
      <c r="D512" s="198">
        <v>45013</v>
      </c>
      <c r="E512" s="199">
        <v>5</v>
      </c>
      <c r="F512" s="200">
        <v>45005</v>
      </c>
      <c r="G512" s="200">
        <v>45012</v>
      </c>
      <c r="H512" s="201"/>
      <c r="I512" s="196" t="s">
        <v>511</v>
      </c>
      <c r="J512" s="196">
        <v>141</v>
      </c>
      <c r="K512" s="196">
        <v>7</v>
      </c>
      <c r="L512" s="196">
        <v>47</v>
      </c>
      <c r="M512" s="196">
        <v>1</v>
      </c>
      <c r="N512" s="196">
        <v>1</v>
      </c>
      <c r="O512" s="196" t="s">
        <v>13667</v>
      </c>
      <c r="P512" s="202"/>
      <c r="Q512" s="203" t="s">
        <v>14205</v>
      </c>
      <c r="R512" s="215" t="s">
        <v>14221</v>
      </c>
    </row>
    <row r="513" spans="1:19" s="194" customFormat="1" x14ac:dyDescent="0.25">
      <c r="A513" s="199" t="s">
        <v>14223</v>
      </c>
      <c r="B513" s="196">
        <v>675</v>
      </c>
      <c r="C513" s="197">
        <v>18</v>
      </c>
      <c r="D513" s="198">
        <v>44957</v>
      </c>
      <c r="E513" s="199">
        <v>10</v>
      </c>
      <c r="F513" s="200">
        <v>45000</v>
      </c>
      <c r="G513" s="200">
        <v>45014</v>
      </c>
      <c r="H513" s="201"/>
      <c r="I513" s="196" t="s">
        <v>511</v>
      </c>
      <c r="J513" s="196">
        <v>56</v>
      </c>
      <c r="K513" s="196">
        <v>24</v>
      </c>
      <c r="L513" s="196">
        <v>26</v>
      </c>
      <c r="M513" s="196">
        <v>0</v>
      </c>
      <c r="N513" s="196">
        <v>1</v>
      </c>
      <c r="O513" s="196" t="s">
        <v>545</v>
      </c>
      <c r="P513" s="202" t="s">
        <v>13940</v>
      </c>
      <c r="Q513" s="203" t="s">
        <v>11643</v>
      </c>
      <c r="R513" s="215" t="s">
        <v>14224</v>
      </c>
    </row>
    <row r="514" spans="1:19" x14ac:dyDescent="0.25">
      <c r="A514" s="199">
        <v>116344</v>
      </c>
      <c r="B514" s="196">
        <v>3600</v>
      </c>
      <c r="C514" s="197">
        <v>250</v>
      </c>
      <c r="D514" s="198">
        <v>45015</v>
      </c>
      <c r="E514" s="199">
        <v>5</v>
      </c>
      <c r="F514" s="200">
        <v>45005</v>
      </c>
      <c r="G514" s="200">
        <v>45012</v>
      </c>
      <c r="H514" s="213"/>
      <c r="I514" s="196" t="s">
        <v>511</v>
      </c>
      <c r="J514" s="196">
        <v>50</v>
      </c>
      <c r="K514" s="196">
        <v>0</v>
      </c>
      <c r="L514" s="196">
        <v>30</v>
      </c>
      <c r="M514" s="196">
        <v>0</v>
      </c>
      <c r="N514" s="196">
        <v>1</v>
      </c>
      <c r="O514" s="196" t="s">
        <v>545</v>
      </c>
      <c r="P514" s="202"/>
      <c r="Q514" s="203" t="s">
        <v>14205</v>
      </c>
      <c r="R514" s="215" t="s">
        <v>14224</v>
      </c>
      <c r="S514" s="30"/>
    </row>
    <row r="515" spans="1:19" s="194" customFormat="1" x14ac:dyDescent="0.25">
      <c r="A515" s="199">
        <v>115728</v>
      </c>
      <c r="B515" s="196">
        <v>3126.45</v>
      </c>
      <c r="C515" s="197">
        <v>205</v>
      </c>
      <c r="D515" s="198">
        <v>45012</v>
      </c>
      <c r="E515" s="199">
        <v>5</v>
      </c>
      <c r="F515" s="200">
        <v>45005</v>
      </c>
      <c r="G515" s="200">
        <v>45012</v>
      </c>
      <c r="H515" s="201"/>
      <c r="I515" s="196" t="s">
        <v>511</v>
      </c>
      <c r="J515" s="196">
        <v>20</v>
      </c>
      <c r="K515" s="196">
        <v>11</v>
      </c>
      <c r="L515" s="196">
        <v>9</v>
      </c>
      <c r="M515" s="196">
        <v>0</v>
      </c>
      <c r="N515" s="196">
        <v>1</v>
      </c>
      <c r="O515" s="196" t="s">
        <v>545</v>
      </c>
      <c r="P515" s="202"/>
      <c r="Q515" s="203" t="s">
        <v>14205</v>
      </c>
      <c r="R515" s="215" t="s">
        <v>14224</v>
      </c>
    </row>
    <row r="516" spans="1:19" s="194" customFormat="1" x14ac:dyDescent="0.25">
      <c r="A516" s="199">
        <v>116624</v>
      </c>
      <c r="B516" s="196">
        <v>3279.6</v>
      </c>
      <c r="C516" s="197">
        <v>4</v>
      </c>
      <c r="D516" s="198">
        <v>44998</v>
      </c>
      <c r="E516" s="199">
        <v>5</v>
      </c>
      <c r="F516" s="200">
        <v>45002</v>
      </c>
      <c r="G516" s="200">
        <v>45009</v>
      </c>
      <c r="H516" s="201"/>
      <c r="I516" s="196" t="s">
        <v>511</v>
      </c>
      <c r="J516" s="196">
        <v>282</v>
      </c>
      <c r="K516" s="196">
        <v>68</v>
      </c>
      <c r="L516" s="196">
        <v>77</v>
      </c>
      <c r="M516" s="196">
        <v>0</v>
      </c>
      <c r="N516" s="196">
        <v>1</v>
      </c>
      <c r="O516" s="196" t="s">
        <v>640</v>
      </c>
      <c r="P516" s="202"/>
      <c r="Q516" s="203" t="s">
        <v>11678</v>
      </c>
      <c r="R516" s="215" t="s">
        <v>14224</v>
      </c>
    </row>
    <row r="517" spans="1:19" s="331" customFormat="1" x14ac:dyDescent="0.25">
      <c r="A517" s="308">
        <v>116391</v>
      </c>
      <c r="B517" s="308">
        <v>2000</v>
      </c>
      <c r="C517" s="309">
        <v>20</v>
      </c>
      <c r="D517" s="310">
        <v>44991</v>
      </c>
      <c r="E517" s="308">
        <v>3</v>
      </c>
      <c r="F517" s="310">
        <v>45005</v>
      </c>
      <c r="G517" s="310">
        <v>45008</v>
      </c>
      <c r="H517" s="310"/>
      <c r="I517" s="308" t="s">
        <v>511</v>
      </c>
      <c r="J517" s="308">
        <v>174</v>
      </c>
      <c r="K517" s="308">
        <v>0</v>
      </c>
      <c r="L517" s="308">
        <v>40</v>
      </c>
      <c r="M517" s="308">
        <v>1</v>
      </c>
      <c r="N517" s="308">
        <v>1</v>
      </c>
      <c r="O517" s="308" t="s">
        <v>13667</v>
      </c>
      <c r="P517" s="312"/>
      <c r="Q517" s="313" t="s">
        <v>14205</v>
      </c>
      <c r="R517" s="215" t="s">
        <v>14225</v>
      </c>
    </row>
    <row r="518" spans="1:19" s="331" customFormat="1" x14ac:dyDescent="0.25">
      <c r="A518" s="308">
        <v>116605</v>
      </c>
      <c r="B518" s="308">
        <v>4492.8</v>
      </c>
      <c r="C518" s="309">
        <v>4</v>
      </c>
      <c r="D518" s="310">
        <v>45006</v>
      </c>
      <c r="E518" s="308">
        <v>3</v>
      </c>
      <c r="F518" s="310">
        <v>45006</v>
      </c>
      <c r="G518" s="310">
        <v>45009</v>
      </c>
      <c r="H518" s="310"/>
      <c r="I518" s="308" t="s">
        <v>511</v>
      </c>
      <c r="J518" s="308">
        <v>693</v>
      </c>
      <c r="K518" s="308">
        <v>5</v>
      </c>
      <c r="L518" s="308">
        <v>29</v>
      </c>
      <c r="M518" s="308">
        <v>1</v>
      </c>
      <c r="N518" s="308">
        <v>1</v>
      </c>
      <c r="O518" s="308" t="s">
        <v>13667</v>
      </c>
      <c r="P518" s="312"/>
      <c r="Q518" s="313" t="s">
        <v>11670</v>
      </c>
      <c r="R518" s="215" t="s">
        <v>14225</v>
      </c>
    </row>
    <row r="519" spans="1:19" s="194" customFormat="1" x14ac:dyDescent="0.25">
      <c r="A519" s="199">
        <v>115580</v>
      </c>
      <c r="B519" s="196">
        <v>2213.8000000000002</v>
      </c>
      <c r="C519" s="197">
        <v>10</v>
      </c>
      <c r="D519" s="198">
        <v>45015</v>
      </c>
      <c r="E519" s="199">
        <v>10</v>
      </c>
      <c r="F519" s="200">
        <v>44998</v>
      </c>
      <c r="G519" s="200">
        <v>45012</v>
      </c>
      <c r="H519" s="201"/>
      <c r="I519" s="196" t="s">
        <v>511</v>
      </c>
      <c r="J519" s="196">
        <v>246</v>
      </c>
      <c r="K519" s="196">
        <v>1</v>
      </c>
      <c r="L519" s="196">
        <v>59</v>
      </c>
      <c r="M519" s="196">
        <v>0</v>
      </c>
      <c r="N519" s="196">
        <v>1</v>
      </c>
      <c r="O519" s="196" t="s">
        <v>545</v>
      </c>
      <c r="P519" s="202"/>
      <c r="Q519" s="203" t="s">
        <v>14226</v>
      </c>
      <c r="R519" s="215" t="s">
        <v>14225</v>
      </c>
    </row>
    <row r="520" spans="1:19" s="194" customFormat="1" x14ac:dyDescent="0.25">
      <c r="A520" s="199">
        <v>116137</v>
      </c>
      <c r="B520" s="196">
        <v>4240</v>
      </c>
      <c r="C520" s="197">
        <v>1500</v>
      </c>
      <c r="D520" s="198">
        <v>45012</v>
      </c>
      <c r="E520" s="199">
        <v>5</v>
      </c>
      <c r="F520" s="200">
        <v>45002</v>
      </c>
      <c r="G520" s="200">
        <v>45009</v>
      </c>
      <c r="H520" s="201"/>
      <c r="I520" s="196" t="s">
        <v>511</v>
      </c>
      <c r="J520" s="196">
        <v>4</v>
      </c>
      <c r="K520" s="196">
        <v>0</v>
      </c>
      <c r="L520" s="196">
        <v>2</v>
      </c>
      <c r="M520" s="196">
        <v>0</v>
      </c>
      <c r="N520" s="196">
        <v>1</v>
      </c>
      <c r="O520" s="196" t="s">
        <v>545</v>
      </c>
      <c r="P520" s="202" t="s">
        <v>14227</v>
      </c>
      <c r="Q520" s="203" t="s">
        <v>14222</v>
      </c>
      <c r="R520" s="215" t="s">
        <v>14228</v>
      </c>
    </row>
    <row r="521" spans="1:19" s="194" customFormat="1" x14ac:dyDescent="0.25">
      <c r="A521" s="199">
        <v>114861</v>
      </c>
      <c r="B521" s="196">
        <v>8217</v>
      </c>
      <c r="C521" s="197">
        <v>450</v>
      </c>
      <c r="D521" s="198">
        <v>44977</v>
      </c>
      <c r="E521" s="199">
        <v>5</v>
      </c>
      <c r="F521" s="200">
        <v>45001</v>
      </c>
      <c r="G521" s="200">
        <v>45008</v>
      </c>
      <c r="H521" s="201"/>
      <c r="I521" s="196" t="s">
        <v>511</v>
      </c>
      <c r="J521" s="196">
        <v>83</v>
      </c>
      <c r="K521" s="196">
        <v>0</v>
      </c>
      <c r="L521" s="196">
        <v>47</v>
      </c>
      <c r="M521" s="196">
        <v>1</v>
      </c>
      <c r="N521" s="196">
        <v>1</v>
      </c>
      <c r="O521" s="196" t="s">
        <v>13672</v>
      </c>
      <c r="P521" s="202" t="s">
        <v>14229</v>
      </c>
      <c r="Q521" s="203" t="s">
        <v>11686</v>
      </c>
      <c r="R521" s="215" t="s">
        <v>14228</v>
      </c>
    </row>
    <row r="522" spans="1:19" s="194" customFormat="1" x14ac:dyDescent="0.25">
      <c r="A522" s="199" t="s">
        <v>14230</v>
      </c>
      <c r="B522" s="196">
        <v>1096.75</v>
      </c>
      <c r="C522" s="197">
        <v>10</v>
      </c>
      <c r="D522" s="198">
        <v>45008</v>
      </c>
      <c r="E522" s="199">
        <v>5</v>
      </c>
      <c r="F522" s="200">
        <v>45001</v>
      </c>
      <c r="G522" s="200">
        <v>45008</v>
      </c>
      <c r="H522" s="201"/>
      <c r="I522" s="196" t="s">
        <v>511</v>
      </c>
      <c r="J522" s="196">
        <v>250</v>
      </c>
      <c r="K522" s="196">
        <v>8</v>
      </c>
      <c r="L522" s="196">
        <v>83</v>
      </c>
      <c r="M522" s="196">
        <v>0</v>
      </c>
      <c r="N522" s="196">
        <v>1</v>
      </c>
      <c r="O522" s="196" t="s">
        <v>640</v>
      </c>
      <c r="P522" s="202"/>
      <c r="Q522" s="203" t="s">
        <v>11686</v>
      </c>
      <c r="R522" s="215" t="s">
        <v>14228</v>
      </c>
    </row>
    <row r="523" spans="1:19" s="194" customFormat="1" x14ac:dyDescent="0.25">
      <c r="A523" s="199">
        <v>112967</v>
      </c>
      <c r="B523" s="389">
        <v>15299</v>
      </c>
      <c r="C523" s="197">
        <v>200</v>
      </c>
      <c r="D523" s="198">
        <v>44858</v>
      </c>
      <c r="E523" s="199">
        <v>9</v>
      </c>
      <c r="F523" s="200">
        <v>44861</v>
      </c>
      <c r="G523" s="290" t="s">
        <v>14231</v>
      </c>
      <c r="H523" s="201"/>
      <c r="I523" s="196" t="s">
        <v>511</v>
      </c>
      <c r="J523" s="196">
        <v>12</v>
      </c>
      <c r="K523" s="196">
        <v>78</v>
      </c>
      <c r="L523" s="196">
        <v>7</v>
      </c>
      <c r="M523" s="196">
        <v>1</v>
      </c>
      <c r="N523" s="196">
        <v>1</v>
      </c>
      <c r="O523" s="196" t="s">
        <v>13667</v>
      </c>
      <c r="P523" s="202"/>
      <c r="Q523" s="203" t="s">
        <v>12795</v>
      </c>
      <c r="R523" s="215" t="s">
        <v>14228</v>
      </c>
    </row>
    <row r="524" spans="1:19" s="194" customFormat="1" x14ac:dyDescent="0.25">
      <c r="A524" s="199">
        <v>115888</v>
      </c>
      <c r="B524" s="196">
        <v>6670</v>
      </c>
      <c r="C524" s="197">
        <v>50</v>
      </c>
      <c r="D524" s="198">
        <v>45008</v>
      </c>
      <c r="E524" s="199">
        <v>10</v>
      </c>
      <c r="F524" s="200">
        <v>44993</v>
      </c>
      <c r="G524" s="200">
        <v>45007</v>
      </c>
      <c r="H524" s="201"/>
      <c r="I524" s="196" t="s">
        <v>511</v>
      </c>
      <c r="J524" s="196">
        <v>59</v>
      </c>
      <c r="K524" s="196">
        <v>35</v>
      </c>
      <c r="L524" s="196">
        <v>28</v>
      </c>
      <c r="M524" s="196">
        <v>0</v>
      </c>
      <c r="N524" s="196">
        <v>1</v>
      </c>
      <c r="O524" s="196" t="s">
        <v>545</v>
      </c>
      <c r="P524" s="202" t="s">
        <v>14232</v>
      </c>
      <c r="Q524" s="203" t="s">
        <v>11745</v>
      </c>
      <c r="R524" s="215" t="s">
        <v>14228</v>
      </c>
    </row>
    <row r="525" spans="1:19" s="194" customFormat="1" x14ac:dyDescent="0.25">
      <c r="A525" s="199">
        <v>115929</v>
      </c>
      <c r="B525" s="196">
        <v>3572.5</v>
      </c>
      <c r="C525" s="197">
        <v>10</v>
      </c>
      <c r="D525" s="198">
        <v>44977</v>
      </c>
      <c r="E525" s="199">
        <v>5</v>
      </c>
      <c r="F525" s="200">
        <v>44984</v>
      </c>
      <c r="G525" s="290" t="s">
        <v>14233</v>
      </c>
      <c r="H525" s="201"/>
      <c r="I525" s="196" t="s">
        <v>511</v>
      </c>
      <c r="J525" s="196">
        <v>563</v>
      </c>
      <c r="K525" s="196">
        <v>5</v>
      </c>
      <c r="L525" s="196">
        <v>99</v>
      </c>
      <c r="M525" s="196">
        <v>1</v>
      </c>
      <c r="N525" s="196">
        <v>1</v>
      </c>
      <c r="O525" s="196" t="s">
        <v>13713</v>
      </c>
      <c r="P525" s="202" t="s">
        <v>14234</v>
      </c>
      <c r="Q525" s="203" t="s">
        <v>11659</v>
      </c>
      <c r="R525" s="215" t="s">
        <v>14235</v>
      </c>
    </row>
    <row r="526" spans="1:19" s="194" customFormat="1" x14ac:dyDescent="0.25">
      <c r="A526" s="199">
        <v>116601</v>
      </c>
      <c r="B526" s="196">
        <v>3453</v>
      </c>
      <c r="C526" s="197">
        <v>15</v>
      </c>
      <c r="D526" s="198">
        <v>45006</v>
      </c>
      <c r="E526" s="199">
        <v>5</v>
      </c>
      <c r="F526" s="200">
        <v>44998</v>
      </c>
      <c r="G526" s="200">
        <v>45005</v>
      </c>
      <c r="H526" s="201"/>
      <c r="I526" s="196" t="s">
        <v>511</v>
      </c>
      <c r="J526" s="196">
        <v>439</v>
      </c>
      <c r="K526" s="196">
        <v>0</v>
      </c>
      <c r="L526" s="196">
        <v>67</v>
      </c>
      <c r="M526" s="196">
        <v>1</v>
      </c>
      <c r="N526" s="196">
        <v>1</v>
      </c>
      <c r="O526" s="196" t="s">
        <v>13667</v>
      </c>
      <c r="P526" s="202"/>
      <c r="Q526" s="203" t="s">
        <v>14226</v>
      </c>
      <c r="R526" s="215" t="s">
        <v>14235</v>
      </c>
    </row>
    <row r="527" spans="1:19" s="184" customFormat="1" x14ac:dyDescent="0.25">
      <c r="A527" s="199">
        <v>116381</v>
      </c>
      <c r="B527" s="196">
        <v>2600</v>
      </c>
      <c r="C527" s="197">
        <v>5</v>
      </c>
      <c r="D527" s="198">
        <v>44993</v>
      </c>
      <c r="E527" s="199">
        <v>5</v>
      </c>
      <c r="F527" s="200">
        <v>44998</v>
      </c>
      <c r="G527" s="200">
        <v>45005</v>
      </c>
      <c r="H527" s="201"/>
      <c r="I527" s="196" t="s">
        <v>13664</v>
      </c>
      <c r="J527" s="196">
        <v>482</v>
      </c>
      <c r="K527" s="196">
        <v>81</v>
      </c>
      <c r="L527" s="196">
        <v>95</v>
      </c>
      <c r="M527" s="196">
        <v>0</v>
      </c>
      <c r="N527" s="196">
        <v>1</v>
      </c>
      <c r="O527" s="196"/>
      <c r="P527" s="202"/>
      <c r="Q527" s="203" t="s">
        <v>14226</v>
      </c>
      <c r="R527" s="215" t="s">
        <v>14235</v>
      </c>
    </row>
    <row r="528" spans="1:19" s="194" customFormat="1" x14ac:dyDescent="0.25">
      <c r="A528" s="199">
        <v>107325</v>
      </c>
      <c r="B528" s="196">
        <v>3014</v>
      </c>
      <c r="C528" s="197">
        <v>2</v>
      </c>
      <c r="D528" s="198">
        <v>44977</v>
      </c>
      <c r="E528" s="199">
        <v>15</v>
      </c>
      <c r="F528" s="200">
        <v>44984</v>
      </c>
      <c r="G528" s="200">
        <v>45005</v>
      </c>
      <c r="H528" s="201"/>
      <c r="I528" s="196" t="s">
        <v>511</v>
      </c>
      <c r="J528" s="196">
        <v>313</v>
      </c>
      <c r="K528" s="196">
        <v>10</v>
      </c>
      <c r="L528" s="196">
        <v>131</v>
      </c>
      <c r="M528" s="196">
        <v>1</v>
      </c>
      <c r="N528" s="196">
        <v>1</v>
      </c>
      <c r="O528" s="196" t="s">
        <v>13713</v>
      </c>
      <c r="P528" s="202"/>
      <c r="Q528" s="203" t="s">
        <v>14236</v>
      </c>
      <c r="R528" s="215" t="s">
        <v>14237</v>
      </c>
    </row>
    <row r="529" spans="1:18" s="331" customFormat="1" x14ac:dyDescent="0.25">
      <c r="A529" s="308">
        <v>116539</v>
      </c>
      <c r="B529" s="308">
        <v>3575</v>
      </c>
      <c r="C529" s="309">
        <v>10</v>
      </c>
      <c r="D529" s="310">
        <v>45000</v>
      </c>
      <c r="E529" s="308">
        <v>3</v>
      </c>
      <c r="F529" s="310">
        <v>44999</v>
      </c>
      <c r="G529" s="310">
        <v>45002</v>
      </c>
      <c r="H529" s="310"/>
      <c r="I529" s="308" t="s">
        <v>511</v>
      </c>
      <c r="J529" s="308">
        <v>266</v>
      </c>
      <c r="K529" s="308">
        <v>51</v>
      </c>
      <c r="L529" s="308">
        <v>77</v>
      </c>
      <c r="M529" s="308">
        <v>0</v>
      </c>
      <c r="N529" s="308">
        <v>1</v>
      </c>
      <c r="O529" s="308" t="s">
        <v>640</v>
      </c>
      <c r="P529" s="312"/>
      <c r="Q529" s="313" t="s">
        <v>11659</v>
      </c>
      <c r="R529" s="215" t="s">
        <v>14237</v>
      </c>
    </row>
    <row r="530" spans="1:18" s="194" customFormat="1" x14ac:dyDescent="0.25">
      <c r="A530" s="199">
        <v>115259</v>
      </c>
      <c r="B530" s="196">
        <v>3572.5</v>
      </c>
      <c r="C530" s="197">
        <v>25</v>
      </c>
      <c r="D530" s="198">
        <v>44970</v>
      </c>
      <c r="E530" s="199">
        <v>5</v>
      </c>
      <c r="F530" s="200">
        <v>44994</v>
      </c>
      <c r="G530" s="200">
        <v>45001</v>
      </c>
      <c r="H530" s="201"/>
      <c r="I530" s="196" t="s">
        <v>511</v>
      </c>
      <c r="J530" s="196">
        <v>315</v>
      </c>
      <c r="K530" s="196">
        <v>8</v>
      </c>
      <c r="L530" s="196">
        <v>117</v>
      </c>
      <c r="M530" s="196">
        <v>1</v>
      </c>
      <c r="N530" s="196">
        <v>1</v>
      </c>
      <c r="O530" s="196" t="s">
        <v>13719</v>
      </c>
      <c r="P530" s="202"/>
      <c r="Q530" s="203" t="s">
        <v>11767</v>
      </c>
      <c r="R530" s="215" t="s">
        <v>14237</v>
      </c>
    </row>
    <row r="531" spans="1:18" s="194" customFormat="1" x14ac:dyDescent="0.25">
      <c r="A531" s="199" t="s">
        <v>14238</v>
      </c>
      <c r="B531" s="196">
        <v>2262</v>
      </c>
      <c r="C531" s="197">
        <v>40</v>
      </c>
      <c r="D531" s="198">
        <v>44981</v>
      </c>
      <c r="E531" s="199">
        <v>10</v>
      </c>
      <c r="F531" s="200">
        <v>44988</v>
      </c>
      <c r="G531" s="200">
        <v>45002</v>
      </c>
      <c r="H531" s="201"/>
      <c r="I531" s="196" t="s">
        <v>511</v>
      </c>
      <c r="J531" s="196">
        <v>200</v>
      </c>
      <c r="K531" s="196">
        <v>3</v>
      </c>
      <c r="L531" s="196">
        <v>68</v>
      </c>
      <c r="M531" s="196">
        <v>1</v>
      </c>
      <c r="N531" s="196">
        <v>1</v>
      </c>
      <c r="O531" s="196" t="s">
        <v>13667</v>
      </c>
      <c r="P531" s="202" t="s">
        <v>14128</v>
      </c>
      <c r="Q531" s="203" t="s">
        <v>11756</v>
      </c>
      <c r="R531" s="215" t="s">
        <v>14239</v>
      </c>
    </row>
    <row r="532" spans="1:18" s="331" customFormat="1" x14ac:dyDescent="0.25">
      <c r="A532" s="308">
        <v>116602</v>
      </c>
      <c r="B532" s="308">
        <v>2382.5</v>
      </c>
      <c r="C532" s="309">
        <v>5</v>
      </c>
      <c r="D532" s="310">
        <v>45002</v>
      </c>
      <c r="E532" s="308">
        <v>3</v>
      </c>
      <c r="F532" s="310">
        <v>44998</v>
      </c>
      <c r="G532" s="310">
        <v>45001</v>
      </c>
      <c r="H532" s="310"/>
      <c r="I532" s="308" t="s">
        <v>511</v>
      </c>
      <c r="J532" s="308">
        <v>489</v>
      </c>
      <c r="K532" s="308">
        <v>0</v>
      </c>
      <c r="L532" s="308">
        <v>96</v>
      </c>
      <c r="M532" s="308">
        <v>1</v>
      </c>
      <c r="N532" s="308">
        <v>1</v>
      </c>
      <c r="O532" s="308" t="s">
        <v>13713</v>
      </c>
      <c r="P532" s="312"/>
      <c r="Q532" s="313" t="s">
        <v>14226</v>
      </c>
      <c r="R532" s="215" t="s">
        <v>14239</v>
      </c>
    </row>
    <row r="533" spans="1:18" s="194" customFormat="1" x14ac:dyDescent="0.25">
      <c r="A533" s="199">
        <v>116268</v>
      </c>
      <c r="B533" s="196">
        <v>7441.6</v>
      </c>
      <c r="C533" s="197">
        <v>40</v>
      </c>
      <c r="D533" s="198">
        <v>44992</v>
      </c>
      <c r="E533" s="199">
        <v>5</v>
      </c>
      <c r="F533" s="200">
        <v>44994</v>
      </c>
      <c r="G533" s="200">
        <v>45001</v>
      </c>
      <c r="H533" s="201"/>
      <c r="I533" s="196" t="s">
        <v>511</v>
      </c>
      <c r="J533" s="196">
        <v>750</v>
      </c>
      <c r="K533" s="196">
        <v>5</v>
      </c>
      <c r="L533" s="196">
        <v>142</v>
      </c>
      <c r="M533" s="196">
        <v>1</v>
      </c>
      <c r="N533" s="196">
        <v>1</v>
      </c>
      <c r="O533" s="196" t="s">
        <v>13672</v>
      </c>
      <c r="P533" s="202"/>
      <c r="Q533" s="203" t="s">
        <v>11767</v>
      </c>
      <c r="R533" s="215" t="s">
        <v>14239</v>
      </c>
    </row>
    <row r="534" spans="1:18" s="341" customFormat="1" x14ac:dyDescent="0.25">
      <c r="A534" s="308" t="s">
        <v>14240</v>
      </c>
      <c r="B534" s="415">
        <v>14173.71</v>
      </c>
      <c r="C534" s="309">
        <f>105</f>
        <v>105</v>
      </c>
      <c r="D534" s="310">
        <v>44979</v>
      </c>
      <c r="E534" s="308">
        <v>20</v>
      </c>
      <c r="F534" s="310">
        <v>44993</v>
      </c>
      <c r="G534" s="310">
        <v>45001</v>
      </c>
      <c r="H534" s="310"/>
      <c r="I534" s="308" t="s">
        <v>511</v>
      </c>
      <c r="J534" s="308">
        <v>155</v>
      </c>
      <c r="K534" s="308">
        <v>3</v>
      </c>
      <c r="L534" s="308">
        <v>30</v>
      </c>
      <c r="M534" s="308">
        <v>1</v>
      </c>
      <c r="N534" s="308">
        <v>1</v>
      </c>
      <c r="O534" s="308" t="s">
        <v>13672</v>
      </c>
      <c r="P534" s="312" t="s">
        <v>14241</v>
      </c>
      <c r="Q534" s="313" t="s">
        <v>11745</v>
      </c>
      <c r="R534" s="416" t="s">
        <v>14239</v>
      </c>
    </row>
    <row r="535" spans="1:18" s="194" customFormat="1" x14ac:dyDescent="0.25">
      <c r="A535" s="199">
        <v>116221</v>
      </c>
      <c r="B535" s="196">
        <v>2250</v>
      </c>
      <c r="C535" s="197">
        <v>50</v>
      </c>
      <c r="D535" s="198">
        <v>44992</v>
      </c>
      <c r="E535" s="199">
        <v>10</v>
      </c>
      <c r="F535" s="200">
        <v>44987</v>
      </c>
      <c r="G535" s="200">
        <v>45001</v>
      </c>
      <c r="H535" s="201"/>
      <c r="I535" s="196" t="s">
        <v>14114</v>
      </c>
      <c r="J535" s="196">
        <v>0</v>
      </c>
      <c r="K535" s="196">
        <v>31</v>
      </c>
      <c r="L535" s="196">
        <v>0</v>
      </c>
      <c r="M535" s="196">
        <v>0</v>
      </c>
      <c r="N535" s="196">
        <v>0</v>
      </c>
      <c r="O535" s="196">
        <v>0</v>
      </c>
      <c r="P535" s="202" t="s">
        <v>4243</v>
      </c>
      <c r="Q535" s="203" t="s">
        <v>11882</v>
      </c>
      <c r="R535" s="215" t="s">
        <v>14242</v>
      </c>
    </row>
    <row r="536" spans="1:18" s="331" customFormat="1" x14ac:dyDescent="0.25">
      <c r="A536" s="199">
        <v>116240</v>
      </c>
      <c r="B536" s="196">
        <v>5388</v>
      </c>
      <c r="C536" s="197">
        <v>6</v>
      </c>
      <c r="D536" s="198">
        <v>44991</v>
      </c>
      <c r="E536" s="199">
        <v>7</v>
      </c>
      <c r="F536" s="200">
        <v>44991</v>
      </c>
      <c r="G536" s="200">
        <v>45000</v>
      </c>
      <c r="H536" s="201"/>
      <c r="I536" s="196" t="s">
        <v>511</v>
      </c>
      <c r="J536" s="196">
        <v>798</v>
      </c>
      <c r="K536" s="196">
        <v>101</v>
      </c>
      <c r="L536" s="196">
        <v>162</v>
      </c>
      <c r="M536" s="196">
        <v>1</v>
      </c>
      <c r="N536" s="196">
        <v>1</v>
      </c>
      <c r="O536" s="196" t="s">
        <v>13713</v>
      </c>
      <c r="P536" s="202"/>
      <c r="Q536" s="203" t="s">
        <v>14243</v>
      </c>
      <c r="R536" s="215" t="s">
        <v>14242</v>
      </c>
    </row>
    <row r="537" spans="1:18" s="194" customFormat="1" x14ac:dyDescent="0.25">
      <c r="A537" s="199">
        <v>115975</v>
      </c>
      <c r="B537" s="196">
        <v>3537.7</v>
      </c>
      <c r="C537" s="197">
        <v>115</v>
      </c>
      <c r="D537" s="198">
        <v>44998</v>
      </c>
      <c r="E537" s="199">
        <v>10</v>
      </c>
      <c r="F537" s="200">
        <v>44986</v>
      </c>
      <c r="G537" s="200">
        <v>45000</v>
      </c>
      <c r="H537" s="201"/>
      <c r="I537" s="196" t="s">
        <v>511</v>
      </c>
      <c r="J537" s="196">
        <v>86</v>
      </c>
      <c r="K537" s="196">
        <v>16</v>
      </c>
      <c r="L537" s="196">
        <v>17</v>
      </c>
      <c r="M537" s="196">
        <v>1</v>
      </c>
      <c r="N537" s="196">
        <v>1</v>
      </c>
      <c r="O537" s="196" t="s">
        <v>13667</v>
      </c>
      <c r="P537" s="202"/>
      <c r="Q537" s="203" t="s">
        <v>11882</v>
      </c>
      <c r="R537" s="215" t="s">
        <v>14242</v>
      </c>
    </row>
    <row r="538" spans="1:18" s="331" customFormat="1" x14ac:dyDescent="0.25">
      <c r="A538" s="308">
        <v>116340</v>
      </c>
      <c r="B538" s="308">
        <v>17600</v>
      </c>
      <c r="C538" s="309">
        <v>400</v>
      </c>
      <c r="D538" s="310">
        <v>44993</v>
      </c>
      <c r="E538" s="308">
        <v>3</v>
      </c>
      <c r="F538" s="310">
        <v>44999</v>
      </c>
      <c r="G538" s="310">
        <v>45000</v>
      </c>
      <c r="H538" s="310"/>
      <c r="I538" s="308" t="s">
        <v>511</v>
      </c>
      <c r="J538" s="308">
        <v>50</v>
      </c>
      <c r="K538" s="308">
        <v>11</v>
      </c>
      <c r="L538" s="308">
        <v>22</v>
      </c>
      <c r="M538" s="308">
        <v>0</v>
      </c>
      <c r="N538" s="308">
        <v>1</v>
      </c>
      <c r="O538" s="308" t="s">
        <v>640</v>
      </c>
      <c r="P538" s="312" t="s">
        <v>14244</v>
      </c>
      <c r="Q538" s="313" t="s">
        <v>11659</v>
      </c>
      <c r="R538" s="215" t="s">
        <v>14242</v>
      </c>
    </row>
    <row r="539" spans="1:18" s="194" customFormat="1" x14ac:dyDescent="0.25">
      <c r="A539" s="199" t="s">
        <v>14245</v>
      </c>
      <c r="B539" s="196">
        <v>1980</v>
      </c>
      <c r="C539" s="197">
        <v>200</v>
      </c>
      <c r="D539" s="198">
        <v>44987</v>
      </c>
      <c r="E539" s="199">
        <v>5</v>
      </c>
      <c r="F539" s="200">
        <v>44994</v>
      </c>
      <c r="G539" s="200">
        <v>45001</v>
      </c>
      <c r="H539" s="201"/>
      <c r="I539" s="196" t="s">
        <v>511</v>
      </c>
      <c r="J539" s="196">
        <v>22</v>
      </c>
      <c r="K539" s="196">
        <v>0</v>
      </c>
      <c r="L539" s="196">
        <v>10</v>
      </c>
      <c r="M539" s="196">
        <v>1</v>
      </c>
      <c r="N539" s="196">
        <v>1</v>
      </c>
      <c r="O539" s="196" t="s">
        <v>13667</v>
      </c>
      <c r="P539" s="202" t="s">
        <v>13940</v>
      </c>
      <c r="Q539" s="203" t="s">
        <v>11767</v>
      </c>
      <c r="R539" s="215" t="s">
        <v>14246</v>
      </c>
    </row>
    <row r="540" spans="1:18" s="184" customFormat="1" x14ac:dyDescent="0.25">
      <c r="A540" s="189" t="s">
        <v>14247</v>
      </c>
      <c r="B540" s="227">
        <f>15051.52*(C540/72)</f>
        <v>418.09777777777776</v>
      </c>
      <c r="C540" s="187">
        <v>2</v>
      </c>
      <c r="D540" s="188">
        <v>44788</v>
      </c>
      <c r="E540" s="189">
        <v>5</v>
      </c>
      <c r="F540" s="190">
        <v>44951</v>
      </c>
      <c r="G540" s="417" t="s">
        <v>14248</v>
      </c>
      <c r="H540" s="191"/>
      <c r="I540" s="186" t="s">
        <v>511</v>
      </c>
      <c r="J540" s="186">
        <v>650</v>
      </c>
      <c r="K540" s="186">
        <v>82</v>
      </c>
      <c r="L540" s="186">
        <v>95</v>
      </c>
      <c r="M540" s="186">
        <v>0</v>
      </c>
      <c r="N540" s="186">
        <v>1</v>
      </c>
      <c r="O540" s="186" t="s">
        <v>640</v>
      </c>
      <c r="P540" s="192" t="s">
        <v>14249</v>
      </c>
      <c r="Q540" s="193" t="s">
        <v>14250</v>
      </c>
      <c r="R540" s="215" t="s">
        <v>14246</v>
      </c>
    </row>
    <row r="541" spans="1:18" s="194" customFormat="1" x14ac:dyDescent="0.25">
      <c r="A541" s="194" t="s">
        <v>14251</v>
      </c>
      <c r="B541" s="199">
        <f>1200*(C541/853)</f>
        <v>1012.8956623681125</v>
      </c>
      <c r="C541" s="197">
        <v>720</v>
      </c>
      <c r="D541" s="198"/>
      <c r="E541" s="199">
        <v>5</v>
      </c>
      <c r="F541" s="200">
        <v>44992</v>
      </c>
      <c r="G541" s="200">
        <v>44999</v>
      </c>
      <c r="H541" s="201"/>
      <c r="I541" s="196" t="s">
        <v>516</v>
      </c>
      <c r="J541" s="196">
        <v>0</v>
      </c>
      <c r="K541" s="196">
        <v>1</v>
      </c>
      <c r="L541" s="196">
        <v>0</v>
      </c>
      <c r="M541" s="196">
        <v>0</v>
      </c>
      <c r="N541" s="196">
        <v>0</v>
      </c>
      <c r="O541" s="196">
        <v>0</v>
      </c>
      <c r="P541" s="202" t="s">
        <v>535</v>
      </c>
      <c r="Q541" s="203" t="s">
        <v>11492</v>
      </c>
      <c r="R541" s="215" t="s">
        <v>14246</v>
      </c>
    </row>
    <row r="542" spans="1:18" s="194" customFormat="1" x14ac:dyDescent="0.25">
      <c r="A542" s="199" t="s">
        <v>14252</v>
      </c>
      <c r="B542" s="196">
        <v>127</v>
      </c>
      <c r="C542" s="197">
        <v>1</v>
      </c>
      <c r="D542" s="198">
        <v>44991</v>
      </c>
      <c r="E542" s="199">
        <v>5</v>
      </c>
      <c r="F542" s="200">
        <v>44991</v>
      </c>
      <c r="G542" s="200">
        <v>44998</v>
      </c>
      <c r="H542" s="201"/>
      <c r="I542" s="196" t="s">
        <v>14114</v>
      </c>
      <c r="J542" s="196">
        <v>0</v>
      </c>
      <c r="K542" s="196">
        <v>34</v>
      </c>
      <c r="L542" s="196">
        <v>0</v>
      </c>
      <c r="M542" s="196">
        <v>0</v>
      </c>
      <c r="N542" s="196">
        <v>0</v>
      </c>
      <c r="O542" s="196">
        <v>0</v>
      </c>
      <c r="P542" s="202" t="s">
        <v>14115</v>
      </c>
      <c r="Q542" s="203" t="s">
        <v>11492</v>
      </c>
      <c r="R542" s="215" t="s">
        <v>14253</v>
      </c>
    </row>
    <row r="543" spans="1:18" s="194" customFormat="1" x14ac:dyDescent="0.25">
      <c r="A543" s="194" t="s">
        <v>14254</v>
      </c>
      <c r="B543" s="199">
        <f>1200*(C543/853)</f>
        <v>187.10433763188746</v>
      </c>
      <c r="C543" s="197">
        <v>133</v>
      </c>
      <c r="D543" s="198"/>
      <c r="E543" s="199">
        <v>5</v>
      </c>
      <c r="F543" s="200">
        <v>44991</v>
      </c>
      <c r="G543" s="200">
        <v>44998</v>
      </c>
      <c r="H543" s="201"/>
      <c r="I543" s="196" t="s">
        <v>516</v>
      </c>
      <c r="J543" s="196">
        <v>0</v>
      </c>
      <c r="K543" s="196">
        <v>1</v>
      </c>
      <c r="L543" s="196">
        <v>0</v>
      </c>
      <c r="M543" s="196">
        <v>0</v>
      </c>
      <c r="N543" s="196">
        <v>0</v>
      </c>
      <c r="O543" s="196">
        <v>0</v>
      </c>
      <c r="P543" s="202" t="s">
        <v>535</v>
      </c>
      <c r="Q543" s="203" t="s">
        <v>14243</v>
      </c>
      <c r="R543" s="215" t="s">
        <v>14253</v>
      </c>
    </row>
    <row r="544" spans="1:18" s="194" customFormat="1" x14ac:dyDescent="0.25">
      <c r="A544" s="199">
        <v>115421</v>
      </c>
      <c r="B544" s="389">
        <v>4754</v>
      </c>
      <c r="C544" s="197">
        <v>300</v>
      </c>
      <c r="D544" s="198">
        <v>44984</v>
      </c>
      <c r="E544" s="199">
        <v>15</v>
      </c>
      <c r="F544" s="200">
        <v>44974</v>
      </c>
      <c r="G544" s="200" t="s">
        <v>14255</v>
      </c>
      <c r="H544" s="201"/>
      <c r="I544" s="196" t="s">
        <v>511</v>
      </c>
      <c r="J544" s="196">
        <v>47</v>
      </c>
      <c r="K544" s="196">
        <v>13</v>
      </c>
      <c r="L544" s="196">
        <v>24</v>
      </c>
      <c r="M544" s="196">
        <v>1</v>
      </c>
      <c r="N544" s="196">
        <v>1</v>
      </c>
      <c r="O544" s="196" t="s">
        <v>13667</v>
      </c>
      <c r="P544" s="202"/>
      <c r="Q544" s="203" t="s">
        <v>11927</v>
      </c>
      <c r="R544" s="215" t="s">
        <v>14253</v>
      </c>
    </row>
    <row r="545" spans="1:18" s="331" customFormat="1" x14ac:dyDescent="0.25">
      <c r="A545" s="308">
        <v>116347</v>
      </c>
      <c r="B545" s="308">
        <v>3000</v>
      </c>
      <c r="C545" s="309">
        <v>10</v>
      </c>
      <c r="D545" s="310">
        <v>44991</v>
      </c>
      <c r="E545" s="308">
        <v>3</v>
      </c>
      <c r="F545" s="310">
        <v>44992</v>
      </c>
      <c r="G545" s="310">
        <v>44995</v>
      </c>
      <c r="H545" s="310"/>
      <c r="I545" s="308" t="s">
        <v>511</v>
      </c>
      <c r="J545" s="308">
        <v>746</v>
      </c>
      <c r="K545" s="308">
        <v>10</v>
      </c>
      <c r="L545" s="308">
        <v>53</v>
      </c>
      <c r="M545" s="308">
        <v>1</v>
      </c>
      <c r="N545" s="308">
        <v>1</v>
      </c>
      <c r="O545" s="308" t="s">
        <v>13667</v>
      </c>
      <c r="P545" s="312"/>
      <c r="Q545" s="313" t="s">
        <v>11492</v>
      </c>
      <c r="R545" s="215" t="s">
        <v>14256</v>
      </c>
    </row>
    <row r="546" spans="1:18" s="194" customFormat="1" x14ac:dyDescent="0.25">
      <c r="A546" s="199" t="s">
        <v>14257</v>
      </c>
      <c r="B546" s="196">
        <f>8977.32*(C546/7)</f>
        <v>7694.8457142857133</v>
      </c>
      <c r="C546" s="197">
        <v>6</v>
      </c>
      <c r="D546" s="198">
        <v>44985</v>
      </c>
      <c r="E546" s="199">
        <v>5</v>
      </c>
      <c r="F546" s="200">
        <v>44992</v>
      </c>
      <c r="G546" s="200">
        <v>44995</v>
      </c>
      <c r="H546" s="201"/>
      <c r="I546" s="196" t="s">
        <v>511</v>
      </c>
      <c r="J546" s="196">
        <v>2069</v>
      </c>
      <c r="K546" s="196">
        <v>65</v>
      </c>
      <c r="L546" s="196">
        <v>165</v>
      </c>
      <c r="M546" s="196">
        <v>1</v>
      </c>
      <c r="N546" s="196">
        <v>1</v>
      </c>
      <c r="O546" s="196" t="s">
        <v>13672</v>
      </c>
      <c r="P546" s="202"/>
      <c r="Q546" s="203" t="s">
        <v>11492</v>
      </c>
      <c r="R546" s="215" t="s">
        <v>14256</v>
      </c>
    </row>
    <row r="547" spans="1:18" s="331" customFormat="1" x14ac:dyDescent="0.25">
      <c r="A547" s="308">
        <v>116474</v>
      </c>
      <c r="B547" s="308">
        <v>2332.5</v>
      </c>
      <c r="C547" s="309">
        <v>30</v>
      </c>
      <c r="D547" s="310">
        <v>44988</v>
      </c>
      <c r="E547" s="308">
        <v>3</v>
      </c>
      <c r="F547" s="310">
        <v>44992</v>
      </c>
      <c r="G547" s="310">
        <v>44995</v>
      </c>
      <c r="H547" s="310"/>
      <c r="I547" s="308" t="s">
        <v>511</v>
      </c>
      <c r="J547" s="308">
        <v>120</v>
      </c>
      <c r="K547" s="308">
        <v>14</v>
      </c>
      <c r="L547" s="308">
        <v>39</v>
      </c>
      <c r="M547" s="308">
        <v>0</v>
      </c>
      <c r="N547" s="308">
        <v>1</v>
      </c>
      <c r="O547" s="308" t="s">
        <v>545</v>
      </c>
      <c r="P547" s="312"/>
      <c r="Q547" s="313" t="s">
        <v>11492</v>
      </c>
      <c r="R547" s="215" t="s">
        <v>14256</v>
      </c>
    </row>
    <row r="548" spans="1:18" s="331" customFormat="1" x14ac:dyDescent="0.25">
      <c r="A548" s="308">
        <v>116438</v>
      </c>
      <c r="B548" s="308">
        <v>4000</v>
      </c>
      <c r="C548" s="309">
        <v>10</v>
      </c>
      <c r="D548" s="310">
        <v>44994</v>
      </c>
      <c r="E548" s="308">
        <v>3</v>
      </c>
      <c r="F548" s="310">
        <v>44992</v>
      </c>
      <c r="G548" s="310">
        <v>44995</v>
      </c>
      <c r="H548" s="310"/>
      <c r="I548" s="308" t="s">
        <v>511</v>
      </c>
      <c r="J548" s="308">
        <v>340</v>
      </c>
      <c r="K548" s="308">
        <v>43</v>
      </c>
      <c r="L548" s="308">
        <v>80</v>
      </c>
      <c r="M548" s="308">
        <v>1</v>
      </c>
      <c r="N548" s="308">
        <v>1</v>
      </c>
      <c r="O548" s="308" t="s">
        <v>13667</v>
      </c>
      <c r="P548" s="312"/>
      <c r="Q548" s="313" t="s">
        <v>11492</v>
      </c>
      <c r="R548" s="215" t="s">
        <v>14256</v>
      </c>
    </row>
    <row r="549" spans="1:18" s="194" customFormat="1" x14ac:dyDescent="0.25">
      <c r="A549" s="199" t="s">
        <v>14258</v>
      </c>
      <c r="B549" s="389">
        <f>55171*(C549/87)</f>
        <v>67853.988505747126</v>
      </c>
      <c r="C549" s="197">
        <v>107</v>
      </c>
      <c r="D549" s="198">
        <v>44389</v>
      </c>
      <c r="E549" s="199">
        <v>20</v>
      </c>
      <c r="F549" s="200" t="s">
        <v>13655</v>
      </c>
      <c r="G549" s="200" t="s">
        <v>14259</v>
      </c>
      <c r="H549" s="201"/>
      <c r="I549" s="196" t="s">
        <v>511</v>
      </c>
      <c r="J549" s="196">
        <v>3848</v>
      </c>
      <c r="K549" s="196">
        <v>7</v>
      </c>
      <c r="L549" s="196">
        <v>237</v>
      </c>
      <c r="M549" s="196">
        <v>1</v>
      </c>
      <c r="N549" s="196">
        <v>1</v>
      </c>
      <c r="O549" s="196" t="s">
        <v>13832</v>
      </c>
      <c r="P549" s="202" t="s">
        <v>14260</v>
      </c>
      <c r="Q549" s="203" t="s">
        <v>12349</v>
      </c>
      <c r="R549" s="215" t="s">
        <v>14256</v>
      </c>
    </row>
    <row r="550" spans="1:18" s="194" customFormat="1" x14ac:dyDescent="0.25">
      <c r="A550" s="199">
        <v>115378</v>
      </c>
      <c r="B550" s="196">
        <v>2484</v>
      </c>
      <c r="C550" s="197">
        <v>400</v>
      </c>
      <c r="D550" s="198">
        <v>45002</v>
      </c>
      <c r="E550" s="199">
        <v>10</v>
      </c>
      <c r="F550" s="200">
        <v>44981</v>
      </c>
      <c r="G550" s="200">
        <v>44995</v>
      </c>
      <c r="H550" s="201"/>
      <c r="I550" s="196" t="s">
        <v>511</v>
      </c>
      <c r="J550" s="196">
        <v>3</v>
      </c>
      <c r="K550" s="196">
        <v>0</v>
      </c>
      <c r="L550" s="196">
        <v>3</v>
      </c>
      <c r="M550" s="196">
        <v>0</v>
      </c>
      <c r="N550" s="196">
        <v>1</v>
      </c>
      <c r="O550" s="196" t="s">
        <v>545</v>
      </c>
      <c r="P550" s="202" t="s">
        <v>14261</v>
      </c>
      <c r="Q550" s="203" t="s">
        <v>11909</v>
      </c>
      <c r="R550" s="215" t="s">
        <v>14262</v>
      </c>
    </row>
    <row r="551" spans="1:18" s="331" customFormat="1" x14ac:dyDescent="0.25">
      <c r="A551" s="308">
        <v>116535</v>
      </c>
      <c r="B551" s="308">
        <v>2000</v>
      </c>
      <c r="C551" s="309">
        <v>5</v>
      </c>
      <c r="D551" s="310">
        <v>44992</v>
      </c>
      <c r="E551" s="308">
        <v>3</v>
      </c>
      <c r="F551" s="310">
        <v>44991</v>
      </c>
      <c r="G551" s="310">
        <v>44994</v>
      </c>
      <c r="H551" s="310"/>
      <c r="I551" s="308" t="s">
        <v>511</v>
      </c>
      <c r="J551" s="308">
        <v>368</v>
      </c>
      <c r="K551" s="308">
        <v>3</v>
      </c>
      <c r="L551" s="308">
        <v>68</v>
      </c>
      <c r="M551" s="308">
        <v>1</v>
      </c>
      <c r="N551" s="308">
        <v>1</v>
      </c>
      <c r="O551" s="308" t="s">
        <v>13667</v>
      </c>
      <c r="P551" s="312"/>
      <c r="Q551" s="313" t="s">
        <v>14243</v>
      </c>
      <c r="R551" s="215" t="s">
        <v>14262</v>
      </c>
    </row>
    <row r="552" spans="1:18" s="194" customFormat="1" x14ac:dyDescent="0.25">
      <c r="A552" s="199">
        <v>115295</v>
      </c>
      <c r="B552" s="196">
        <v>2081.25</v>
      </c>
      <c r="C552" s="197">
        <v>25</v>
      </c>
      <c r="D552" s="198">
        <v>44971</v>
      </c>
      <c r="E552" s="199">
        <v>5</v>
      </c>
      <c r="F552" s="200">
        <v>44987</v>
      </c>
      <c r="G552" s="200">
        <v>44994</v>
      </c>
      <c r="H552" s="201"/>
      <c r="I552" s="196" t="s">
        <v>511</v>
      </c>
      <c r="J552" s="196">
        <v>90</v>
      </c>
      <c r="K552" s="196">
        <v>5</v>
      </c>
      <c r="L552" s="196">
        <v>49</v>
      </c>
      <c r="M552" s="196">
        <v>1</v>
      </c>
      <c r="N552" s="196">
        <v>1</v>
      </c>
      <c r="O552" s="196" t="s">
        <v>13667</v>
      </c>
      <c r="P552" s="202"/>
      <c r="Q552" s="203" t="s">
        <v>11882</v>
      </c>
      <c r="R552" s="215" t="s">
        <v>14262</v>
      </c>
    </row>
    <row r="553" spans="1:18" s="331" customFormat="1" x14ac:dyDescent="0.25">
      <c r="A553" s="308">
        <v>116452</v>
      </c>
      <c r="B553" s="308">
        <v>7567.25</v>
      </c>
      <c r="C553" s="309">
        <v>15</v>
      </c>
      <c r="D553" s="310">
        <v>44995</v>
      </c>
      <c r="E553" s="308">
        <v>3</v>
      </c>
      <c r="F553" s="310">
        <v>44991</v>
      </c>
      <c r="G553" s="310">
        <v>44994</v>
      </c>
      <c r="H553" s="310"/>
      <c r="I553" s="308" t="s">
        <v>511</v>
      </c>
      <c r="J553" s="308">
        <v>57</v>
      </c>
      <c r="K553" s="308">
        <v>69</v>
      </c>
      <c r="L553" s="308">
        <v>5</v>
      </c>
      <c r="M553" s="308">
        <v>1</v>
      </c>
      <c r="N553" s="308">
        <v>1</v>
      </c>
      <c r="O553" s="308" t="s">
        <v>13667</v>
      </c>
      <c r="P553" s="312"/>
      <c r="Q553" s="313" t="s">
        <v>14243</v>
      </c>
      <c r="R553" s="215" t="s">
        <v>14262</v>
      </c>
    </row>
    <row r="554" spans="1:18" s="194" customFormat="1" x14ac:dyDescent="0.25">
      <c r="A554" s="199" t="s">
        <v>14263</v>
      </c>
      <c r="B554" s="196">
        <v>2996.76</v>
      </c>
      <c r="C554" s="339">
        <v>1</v>
      </c>
      <c r="D554" s="198">
        <v>44985</v>
      </c>
      <c r="E554" s="199">
        <v>5</v>
      </c>
      <c r="F554" s="200">
        <v>44992</v>
      </c>
      <c r="G554" s="200">
        <v>44993</v>
      </c>
      <c r="H554" s="201"/>
      <c r="I554" s="196" t="s">
        <v>511</v>
      </c>
      <c r="J554" s="196">
        <v>2069</v>
      </c>
      <c r="K554" s="196">
        <v>65</v>
      </c>
      <c r="L554" s="196">
        <v>165</v>
      </c>
      <c r="M554" s="196">
        <v>1</v>
      </c>
      <c r="N554" s="196">
        <v>1</v>
      </c>
      <c r="O554" s="196" t="s">
        <v>13672</v>
      </c>
      <c r="P554" s="202"/>
      <c r="Q554" s="407" t="s">
        <v>11492</v>
      </c>
      <c r="R554" s="215" t="s">
        <v>14264</v>
      </c>
    </row>
    <row r="555" spans="1:18" s="194" customFormat="1" x14ac:dyDescent="0.25">
      <c r="A555" s="199">
        <v>115052</v>
      </c>
      <c r="B555" s="389">
        <v>5206</v>
      </c>
      <c r="C555" s="197">
        <v>100</v>
      </c>
      <c r="D555" s="198"/>
      <c r="E555" s="199">
        <v>15</v>
      </c>
      <c r="F555" s="200">
        <v>44971</v>
      </c>
      <c r="G555" s="200" t="s">
        <v>14265</v>
      </c>
      <c r="H555" s="201"/>
      <c r="I555" s="196" t="s">
        <v>511</v>
      </c>
      <c r="J555" s="196">
        <v>157</v>
      </c>
      <c r="K555" s="196">
        <v>35</v>
      </c>
      <c r="L555" s="196">
        <v>27</v>
      </c>
      <c r="M555" s="196"/>
      <c r="N555" s="196"/>
      <c r="O555" s="196" t="s">
        <v>505</v>
      </c>
      <c r="P555" s="202"/>
      <c r="Q555" s="203" t="s">
        <v>14266</v>
      </c>
      <c r="R555" s="215" t="s">
        <v>14264</v>
      </c>
    </row>
    <row r="556" spans="1:18" s="194" customFormat="1" x14ac:dyDescent="0.25">
      <c r="A556" s="199">
        <v>116106</v>
      </c>
      <c r="B556" s="196">
        <v>6574</v>
      </c>
      <c r="C556" s="197">
        <v>100</v>
      </c>
      <c r="D556" s="198">
        <v>44994</v>
      </c>
      <c r="E556" s="199">
        <v>10</v>
      </c>
      <c r="F556" s="200">
        <v>44979</v>
      </c>
      <c r="G556" s="200">
        <v>44993</v>
      </c>
      <c r="H556" s="201"/>
      <c r="I556" s="196" t="s">
        <v>511</v>
      </c>
      <c r="J556" s="196">
        <v>245</v>
      </c>
      <c r="K556" s="196">
        <v>34</v>
      </c>
      <c r="L556" s="196">
        <v>42</v>
      </c>
      <c r="M556" s="196">
        <v>1</v>
      </c>
      <c r="N556" s="196">
        <v>1</v>
      </c>
      <c r="O556" s="196" t="s">
        <v>13667</v>
      </c>
      <c r="P556" s="202" t="s">
        <v>14267</v>
      </c>
      <c r="Q556" s="203" t="s">
        <v>14268</v>
      </c>
      <c r="R556" s="215" t="s">
        <v>14264</v>
      </c>
    </row>
    <row r="557" spans="1:18" s="265" customFormat="1" x14ac:dyDescent="0.25">
      <c r="A557" s="254" t="s">
        <v>14269</v>
      </c>
      <c r="B557" s="255">
        <f>14105*(C557/125)</f>
        <v>5642</v>
      </c>
      <c r="C557" s="256">
        <v>50</v>
      </c>
      <c r="D557" s="257">
        <v>44571</v>
      </c>
      <c r="E557" s="254">
        <v>10</v>
      </c>
      <c r="F557" s="258">
        <v>44917</v>
      </c>
      <c r="G557" s="259" t="s">
        <v>13711</v>
      </c>
      <c r="H557" s="260" t="s">
        <v>13712</v>
      </c>
      <c r="I557" s="261" t="s">
        <v>511</v>
      </c>
      <c r="J557" s="261">
        <v>554</v>
      </c>
      <c r="K557" s="261">
        <v>16</v>
      </c>
      <c r="L557" s="261">
        <v>92</v>
      </c>
      <c r="M557" s="261">
        <v>1</v>
      </c>
      <c r="N557" s="261">
        <v>1</v>
      </c>
      <c r="O557" s="261" t="s">
        <v>13713</v>
      </c>
      <c r="P557" s="262" t="s">
        <v>13714</v>
      </c>
      <c r="Q557" s="263" t="s">
        <v>12151</v>
      </c>
      <c r="R557" s="215" t="s">
        <v>14270</v>
      </c>
    </row>
    <row r="558" spans="1:18" s="194" customFormat="1" x14ac:dyDescent="0.25">
      <c r="A558" s="199">
        <v>112356</v>
      </c>
      <c r="B558" s="389">
        <v>6313</v>
      </c>
      <c r="C558" s="339">
        <v>380</v>
      </c>
      <c r="D558" s="198">
        <v>44858</v>
      </c>
      <c r="E558" s="199">
        <v>10</v>
      </c>
      <c r="F558" s="200">
        <v>44978</v>
      </c>
      <c r="G558" s="200">
        <v>44992</v>
      </c>
      <c r="H558" s="201"/>
      <c r="I558" s="196" t="s">
        <v>511</v>
      </c>
      <c r="J558" s="196">
        <v>71</v>
      </c>
      <c r="K558" s="196">
        <v>0</v>
      </c>
      <c r="L558" s="196">
        <v>39</v>
      </c>
      <c r="M558" s="196">
        <v>1</v>
      </c>
      <c r="N558" s="196">
        <v>1</v>
      </c>
      <c r="O558" s="196" t="s">
        <v>13667</v>
      </c>
      <c r="P558" s="202" t="s">
        <v>14271</v>
      </c>
      <c r="Q558" s="203" t="s">
        <v>14272</v>
      </c>
      <c r="R558" s="215" t="s">
        <v>14270</v>
      </c>
    </row>
    <row r="559" spans="1:18" s="194" customFormat="1" x14ac:dyDescent="0.25">
      <c r="A559" s="199">
        <v>115825</v>
      </c>
      <c r="B559" s="196">
        <v>2100</v>
      </c>
      <c r="C559" s="197">
        <v>70</v>
      </c>
      <c r="D559" s="198">
        <v>44993</v>
      </c>
      <c r="E559" s="199">
        <v>10</v>
      </c>
      <c r="F559" s="200">
        <v>44978</v>
      </c>
      <c r="G559" s="200">
        <v>44992</v>
      </c>
      <c r="H559" s="191"/>
      <c r="I559" s="196" t="s">
        <v>14114</v>
      </c>
      <c r="J559" s="196">
        <v>0</v>
      </c>
      <c r="K559" s="196">
        <v>1</v>
      </c>
      <c r="L559" s="196">
        <v>0</v>
      </c>
      <c r="M559" s="196">
        <v>0</v>
      </c>
      <c r="N559" s="196">
        <v>0</v>
      </c>
      <c r="O559" s="196">
        <v>0</v>
      </c>
      <c r="P559" s="202" t="s">
        <v>14273</v>
      </c>
      <c r="Q559" s="203" t="s">
        <v>14272</v>
      </c>
      <c r="R559" s="215" t="s">
        <v>14270</v>
      </c>
    </row>
    <row r="560" spans="1:18" s="194" customFormat="1" x14ac:dyDescent="0.25">
      <c r="A560" s="199">
        <v>115661</v>
      </c>
      <c r="B560" s="196">
        <v>6000</v>
      </c>
      <c r="C560" s="197">
        <v>20</v>
      </c>
      <c r="D560" s="198">
        <v>44967</v>
      </c>
      <c r="E560" s="199">
        <v>5</v>
      </c>
      <c r="F560" s="200">
        <v>44985</v>
      </c>
      <c r="G560" s="200">
        <v>44992</v>
      </c>
      <c r="H560" s="201"/>
      <c r="I560" s="196" t="s">
        <v>511</v>
      </c>
      <c r="J560" s="196">
        <v>703</v>
      </c>
      <c r="K560" s="196">
        <v>47</v>
      </c>
      <c r="L560" s="196">
        <v>35</v>
      </c>
      <c r="M560" s="196">
        <v>0</v>
      </c>
      <c r="N560" s="196">
        <v>1</v>
      </c>
      <c r="O560" s="196" t="s">
        <v>545</v>
      </c>
      <c r="P560" s="202"/>
      <c r="Q560" s="203" t="s">
        <v>11915</v>
      </c>
      <c r="R560" s="215" t="s">
        <v>14270</v>
      </c>
    </row>
    <row r="561" spans="1:18" s="194" customFormat="1" x14ac:dyDescent="0.25">
      <c r="A561" s="199" t="s">
        <v>14274</v>
      </c>
      <c r="B561" s="196">
        <v>2995</v>
      </c>
      <c r="C561" s="197">
        <v>2</v>
      </c>
      <c r="D561" s="198">
        <v>45000</v>
      </c>
      <c r="E561" s="199">
        <v>5</v>
      </c>
      <c r="F561" s="200">
        <v>44984</v>
      </c>
      <c r="G561" s="200">
        <v>44991</v>
      </c>
      <c r="H561" s="201"/>
      <c r="I561" s="196" t="s">
        <v>511</v>
      </c>
      <c r="J561" s="196">
        <v>256</v>
      </c>
      <c r="K561" s="196">
        <v>10</v>
      </c>
      <c r="L561" s="196">
        <v>65</v>
      </c>
      <c r="M561" s="196">
        <v>1</v>
      </c>
      <c r="N561" s="196">
        <v>1</v>
      </c>
      <c r="O561" s="196" t="s">
        <v>13667</v>
      </c>
      <c r="P561" s="202"/>
      <c r="Q561" s="203" t="s">
        <v>14236</v>
      </c>
      <c r="R561" s="215" t="s">
        <v>14275</v>
      </c>
    </row>
    <row r="562" spans="1:18" s="194" customFormat="1" x14ac:dyDescent="0.25">
      <c r="A562" s="199">
        <v>115294</v>
      </c>
      <c r="B562" s="196">
        <v>3790</v>
      </c>
      <c r="C562" s="197">
        <v>50</v>
      </c>
      <c r="D562" s="198">
        <v>44970</v>
      </c>
      <c r="E562" s="199">
        <v>5</v>
      </c>
      <c r="F562" s="200">
        <v>44985</v>
      </c>
      <c r="G562" s="200">
        <v>44991</v>
      </c>
      <c r="H562" s="201"/>
      <c r="I562" s="196" t="s">
        <v>511</v>
      </c>
      <c r="J562" s="196">
        <v>201</v>
      </c>
      <c r="K562" s="196">
        <v>8</v>
      </c>
      <c r="L562" s="196">
        <v>80</v>
      </c>
      <c r="M562" s="196">
        <v>1</v>
      </c>
      <c r="N562" s="196">
        <v>1</v>
      </c>
      <c r="O562" s="196" t="s">
        <v>13667</v>
      </c>
      <c r="P562" s="202"/>
      <c r="Q562" s="203" t="s">
        <v>11909</v>
      </c>
      <c r="R562" s="215" t="s">
        <v>14275</v>
      </c>
    </row>
    <row r="563" spans="1:18" s="216" customFormat="1" ht="15" customHeight="1" x14ac:dyDescent="0.25">
      <c r="A563" s="418">
        <v>115691</v>
      </c>
      <c r="B563" s="419">
        <v>3381</v>
      </c>
      <c r="C563" s="420">
        <v>49</v>
      </c>
      <c r="D563" s="421">
        <v>44970</v>
      </c>
      <c r="E563" s="418">
        <v>10</v>
      </c>
      <c r="F563" s="422">
        <v>44964</v>
      </c>
      <c r="G563" s="422" t="s">
        <v>14276</v>
      </c>
      <c r="H563" s="423"/>
      <c r="I563" s="424" t="s">
        <v>14114</v>
      </c>
      <c r="J563" s="424">
        <v>0</v>
      </c>
      <c r="K563" s="424">
        <v>50</v>
      </c>
      <c r="L563" s="424">
        <v>0</v>
      </c>
      <c r="M563" s="424">
        <v>0</v>
      </c>
      <c r="N563" s="424">
        <v>0</v>
      </c>
      <c r="O563" s="424"/>
      <c r="P563" s="425" t="s">
        <v>4243</v>
      </c>
      <c r="Q563" s="426" t="s">
        <v>11811</v>
      </c>
      <c r="R563" s="215" t="s">
        <v>14275</v>
      </c>
    </row>
    <row r="564" spans="1:18" s="194" customFormat="1" x14ac:dyDescent="0.25">
      <c r="A564" s="199">
        <v>106348</v>
      </c>
      <c r="B564" s="389">
        <f>8460*(C564/400)</f>
        <v>8460</v>
      </c>
      <c r="C564" s="197">
        <v>400</v>
      </c>
      <c r="D564" s="198">
        <v>44981</v>
      </c>
      <c r="E564" s="199">
        <v>10</v>
      </c>
      <c r="F564" s="200">
        <v>44973</v>
      </c>
      <c r="G564" s="200" t="s">
        <v>14277</v>
      </c>
      <c r="H564" s="201"/>
      <c r="I564" s="196" t="s">
        <v>511</v>
      </c>
      <c r="J564" s="196">
        <v>45</v>
      </c>
      <c r="K564" s="196">
        <v>10</v>
      </c>
      <c r="L564" s="196">
        <v>22</v>
      </c>
      <c r="M564" s="196">
        <v>1</v>
      </c>
      <c r="N564" s="196">
        <v>1</v>
      </c>
      <c r="O564" s="196" t="s">
        <v>13667</v>
      </c>
      <c r="P564" s="202" t="s">
        <v>14278</v>
      </c>
      <c r="Q564" s="203" t="s">
        <v>14250</v>
      </c>
      <c r="R564" s="215" t="s">
        <v>14275</v>
      </c>
    </row>
    <row r="565" spans="1:18" s="427" customFormat="1" x14ac:dyDescent="0.25">
      <c r="A565" s="308">
        <v>116464</v>
      </c>
      <c r="B565" s="308">
        <v>1752</v>
      </c>
      <c r="C565" s="309">
        <v>4</v>
      </c>
      <c r="D565" s="310">
        <v>44986</v>
      </c>
      <c r="E565" s="308">
        <v>3</v>
      </c>
      <c r="F565" s="310">
        <v>44985</v>
      </c>
      <c r="G565" s="310">
        <v>44988</v>
      </c>
      <c r="H565" s="311"/>
      <c r="I565" s="308" t="s">
        <v>511</v>
      </c>
      <c r="J565" s="308">
        <v>2</v>
      </c>
      <c r="K565" s="308">
        <v>4</v>
      </c>
      <c r="L565" s="308">
        <v>1</v>
      </c>
      <c r="M565" s="308">
        <v>0</v>
      </c>
      <c r="N565" s="308">
        <v>1</v>
      </c>
      <c r="O565" s="308" t="s">
        <v>545</v>
      </c>
      <c r="P565" s="312" t="s">
        <v>14279</v>
      </c>
      <c r="Q565" s="313" t="s">
        <v>11915</v>
      </c>
      <c r="R565" s="215" t="s">
        <v>14280</v>
      </c>
    </row>
    <row r="566" spans="1:18" s="194" customFormat="1" x14ac:dyDescent="0.25">
      <c r="A566" s="199">
        <v>116136</v>
      </c>
      <c r="B566" s="196">
        <v>2581</v>
      </c>
      <c r="C566" s="197">
        <v>5</v>
      </c>
      <c r="D566" s="198">
        <v>44994</v>
      </c>
      <c r="E566" s="199">
        <v>5</v>
      </c>
      <c r="F566" s="200">
        <v>44981</v>
      </c>
      <c r="G566" s="200">
        <v>44988</v>
      </c>
      <c r="H566" s="201"/>
      <c r="I566" s="196" t="s">
        <v>511</v>
      </c>
      <c r="J566" s="196">
        <v>484</v>
      </c>
      <c r="K566" s="196">
        <v>5</v>
      </c>
      <c r="L566" s="196">
        <v>53</v>
      </c>
      <c r="M566" s="196">
        <v>1</v>
      </c>
      <c r="N566" s="196">
        <v>1</v>
      </c>
      <c r="O566" s="196" t="s">
        <v>13667</v>
      </c>
      <c r="P566" s="202"/>
      <c r="Q566" s="203" t="s">
        <v>11909</v>
      </c>
      <c r="R566" s="215" t="s">
        <v>14280</v>
      </c>
    </row>
    <row r="567" spans="1:18" s="194" customFormat="1" x14ac:dyDescent="0.25">
      <c r="A567" s="199">
        <v>115908</v>
      </c>
      <c r="B567" s="196">
        <v>4724</v>
      </c>
      <c r="C567" s="197">
        <v>50</v>
      </c>
      <c r="D567" s="198">
        <v>44958</v>
      </c>
      <c r="E567" s="199">
        <v>5</v>
      </c>
      <c r="F567" s="200">
        <v>44981</v>
      </c>
      <c r="G567" s="200">
        <v>44988</v>
      </c>
      <c r="H567" s="201"/>
      <c r="I567" s="196" t="s">
        <v>511</v>
      </c>
      <c r="J567" s="196">
        <v>308</v>
      </c>
      <c r="K567" s="196">
        <v>2</v>
      </c>
      <c r="L567" s="196">
        <v>79</v>
      </c>
      <c r="M567" s="196">
        <v>1</v>
      </c>
      <c r="N567" s="196">
        <v>1</v>
      </c>
      <c r="O567" s="196" t="s">
        <v>13667</v>
      </c>
      <c r="P567" s="202"/>
      <c r="Q567" s="203" t="s">
        <v>11909</v>
      </c>
      <c r="R567" s="215" t="s">
        <v>14280</v>
      </c>
    </row>
    <row r="568" spans="1:18" s="194" customFormat="1" x14ac:dyDescent="0.25">
      <c r="A568" s="199">
        <v>115822</v>
      </c>
      <c r="B568" s="196">
        <v>3356</v>
      </c>
      <c r="C568" s="197">
        <v>7</v>
      </c>
      <c r="D568" s="198">
        <v>44987</v>
      </c>
      <c r="E568" s="199">
        <v>5</v>
      </c>
      <c r="F568" s="200">
        <v>44981</v>
      </c>
      <c r="G568" s="200">
        <v>44988</v>
      </c>
      <c r="H568" s="201"/>
      <c r="I568" s="196" t="s">
        <v>511</v>
      </c>
      <c r="J568" s="196">
        <v>136</v>
      </c>
      <c r="K568" s="196">
        <v>71</v>
      </c>
      <c r="L568" s="196">
        <v>23</v>
      </c>
      <c r="M568" s="196">
        <v>0</v>
      </c>
      <c r="N568" s="196">
        <v>1</v>
      </c>
      <c r="O568" s="196" t="s">
        <v>545</v>
      </c>
      <c r="P568" s="202"/>
      <c r="Q568" s="203" t="s">
        <v>11909</v>
      </c>
      <c r="R568" s="215" t="s">
        <v>14280</v>
      </c>
    </row>
    <row r="569" spans="1:18" s="194" customFormat="1" x14ac:dyDescent="0.25">
      <c r="A569" s="418" t="s">
        <v>14281</v>
      </c>
      <c r="B569" s="424">
        <f>(3428+900)*(C569/50)</f>
        <v>86.56</v>
      </c>
      <c r="C569" s="420">
        <v>1</v>
      </c>
      <c r="D569" s="421">
        <v>44945</v>
      </c>
      <c r="E569" s="418">
        <v>5</v>
      </c>
      <c r="F569" s="422">
        <v>44978</v>
      </c>
      <c r="G569" s="422">
        <v>44985</v>
      </c>
      <c r="H569" s="423"/>
      <c r="I569" s="424" t="s">
        <v>511</v>
      </c>
      <c r="J569" s="424">
        <v>183</v>
      </c>
      <c r="K569" s="424">
        <v>11</v>
      </c>
      <c r="L569" s="424">
        <v>80</v>
      </c>
      <c r="M569" s="424">
        <v>1</v>
      </c>
      <c r="N569" s="424">
        <v>1</v>
      </c>
      <c r="O569" s="424" t="s">
        <v>13713</v>
      </c>
      <c r="P569" s="425" t="s">
        <v>13940</v>
      </c>
      <c r="Q569" s="426" t="s">
        <v>11927</v>
      </c>
      <c r="R569" s="215" t="s">
        <v>14280</v>
      </c>
    </row>
    <row r="570" spans="1:18" s="194" customFormat="1" x14ac:dyDescent="0.25">
      <c r="A570" s="199">
        <v>115651</v>
      </c>
      <c r="B570" s="196">
        <v>3499.76</v>
      </c>
      <c r="C570" s="197">
        <v>32</v>
      </c>
      <c r="D570" s="198">
        <v>44971</v>
      </c>
      <c r="E570" s="199">
        <v>5</v>
      </c>
      <c r="F570" s="200">
        <v>44980</v>
      </c>
      <c r="G570" s="200">
        <v>44987</v>
      </c>
      <c r="H570" s="201"/>
      <c r="I570" s="196" t="s">
        <v>511</v>
      </c>
      <c r="J570" s="196">
        <v>332</v>
      </c>
      <c r="K570" s="196">
        <v>0</v>
      </c>
      <c r="L570" s="196">
        <v>58</v>
      </c>
      <c r="M570" s="196">
        <v>1</v>
      </c>
      <c r="N570" s="196">
        <v>1</v>
      </c>
      <c r="O570" s="196" t="s">
        <v>13667</v>
      </c>
      <c r="P570" s="202"/>
      <c r="Q570" s="203" t="s">
        <v>11893</v>
      </c>
      <c r="R570" s="215" t="s">
        <v>14282</v>
      </c>
    </row>
    <row r="571" spans="1:18" s="194" customFormat="1" x14ac:dyDescent="0.25">
      <c r="A571" s="199">
        <v>114305</v>
      </c>
      <c r="B571" s="389">
        <v>5931.2</v>
      </c>
      <c r="C571" s="197">
        <v>80</v>
      </c>
      <c r="D571" s="198">
        <v>44978</v>
      </c>
      <c r="E571" s="199">
        <v>10</v>
      </c>
      <c r="F571" s="200">
        <v>44972</v>
      </c>
      <c r="G571" s="200" t="s">
        <v>14283</v>
      </c>
      <c r="H571" s="201"/>
      <c r="I571" s="196" t="s">
        <v>511</v>
      </c>
      <c r="J571" s="196">
        <v>341</v>
      </c>
      <c r="K571" s="196">
        <v>11</v>
      </c>
      <c r="L571" s="196">
        <v>106</v>
      </c>
      <c r="M571" s="196">
        <v>1</v>
      </c>
      <c r="N571" s="196">
        <v>1</v>
      </c>
      <c r="O571" s="196" t="s">
        <v>13713</v>
      </c>
      <c r="P571" s="202" t="s">
        <v>14284</v>
      </c>
      <c r="Q571" s="203" t="s">
        <v>14266</v>
      </c>
      <c r="R571" s="215" t="s">
        <v>14282</v>
      </c>
    </row>
    <row r="572" spans="1:18" s="194" customFormat="1" x14ac:dyDescent="0.25">
      <c r="A572" s="199">
        <v>115589</v>
      </c>
      <c r="B572" s="389">
        <v>10215</v>
      </c>
      <c r="C572" s="197">
        <v>300</v>
      </c>
      <c r="D572" s="198"/>
      <c r="E572" s="199">
        <v>10</v>
      </c>
      <c r="F572" s="200">
        <v>44972</v>
      </c>
      <c r="G572" s="200" t="s">
        <v>14283</v>
      </c>
      <c r="H572" s="201"/>
      <c r="I572" s="196" t="s">
        <v>511</v>
      </c>
      <c r="J572" s="196">
        <v>190</v>
      </c>
      <c r="K572" s="196">
        <v>8</v>
      </c>
      <c r="L572" s="196">
        <v>84</v>
      </c>
      <c r="M572" s="196"/>
      <c r="N572" s="196"/>
      <c r="O572" s="196" t="s">
        <v>640</v>
      </c>
      <c r="P572" s="202" t="s">
        <v>14285</v>
      </c>
      <c r="Q572" s="203" t="s">
        <v>14266</v>
      </c>
      <c r="R572" s="215" t="s">
        <v>14282</v>
      </c>
    </row>
    <row r="573" spans="1:18" s="433" customFormat="1" ht="15" customHeight="1" x14ac:dyDescent="0.25">
      <c r="A573" s="13" t="s">
        <v>14286</v>
      </c>
      <c r="B573" s="428">
        <f>14105*(C573/125)</f>
        <v>2821</v>
      </c>
      <c r="C573" s="429">
        <v>25</v>
      </c>
      <c r="D573" s="430">
        <v>44571</v>
      </c>
      <c r="E573" s="13">
        <v>10</v>
      </c>
      <c r="F573" s="430">
        <v>44917</v>
      </c>
      <c r="G573" s="431" t="s">
        <v>14287</v>
      </c>
      <c r="H573" s="430" t="s">
        <v>13712</v>
      </c>
      <c r="I573" s="13" t="s">
        <v>511</v>
      </c>
      <c r="J573" s="13">
        <v>554</v>
      </c>
      <c r="K573" s="13">
        <v>16</v>
      </c>
      <c r="L573" s="13">
        <v>92</v>
      </c>
      <c r="M573" s="13">
        <v>1</v>
      </c>
      <c r="N573" s="13">
        <v>1</v>
      </c>
      <c r="O573" s="13" t="s">
        <v>13713</v>
      </c>
      <c r="P573" s="432" t="s">
        <v>13714</v>
      </c>
      <c r="Q573" s="13" t="s">
        <v>12151</v>
      </c>
      <c r="R573" s="13" t="s">
        <v>14282</v>
      </c>
    </row>
    <row r="574" spans="1:18" s="194" customFormat="1" x14ac:dyDescent="0.25">
      <c r="A574" s="199" t="s">
        <v>14288</v>
      </c>
      <c r="B574" s="196">
        <f>1100+750</f>
        <v>1850</v>
      </c>
      <c r="C574" s="197">
        <v>40</v>
      </c>
      <c r="D574" s="198">
        <v>44987</v>
      </c>
      <c r="E574" s="199">
        <v>5</v>
      </c>
      <c r="F574" s="200">
        <v>44979</v>
      </c>
      <c r="G574" s="200">
        <v>44986</v>
      </c>
      <c r="H574" s="201"/>
      <c r="I574" s="196" t="s">
        <v>511</v>
      </c>
      <c r="J574" s="196">
        <v>22</v>
      </c>
      <c r="K574" s="196">
        <v>0</v>
      </c>
      <c r="L574" s="196">
        <v>10</v>
      </c>
      <c r="M574" s="196">
        <v>1</v>
      </c>
      <c r="N574" s="196">
        <v>1</v>
      </c>
      <c r="O574" s="196" t="s">
        <v>13667</v>
      </c>
      <c r="P574" s="202"/>
      <c r="Q574" s="203" t="s">
        <v>14268</v>
      </c>
      <c r="R574" s="230" t="s">
        <v>14289</v>
      </c>
    </row>
    <row r="575" spans="1:18" s="341" customFormat="1" x14ac:dyDescent="0.25">
      <c r="A575" s="308">
        <v>116311</v>
      </c>
      <c r="B575" s="308">
        <v>5469.2</v>
      </c>
      <c r="C575" s="309">
        <v>4</v>
      </c>
      <c r="D575" s="310">
        <v>44986</v>
      </c>
      <c r="E575" s="308">
        <v>3</v>
      </c>
      <c r="F575" s="310">
        <v>44981</v>
      </c>
      <c r="G575" s="310">
        <v>44986</v>
      </c>
      <c r="H575" s="434"/>
      <c r="I575" s="308" t="s">
        <v>511</v>
      </c>
      <c r="J575" s="308">
        <v>858</v>
      </c>
      <c r="K575" s="308">
        <v>5</v>
      </c>
      <c r="L575" s="308">
        <v>27</v>
      </c>
      <c r="M575" s="308">
        <v>1</v>
      </c>
      <c r="N575" s="308">
        <v>1</v>
      </c>
      <c r="O575" s="308" t="s">
        <v>13667</v>
      </c>
      <c r="P575" s="312"/>
      <c r="Q575" s="313" t="s">
        <v>11909</v>
      </c>
      <c r="R575" s="230" t="s">
        <v>14289</v>
      </c>
    </row>
    <row r="576" spans="1:18" s="331" customFormat="1" x14ac:dyDescent="0.25">
      <c r="A576" s="308">
        <v>116156</v>
      </c>
      <c r="B576" s="308">
        <v>5013.2</v>
      </c>
      <c r="C576" s="309">
        <v>10</v>
      </c>
      <c r="D576" s="310">
        <v>44985</v>
      </c>
      <c r="E576" s="308">
        <v>3</v>
      </c>
      <c r="F576" s="310">
        <v>44981</v>
      </c>
      <c r="G576" s="310">
        <v>44986</v>
      </c>
      <c r="H576" s="434"/>
      <c r="I576" s="308" t="s">
        <v>511</v>
      </c>
      <c r="J576" s="308">
        <v>266</v>
      </c>
      <c r="K576" s="308">
        <v>38</v>
      </c>
      <c r="L576" s="308">
        <v>95</v>
      </c>
      <c r="M576" s="308">
        <v>1</v>
      </c>
      <c r="N576" s="308">
        <v>1</v>
      </c>
      <c r="O576" s="308" t="s">
        <v>13667</v>
      </c>
      <c r="P576" s="312"/>
      <c r="Q576" s="313" t="s">
        <v>11909</v>
      </c>
      <c r="R576" s="230" t="s">
        <v>14289</v>
      </c>
    </row>
    <row r="577" spans="1:18" s="194" customFormat="1" x14ac:dyDescent="0.25">
      <c r="A577" s="199">
        <v>115909</v>
      </c>
      <c r="B577" s="196">
        <v>4929</v>
      </c>
      <c r="C577" s="197">
        <v>50</v>
      </c>
      <c r="D577" s="198">
        <v>44966</v>
      </c>
      <c r="E577" s="199">
        <v>5</v>
      </c>
      <c r="F577" s="200">
        <v>44979</v>
      </c>
      <c r="G577" s="200">
        <v>44986</v>
      </c>
      <c r="H577" s="201"/>
      <c r="I577" s="196" t="s">
        <v>511</v>
      </c>
      <c r="J577" s="196">
        <v>315</v>
      </c>
      <c r="K577" s="196">
        <v>9</v>
      </c>
      <c r="L577" s="196">
        <v>81</v>
      </c>
      <c r="M577" s="196">
        <v>1</v>
      </c>
      <c r="N577" s="196">
        <v>1</v>
      </c>
      <c r="O577" s="196" t="s">
        <v>13713</v>
      </c>
      <c r="P577" s="202"/>
      <c r="Q577" s="203" t="s">
        <v>14268</v>
      </c>
      <c r="R577" s="230" t="s">
        <v>14289</v>
      </c>
    </row>
    <row r="578" spans="1:18" s="184" customFormat="1" x14ac:dyDescent="0.25">
      <c r="A578" s="189" t="s">
        <v>14251</v>
      </c>
      <c r="B578" s="227">
        <f>20129.3*(2/1010)</f>
        <v>39.86</v>
      </c>
      <c r="C578" s="435">
        <v>2</v>
      </c>
      <c r="D578" s="188">
        <v>44918</v>
      </c>
      <c r="E578" s="189">
        <v>20</v>
      </c>
      <c r="F578" s="190">
        <v>44943</v>
      </c>
      <c r="G578" s="306" t="s">
        <v>14290</v>
      </c>
      <c r="H578" s="191"/>
      <c r="I578" s="186" t="s">
        <v>511</v>
      </c>
      <c r="J578" s="186">
        <v>127</v>
      </c>
      <c r="K578" s="186">
        <v>4</v>
      </c>
      <c r="L578" s="186">
        <v>25</v>
      </c>
      <c r="M578" s="186">
        <v>1</v>
      </c>
      <c r="N578" s="186">
        <v>1</v>
      </c>
      <c r="O578" s="186" t="s">
        <v>13719</v>
      </c>
      <c r="P578" s="192" t="s">
        <v>14291</v>
      </c>
      <c r="Q578" s="193" t="s">
        <v>12111</v>
      </c>
      <c r="R578" s="230" t="s">
        <v>14289</v>
      </c>
    </row>
    <row r="579" spans="1:18" s="194" customFormat="1" x14ac:dyDescent="0.25">
      <c r="A579" s="418" t="s">
        <v>14292</v>
      </c>
      <c r="B579" s="419">
        <f>6477.9*(C579/151)</f>
        <v>300.3</v>
      </c>
      <c r="C579" s="420">
        <v>7</v>
      </c>
      <c r="D579" s="421">
        <v>44447</v>
      </c>
      <c r="E579" s="418">
        <v>10</v>
      </c>
      <c r="F579" s="422">
        <v>44967</v>
      </c>
      <c r="G579" s="422" t="s">
        <v>14293</v>
      </c>
      <c r="H579" s="423"/>
      <c r="I579" s="424" t="s">
        <v>511</v>
      </c>
      <c r="J579" s="424">
        <v>230</v>
      </c>
      <c r="K579" s="424">
        <v>2</v>
      </c>
      <c r="L579" s="424">
        <v>70</v>
      </c>
      <c r="M579" s="424">
        <v>1</v>
      </c>
      <c r="N579" s="424">
        <v>1</v>
      </c>
      <c r="O579" s="424" t="s">
        <v>13672</v>
      </c>
      <c r="P579" s="422" t="s">
        <v>14294</v>
      </c>
      <c r="Q579" s="426" t="s">
        <v>14250</v>
      </c>
      <c r="R579" s="230" t="s">
        <v>14289</v>
      </c>
    </row>
    <row r="580" spans="1:18" s="194" customFormat="1" x14ac:dyDescent="0.25">
      <c r="A580" s="199" t="s">
        <v>14281</v>
      </c>
      <c r="B580" s="196">
        <f>(3428+900)*(C580/50)</f>
        <v>4241.4399999999996</v>
      </c>
      <c r="C580" s="197">
        <v>49</v>
      </c>
      <c r="D580" s="198">
        <v>44945</v>
      </c>
      <c r="E580" s="199">
        <v>5</v>
      </c>
      <c r="F580" s="200">
        <v>44978</v>
      </c>
      <c r="G580" s="200">
        <v>44985</v>
      </c>
      <c r="H580" s="201"/>
      <c r="I580" s="196" t="s">
        <v>511</v>
      </c>
      <c r="J580" s="196">
        <v>183</v>
      </c>
      <c r="K580" s="196">
        <v>11</v>
      </c>
      <c r="L580" s="196">
        <v>80</v>
      </c>
      <c r="M580" s="196">
        <v>1</v>
      </c>
      <c r="N580" s="196">
        <v>1</v>
      </c>
      <c r="O580" s="196" t="s">
        <v>13713</v>
      </c>
      <c r="P580" s="202" t="s">
        <v>13940</v>
      </c>
      <c r="Q580" s="203" t="s">
        <v>11927</v>
      </c>
      <c r="R580" s="230" t="s">
        <v>14295</v>
      </c>
    </row>
    <row r="581" spans="1:18" s="194" customFormat="1" x14ac:dyDescent="0.25">
      <c r="A581" s="199" t="s">
        <v>14296</v>
      </c>
      <c r="B581" s="389">
        <f>63414*(C581/100)</f>
        <v>50731.200000000004</v>
      </c>
      <c r="C581" s="197">
        <v>80</v>
      </c>
      <c r="D581" s="198">
        <v>44389</v>
      </c>
      <c r="E581" s="199">
        <v>20</v>
      </c>
      <c r="F581" s="200" t="s">
        <v>13655</v>
      </c>
      <c r="G581" s="200" t="s">
        <v>14297</v>
      </c>
      <c r="H581" s="201"/>
      <c r="I581" s="196" t="s">
        <v>511</v>
      </c>
      <c r="J581" s="196">
        <v>3848</v>
      </c>
      <c r="K581" s="196">
        <v>7</v>
      </c>
      <c r="L581" s="196">
        <v>237</v>
      </c>
      <c r="M581" s="196">
        <v>1</v>
      </c>
      <c r="N581" s="196">
        <v>1</v>
      </c>
      <c r="O581" s="196" t="s">
        <v>13832</v>
      </c>
      <c r="P581" s="202" t="s">
        <v>14260</v>
      </c>
      <c r="Q581" s="203" t="s">
        <v>12349</v>
      </c>
      <c r="R581" s="230" t="s">
        <v>14295</v>
      </c>
    </row>
    <row r="582" spans="1:18" s="194" customFormat="1" x14ac:dyDescent="0.25">
      <c r="A582" s="199" t="s">
        <v>14298</v>
      </c>
      <c r="B582" s="389">
        <v>12612</v>
      </c>
      <c r="C582" s="197">
        <v>50</v>
      </c>
      <c r="D582" s="198">
        <v>44869</v>
      </c>
      <c r="E582" s="199">
        <v>5</v>
      </c>
      <c r="F582" s="200">
        <v>44851</v>
      </c>
      <c r="G582" s="200">
        <v>44620</v>
      </c>
      <c r="H582" s="201"/>
      <c r="I582" s="196" t="s">
        <v>511</v>
      </c>
      <c r="J582" s="196">
        <v>444</v>
      </c>
      <c r="K582" s="196">
        <v>16</v>
      </c>
      <c r="L582" s="196">
        <v>62</v>
      </c>
      <c r="M582" s="196">
        <v>1</v>
      </c>
      <c r="N582" s="196">
        <v>1</v>
      </c>
      <c r="O582" s="196" t="s">
        <v>13713</v>
      </c>
      <c r="P582" s="202" t="s">
        <v>14183</v>
      </c>
      <c r="Q582" s="203" t="s">
        <v>14299</v>
      </c>
      <c r="R582" s="230" t="s">
        <v>14295</v>
      </c>
    </row>
    <row r="583" spans="1:18" s="194" customFormat="1" x14ac:dyDescent="0.25">
      <c r="A583" s="199">
        <v>116017</v>
      </c>
      <c r="B583" s="196">
        <v>7574.96</v>
      </c>
      <c r="C583" s="197">
        <v>31</v>
      </c>
      <c r="D583" s="198">
        <v>44973</v>
      </c>
      <c r="E583" s="199">
        <v>5</v>
      </c>
      <c r="F583" s="200">
        <v>44978</v>
      </c>
      <c r="G583" s="200">
        <v>44985</v>
      </c>
      <c r="H583" s="201"/>
      <c r="I583" s="196" t="s">
        <v>511</v>
      </c>
      <c r="J583" s="196">
        <v>897</v>
      </c>
      <c r="K583" s="196">
        <v>43</v>
      </c>
      <c r="L583" s="196">
        <v>110</v>
      </c>
      <c r="M583" s="196">
        <v>1</v>
      </c>
      <c r="N583" s="196">
        <v>1</v>
      </c>
      <c r="O583" s="196" t="s">
        <v>13713</v>
      </c>
      <c r="P583" s="202"/>
      <c r="Q583" s="203" t="s">
        <v>14272</v>
      </c>
      <c r="R583" s="230" t="s">
        <v>14295</v>
      </c>
    </row>
    <row r="584" spans="1:18" s="194" customFormat="1" x14ac:dyDescent="0.25">
      <c r="A584" s="199" t="s">
        <v>14300</v>
      </c>
      <c r="B584" s="389">
        <f>6477.9*(C584/151)</f>
        <v>6177.5999999999995</v>
      </c>
      <c r="C584" s="339">
        <v>144</v>
      </c>
      <c r="D584" s="198">
        <v>44447</v>
      </c>
      <c r="E584" s="199">
        <v>10</v>
      </c>
      <c r="F584" s="200">
        <v>44967</v>
      </c>
      <c r="G584" s="200" t="s">
        <v>14293</v>
      </c>
      <c r="H584" s="201"/>
      <c r="I584" s="196" t="s">
        <v>511</v>
      </c>
      <c r="J584" s="196">
        <v>230</v>
      </c>
      <c r="K584" s="196">
        <v>2</v>
      </c>
      <c r="L584" s="196">
        <v>70</v>
      </c>
      <c r="M584" s="196">
        <v>1</v>
      </c>
      <c r="N584" s="196">
        <v>1</v>
      </c>
      <c r="O584" s="196" t="s">
        <v>13672</v>
      </c>
      <c r="P584" s="200" t="s">
        <v>14294</v>
      </c>
      <c r="Q584" s="203" t="s">
        <v>14250</v>
      </c>
      <c r="R584" s="230" t="s">
        <v>14301</v>
      </c>
    </row>
    <row r="585" spans="1:18" s="194" customFormat="1" x14ac:dyDescent="0.25">
      <c r="A585" s="199">
        <v>115393</v>
      </c>
      <c r="B585" s="389">
        <v>2373.6</v>
      </c>
      <c r="C585" s="197">
        <v>30</v>
      </c>
      <c r="D585" s="198">
        <v>44980</v>
      </c>
      <c r="E585" s="199">
        <v>10</v>
      </c>
      <c r="F585" s="200">
        <v>44967</v>
      </c>
      <c r="G585" s="200" t="s">
        <v>14293</v>
      </c>
      <c r="H585" s="201"/>
      <c r="I585" s="196" t="s">
        <v>511</v>
      </c>
      <c r="J585" s="196">
        <v>110</v>
      </c>
      <c r="K585" s="196">
        <v>34</v>
      </c>
      <c r="L585" s="196">
        <v>41</v>
      </c>
      <c r="M585" s="196">
        <v>0</v>
      </c>
      <c r="N585" s="196">
        <v>1</v>
      </c>
      <c r="O585" s="196" t="s">
        <v>545</v>
      </c>
      <c r="P585" s="202"/>
      <c r="Q585" s="203" t="s">
        <v>14250</v>
      </c>
      <c r="R585" s="230" t="s">
        <v>14301</v>
      </c>
    </row>
    <row r="586" spans="1:18" s="367" customFormat="1" x14ac:dyDescent="0.25">
      <c r="A586" s="436">
        <v>115574</v>
      </c>
      <c r="B586" s="437">
        <v>1999.4</v>
      </c>
      <c r="C586" s="438">
        <v>450</v>
      </c>
      <c r="D586" s="439">
        <v>44980</v>
      </c>
      <c r="E586" s="436">
        <v>20</v>
      </c>
      <c r="F586" s="365">
        <v>44952</v>
      </c>
      <c r="G586" s="365" t="s">
        <v>14302</v>
      </c>
      <c r="H586" s="388"/>
      <c r="I586" s="320" t="s">
        <v>511</v>
      </c>
      <c r="J586" s="320">
        <v>188</v>
      </c>
      <c r="K586" s="320">
        <v>0</v>
      </c>
      <c r="L586" s="320">
        <v>60</v>
      </c>
      <c r="M586" s="320">
        <v>1</v>
      </c>
      <c r="N586" s="320">
        <v>1</v>
      </c>
      <c r="O586" s="320" t="s">
        <v>13672</v>
      </c>
      <c r="P586" s="366" t="s">
        <v>14303</v>
      </c>
      <c r="Q586" s="203" t="s">
        <v>14304</v>
      </c>
      <c r="R586" s="440" t="s">
        <v>14305</v>
      </c>
    </row>
    <row r="587" spans="1:18" s="194" customFormat="1" x14ac:dyDescent="0.25">
      <c r="A587" s="199">
        <v>115362</v>
      </c>
      <c r="B587" s="389">
        <v>4638.5</v>
      </c>
      <c r="C587" s="197">
        <v>50</v>
      </c>
      <c r="D587" s="198">
        <v>44960</v>
      </c>
      <c r="E587" s="199">
        <v>5</v>
      </c>
      <c r="F587" s="200">
        <v>44973</v>
      </c>
      <c r="G587" s="200" t="s">
        <v>14302</v>
      </c>
      <c r="H587" s="201"/>
      <c r="I587" s="196" t="s">
        <v>511</v>
      </c>
      <c r="J587" s="196">
        <v>283</v>
      </c>
      <c r="K587" s="196">
        <v>17</v>
      </c>
      <c r="L587" s="196">
        <v>113</v>
      </c>
      <c r="M587" s="196">
        <v>1</v>
      </c>
      <c r="N587" s="196">
        <v>1</v>
      </c>
      <c r="O587" s="196" t="s">
        <v>13713</v>
      </c>
      <c r="P587" s="202"/>
      <c r="Q587" s="203" t="s">
        <v>14306</v>
      </c>
      <c r="R587" s="230" t="s">
        <v>14305</v>
      </c>
    </row>
    <row r="588" spans="1:18" s="194" customFormat="1" x14ac:dyDescent="0.25">
      <c r="A588" s="199" t="s">
        <v>14307</v>
      </c>
      <c r="B588" s="389">
        <v>1328</v>
      </c>
      <c r="C588" s="197">
        <v>2</v>
      </c>
      <c r="D588" s="198">
        <v>44957</v>
      </c>
      <c r="E588" s="199">
        <v>5</v>
      </c>
      <c r="F588" s="200">
        <v>44980</v>
      </c>
      <c r="G588" s="200">
        <v>44987</v>
      </c>
      <c r="H588" s="201"/>
      <c r="I588" s="196" t="s">
        <v>511</v>
      </c>
      <c r="J588" s="196">
        <v>56</v>
      </c>
      <c r="K588" s="196">
        <v>24</v>
      </c>
      <c r="L588" s="196">
        <v>26</v>
      </c>
      <c r="M588" s="196">
        <v>0</v>
      </c>
      <c r="N588" s="196">
        <v>1</v>
      </c>
      <c r="O588" s="196" t="s">
        <v>545</v>
      </c>
      <c r="P588" s="202"/>
      <c r="Q588" s="203" t="s">
        <v>11893</v>
      </c>
      <c r="R588" s="230" t="s">
        <v>14305</v>
      </c>
    </row>
    <row r="589" spans="1:18" s="341" customFormat="1" x14ac:dyDescent="0.25">
      <c r="A589" s="308">
        <v>115434</v>
      </c>
      <c r="B589" s="415">
        <v>3196.35</v>
      </c>
      <c r="C589" s="309">
        <v>3</v>
      </c>
      <c r="D589" s="310">
        <v>44952</v>
      </c>
      <c r="E589" s="308">
        <v>3</v>
      </c>
      <c r="F589" s="310">
        <v>44973</v>
      </c>
      <c r="G589" s="310" t="s">
        <v>14293</v>
      </c>
      <c r="H589" s="201"/>
      <c r="I589" s="308" t="s">
        <v>511</v>
      </c>
      <c r="J589" s="308">
        <v>234</v>
      </c>
      <c r="K589" s="308">
        <v>12</v>
      </c>
      <c r="L589" s="308">
        <v>72</v>
      </c>
      <c r="M589" s="308">
        <v>1</v>
      </c>
      <c r="N589" s="308">
        <v>1</v>
      </c>
      <c r="O589" s="308" t="s">
        <v>13667</v>
      </c>
      <c r="P589" s="312"/>
      <c r="Q589" s="313" t="s">
        <v>11927</v>
      </c>
      <c r="R589" s="230" t="s">
        <v>14308</v>
      </c>
    </row>
    <row r="590" spans="1:18" s="194" customFormat="1" x14ac:dyDescent="0.25">
      <c r="A590" s="199" t="s">
        <v>14309</v>
      </c>
      <c r="B590" s="389">
        <v>5860</v>
      </c>
      <c r="C590" s="197">
        <v>80</v>
      </c>
      <c r="D590" s="198">
        <v>44973</v>
      </c>
      <c r="E590" s="199">
        <v>5</v>
      </c>
      <c r="F590" s="200">
        <v>44972</v>
      </c>
      <c r="G590" s="200" t="s">
        <v>14310</v>
      </c>
      <c r="H590" s="201"/>
      <c r="I590" s="196" t="s">
        <v>511</v>
      </c>
      <c r="J590" s="196">
        <v>114</v>
      </c>
      <c r="K590" s="196">
        <v>20</v>
      </c>
      <c r="L590" s="196">
        <v>57</v>
      </c>
      <c r="M590" s="196">
        <v>1</v>
      </c>
      <c r="N590" s="196">
        <v>1</v>
      </c>
      <c r="O590" s="196" t="s">
        <v>505</v>
      </c>
      <c r="P590" s="202" t="s">
        <v>14311</v>
      </c>
      <c r="Q590" s="203" t="s">
        <v>14266</v>
      </c>
      <c r="R590" s="230" t="s">
        <v>14308</v>
      </c>
    </row>
    <row r="591" spans="1:18" s="194" customFormat="1" x14ac:dyDescent="0.25">
      <c r="A591" s="199">
        <v>104338</v>
      </c>
      <c r="B591" s="389">
        <v>2249.3000000000002</v>
      </c>
      <c r="C591" s="197">
        <v>47</v>
      </c>
      <c r="D591" s="198">
        <v>44964</v>
      </c>
      <c r="E591" s="199">
        <v>10</v>
      </c>
      <c r="F591" s="200">
        <v>44966</v>
      </c>
      <c r="G591" s="200" t="s">
        <v>14302</v>
      </c>
      <c r="H591" s="201"/>
      <c r="I591" s="196" t="s">
        <v>511</v>
      </c>
      <c r="J591" s="196">
        <v>23</v>
      </c>
      <c r="K591" s="196">
        <v>18</v>
      </c>
      <c r="L591" s="196">
        <v>11</v>
      </c>
      <c r="M591" s="196">
        <v>1</v>
      </c>
      <c r="N591" s="196">
        <v>1</v>
      </c>
      <c r="O591" s="196" t="s">
        <v>13667</v>
      </c>
      <c r="P591" s="202"/>
      <c r="Q591" s="203" t="s">
        <v>12022</v>
      </c>
      <c r="R591" s="230" t="s">
        <v>14308</v>
      </c>
    </row>
    <row r="592" spans="1:18" s="184" customFormat="1" x14ac:dyDescent="0.25">
      <c r="A592" s="189" t="s">
        <v>14312</v>
      </c>
      <c r="B592" s="227">
        <f>3961.32*(1/66)</f>
        <v>60.02</v>
      </c>
      <c r="C592" s="435">
        <v>1</v>
      </c>
      <c r="D592" s="188">
        <v>44914</v>
      </c>
      <c r="E592" s="189">
        <v>9</v>
      </c>
      <c r="F592" s="190">
        <v>44909</v>
      </c>
      <c r="G592" s="306" t="s">
        <v>14313</v>
      </c>
      <c r="H592" s="191"/>
      <c r="I592" s="186" t="s">
        <v>511</v>
      </c>
      <c r="J592" s="186">
        <v>350</v>
      </c>
      <c r="K592" s="186">
        <v>6</v>
      </c>
      <c r="L592" s="186">
        <v>37</v>
      </c>
      <c r="M592" s="186">
        <v>1</v>
      </c>
      <c r="N592" s="186">
        <v>1</v>
      </c>
      <c r="O592" s="186" t="s">
        <v>13672</v>
      </c>
      <c r="P592" s="192" t="s">
        <v>14314</v>
      </c>
      <c r="Q592" s="193" t="s">
        <v>7982</v>
      </c>
      <c r="R592" s="230" t="s">
        <v>14315</v>
      </c>
    </row>
    <row r="593" spans="1:19" s="194" customFormat="1" x14ac:dyDescent="0.25">
      <c r="A593" s="199">
        <v>115435</v>
      </c>
      <c r="B593" s="389">
        <v>1485</v>
      </c>
      <c r="C593" s="197">
        <v>50</v>
      </c>
      <c r="D593" s="198">
        <v>44966</v>
      </c>
      <c r="E593" s="199">
        <v>10</v>
      </c>
      <c r="F593" s="200">
        <v>44965</v>
      </c>
      <c r="G593" s="200" t="s">
        <v>14310</v>
      </c>
      <c r="H593" s="201"/>
      <c r="I593" s="196" t="s">
        <v>511</v>
      </c>
      <c r="J593" s="196">
        <v>54</v>
      </c>
      <c r="K593" s="196">
        <v>0</v>
      </c>
      <c r="L593" s="196">
        <v>40</v>
      </c>
      <c r="M593" s="196">
        <v>1</v>
      </c>
      <c r="N593" s="196">
        <v>1</v>
      </c>
      <c r="O593" s="196" t="s">
        <v>13667</v>
      </c>
      <c r="P593" s="202" t="s">
        <v>14316</v>
      </c>
      <c r="Q593" s="203" t="s">
        <v>14317</v>
      </c>
      <c r="R593" s="230" t="s">
        <v>14315</v>
      </c>
    </row>
    <row r="594" spans="1:19" s="194" customFormat="1" x14ac:dyDescent="0.25">
      <c r="A594" s="199" t="s">
        <v>14318</v>
      </c>
      <c r="B594" s="389">
        <v>14654.72</v>
      </c>
      <c r="C594" s="197">
        <v>22</v>
      </c>
      <c r="D594" s="198">
        <v>44918</v>
      </c>
      <c r="E594" s="199">
        <v>5</v>
      </c>
      <c r="F594" s="200">
        <v>44970</v>
      </c>
      <c r="G594" s="200" t="s">
        <v>14319</v>
      </c>
      <c r="H594" s="201"/>
      <c r="I594" s="196" t="s">
        <v>511</v>
      </c>
      <c r="J594" s="196">
        <v>1304</v>
      </c>
      <c r="K594" s="196">
        <v>0</v>
      </c>
      <c r="L594" s="196">
        <v>122</v>
      </c>
      <c r="M594" s="196">
        <v>1</v>
      </c>
      <c r="N594" s="196">
        <v>1</v>
      </c>
      <c r="O594" s="196" t="s">
        <v>13719</v>
      </c>
      <c r="P594" s="202" t="s">
        <v>13940</v>
      </c>
      <c r="Q594" s="203" t="s">
        <v>14320</v>
      </c>
      <c r="R594" s="230" t="s">
        <v>14321</v>
      </c>
    </row>
    <row r="595" spans="1:19" s="194" customFormat="1" x14ac:dyDescent="0.25">
      <c r="A595" s="199">
        <v>114506</v>
      </c>
      <c r="B595" s="389">
        <v>3591.3</v>
      </c>
      <c r="C595" s="197">
        <v>10</v>
      </c>
      <c r="D595" s="198">
        <v>44965</v>
      </c>
      <c r="E595" s="199">
        <v>7</v>
      </c>
      <c r="F595" s="200">
        <v>44966</v>
      </c>
      <c r="G595" s="200" t="s">
        <v>14319</v>
      </c>
      <c r="H595" s="201"/>
      <c r="I595" s="196" t="s">
        <v>511</v>
      </c>
      <c r="J595" s="196">
        <v>643</v>
      </c>
      <c r="K595" s="196">
        <v>1</v>
      </c>
      <c r="L595" s="196">
        <v>126</v>
      </c>
      <c r="M595" s="196">
        <v>1</v>
      </c>
      <c r="N595" s="196">
        <v>1</v>
      </c>
      <c r="O595" s="196" t="s">
        <v>13672</v>
      </c>
      <c r="P595" s="202"/>
      <c r="Q595" s="203" t="s">
        <v>14317</v>
      </c>
      <c r="R595" s="230" t="s">
        <v>14321</v>
      </c>
    </row>
    <row r="596" spans="1:19" s="447" customFormat="1" x14ac:dyDescent="0.25">
      <c r="A596" s="441" t="s">
        <v>14322</v>
      </c>
      <c r="B596" s="442">
        <v>5860</v>
      </c>
      <c r="C596" s="443">
        <v>40</v>
      </c>
      <c r="D596" s="444">
        <v>44973</v>
      </c>
      <c r="E596" s="441">
        <v>5</v>
      </c>
      <c r="F596" s="444">
        <v>44972</v>
      </c>
      <c r="G596" s="444">
        <v>44978</v>
      </c>
      <c r="H596" s="444"/>
      <c r="I596" s="441" t="s">
        <v>511</v>
      </c>
      <c r="J596" s="441">
        <v>114</v>
      </c>
      <c r="K596" s="441">
        <v>20</v>
      </c>
      <c r="L596" s="441">
        <v>57</v>
      </c>
      <c r="M596" s="441">
        <v>1</v>
      </c>
      <c r="N596" s="441">
        <v>1</v>
      </c>
      <c r="O596" s="441" t="s">
        <v>505</v>
      </c>
      <c r="P596" s="445" t="s">
        <v>14311</v>
      </c>
      <c r="Q596" s="446" t="s">
        <v>14323</v>
      </c>
      <c r="R596" s="230" t="s">
        <v>14321</v>
      </c>
    </row>
    <row r="597" spans="1:19" s="194" customFormat="1" x14ac:dyDescent="0.25">
      <c r="A597" s="199">
        <v>115881</v>
      </c>
      <c r="B597" s="389">
        <v>4920.2</v>
      </c>
      <c r="C597" s="197">
        <v>4</v>
      </c>
      <c r="D597" s="198">
        <v>44974</v>
      </c>
      <c r="E597" s="199">
        <v>5</v>
      </c>
      <c r="F597" s="200">
        <v>44970</v>
      </c>
      <c r="G597" s="200" t="s">
        <v>14319</v>
      </c>
      <c r="H597" s="201"/>
      <c r="I597" s="196" t="s">
        <v>511</v>
      </c>
      <c r="J597" s="196">
        <v>990</v>
      </c>
      <c r="K597" s="196">
        <v>15</v>
      </c>
      <c r="L597" s="196">
        <v>137</v>
      </c>
      <c r="M597" s="196">
        <v>1</v>
      </c>
      <c r="N597" s="196">
        <v>1</v>
      </c>
      <c r="O597" s="196" t="s">
        <v>13672</v>
      </c>
      <c r="P597" s="202"/>
      <c r="Q597" s="203" t="s">
        <v>14320</v>
      </c>
      <c r="R597" s="230" t="s">
        <v>14321</v>
      </c>
    </row>
    <row r="598" spans="1:19" s="194" customFormat="1" x14ac:dyDescent="0.25">
      <c r="A598" s="199" t="s">
        <v>14324</v>
      </c>
      <c r="B598" s="389">
        <v>78731.25</v>
      </c>
      <c r="C598" s="197">
        <v>221</v>
      </c>
      <c r="D598" s="198">
        <v>44456</v>
      </c>
      <c r="E598" s="199">
        <v>20</v>
      </c>
      <c r="F598" s="200" t="s">
        <v>13655</v>
      </c>
      <c r="G598" s="200" t="s">
        <v>14325</v>
      </c>
      <c r="H598" s="201"/>
      <c r="I598" s="196" t="s">
        <v>511</v>
      </c>
      <c r="J598" s="196">
        <v>2894</v>
      </c>
      <c r="K598" s="196">
        <v>4</v>
      </c>
      <c r="L598" s="196">
        <v>205</v>
      </c>
      <c r="M598" s="196">
        <v>1</v>
      </c>
      <c r="N598" s="196">
        <v>1</v>
      </c>
      <c r="O598" s="196" t="s">
        <v>13672</v>
      </c>
      <c r="P598" s="202" t="s">
        <v>14260</v>
      </c>
      <c r="Q598" s="203" t="s">
        <v>12327</v>
      </c>
      <c r="R598" s="230" t="s">
        <v>14321</v>
      </c>
    </row>
    <row r="599" spans="1:19" x14ac:dyDescent="0.25">
      <c r="A599" s="357" t="s">
        <v>14326</v>
      </c>
      <c r="B599" s="448"/>
      <c r="C599" s="358" t="s">
        <v>7474</v>
      </c>
      <c r="D599" s="359">
        <v>44979</v>
      </c>
      <c r="E599" s="357">
        <v>1</v>
      </c>
      <c r="F599" s="359" t="s">
        <v>13655</v>
      </c>
      <c r="G599" s="359">
        <v>44974</v>
      </c>
      <c r="H599" s="191"/>
      <c r="I599" s="357" t="s">
        <v>511</v>
      </c>
      <c r="J599" s="357">
        <v>1</v>
      </c>
      <c r="K599" s="357">
        <v>1</v>
      </c>
      <c r="L599" s="357">
        <v>1</v>
      </c>
      <c r="M599" s="357">
        <v>0</v>
      </c>
      <c r="N599" s="357">
        <v>1</v>
      </c>
      <c r="O599" s="357" t="s">
        <v>545</v>
      </c>
      <c r="P599" s="361" t="s">
        <v>776</v>
      </c>
      <c r="Q599" s="362" t="s">
        <v>14327</v>
      </c>
      <c r="R599" s="357"/>
      <c r="S599" s="30"/>
    </row>
    <row r="600" spans="1:19" x14ac:dyDescent="0.25">
      <c r="A600" s="357" t="s">
        <v>14328</v>
      </c>
      <c r="B600" s="448"/>
      <c r="C600" s="358" t="s">
        <v>7480</v>
      </c>
      <c r="D600" s="359">
        <v>44979</v>
      </c>
      <c r="E600" s="357">
        <v>1</v>
      </c>
      <c r="F600" s="359" t="s">
        <v>13655</v>
      </c>
      <c r="G600" s="359">
        <v>44974</v>
      </c>
      <c r="H600" s="191"/>
      <c r="I600" s="357" t="s">
        <v>511</v>
      </c>
      <c r="J600" s="357">
        <v>1</v>
      </c>
      <c r="K600" s="357">
        <v>1</v>
      </c>
      <c r="L600" s="357">
        <v>1</v>
      </c>
      <c r="M600" s="357">
        <v>0</v>
      </c>
      <c r="N600" s="357">
        <v>1</v>
      </c>
      <c r="O600" s="357" t="s">
        <v>545</v>
      </c>
      <c r="P600" s="361" t="s">
        <v>776</v>
      </c>
      <c r="Q600" s="362" t="s">
        <v>14327</v>
      </c>
      <c r="R600" s="357"/>
      <c r="S600" s="30"/>
    </row>
    <row r="601" spans="1:19" s="331" customFormat="1" x14ac:dyDescent="0.25">
      <c r="A601" s="357">
        <v>116121</v>
      </c>
      <c r="B601" s="448">
        <v>9300</v>
      </c>
      <c r="C601" s="358">
        <v>50</v>
      </c>
      <c r="D601" s="359">
        <v>44979</v>
      </c>
      <c r="E601" s="357">
        <v>1</v>
      </c>
      <c r="F601" s="359" t="s">
        <v>13655</v>
      </c>
      <c r="G601" s="359">
        <v>44974</v>
      </c>
      <c r="H601" s="449"/>
      <c r="I601" s="357" t="s">
        <v>511</v>
      </c>
      <c r="J601" s="357">
        <v>1</v>
      </c>
      <c r="K601" s="357">
        <v>1</v>
      </c>
      <c r="L601" s="357">
        <v>1</v>
      </c>
      <c r="M601" s="357">
        <v>0</v>
      </c>
      <c r="N601" s="357">
        <v>1</v>
      </c>
      <c r="O601" s="357" t="s">
        <v>545</v>
      </c>
      <c r="P601" s="361"/>
      <c r="Q601" s="362" t="s">
        <v>14266</v>
      </c>
      <c r="R601" s="230" t="s">
        <v>14329</v>
      </c>
    </row>
    <row r="602" spans="1:19" s="331" customFormat="1" x14ac:dyDescent="0.25">
      <c r="A602" s="357">
        <v>116122</v>
      </c>
      <c r="B602" s="448">
        <v>9300</v>
      </c>
      <c r="C602" s="358">
        <v>50</v>
      </c>
      <c r="D602" s="359">
        <v>44979</v>
      </c>
      <c r="E602" s="357">
        <v>1</v>
      </c>
      <c r="F602" s="359" t="s">
        <v>13655</v>
      </c>
      <c r="G602" s="359">
        <v>44974</v>
      </c>
      <c r="H602" s="449"/>
      <c r="I602" s="357" t="s">
        <v>511</v>
      </c>
      <c r="J602" s="357">
        <v>1</v>
      </c>
      <c r="K602" s="357">
        <v>1</v>
      </c>
      <c r="L602" s="357">
        <v>1</v>
      </c>
      <c r="M602" s="357">
        <v>0</v>
      </c>
      <c r="N602" s="357">
        <v>1</v>
      </c>
      <c r="O602" s="357" t="s">
        <v>545</v>
      </c>
      <c r="P602" s="361"/>
      <c r="Q602" s="362" t="s">
        <v>14266</v>
      </c>
      <c r="R602" s="230" t="s">
        <v>14329</v>
      </c>
    </row>
    <row r="603" spans="1:19" s="194" customFormat="1" x14ac:dyDescent="0.25">
      <c r="A603" s="199">
        <v>115937</v>
      </c>
      <c r="B603" s="389">
        <v>5431.5</v>
      </c>
      <c r="C603" s="197">
        <v>50</v>
      </c>
      <c r="D603" s="198">
        <v>44973</v>
      </c>
      <c r="E603" s="199">
        <v>5</v>
      </c>
      <c r="F603" s="200">
        <v>44967</v>
      </c>
      <c r="G603" s="200">
        <v>44974</v>
      </c>
      <c r="H603" s="201"/>
      <c r="I603" s="196" t="s">
        <v>511</v>
      </c>
      <c r="J603" s="196">
        <v>405</v>
      </c>
      <c r="K603" s="196">
        <v>4</v>
      </c>
      <c r="L603" s="196">
        <v>104</v>
      </c>
      <c r="M603" s="196">
        <v>1</v>
      </c>
      <c r="N603" s="196">
        <v>1</v>
      </c>
      <c r="O603" s="196" t="s">
        <v>13667</v>
      </c>
      <c r="P603" s="202"/>
      <c r="Q603" s="203" t="s">
        <v>14250</v>
      </c>
      <c r="R603" s="230" t="s">
        <v>14329</v>
      </c>
    </row>
    <row r="604" spans="1:19" s="194" customFormat="1" x14ac:dyDescent="0.25">
      <c r="A604" s="199">
        <v>115735</v>
      </c>
      <c r="B604" s="389">
        <v>7020</v>
      </c>
      <c r="C604" s="197">
        <v>250</v>
      </c>
      <c r="D604" s="198">
        <v>44972</v>
      </c>
      <c r="E604" s="199">
        <v>5</v>
      </c>
      <c r="F604" s="200">
        <v>44967</v>
      </c>
      <c r="G604" s="200">
        <v>44974</v>
      </c>
      <c r="H604" s="201"/>
      <c r="I604" s="196" t="s">
        <v>511</v>
      </c>
      <c r="J604" s="196">
        <v>117</v>
      </c>
      <c r="K604" s="196">
        <v>4</v>
      </c>
      <c r="L604" s="196">
        <v>38</v>
      </c>
      <c r="M604" s="196">
        <v>1</v>
      </c>
      <c r="N604" s="196">
        <v>1</v>
      </c>
      <c r="O604" s="196" t="s">
        <v>13667</v>
      </c>
      <c r="P604" s="202"/>
      <c r="Q604" s="203" t="s">
        <v>14250</v>
      </c>
      <c r="R604" s="230" t="s">
        <v>14329</v>
      </c>
    </row>
    <row r="605" spans="1:19" s="194" customFormat="1" x14ac:dyDescent="0.25">
      <c r="A605" s="199" t="s">
        <v>14251</v>
      </c>
      <c r="B605" s="389">
        <f>20129.3*(1008/1010)</f>
        <v>20089.439999999999</v>
      </c>
      <c r="C605" s="197">
        <f>1008</f>
        <v>1008</v>
      </c>
      <c r="D605" s="198">
        <v>44918</v>
      </c>
      <c r="E605" s="199">
        <v>20</v>
      </c>
      <c r="F605" s="200">
        <v>44943</v>
      </c>
      <c r="G605" s="200" t="s">
        <v>14330</v>
      </c>
      <c r="H605" s="201"/>
      <c r="I605" s="196" t="s">
        <v>511</v>
      </c>
      <c r="J605" s="196">
        <v>127</v>
      </c>
      <c r="K605" s="196">
        <v>4</v>
      </c>
      <c r="L605" s="196">
        <v>25</v>
      </c>
      <c r="M605" s="196">
        <v>1</v>
      </c>
      <c r="N605" s="196">
        <v>1</v>
      </c>
      <c r="O605" s="196" t="s">
        <v>13719</v>
      </c>
      <c r="P605" s="202" t="s">
        <v>14291</v>
      </c>
      <c r="Q605" s="203" t="s">
        <v>12111</v>
      </c>
      <c r="R605" s="230" t="s">
        <v>14329</v>
      </c>
    </row>
    <row r="606" spans="1:19" s="194" customFormat="1" x14ac:dyDescent="0.25">
      <c r="A606" s="199" t="s">
        <v>14331</v>
      </c>
      <c r="B606" s="389">
        <f>15051.52*(70/72)</f>
        <v>14633.422222222223</v>
      </c>
      <c r="C606" s="197">
        <v>70</v>
      </c>
      <c r="D606" s="198">
        <v>44788</v>
      </c>
      <c r="E606" s="199">
        <v>5</v>
      </c>
      <c r="F606" s="200">
        <v>44951</v>
      </c>
      <c r="G606" s="290" t="s">
        <v>14332</v>
      </c>
      <c r="H606" s="201"/>
      <c r="I606" s="196" t="s">
        <v>511</v>
      </c>
      <c r="J606" s="196">
        <v>650</v>
      </c>
      <c r="K606" s="196">
        <v>82</v>
      </c>
      <c r="L606" s="196">
        <v>95</v>
      </c>
      <c r="M606" s="196">
        <v>0</v>
      </c>
      <c r="N606" s="196">
        <v>1</v>
      </c>
      <c r="O606" s="196" t="s">
        <v>640</v>
      </c>
      <c r="P606" s="202" t="s">
        <v>14249</v>
      </c>
      <c r="Q606" s="407" t="s">
        <v>14250</v>
      </c>
      <c r="R606" s="230" t="s">
        <v>14329</v>
      </c>
    </row>
    <row r="607" spans="1:19" s="367" customFormat="1" x14ac:dyDescent="0.25">
      <c r="A607" s="320" t="s">
        <v>14333</v>
      </c>
      <c r="B607" s="437">
        <v>641.13099999999997</v>
      </c>
      <c r="C607" s="364">
        <v>5</v>
      </c>
      <c r="D607" s="365">
        <v>44571</v>
      </c>
      <c r="E607" s="320">
        <v>10</v>
      </c>
      <c r="F607" s="365">
        <v>44917</v>
      </c>
      <c r="G607" s="450" t="s">
        <v>14334</v>
      </c>
      <c r="H607" s="365" t="s">
        <v>13712</v>
      </c>
      <c r="I607" s="320" t="s">
        <v>511</v>
      </c>
      <c r="J607" s="320">
        <v>554</v>
      </c>
      <c r="K607" s="320">
        <v>16</v>
      </c>
      <c r="L607" s="320">
        <v>92</v>
      </c>
      <c r="M607" s="320">
        <v>1</v>
      </c>
      <c r="N607" s="320">
        <v>1</v>
      </c>
      <c r="O607" s="320" t="s">
        <v>13713</v>
      </c>
      <c r="P607" s="366" t="s">
        <v>13714</v>
      </c>
      <c r="Q607" s="320" t="s">
        <v>12151</v>
      </c>
      <c r="R607" s="440" t="s">
        <v>14335</v>
      </c>
    </row>
    <row r="608" spans="1:19" s="341" customFormat="1" x14ac:dyDescent="0.25">
      <c r="A608" s="308">
        <v>115983</v>
      </c>
      <c r="B608" s="415">
        <v>4881</v>
      </c>
      <c r="C608" s="309">
        <v>10</v>
      </c>
      <c r="D608" s="310">
        <v>44972</v>
      </c>
      <c r="E608" s="308">
        <v>3</v>
      </c>
      <c r="F608" s="310">
        <v>44971</v>
      </c>
      <c r="G608" s="310">
        <v>44974</v>
      </c>
      <c r="H608" s="201"/>
      <c r="I608" s="308" t="s">
        <v>511</v>
      </c>
      <c r="J608" s="308">
        <v>234</v>
      </c>
      <c r="K608" s="308">
        <v>75</v>
      </c>
      <c r="L608" s="308">
        <v>59</v>
      </c>
      <c r="M608" s="308">
        <v>1</v>
      </c>
      <c r="N608" s="308">
        <v>1</v>
      </c>
      <c r="O608" s="308" t="s">
        <v>13667</v>
      </c>
      <c r="P608" s="312"/>
      <c r="Q608" s="313" t="s">
        <v>14336</v>
      </c>
      <c r="R608" s="230" t="s">
        <v>14335</v>
      </c>
    </row>
    <row r="609" spans="1:19" s="194" customFormat="1" x14ac:dyDescent="0.25">
      <c r="A609" s="199">
        <v>115046</v>
      </c>
      <c r="B609" s="389">
        <v>4412.8</v>
      </c>
      <c r="C609" s="197">
        <v>60</v>
      </c>
      <c r="D609" s="198"/>
      <c r="E609" s="199">
        <v>9</v>
      </c>
      <c r="F609" s="200">
        <v>44960</v>
      </c>
      <c r="G609" s="200">
        <v>44973</v>
      </c>
      <c r="H609" s="201"/>
      <c r="I609" s="196" t="s">
        <v>511</v>
      </c>
      <c r="J609" s="196">
        <v>304</v>
      </c>
      <c r="K609" s="196">
        <v>1</v>
      </c>
      <c r="L609" s="196">
        <v>61</v>
      </c>
      <c r="M609" s="196">
        <v>1</v>
      </c>
      <c r="N609" s="196">
        <v>1</v>
      </c>
      <c r="O609" s="196" t="s">
        <v>13667</v>
      </c>
      <c r="P609" s="202"/>
      <c r="Q609" s="203" t="s">
        <v>12063</v>
      </c>
      <c r="R609" s="230" t="s">
        <v>14335</v>
      </c>
    </row>
    <row r="610" spans="1:19" s="194" customFormat="1" x14ac:dyDescent="0.25">
      <c r="A610" s="199">
        <v>113997</v>
      </c>
      <c r="B610" s="389">
        <v>1999.4</v>
      </c>
      <c r="C610" s="197">
        <v>260</v>
      </c>
      <c r="D610" s="198">
        <v>44964</v>
      </c>
      <c r="E610" s="199">
        <v>10</v>
      </c>
      <c r="F610" s="200">
        <v>44960</v>
      </c>
      <c r="G610" s="200">
        <v>44974</v>
      </c>
      <c r="H610" s="201"/>
      <c r="I610" s="196" t="s">
        <v>511</v>
      </c>
      <c r="J610" s="196">
        <v>19</v>
      </c>
      <c r="K610" s="196">
        <v>2</v>
      </c>
      <c r="L610" s="196">
        <v>14</v>
      </c>
      <c r="M610" s="196">
        <v>0</v>
      </c>
      <c r="N610" s="196">
        <v>1</v>
      </c>
      <c r="O610" s="196" t="s">
        <v>545</v>
      </c>
      <c r="P610" s="202" t="s">
        <v>14141</v>
      </c>
      <c r="Q610" s="203" t="s">
        <v>12063</v>
      </c>
      <c r="R610" s="230" t="s">
        <v>14337</v>
      </c>
    </row>
    <row r="611" spans="1:19" s="194" customFormat="1" x14ac:dyDescent="0.25">
      <c r="A611" s="199">
        <v>111418</v>
      </c>
      <c r="B611" s="389">
        <v>2297.88</v>
      </c>
      <c r="C611" s="197">
        <v>6</v>
      </c>
      <c r="D611" s="198">
        <v>44805</v>
      </c>
      <c r="E611" s="199">
        <v>10</v>
      </c>
      <c r="F611" s="200">
        <v>44959</v>
      </c>
      <c r="G611" s="200">
        <v>44973</v>
      </c>
      <c r="H611" s="201"/>
      <c r="I611" s="196" t="s">
        <v>511</v>
      </c>
      <c r="J611" s="196">
        <v>578</v>
      </c>
      <c r="K611" s="196">
        <v>31</v>
      </c>
      <c r="L611" s="196">
        <v>68</v>
      </c>
      <c r="M611" s="196">
        <v>1</v>
      </c>
      <c r="N611" s="196">
        <v>1</v>
      </c>
      <c r="O611" s="196" t="s">
        <v>13667</v>
      </c>
      <c r="P611" s="202" t="s">
        <v>14338</v>
      </c>
      <c r="Q611" s="203" t="s">
        <v>12069</v>
      </c>
      <c r="R611" s="230" t="s">
        <v>14337</v>
      </c>
    </row>
    <row r="612" spans="1:19" s="194" customFormat="1" x14ac:dyDescent="0.25">
      <c r="A612" s="199">
        <v>115375</v>
      </c>
      <c r="B612" s="389">
        <v>3340</v>
      </c>
      <c r="C612" s="197">
        <v>400</v>
      </c>
      <c r="D612" s="198"/>
      <c r="E612" s="199">
        <v>5</v>
      </c>
      <c r="F612" s="200">
        <v>44964</v>
      </c>
      <c r="G612" s="200">
        <v>44971</v>
      </c>
      <c r="H612" s="201"/>
      <c r="I612" s="196" t="s">
        <v>511</v>
      </c>
      <c r="J612" s="196">
        <v>7</v>
      </c>
      <c r="K612" s="196">
        <v>0</v>
      </c>
      <c r="L612" s="196">
        <v>3</v>
      </c>
      <c r="M612" s="196"/>
      <c r="N612" s="196"/>
      <c r="O612" s="196" t="s">
        <v>545</v>
      </c>
      <c r="P612" s="202" t="s">
        <v>14339</v>
      </c>
      <c r="Q612" s="203" t="s">
        <v>11811</v>
      </c>
      <c r="R612" s="230" t="s">
        <v>14337</v>
      </c>
    </row>
    <row r="613" spans="1:19" x14ac:dyDescent="0.25">
      <c r="A613" s="308">
        <v>115530</v>
      </c>
      <c r="B613" s="415">
        <v>2022.5</v>
      </c>
      <c r="C613" s="309">
        <v>125</v>
      </c>
      <c r="D613" s="310">
        <v>44960</v>
      </c>
      <c r="E613" s="308">
        <v>3</v>
      </c>
      <c r="F613" s="310">
        <v>44966</v>
      </c>
      <c r="G613" s="310">
        <v>44971</v>
      </c>
      <c r="H613" s="191"/>
      <c r="I613" s="308" t="s">
        <v>511</v>
      </c>
      <c r="J613" s="308">
        <v>5</v>
      </c>
      <c r="K613" s="308">
        <v>2</v>
      </c>
      <c r="L613" s="308">
        <v>3</v>
      </c>
      <c r="M613" s="308">
        <v>0</v>
      </c>
      <c r="N613" s="308">
        <v>1</v>
      </c>
      <c r="O613" s="308" t="s">
        <v>545</v>
      </c>
      <c r="P613" s="312"/>
      <c r="Q613" s="313" t="s">
        <v>12022</v>
      </c>
      <c r="R613" s="230" t="s">
        <v>14340</v>
      </c>
      <c r="S613" s="30"/>
    </row>
    <row r="614" spans="1:19" x14ac:dyDescent="0.25">
      <c r="A614" s="308">
        <v>115874</v>
      </c>
      <c r="B614" s="415">
        <v>4556</v>
      </c>
      <c r="C614" s="309">
        <v>200</v>
      </c>
      <c r="D614" s="310">
        <v>44972</v>
      </c>
      <c r="E614" s="308">
        <v>3</v>
      </c>
      <c r="F614" s="310">
        <v>44966</v>
      </c>
      <c r="G614" s="310">
        <v>44971</v>
      </c>
      <c r="H614" s="191"/>
      <c r="I614" s="308" t="s">
        <v>511</v>
      </c>
      <c r="J614" s="308">
        <v>34</v>
      </c>
      <c r="K614" s="308">
        <v>4</v>
      </c>
      <c r="L614" s="308">
        <v>15</v>
      </c>
      <c r="M614" s="308">
        <v>0</v>
      </c>
      <c r="N614" s="308">
        <v>1</v>
      </c>
      <c r="O614" s="308" t="s">
        <v>545</v>
      </c>
      <c r="P614" s="312" t="s">
        <v>14341</v>
      </c>
      <c r="Q614" s="313" t="s">
        <v>12022</v>
      </c>
      <c r="R614" s="230" t="s">
        <v>14340</v>
      </c>
      <c r="S614" s="30"/>
    </row>
    <row r="615" spans="1:19" s="194" customFormat="1" x14ac:dyDescent="0.25">
      <c r="A615" s="199">
        <v>107474</v>
      </c>
      <c r="B615" s="389">
        <v>1822</v>
      </c>
      <c r="C615" s="197">
        <v>20</v>
      </c>
      <c r="D615" s="198">
        <v>44916</v>
      </c>
      <c r="E615" s="199">
        <v>10</v>
      </c>
      <c r="F615" s="200">
        <v>44956</v>
      </c>
      <c r="G615" s="200">
        <v>44970</v>
      </c>
      <c r="H615" s="201"/>
      <c r="I615" s="196" t="s">
        <v>511</v>
      </c>
      <c r="J615" s="196">
        <v>33</v>
      </c>
      <c r="K615" s="196">
        <v>5</v>
      </c>
      <c r="L615" s="196">
        <v>7</v>
      </c>
      <c r="M615" s="196">
        <v>1</v>
      </c>
      <c r="N615" s="196">
        <v>1</v>
      </c>
      <c r="O615" s="196" t="s">
        <v>13667</v>
      </c>
      <c r="P615" s="202"/>
      <c r="Q615" s="203" t="s">
        <v>14342</v>
      </c>
      <c r="R615" s="230" t="s">
        <v>14340</v>
      </c>
    </row>
    <row r="616" spans="1:19" s="194" customFormat="1" x14ac:dyDescent="0.25">
      <c r="A616" s="199" t="s">
        <v>14343</v>
      </c>
      <c r="B616" s="389">
        <v>2564.5239999999999</v>
      </c>
      <c r="C616" s="197">
        <v>15</v>
      </c>
      <c r="D616" s="198">
        <v>44571</v>
      </c>
      <c r="E616" s="199">
        <v>10</v>
      </c>
      <c r="F616" s="200">
        <v>44917</v>
      </c>
      <c r="G616" s="290" t="s">
        <v>14344</v>
      </c>
      <c r="H616" s="201"/>
      <c r="I616" s="196" t="s">
        <v>511</v>
      </c>
      <c r="J616" s="196">
        <v>554</v>
      </c>
      <c r="K616" s="196">
        <v>16</v>
      </c>
      <c r="L616" s="196">
        <v>92</v>
      </c>
      <c r="M616" s="196">
        <v>1</v>
      </c>
      <c r="N616" s="196">
        <v>1</v>
      </c>
      <c r="O616" s="196" t="s">
        <v>13713</v>
      </c>
      <c r="P616" s="202" t="s">
        <v>13714</v>
      </c>
      <c r="Q616" s="203" t="s">
        <v>14345</v>
      </c>
      <c r="R616" s="230" t="s">
        <v>14340</v>
      </c>
    </row>
    <row r="617" spans="1:19" s="194" customFormat="1" x14ac:dyDescent="0.25">
      <c r="A617" s="199">
        <v>115159</v>
      </c>
      <c r="B617" s="389">
        <v>3401.5</v>
      </c>
      <c r="C617" s="197">
        <v>50</v>
      </c>
      <c r="D617" s="198">
        <v>44978</v>
      </c>
      <c r="E617" s="199">
        <v>10</v>
      </c>
      <c r="F617" s="200">
        <v>44953</v>
      </c>
      <c r="G617" s="200">
        <v>44967</v>
      </c>
      <c r="H617" s="201"/>
      <c r="I617" s="196" t="s">
        <v>511</v>
      </c>
      <c r="J617" s="196">
        <v>196</v>
      </c>
      <c r="K617" s="196">
        <v>19</v>
      </c>
      <c r="L617" s="196">
        <v>57</v>
      </c>
      <c r="M617" s="196">
        <v>1</v>
      </c>
      <c r="N617" s="196">
        <v>1</v>
      </c>
      <c r="O617" s="196" t="s">
        <v>13667</v>
      </c>
      <c r="P617" s="202"/>
      <c r="Q617" s="203" t="s">
        <v>12088</v>
      </c>
      <c r="R617" s="230" t="s">
        <v>14346</v>
      </c>
    </row>
    <row r="618" spans="1:19" s="194" customFormat="1" x14ac:dyDescent="0.25">
      <c r="A618" s="199" t="s">
        <v>14347</v>
      </c>
      <c r="B618" s="389">
        <v>2136</v>
      </c>
      <c r="C618" s="197">
        <v>10</v>
      </c>
      <c r="D618" s="198">
        <v>44981</v>
      </c>
      <c r="E618" s="199">
        <v>5</v>
      </c>
      <c r="F618" s="200">
        <v>44960</v>
      </c>
      <c r="G618" s="200">
        <v>44967</v>
      </c>
      <c r="H618" s="201"/>
      <c r="I618" s="196" t="s">
        <v>511</v>
      </c>
      <c r="J618" s="196">
        <v>200</v>
      </c>
      <c r="K618" s="196">
        <v>3</v>
      </c>
      <c r="L618" s="196">
        <v>68</v>
      </c>
      <c r="M618" s="196">
        <v>1</v>
      </c>
      <c r="N618" s="196">
        <v>1</v>
      </c>
      <c r="O618" s="196" t="s">
        <v>13667</v>
      </c>
      <c r="P618" s="202"/>
      <c r="Q618" s="203" t="s">
        <v>12063</v>
      </c>
      <c r="R618" s="230" t="s">
        <v>14346</v>
      </c>
    </row>
    <row r="619" spans="1:19" s="194" customFormat="1" x14ac:dyDescent="0.25">
      <c r="A619" s="199">
        <v>115487</v>
      </c>
      <c r="B619" s="389">
        <v>4200</v>
      </c>
      <c r="C619" s="197">
        <v>350</v>
      </c>
      <c r="D619" s="198">
        <v>44972</v>
      </c>
      <c r="E619" s="199">
        <v>15</v>
      </c>
      <c r="F619" s="200">
        <v>44951</v>
      </c>
      <c r="G619" s="200">
        <v>44972</v>
      </c>
      <c r="H619" s="229"/>
      <c r="I619" s="196" t="s">
        <v>14114</v>
      </c>
      <c r="J619" s="196"/>
      <c r="K619" s="196"/>
      <c r="L619" s="196"/>
      <c r="M619" s="196"/>
      <c r="N619" s="196"/>
      <c r="O619" s="196"/>
      <c r="P619" s="202" t="s">
        <v>14348</v>
      </c>
      <c r="Q619" s="203" t="s">
        <v>514</v>
      </c>
      <c r="R619" s="230" t="s">
        <v>14349</v>
      </c>
    </row>
    <row r="620" spans="1:19" s="194" customFormat="1" x14ac:dyDescent="0.25">
      <c r="A620" s="199" t="s">
        <v>14350</v>
      </c>
      <c r="B620" s="389">
        <f>1612.5*((75-19)/75)</f>
        <v>1204</v>
      </c>
      <c r="C620" s="197">
        <f>75-19</f>
        <v>56</v>
      </c>
      <c r="D620" s="198">
        <v>44965</v>
      </c>
      <c r="E620" s="199">
        <v>5</v>
      </c>
      <c r="F620" s="200">
        <v>44964</v>
      </c>
      <c r="G620" s="200">
        <v>44971</v>
      </c>
      <c r="H620" s="201"/>
      <c r="I620" s="196" t="s">
        <v>14114</v>
      </c>
      <c r="J620" s="196">
        <v>0</v>
      </c>
      <c r="K620" s="196">
        <v>1</v>
      </c>
      <c r="L620" s="196">
        <v>0</v>
      </c>
      <c r="M620" s="196">
        <v>0</v>
      </c>
      <c r="N620" s="196">
        <v>0</v>
      </c>
      <c r="O620" s="196"/>
      <c r="P620" s="202" t="s">
        <v>14351</v>
      </c>
      <c r="Q620" s="203" t="s">
        <v>11811</v>
      </c>
      <c r="R620" s="230" t="s">
        <v>14349</v>
      </c>
    </row>
    <row r="621" spans="1:19" s="341" customFormat="1" x14ac:dyDescent="0.25">
      <c r="A621" s="308">
        <v>115600</v>
      </c>
      <c r="B621" s="415">
        <v>4218.7</v>
      </c>
      <c r="C621" s="309">
        <v>2</v>
      </c>
      <c r="D621" s="310">
        <v>44950</v>
      </c>
      <c r="E621" s="308">
        <v>3</v>
      </c>
      <c r="F621" s="310">
        <v>44963</v>
      </c>
      <c r="G621" s="310">
        <v>44966</v>
      </c>
      <c r="H621" s="449"/>
      <c r="I621" s="308" t="s">
        <v>511</v>
      </c>
      <c r="J621" s="308">
        <v>838</v>
      </c>
      <c r="K621" s="308">
        <v>6</v>
      </c>
      <c r="L621" s="308">
        <v>104</v>
      </c>
      <c r="M621" s="308">
        <v>1</v>
      </c>
      <c r="N621" s="308">
        <v>1</v>
      </c>
      <c r="O621" s="308" t="s">
        <v>13713</v>
      </c>
      <c r="P621" s="312"/>
      <c r="Q621" s="313" t="s">
        <v>14352</v>
      </c>
      <c r="R621" s="230" t="s">
        <v>14349</v>
      </c>
    </row>
    <row r="622" spans="1:19" s="194" customFormat="1" x14ac:dyDescent="0.25">
      <c r="A622" s="199">
        <v>114958</v>
      </c>
      <c r="B622" s="389">
        <v>8536.5</v>
      </c>
      <c r="C622" s="197">
        <v>350</v>
      </c>
      <c r="D622" s="198">
        <v>44960</v>
      </c>
      <c r="E622" s="199">
        <v>15</v>
      </c>
      <c r="F622" s="200">
        <v>44944</v>
      </c>
      <c r="G622" s="200">
        <v>44965</v>
      </c>
      <c r="H622" s="201"/>
      <c r="I622" s="196" t="s">
        <v>511</v>
      </c>
      <c r="J622" s="196">
        <v>107</v>
      </c>
      <c r="K622" s="196">
        <v>5</v>
      </c>
      <c r="L622" s="196">
        <v>42</v>
      </c>
      <c r="M622" s="196">
        <v>0</v>
      </c>
      <c r="N622" s="196">
        <v>2</v>
      </c>
      <c r="O622" s="196" t="s">
        <v>640</v>
      </c>
      <c r="P622" s="202" t="s">
        <v>14353</v>
      </c>
      <c r="Q622" s="203" t="s">
        <v>12134</v>
      </c>
      <c r="R622" s="230" t="s">
        <v>14354</v>
      </c>
    </row>
    <row r="623" spans="1:19" s="194" customFormat="1" x14ac:dyDescent="0.25">
      <c r="A623" s="199" t="s">
        <v>14355</v>
      </c>
      <c r="B623" s="389">
        <v>5571.06</v>
      </c>
      <c r="C623" s="197">
        <v>22</v>
      </c>
      <c r="D623" s="198">
        <v>44565</v>
      </c>
      <c r="E623" s="199">
        <v>10</v>
      </c>
      <c r="F623" s="200">
        <v>44951</v>
      </c>
      <c r="G623" s="200">
        <v>44965</v>
      </c>
      <c r="H623" s="201"/>
      <c r="I623" s="196" t="s">
        <v>511</v>
      </c>
      <c r="J623" s="196">
        <v>1101</v>
      </c>
      <c r="K623" s="196">
        <v>0</v>
      </c>
      <c r="L623" s="196">
        <v>43</v>
      </c>
      <c r="M623" s="196">
        <v>1</v>
      </c>
      <c r="N623" s="196">
        <v>1</v>
      </c>
      <c r="O623" s="196" t="s">
        <v>13667</v>
      </c>
      <c r="P623" s="202" t="s">
        <v>13940</v>
      </c>
      <c r="Q623" s="203" t="s">
        <v>12079</v>
      </c>
      <c r="R623" s="230" t="s">
        <v>14354</v>
      </c>
    </row>
    <row r="624" spans="1:19" s="194" customFormat="1" x14ac:dyDescent="0.25">
      <c r="A624" s="199">
        <v>115522</v>
      </c>
      <c r="B624" s="389">
        <v>4177.6000000000004</v>
      </c>
      <c r="C624" s="197">
        <v>20</v>
      </c>
      <c r="D624" s="198">
        <v>44960</v>
      </c>
      <c r="E624" s="199">
        <v>5</v>
      </c>
      <c r="F624" s="200">
        <v>44957</v>
      </c>
      <c r="G624" s="200">
        <v>44964</v>
      </c>
      <c r="H624" s="201"/>
      <c r="I624" s="196" t="s">
        <v>511</v>
      </c>
      <c r="J624" s="196">
        <v>461</v>
      </c>
      <c r="K624" s="196">
        <v>26</v>
      </c>
      <c r="L624" s="196">
        <v>71</v>
      </c>
      <c r="M624" s="196">
        <v>0</v>
      </c>
      <c r="N624" s="196">
        <v>1</v>
      </c>
      <c r="O624" s="196" t="s">
        <v>640</v>
      </c>
      <c r="P624" s="202"/>
      <c r="Q624" s="203" t="s">
        <v>12033</v>
      </c>
      <c r="R624" s="230" t="s">
        <v>14356</v>
      </c>
    </row>
    <row r="625" spans="1:19" s="194" customFormat="1" x14ac:dyDescent="0.25">
      <c r="A625" s="199">
        <v>114911</v>
      </c>
      <c r="B625" s="389">
        <v>2848.8</v>
      </c>
      <c r="C625" s="197">
        <v>30</v>
      </c>
      <c r="D625" s="198">
        <v>44965</v>
      </c>
      <c r="E625" s="199">
        <v>10</v>
      </c>
      <c r="F625" s="200">
        <v>44953</v>
      </c>
      <c r="G625" s="200">
        <v>44967</v>
      </c>
      <c r="H625" s="201"/>
      <c r="I625" s="196" t="s">
        <v>511</v>
      </c>
      <c r="J625" s="196">
        <v>393</v>
      </c>
      <c r="K625" s="196">
        <v>10</v>
      </c>
      <c r="L625" s="196">
        <v>65</v>
      </c>
      <c r="M625" s="196">
        <v>0</v>
      </c>
      <c r="N625" s="196">
        <v>1</v>
      </c>
      <c r="O625" s="196" t="s">
        <v>640</v>
      </c>
      <c r="P625" s="202" t="s">
        <v>14357</v>
      </c>
      <c r="Q625" s="203" t="s">
        <v>12088</v>
      </c>
      <c r="R625" s="230" t="s">
        <v>14356</v>
      </c>
    </row>
    <row r="626" spans="1:19" s="194" customFormat="1" x14ac:dyDescent="0.25">
      <c r="A626" s="199" t="s">
        <v>14358</v>
      </c>
      <c r="B626" s="389">
        <f>1612.5*(19/75)</f>
        <v>408.50000000000006</v>
      </c>
      <c r="C626" s="197">
        <v>19</v>
      </c>
      <c r="D626" s="198">
        <v>44965</v>
      </c>
      <c r="E626" s="199">
        <v>5</v>
      </c>
      <c r="F626" s="200">
        <v>44958</v>
      </c>
      <c r="G626" s="200">
        <v>44965</v>
      </c>
      <c r="H626" s="201"/>
      <c r="I626" s="196" t="s">
        <v>14114</v>
      </c>
      <c r="J626" s="196">
        <v>0</v>
      </c>
      <c r="K626" s="196">
        <v>1</v>
      </c>
      <c r="L626" s="196">
        <v>0</v>
      </c>
      <c r="M626" s="196">
        <v>0</v>
      </c>
      <c r="N626" s="196">
        <v>0</v>
      </c>
      <c r="O626" s="196"/>
      <c r="P626" s="202" t="s">
        <v>14351</v>
      </c>
      <c r="Q626" s="203" t="s">
        <v>14359</v>
      </c>
      <c r="R626" s="230" t="s">
        <v>14360</v>
      </c>
    </row>
    <row r="627" spans="1:19" s="194" customFormat="1" x14ac:dyDescent="0.25">
      <c r="A627" s="199">
        <v>114887</v>
      </c>
      <c r="B627" s="389">
        <v>2667.6</v>
      </c>
      <c r="C627" s="197">
        <v>3</v>
      </c>
      <c r="D627" s="198">
        <v>44963</v>
      </c>
      <c r="E627" s="199">
        <v>5</v>
      </c>
      <c r="F627" s="200">
        <v>44957</v>
      </c>
      <c r="G627" s="200">
        <v>44964</v>
      </c>
      <c r="H627" s="201"/>
      <c r="I627" s="196" t="s">
        <v>511</v>
      </c>
      <c r="J627" s="196">
        <v>511</v>
      </c>
      <c r="K627" s="196">
        <v>52</v>
      </c>
      <c r="L627" s="196">
        <v>57</v>
      </c>
      <c r="M627" s="196">
        <v>1</v>
      </c>
      <c r="N627" s="196">
        <v>1</v>
      </c>
      <c r="O627" s="196" t="s">
        <v>13667</v>
      </c>
      <c r="P627" s="202"/>
      <c r="Q627" s="203" t="s">
        <v>12033</v>
      </c>
      <c r="R627" s="230" t="s">
        <v>14360</v>
      </c>
    </row>
    <row r="628" spans="1:19" s="194" customFormat="1" x14ac:dyDescent="0.25">
      <c r="A628" s="199">
        <v>113908</v>
      </c>
      <c r="B628" s="389">
        <v>4760</v>
      </c>
      <c r="C628" s="197">
        <v>5</v>
      </c>
      <c r="D628" s="198">
        <v>44939</v>
      </c>
      <c r="E628" s="199">
        <v>5</v>
      </c>
      <c r="F628" s="200">
        <v>44956</v>
      </c>
      <c r="G628" s="200">
        <v>44963</v>
      </c>
      <c r="H628" s="201"/>
      <c r="I628" s="196" t="s">
        <v>511</v>
      </c>
      <c r="J628" s="196">
        <v>846</v>
      </c>
      <c r="K628" s="196">
        <v>5</v>
      </c>
      <c r="L628" s="196">
        <v>185</v>
      </c>
      <c r="M628" s="196">
        <v>1</v>
      </c>
      <c r="N628" s="196">
        <v>1</v>
      </c>
      <c r="O628" s="196" t="s">
        <v>13672</v>
      </c>
      <c r="P628" s="202" t="s">
        <v>14361</v>
      </c>
      <c r="Q628" s="203" t="s">
        <v>14342</v>
      </c>
      <c r="R628" s="230" t="s">
        <v>14362</v>
      </c>
    </row>
    <row r="629" spans="1:19" s="194" customFormat="1" x14ac:dyDescent="0.25">
      <c r="A629" s="199">
        <v>115199</v>
      </c>
      <c r="B629" s="389">
        <v>550</v>
      </c>
      <c r="C629" s="197">
        <v>40</v>
      </c>
      <c r="D629" s="198">
        <v>44978</v>
      </c>
      <c r="E629" s="199">
        <v>10</v>
      </c>
      <c r="F629" s="200">
        <v>44946</v>
      </c>
      <c r="G629" s="200">
        <v>44960</v>
      </c>
      <c r="H629" s="213"/>
      <c r="I629" s="196" t="s">
        <v>14114</v>
      </c>
      <c r="J629" s="196"/>
      <c r="K629" s="196"/>
      <c r="L629" s="196"/>
      <c r="M629" s="196"/>
      <c r="N629" s="196"/>
      <c r="O629" s="196"/>
      <c r="P629" s="202" t="s">
        <v>776</v>
      </c>
      <c r="Q629" s="203" t="s">
        <v>514</v>
      </c>
      <c r="R629" s="230" t="s">
        <v>14362</v>
      </c>
    </row>
    <row r="630" spans="1:19" s="367" customFormat="1" ht="15" customHeight="1" x14ac:dyDescent="0.25">
      <c r="A630" s="320" t="s">
        <v>14363</v>
      </c>
      <c r="B630" s="437">
        <f>3961.32*(65/66)</f>
        <v>3901.3</v>
      </c>
      <c r="C630" s="364">
        <v>65</v>
      </c>
      <c r="D630" s="365">
        <v>44914</v>
      </c>
      <c r="E630" s="320">
        <v>9</v>
      </c>
      <c r="F630" s="365">
        <v>44909</v>
      </c>
      <c r="G630" s="450" t="s">
        <v>14364</v>
      </c>
      <c r="H630" s="365"/>
      <c r="I630" s="320" t="s">
        <v>511</v>
      </c>
      <c r="J630" s="320">
        <v>350</v>
      </c>
      <c r="K630" s="320">
        <v>6</v>
      </c>
      <c r="L630" s="320">
        <v>37</v>
      </c>
      <c r="M630" s="320">
        <v>1</v>
      </c>
      <c r="N630" s="320">
        <v>1</v>
      </c>
      <c r="O630" s="320" t="s">
        <v>13672</v>
      </c>
      <c r="P630" s="366" t="s">
        <v>14314</v>
      </c>
      <c r="Q630" s="320" t="s">
        <v>7982</v>
      </c>
      <c r="R630" s="440" t="s">
        <v>14362</v>
      </c>
    </row>
    <row r="631" spans="1:19" s="194" customFormat="1" x14ac:dyDescent="0.25">
      <c r="A631" s="199">
        <v>115422</v>
      </c>
      <c r="B631" s="389">
        <v>15277.9</v>
      </c>
      <c r="C631" s="197">
        <v>14</v>
      </c>
      <c r="D631" s="198">
        <v>44958</v>
      </c>
      <c r="E631" s="199">
        <v>5</v>
      </c>
      <c r="F631" s="200">
        <v>44952</v>
      </c>
      <c r="G631" s="200">
        <v>44959</v>
      </c>
      <c r="H631" s="201"/>
      <c r="I631" s="196" t="s">
        <v>511</v>
      </c>
      <c r="J631" s="196">
        <v>1443</v>
      </c>
      <c r="K631" s="196">
        <v>12</v>
      </c>
      <c r="L631" s="196">
        <v>202</v>
      </c>
      <c r="M631" s="196">
        <v>1</v>
      </c>
      <c r="N631" s="196">
        <v>1</v>
      </c>
      <c r="O631" s="196" t="s">
        <v>13672</v>
      </c>
      <c r="P631" s="202"/>
      <c r="Q631" s="203" t="s">
        <v>14304</v>
      </c>
      <c r="R631" s="230" t="s">
        <v>14365</v>
      </c>
    </row>
    <row r="632" spans="1:19" s="194" customFormat="1" x14ac:dyDescent="0.25">
      <c r="A632" s="199">
        <v>115380</v>
      </c>
      <c r="B632" s="389">
        <v>1495</v>
      </c>
      <c r="C632" s="197">
        <v>10</v>
      </c>
      <c r="D632" s="198">
        <v>44965</v>
      </c>
      <c r="E632" s="199">
        <v>10</v>
      </c>
      <c r="F632" s="200">
        <v>44951</v>
      </c>
      <c r="G632" s="200">
        <v>44965</v>
      </c>
      <c r="H632" s="201"/>
      <c r="I632" s="196" t="s">
        <v>511</v>
      </c>
      <c r="J632" s="196">
        <v>26</v>
      </c>
      <c r="K632" s="196">
        <v>0</v>
      </c>
      <c r="L632" s="196">
        <v>5</v>
      </c>
      <c r="M632" s="196">
        <v>0</v>
      </c>
      <c r="N632" s="196">
        <v>1</v>
      </c>
      <c r="O632" s="196" t="s">
        <v>545</v>
      </c>
      <c r="P632" s="202" t="s">
        <v>14366</v>
      </c>
      <c r="Q632" s="203" t="s">
        <v>12079</v>
      </c>
      <c r="R632" s="230" t="s">
        <v>14367</v>
      </c>
    </row>
    <row r="633" spans="1:19" s="194" customFormat="1" x14ac:dyDescent="0.25">
      <c r="A633" s="308" t="s">
        <v>14368</v>
      </c>
      <c r="B633" s="415">
        <v>15226.64</v>
      </c>
      <c r="C633" s="309">
        <v>22</v>
      </c>
      <c r="D633" s="310">
        <v>45283</v>
      </c>
      <c r="E633" s="308">
        <v>3</v>
      </c>
      <c r="F633" s="310">
        <v>44952</v>
      </c>
      <c r="G633" s="310">
        <v>44958</v>
      </c>
      <c r="H633" s="310"/>
      <c r="I633" s="308" t="s">
        <v>511</v>
      </c>
      <c r="J633" s="308">
        <v>1331</v>
      </c>
      <c r="K633" s="308">
        <v>0</v>
      </c>
      <c r="L633" s="308">
        <v>101</v>
      </c>
      <c r="M633" s="308">
        <v>1</v>
      </c>
      <c r="N633" s="308">
        <v>1</v>
      </c>
      <c r="O633" s="308" t="s">
        <v>13667</v>
      </c>
      <c r="P633" s="312" t="s">
        <v>13940</v>
      </c>
      <c r="Q633" s="313" t="s">
        <v>14304</v>
      </c>
      <c r="R633" s="230" t="s">
        <v>14367</v>
      </c>
    </row>
    <row r="634" spans="1:19" s="271" customFormat="1" x14ac:dyDescent="0.25">
      <c r="A634" s="254" t="s">
        <v>14369</v>
      </c>
      <c r="B634" s="255">
        <v>3726</v>
      </c>
      <c r="C634" s="256">
        <v>20</v>
      </c>
      <c r="D634" s="257">
        <v>44571</v>
      </c>
      <c r="E634" s="254">
        <v>5</v>
      </c>
      <c r="F634" s="258">
        <v>44915</v>
      </c>
      <c r="G634" s="322" t="s">
        <v>13878</v>
      </c>
      <c r="H634" s="260"/>
      <c r="I634" s="261" t="s">
        <v>511</v>
      </c>
      <c r="J634" s="261">
        <v>554</v>
      </c>
      <c r="K634" s="261">
        <v>16</v>
      </c>
      <c r="L634" s="261">
        <v>92</v>
      </c>
      <c r="M634" s="261">
        <v>1</v>
      </c>
      <c r="N634" s="261">
        <v>1</v>
      </c>
      <c r="O634" s="261" t="s">
        <v>13713</v>
      </c>
      <c r="P634" s="262" t="s">
        <v>13714</v>
      </c>
      <c r="Q634" s="263" t="s">
        <v>12411</v>
      </c>
      <c r="R634" s="230" t="s">
        <v>14370</v>
      </c>
    </row>
    <row r="635" spans="1:19" s="205" customFormat="1" x14ac:dyDescent="0.25">
      <c r="A635" s="399" t="s">
        <v>14371</v>
      </c>
      <c r="B635" s="451">
        <v>50425.7</v>
      </c>
      <c r="C635" s="401">
        <v>79</v>
      </c>
      <c r="D635" s="402">
        <v>44432</v>
      </c>
      <c r="E635" s="399">
        <v>20</v>
      </c>
      <c r="F635" s="403" t="s">
        <v>13655</v>
      </c>
      <c r="G635" s="403">
        <v>44957</v>
      </c>
      <c r="H635" s="229"/>
      <c r="I635" s="400" t="s">
        <v>511</v>
      </c>
      <c r="J635" s="400">
        <v>3734</v>
      </c>
      <c r="K635" s="400">
        <v>17</v>
      </c>
      <c r="L635" s="400">
        <v>238</v>
      </c>
      <c r="M635" s="400">
        <v>1</v>
      </c>
      <c r="N635" s="400">
        <v>1</v>
      </c>
      <c r="O635" s="400" t="s">
        <v>13832</v>
      </c>
      <c r="P635" s="406" t="s">
        <v>14260</v>
      </c>
      <c r="Q635" s="405" t="s">
        <v>14372</v>
      </c>
      <c r="R635" s="230" t="s">
        <v>14370</v>
      </c>
    </row>
    <row r="636" spans="1:19" s="216" customFormat="1" x14ac:dyDescent="0.25">
      <c r="A636" s="399" t="s">
        <v>14254</v>
      </c>
      <c r="B636" s="451">
        <v>26709.7</v>
      </c>
      <c r="C636" s="401">
        <v>1290</v>
      </c>
      <c r="D636" s="402">
        <v>44918</v>
      </c>
      <c r="E636" s="399">
        <v>20</v>
      </c>
      <c r="F636" s="403" t="s">
        <v>13655</v>
      </c>
      <c r="G636" s="403" t="s">
        <v>14373</v>
      </c>
      <c r="H636" s="229"/>
      <c r="I636" s="400" t="s">
        <v>511</v>
      </c>
      <c r="J636" s="400">
        <v>127</v>
      </c>
      <c r="K636" s="400">
        <v>4</v>
      </c>
      <c r="L636" s="400">
        <v>25</v>
      </c>
      <c r="M636" s="400">
        <v>1</v>
      </c>
      <c r="N636" s="400">
        <v>1</v>
      </c>
      <c r="O636" s="400" t="s">
        <v>13719</v>
      </c>
      <c r="P636" s="406" t="s">
        <v>14291</v>
      </c>
      <c r="Q636" s="405" t="s">
        <v>14374</v>
      </c>
      <c r="R636" s="230" t="s">
        <v>14370</v>
      </c>
    </row>
    <row r="637" spans="1:19" s="271" customFormat="1" x14ac:dyDescent="0.25">
      <c r="A637" s="254" t="s">
        <v>14375</v>
      </c>
      <c r="B637" s="255">
        <v>99876</v>
      </c>
      <c r="C637" s="256">
        <v>145</v>
      </c>
      <c r="D637" s="257">
        <v>44578</v>
      </c>
      <c r="E637" s="254">
        <v>10</v>
      </c>
      <c r="F637" s="258">
        <v>44916</v>
      </c>
      <c r="G637" s="259" t="s">
        <v>14376</v>
      </c>
      <c r="H637" s="260"/>
      <c r="I637" s="261" t="s">
        <v>511</v>
      </c>
      <c r="J637" s="261">
        <v>1117</v>
      </c>
      <c r="K637" s="261">
        <v>6</v>
      </c>
      <c r="L637" s="261">
        <v>144</v>
      </c>
      <c r="M637" s="261">
        <v>1</v>
      </c>
      <c r="N637" s="261">
        <v>1</v>
      </c>
      <c r="O637" s="261" t="s">
        <v>13672</v>
      </c>
      <c r="P637" s="262" t="s">
        <v>13714</v>
      </c>
      <c r="Q637" s="263" t="s">
        <v>14377</v>
      </c>
      <c r="R637" s="230" t="s">
        <v>14378</v>
      </c>
    </row>
    <row r="638" spans="1:19" s="194" customFormat="1" x14ac:dyDescent="0.25">
      <c r="A638" s="199">
        <v>115298</v>
      </c>
      <c r="B638" s="389">
        <v>3958</v>
      </c>
      <c r="C638" s="197">
        <v>200</v>
      </c>
      <c r="D638" s="198">
        <v>44958</v>
      </c>
      <c r="E638" s="199">
        <v>5</v>
      </c>
      <c r="F638" s="200">
        <v>44950</v>
      </c>
      <c r="G638" s="200">
        <v>44957</v>
      </c>
      <c r="H638" s="201"/>
      <c r="I638" s="196" t="s">
        <v>511</v>
      </c>
      <c r="J638" s="196">
        <v>45</v>
      </c>
      <c r="K638" s="196">
        <v>10</v>
      </c>
      <c r="L638" s="196">
        <v>39</v>
      </c>
      <c r="M638" s="196">
        <v>1</v>
      </c>
      <c r="N638" s="196">
        <v>1</v>
      </c>
      <c r="O638" s="196" t="s">
        <v>13667</v>
      </c>
      <c r="P638" s="202"/>
      <c r="Q638" s="203" t="s">
        <v>12050</v>
      </c>
      <c r="R638" s="230" t="s">
        <v>14378</v>
      </c>
    </row>
    <row r="639" spans="1:19" s="205" customFormat="1" x14ac:dyDescent="0.25">
      <c r="A639" s="399" t="s">
        <v>14379</v>
      </c>
      <c r="B639" s="451">
        <v>12612</v>
      </c>
      <c r="C639" s="452" t="s">
        <v>14380</v>
      </c>
      <c r="D639" s="402">
        <v>44869</v>
      </c>
      <c r="E639" s="399">
        <v>5</v>
      </c>
      <c r="F639" s="403">
        <v>44851</v>
      </c>
      <c r="G639" s="403" t="s">
        <v>14381</v>
      </c>
      <c r="H639" s="229"/>
      <c r="I639" s="400" t="s">
        <v>511</v>
      </c>
      <c r="J639" s="400">
        <v>444</v>
      </c>
      <c r="K639" s="400">
        <v>16</v>
      </c>
      <c r="L639" s="400">
        <v>62</v>
      </c>
      <c r="M639" s="400">
        <v>1</v>
      </c>
      <c r="N639" s="400">
        <v>1</v>
      </c>
      <c r="O639" s="400" t="s">
        <v>13713</v>
      </c>
      <c r="P639" s="406" t="s">
        <v>14183</v>
      </c>
      <c r="Q639" s="405" t="s">
        <v>14299</v>
      </c>
      <c r="R639" s="230" t="s">
        <v>14378</v>
      </c>
    </row>
    <row r="640" spans="1:19" x14ac:dyDescent="0.25">
      <c r="A640" s="308">
        <v>115673</v>
      </c>
      <c r="B640" s="415">
        <v>3369.2</v>
      </c>
      <c r="C640" s="309">
        <v>4</v>
      </c>
      <c r="D640" s="310">
        <v>44956</v>
      </c>
      <c r="E640" s="308">
        <v>3</v>
      </c>
      <c r="F640" s="310">
        <v>44951</v>
      </c>
      <c r="G640" s="310">
        <v>44956</v>
      </c>
      <c r="H640" s="310"/>
      <c r="I640" s="308" t="s">
        <v>511</v>
      </c>
      <c r="J640" s="308">
        <v>753</v>
      </c>
      <c r="K640" s="308">
        <v>27</v>
      </c>
      <c r="L640" s="308">
        <v>32</v>
      </c>
      <c r="M640" s="308">
        <v>1</v>
      </c>
      <c r="N640" s="308">
        <v>1</v>
      </c>
      <c r="O640" s="308" t="s">
        <v>13667</v>
      </c>
      <c r="P640" s="312"/>
      <c r="Q640" s="313" t="s">
        <v>12079</v>
      </c>
      <c r="R640" s="230" t="s">
        <v>14378</v>
      </c>
      <c r="S640" s="30"/>
    </row>
    <row r="641" spans="1:19" s="194" customFormat="1" x14ac:dyDescent="0.25">
      <c r="A641" s="199">
        <v>114955</v>
      </c>
      <c r="B641" s="389">
        <v>3993.52</v>
      </c>
      <c r="C641" s="197">
        <v>32</v>
      </c>
      <c r="D641" s="198">
        <v>44958</v>
      </c>
      <c r="E641" s="199">
        <v>10</v>
      </c>
      <c r="F641" s="200">
        <v>44943</v>
      </c>
      <c r="G641" s="200">
        <v>44957</v>
      </c>
      <c r="H641" s="201"/>
      <c r="I641" s="196" t="s">
        <v>511</v>
      </c>
      <c r="J641" s="196">
        <v>307</v>
      </c>
      <c r="K641" s="196">
        <v>5</v>
      </c>
      <c r="L641" s="196">
        <v>65</v>
      </c>
      <c r="M641" s="196">
        <v>1</v>
      </c>
      <c r="N641" s="196">
        <v>1</v>
      </c>
      <c r="O641" s="196" t="s">
        <v>13667</v>
      </c>
      <c r="P641" s="202"/>
      <c r="Q641" s="203" t="s">
        <v>12111</v>
      </c>
      <c r="R641" s="230" t="s">
        <v>14382</v>
      </c>
    </row>
    <row r="642" spans="1:19" s="194" customFormat="1" x14ac:dyDescent="0.25">
      <c r="A642" s="199">
        <v>115173</v>
      </c>
      <c r="B642" s="389">
        <v>4634.8</v>
      </c>
      <c r="C642" s="197">
        <v>10</v>
      </c>
      <c r="D642" s="198">
        <v>44956</v>
      </c>
      <c r="E642" s="199">
        <v>10</v>
      </c>
      <c r="F642" s="200">
        <v>44942</v>
      </c>
      <c r="G642" s="200">
        <v>44956</v>
      </c>
      <c r="H642" s="201"/>
      <c r="I642" s="196" t="s">
        <v>511</v>
      </c>
      <c r="J642" s="196">
        <v>1204</v>
      </c>
      <c r="K642" s="196">
        <v>23</v>
      </c>
      <c r="L642" s="196">
        <v>106</v>
      </c>
      <c r="M642" s="196">
        <v>1</v>
      </c>
      <c r="N642" s="196">
        <v>1</v>
      </c>
      <c r="O642" s="196" t="s">
        <v>13713</v>
      </c>
      <c r="P642" s="202"/>
      <c r="Q642" s="203" t="s">
        <v>3486</v>
      </c>
      <c r="R642" s="230" t="s">
        <v>14383</v>
      </c>
    </row>
    <row r="643" spans="1:19" s="194" customFormat="1" x14ac:dyDescent="0.25">
      <c r="A643" s="199">
        <v>115289</v>
      </c>
      <c r="B643" s="389">
        <v>3810</v>
      </c>
      <c r="C643" s="197">
        <v>2</v>
      </c>
      <c r="D643" s="198">
        <v>44949</v>
      </c>
      <c r="E643" s="199">
        <v>5</v>
      </c>
      <c r="F643" s="200">
        <v>44949</v>
      </c>
      <c r="G643" s="200">
        <v>44956</v>
      </c>
      <c r="H643" s="201"/>
      <c r="I643" s="196" t="s">
        <v>511</v>
      </c>
      <c r="J643" s="196">
        <v>560</v>
      </c>
      <c r="K643" s="196">
        <v>44</v>
      </c>
      <c r="L643" s="196">
        <v>46</v>
      </c>
      <c r="M643" s="196">
        <v>0</v>
      </c>
      <c r="N643" s="196">
        <v>1</v>
      </c>
      <c r="O643" s="196" t="s">
        <v>545</v>
      </c>
      <c r="P643" s="202"/>
      <c r="Q643" s="203" t="s">
        <v>14384</v>
      </c>
      <c r="R643" s="230" t="s">
        <v>14383</v>
      </c>
    </row>
    <row r="644" spans="1:19" s="341" customFormat="1" x14ac:dyDescent="0.25">
      <c r="A644" s="308">
        <v>114922</v>
      </c>
      <c r="B644" s="415">
        <v>6484.75</v>
      </c>
      <c r="C644" s="309">
        <v>3</v>
      </c>
      <c r="D644" s="310">
        <v>44937</v>
      </c>
      <c r="E644" s="308">
        <v>3</v>
      </c>
      <c r="F644" s="310">
        <v>44949</v>
      </c>
      <c r="G644" s="310">
        <v>44951</v>
      </c>
      <c r="H644" s="310"/>
      <c r="I644" s="308" t="s">
        <v>511</v>
      </c>
      <c r="J644" s="308">
        <v>1288</v>
      </c>
      <c r="K644" s="308">
        <v>11</v>
      </c>
      <c r="L644" s="308">
        <v>149</v>
      </c>
      <c r="M644" s="308">
        <v>1</v>
      </c>
      <c r="N644" s="308">
        <v>1</v>
      </c>
      <c r="O644" s="308" t="s">
        <v>13672</v>
      </c>
      <c r="P644" s="312"/>
      <c r="Q644" s="313" t="s">
        <v>14385</v>
      </c>
      <c r="R644" s="230" t="s">
        <v>14386</v>
      </c>
    </row>
    <row r="645" spans="1:19" s="194" customFormat="1" x14ac:dyDescent="0.25">
      <c r="A645" s="199" t="s">
        <v>14387</v>
      </c>
      <c r="B645" s="389">
        <v>3428</v>
      </c>
      <c r="C645" s="197">
        <v>50</v>
      </c>
      <c r="D645" s="198">
        <v>44945</v>
      </c>
      <c r="E645" s="199">
        <v>5</v>
      </c>
      <c r="F645" s="200">
        <v>44944</v>
      </c>
      <c r="G645" s="200">
        <v>44951</v>
      </c>
      <c r="H645" s="201"/>
      <c r="I645" s="196" t="s">
        <v>511</v>
      </c>
      <c r="J645" s="196">
        <v>183</v>
      </c>
      <c r="K645" s="196">
        <v>11</v>
      </c>
      <c r="L645" s="196">
        <v>80</v>
      </c>
      <c r="M645" s="196">
        <v>1</v>
      </c>
      <c r="N645" s="196">
        <v>1</v>
      </c>
      <c r="O645" s="196" t="s">
        <v>13713</v>
      </c>
      <c r="P645" s="202"/>
      <c r="Q645" s="203" t="s">
        <v>12134</v>
      </c>
      <c r="R645" s="230" t="s">
        <v>14386</v>
      </c>
    </row>
    <row r="646" spans="1:19" x14ac:dyDescent="0.25">
      <c r="A646" s="308">
        <v>115423</v>
      </c>
      <c r="B646" s="415">
        <v>2033.2</v>
      </c>
      <c r="C646" s="309">
        <v>140</v>
      </c>
      <c r="D646" s="310">
        <v>44949</v>
      </c>
      <c r="E646" s="308">
        <v>3</v>
      </c>
      <c r="F646" s="310">
        <v>44946</v>
      </c>
      <c r="G646" s="310">
        <v>44951</v>
      </c>
      <c r="H646" s="453"/>
      <c r="I646" s="308" t="s">
        <v>511</v>
      </c>
      <c r="J646" s="308">
        <v>8</v>
      </c>
      <c r="K646" s="308">
        <v>3</v>
      </c>
      <c r="L646" s="308">
        <v>5</v>
      </c>
      <c r="M646" s="308">
        <v>0</v>
      </c>
      <c r="N646" s="308">
        <v>1</v>
      </c>
      <c r="O646" s="308" t="s">
        <v>545</v>
      </c>
      <c r="P646" s="312"/>
      <c r="Q646" s="313" t="s">
        <v>12151</v>
      </c>
      <c r="R646" s="230" t="s">
        <v>14388</v>
      </c>
      <c r="S646" s="30"/>
    </row>
    <row r="647" spans="1:19" s="194" customFormat="1" x14ac:dyDescent="0.25">
      <c r="A647" s="199">
        <v>114874</v>
      </c>
      <c r="B647" s="389">
        <v>1682.5</v>
      </c>
      <c r="C647" s="197">
        <v>50</v>
      </c>
      <c r="D647" s="198">
        <v>44588</v>
      </c>
      <c r="E647" s="199">
        <v>15</v>
      </c>
      <c r="F647" s="200">
        <v>44929</v>
      </c>
      <c r="G647" s="200">
        <v>44950</v>
      </c>
      <c r="H647" s="201"/>
      <c r="I647" s="196" t="s">
        <v>511</v>
      </c>
      <c r="J647" s="196">
        <v>97</v>
      </c>
      <c r="K647" s="196">
        <v>16</v>
      </c>
      <c r="L647" s="196">
        <v>47</v>
      </c>
      <c r="M647" s="196">
        <v>1</v>
      </c>
      <c r="N647" s="196">
        <v>1</v>
      </c>
      <c r="O647" s="196" t="s">
        <v>13667</v>
      </c>
      <c r="P647" s="202" t="s">
        <v>14389</v>
      </c>
      <c r="Q647" s="203" t="s">
        <v>12331</v>
      </c>
      <c r="R647" s="230" t="s">
        <v>14388</v>
      </c>
    </row>
    <row r="648" spans="1:19" s="194" customFormat="1" x14ac:dyDescent="0.25">
      <c r="A648" s="199">
        <v>110201</v>
      </c>
      <c r="B648" s="389">
        <v>4192</v>
      </c>
      <c r="C648" s="197">
        <v>200</v>
      </c>
      <c r="D648" s="198">
        <v>44715</v>
      </c>
      <c r="E648" s="199">
        <v>5</v>
      </c>
      <c r="F648" s="200">
        <v>44942</v>
      </c>
      <c r="G648" s="200">
        <v>44949</v>
      </c>
      <c r="H648" s="201"/>
      <c r="I648" s="196" t="s">
        <v>511</v>
      </c>
      <c r="J648" s="196">
        <v>48</v>
      </c>
      <c r="K648" s="196">
        <v>12</v>
      </c>
      <c r="L648" s="196">
        <v>22</v>
      </c>
      <c r="M648" s="196">
        <v>0</v>
      </c>
      <c r="N648" s="196">
        <v>1</v>
      </c>
      <c r="O648" s="196" t="s">
        <v>545</v>
      </c>
      <c r="P648" s="454" t="s">
        <v>14390</v>
      </c>
      <c r="Q648" s="203" t="s">
        <v>14391</v>
      </c>
      <c r="R648" s="230" t="s">
        <v>14392</v>
      </c>
    </row>
    <row r="649" spans="1:19" s="194" customFormat="1" x14ac:dyDescent="0.25">
      <c r="A649" s="199">
        <v>110685</v>
      </c>
      <c r="B649" s="389">
        <v>9838.5</v>
      </c>
      <c r="C649" s="197">
        <v>50</v>
      </c>
      <c r="D649" s="198">
        <v>44895</v>
      </c>
      <c r="E649" s="199">
        <v>10</v>
      </c>
      <c r="F649" s="200">
        <v>44935</v>
      </c>
      <c r="G649" s="200">
        <v>44949</v>
      </c>
      <c r="H649" s="201"/>
      <c r="I649" s="196" t="s">
        <v>511</v>
      </c>
      <c r="J649" s="196">
        <v>835</v>
      </c>
      <c r="K649" s="196">
        <v>12</v>
      </c>
      <c r="L649" s="196">
        <v>134</v>
      </c>
      <c r="M649" s="196">
        <v>1</v>
      </c>
      <c r="N649" s="196">
        <v>1</v>
      </c>
      <c r="O649" s="196" t="s">
        <v>13672</v>
      </c>
      <c r="P649" s="202"/>
      <c r="Q649" s="203" t="s">
        <v>14393</v>
      </c>
      <c r="R649" s="230" t="s">
        <v>14392</v>
      </c>
    </row>
    <row r="650" spans="1:19" s="216" customFormat="1" x14ac:dyDescent="0.25">
      <c r="A650" s="399" t="s">
        <v>14394</v>
      </c>
      <c r="B650" s="451">
        <v>7629.71</v>
      </c>
      <c r="C650" s="401">
        <v>100</v>
      </c>
      <c r="D650" s="402">
        <v>44427</v>
      </c>
      <c r="E650" s="399">
        <v>20</v>
      </c>
      <c r="F650" s="403">
        <v>44917</v>
      </c>
      <c r="G650" s="403" t="s">
        <v>14395</v>
      </c>
      <c r="H650" s="229"/>
      <c r="I650" s="400" t="s">
        <v>511</v>
      </c>
      <c r="J650" s="400">
        <v>401</v>
      </c>
      <c r="K650" s="400">
        <v>4</v>
      </c>
      <c r="L650" s="400">
        <v>54</v>
      </c>
      <c r="M650" s="400">
        <v>1</v>
      </c>
      <c r="N650" s="400">
        <v>1</v>
      </c>
      <c r="O650" s="400" t="s">
        <v>13667</v>
      </c>
      <c r="P650" s="406" t="s">
        <v>14396</v>
      </c>
      <c r="Q650" s="405" t="s">
        <v>12358</v>
      </c>
      <c r="R650" s="230" t="s">
        <v>14397</v>
      </c>
    </row>
    <row r="651" spans="1:19" s="184" customFormat="1" x14ac:dyDescent="0.25">
      <c r="A651" s="189" t="s">
        <v>14398</v>
      </c>
      <c r="B651" s="227">
        <v>12379.04</v>
      </c>
      <c r="C651" s="435" t="s">
        <v>7774</v>
      </c>
      <c r="D651" s="188">
        <v>44907</v>
      </c>
      <c r="E651" s="189">
        <v>10</v>
      </c>
      <c r="F651" s="190" t="s">
        <v>13655</v>
      </c>
      <c r="G651" s="190" t="s">
        <v>724</v>
      </c>
      <c r="H651" s="191"/>
      <c r="I651" s="186" t="s">
        <v>511</v>
      </c>
      <c r="J651" s="186">
        <v>1224</v>
      </c>
      <c r="K651" s="186">
        <v>0</v>
      </c>
      <c r="L651" s="186">
        <v>48</v>
      </c>
      <c r="M651" s="186">
        <v>1</v>
      </c>
      <c r="N651" s="186">
        <v>1</v>
      </c>
      <c r="O651" s="186" t="s">
        <v>13667</v>
      </c>
      <c r="P651" s="192"/>
      <c r="Q651" s="193" t="s">
        <v>14399</v>
      </c>
      <c r="R651" s="230" t="s">
        <v>14397</v>
      </c>
    </row>
    <row r="652" spans="1:19" s="216" customFormat="1" x14ac:dyDescent="0.25">
      <c r="A652" s="399" t="s">
        <v>14400</v>
      </c>
      <c r="B652" s="451">
        <f>7032.8*((1180-344)/1180)</f>
        <v>4982.5600000000004</v>
      </c>
      <c r="C652" s="401">
        <f>1180-344</f>
        <v>836</v>
      </c>
      <c r="D652" s="402">
        <v>44729</v>
      </c>
      <c r="E652" s="399">
        <v>10</v>
      </c>
      <c r="F652" s="403">
        <v>44881</v>
      </c>
      <c r="G652" s="403">
        <v>44949</v>
      </c>
      <c r="H652" s="229"/>
      <c r="I652" s="400" t="s">
        <v>511</v>
      </c>
      <c r="J652" s="400">
        <v>35</v>
      </c>
      <c r="K652" s="400">
        <v>7</v>
      </c>
      <c r="L652" s="400">
        <v>19</v>
      </c>
      <c r="M652" s="400">
        <v>0</v>
      </c>
      <c r="N652" s="400">
        <v>1</v>
      </c>
      <c r="O652" s="400" t="s">
        <v>640</v>
      </c>
      <c r="P652" s="406" t="s">
        <v>776</v>
      </c>
      <c r="Q652" s="405"/>
      <c r="R652" s="230" t="s">
        <v>14401</v>
      </c>
    </row>
    <row r="653" spans="1:19" s="216" customFormat="1" x14ac:dyDescent="0.25">
      <c r="A653" s="399">
        <v>113868</v>
      </c>
      <c r="B653" s="451">
        <v>4553</v>
      </c>
      <c r="C653" s="401">
        <v>100</v>
      </c>
      <c r="D653" s="402">
        <v>44564</v>
      </c>
      <c r="E653" s="399">
        <v>15</v>
      </c>
      <c r="F653" s="403">
        <v>44925</v>
      </c>
      <c r="G653" s="403" t="s">
        <v>14395</v>
      </c>
      <c r="H653" s="229"/>
      <c r="I653" s="400" t="s">
        <v>511</v>
      </c>
      <c r="J653" s="400">
        <v>111</v>
      </c>
      <c r="K653" s="400">
        <v>6</v>
      </c>
      <c r="L653" s="400">
        <v>50</v>
      </c>
      <c r="M653" s="400">
        <v>1</v>
      </c>
      <c r="N653" s="400">
        <v>1</v>
      </c>
      <c r="O653" s="400" t="s">
        <v>13667</v>
      </c>
      <c r="P653" s="404"/>
      <c r="Q653" s="405" t="s">
        <v>12315</v>
      </c>
      <c r="R653" s="230" t="s">
        <v>14401</v>
      </c>
    </row>
    <row r="654" spans="1:19" s="194" customFormat="1" x14ac:dyDescent="0.25">
      <c r="A654" s="199">
        <v>104347</v>
      </c>
      <c r="B654" s="389">
        <v>2237.5</v>
      </c>
      <c r="C654" s="197">
        <v>85</v>
      </c>
      <c r="D654" s="198">
        <v>44580</v>
      </c>
      <c r="E654" s="199">
        <v>15</v>
      </c>
      <c r="F654" s="200">
        <v>44929</v>
      </c>
      <c r="G654" s="200" t="s">
        <v>14402</v>
      </c>
      <c r="H654" s="229"/>
      <c r="I654" s="196" t="s">
        <v>511</v>
      </c>
      <c r="J654" s="196">
        <v>19</v>
      </c>
      <c r="K654" s="196">
        <v>17</v>
      </c>
      <c r="L654" s="196">
        <v>10</v>
      </c>
      <c r="M654" s="196">
        <v>0</v>
      </c>
      <c r="N654" s="196">
        <v>1</v>
      </c>
      <c r="O654" s="196" t="s">
        <v>545</v>
      </c>
      <c r="P654" s="202"/>
      <c r="Q654" s="203" t="s">
        <v>14403</v>
      </c>
      <c r="R654" s="230" t="s">
        <v>14401</v>
      </c>
    </row>
    <row r="655" spans="1:19" s="194" customFormat="1" x14ac:dyDescent="0.25">
      <c r="A655" s="199">
        <v>115328</v>
      </c>
      <c r="B655" s="389">
        <v>3770</v>
      </c>
      <c r="C655" s="197">
        <v>8</v>
      </c>
      <c r="D655" s="198">
        <v>44942</v>
      </c>
      <c r="E655" s="199">
        <v>5</v>
      </c>
      <c r="F655" s="200">
        <v>44938</v>
      </c>
      <c r="G655" s="200">
        <v>44945</v>
      </c>
      <c r="H655" s="201"/>
      <c r="I655" s="196" t="s">
        <v>511</v>
      </c>
      <c r="J655" s="196">
        <v>2</v>
      </c>
      <c r="K655" s="196">
        <v>4</v>
      </c>
      <c r="L655" s="196">
        <v>1</v>
      </c>
      <c r="M655" s="196">
        <v>0</v>
      </c>
      <c r="N655" s="196">
        <v>1</v>
      </c>
      <c r="O655" s="196" t="s">
        <v>545</v>
      </c>
      <c r="P655" s="202"/>
      <c r="Q655" s="203" t="s">
        <v>12271</v>
      </c>
      <c r="R655" s="230" t="s">
        <v>14404</v>
      </c>
    </row>
    <row r="656" spans="1:19" s="194" customFormat="1" x14ac:dyDescent="0.25">
      <c r="A656" s="199">
        <v>115240</v>
      </c>
      <c r="B656" s="389">
        <v>14935</v>
      </c>
      <c r="C656" s="197">
        <v>700</v>
      </c>
      <c r="D656" s="198">
        <v>44944</v>
      </c>
      <c r="E656" s="199">
        <v>5</v>
      </c>
      <c r="F656" s="200">
        <v>44937</v>
      </c>
      <c r="G656" s="200">
        <v>44944</v>
      </c>
      <c r="H656" s="201"/>
      <c r="I656" s="196" t="s">
        <v>511</v>
      </c>
      <c r="J656" s="196">
        <v>88</v>
      </c>
      <c r="K656" s="196">
        <v>0</v>
      </c>
      <c r="L656" s="196">
        <v>43</v>
      </c>
      <c r="M656" s="196">
        <v>1</v>
      </c>
      <c r="N656" s="196">
        <v>1</v>
      </c>
      <c r="O656" s="196" t="s">
        <v>13719</v>
      </c>
      <c r="P656" s="202"/>
      <c r="Q656" s="203" t="s">
        <v>12184</v>
      </c>
      <c r="R656" s="230" t="s">
        <v>14404</v>
      </c>
    </row>
    <row r="657" spans="1:29" s="216" customFormat="1" x14ac:dyDescent="0.25">
      <c r="A657" s="399" t="s">
        <v>14405</v>
      </c>
      <c r="B657" s="451">
        <v>7935</v>
      </c>
      <c r="C657" s="401">
        <v>100</v>
      </c>
      <c r="D657" s="402">
        <v>44925</v>
      </c>
      <c r="E657" s="399">
        <v>10</v>
      </c>
      <c r="F657" s="403">
        <v>44922</v>
      </c>
      <c r="G657" s="403">
        <v>44945</v>
      </c>
      <c r="H657" s="229"/>
      <c r="I657" s="400" t="s">
        <v>511</v>
      </c>
      <c r="J657" s="400">
        <v>287</v>
      </c>
      <c r="K657" s="400">
        <v>46</v>
      </c>
      <c r="L657" s="400">
        <v>39</v>
      </c>
      <c r="M657" s="400">
        <v>1</v>
      </c>
      <c r="N657" s="400">
        <v>1</v>
      </c>
      <c r="O657" s="400" t="s">
        <v>13667</v>
      </c>
      <c r="P657" s="406" t="s">
        <v>14406</v>
      </c>
      <c r="Q657" s="405" t="s">
        <v>12327</v>
      </c>
      <c r="R657" s="230" t="s">
        <v>14407</v>
      </c>
    </row>
    <row r="658" spans="1:29" s="194" customFormat="1" x14ac:dyDescent="0.25">
      <c r="A658" s="199" t="s">
        <v>14408</v>
      </c>
      <c r="B658" s="389">
        <v>548</v>
      </c>
      <c r="C658" s="197">
        <v>23</v>
      </c>
      <c r="D658" s="198">
        <v>44924</v>
      </c>
      <c r="E658" s="199">
        <v>5</v>
      </c>
      <c r="F658" s="200">
        <v>44937</v>
      </c>
      <c r="G658" s="200">
        <v>44944</v>
      </c>
      <c r="H658" s="201"/>
      <c r="I658" s="196" t="s">
        <v>511</v>
      </c>
      <c r="J658" s="196">
        <v>227</v>
      </c>
      <c r="K658" s="196">
        <v>7</v>
      </c>
      <c r="L658" s="196">
        <v>62</v>
      </c>
      <c r="M658" s="196">
        <v>1</v>
      </c>
      <c r="N658" s="196">
        <v>1</v>
      </c>
      <c r="O658" s="196" t="s">
        <v>13667</v>
      </c>
      <c r="P658" s="202" t="s">
        <v>13949</v>
      </c>
      <c r="Q658" s="203" t="s">
        <v>12184</v>
      </c>
      <c r="R658" s="230" t="s">
        <v>14409</v>
      </c>
    </row>
    <row r="659" spans="1:29" s="194" customFormat="1" x14ac:dyDescent="0.25">
      <c r="A659" s="196" t="s">
        <v>14410</v>
      </c>
      <c r="B659" s="389">
        <v>253.5</v>
      </c>
      <c r="C659" s="455">
        <v>1</v>
      </c>
      <c r="D659" s="200">
        <v>44777</v>
      </c>
      <c r="E659" s="196">
        <v>5</v>
      </c>
      <c r="F659" s="200">
        <v>44931</v>
      </c>
      <c r="G659" s="290">
        <v>44942</v>
      </c>
      <c r="H659" s="201"/>
      <c r="I659" s="196" t="s">
        <v>511</v>
      </c>
      <c r="J659" s="196">
        <v>1033</v>
      </c>
      <c r="K659" s="196">
        <v>0</v>
      </c>
      <c r="L659" s="196">
        <v>99</v>
      </c>
      <c r="M659" s="196">
        <v>1</v>
      </c>
      <c r="N659" s="196">
        <v>1</v>
      </c>
      <c r="O659" s="196" t="s">
        <v>13713</v>
      </c>
      <c r="P659" s="202" t="s">
        <v>14411</v>
      </c>
      <c r="Q659" s="203" t="s">
        <v>514</v>
      </c>
      <c r="R659" s="230" t="s">
        <v>14409</v>
      </c>
      <c r="S659" s="367"/>
      <c r="T659" s="367"/>
      <c r="U659" s="367"/>
      <c r="V659" s="367"/>
      <c r="W659" s="367"/>
      <c r="X659" s="367"/>
      <c r="Y659" s="367"/>
      <c r="Z659" s="367"/>
      <c r="AA659" s="367"/>
      <c r="AB659" s="367"/>
      <c r="AC659" s="367"/>
    </row>
    <row r="660" spans="1:29" s="194" customFormat="1" x14ac:dyDescent="0.25">
      <c r="A660" s="199" t="s">
        <v>14412</v>
      </c>
      <c r="B660" s="389">
        <v>2529</v>
      </c>
      <c r="C660" s="197">
        <v>2</v>
      </c>
      <c r="D660" s="198">
        <v>44918</v>
      </c>
      <c r="E660" s="199">
        <v>5</v>
      </c>
      <c r="F660" s="200">
        <v>44936</v>
      </c>
      <c r="G660" s="200">
        <v>44943</v>
      </c>
      <c r="H660" s="201"/>
      <c r="I660" s="186" t="s">
        <v>511</v>
      </c>
      <c r="J660" s="196">
        <v>1331</v>
      </c>
      <c r="K660" s="196">
        <v>0</v>
      </c>
      <c r="L660" s="196">
        <v>101</v>
      </c>
      <c r="M660" s="196">
        <v>1</v>
      </c>
      <c r="N660" s="196">
        <v>1</v>
      </c>
      <c r="O660" s="196" t="s">
        <v>13667</v>
      </c>
      <c r="P660" s="456" t="s">
        <v>14413</v>
      </c>
      <c r="Q660" s="203" t="s">
        <v>12274</v>
      </c>
      <c r="R660" s="230" t="s">
        <v>14409</v>
      </c>
    </row>
    <row r="661" spans="1:29" s="194" customFormat="1" ht="15" customHeight="1" x14ac:dyDescent="0.25">
      <c r="A661" s="199" t="s">
        <v>14414</v>
      </c>
      <c r="B661" s="389">
        <v>2493</v>
      </c>
      <c r="C661" s="197">
        <v>2</v>
      </c>
      <c r="D661" s="198">
        <v>44918</v>
      </c>
      <c r="E661" s="199">
        <v>5</v>
      </c>
      <c r="F661" s="200">
        <v>44937</v>
      </c>
      <c r="G661" s="200">
        <v>44944</v>
      </c>
      <c r="H661" s="201"/>
      <c r="I661" s="196" t="s">
        <v>511</v>
      </c>
      <c r="J661" s="196">
        <v>1304</v>
      </c>
      <c r="K661" s="196">
        <v>0</v>
      </c>
      <c r="L661" s="196">
        <v>122</v>
      </c>
      <c r="M661" s="196">
        <v>1</v>
      </c>
      <c r="N661" s="196">
        <v>1</v>
      </c>
      <c r="O661" s="196" t="s">
        <v>13719</v>
      </c>
      <c r="P661" s="202" t="s">
        <v>14415</v>
      </c>
      <c r="Q661" s="203" t="s">
        <v>12184</v>
      </c>
      <c r="R661" s="230" t="s">
        <v>14416</v>
      </c>
    </row>
    <row r="662" spans="1:29" s="194" customFormat="1" x14ac:dyDescent="0.25">
      <c r="A662" s="199">
        <v>115013</v>
      </c>
      <c r="B662" s="389">
        <v>4188.8</v>
      </c>
      <c r="C662" s="197">
        <v>5</v>
      </c>
      <c r="D662" s="198">
        <v>44571</v>
      </c>
      <c r="E662" s="199">
        <v>5</v>
      </c>
      <c r="F662" s="200">
        <v>44935</v>
      </c>
      <c r="G662" s="200">
        <v>44942</v>
      </c>
      <c r="H662" s="201"/>
      <c r="I662" s="186" t="s">
        <v>511</v>
      </c>
      <c r="J662" s="196">
        <v>815</v>
      </c>
      <c r="K662" s="196">
        <v>16</v>
      </c>
      <c r="L662" s="196">
        <v>150</v>
      </c>
      <c r="M662" s="196">
        <v>1</v>
      </c>
      <c r="N662" s="196">
        <v>1</v>
      </c>
      <c r="O662" s="196" t="s">
        <v>13672</v>
      </c>
      <c r="P662" s="457" t="s">
        <v>14417</v>
      </c>
      <c r="Q662" s="203" t="s">
        <v>14393</v>
      </c>
      <c r="R662" s="230" t="s">
        <v>14416</v>
      </c>
    </row>
    <row r="663" spans="1:29" s="194" customFormat="1" x14ac:dyDescent="0.25">
      <c r="A663" s="199" t="s">
        <v>14418</v>
      </c>
      <c r="B663" s="389">
        <v>12612</v>
      </c>
      <c r="C663" s="339" t="s">
        <v>14419</v>
      </c>
      <c r="D663" s="198">
        <v>44869</v>
      </c>
      <c r="E663" s="199">
        <v>5</v>
      </c>
      <c r="F663" s="200">
        <v>44851</v>
      </c>
      <c r="G663" s="200">
        <v>44578</v>
      </c>
      <c r="H663" s="201"/>
      <c r="I663" s="196" t="s">
        <v>511</v>
      </c>
      <c r="J663" s="196">
        <v>444</v>
      </c>
      <c r="K663" s="196">
        <v>16</v>
      </c>
      <c r="L663" s="196">
        <v>62</v>
      </c>
      <c r="M663" s="196">
        <v>1</v>
      </c>
      <c r="N663" s="196">
        <v>1</v>
      </c>
      <c r="O663" s="196" t="s">
        <v>13713</v>
      </c>
      <c r="P663" s="202" t="s">
        <v>14183</v>
      </c>
      <c r="Q663" s="203" t="s">
        <v>14299</v>
      </c>
      <c r="R663" s="215" t="s">
        <v>14416</v>
      </c>
    </row>
    <row r="664" spans="1:29" s="194" customFormat="1" x14ac:dyDescent="0.25">
      <c r="A664" s="199">
        <v>104353</v>
      </c>
      <c r="B664" s="389">
        <v>2648</v>
      </c>
      <c r="C664" s="197">
        <v>8</v>
      </c>
      <c r="D664" s="198">
        <v>44573</v>
      </c>
      <c r="E664" s="199">
        <v>10</v>
      </c>
      <c r="F664" s="200">
        <v>44929</v>
      </c>
      <c r="G664" s="200">
        <v>44943</v>
      </c>
      <c r="H664" s="229"/>
      <c r="I664" s="196" t="s">
        <v>511</v>
      </c>
      <c r="J664" s="196">
        <v>96</v>
      </c>
      <c r="K664" s="196">
        <v>43</v>
      </c>
      <c r="L664" s="196">
        <v>26</v>
      </c>
      <c r="M664" s="196">
        <v>0</v>
      </c>
      <c r="N664" s="196">
        <v>1</v>
      </c>
      <c r="O664" s="196" t="s">
        <v>545</v>
      </c>
      <c r="P664" s="202"/>
      <c r="Q664" s="203" t="s">
        <v>12331</v>
      </c>
      <c r="R664" s="230" t="s">
        <v>14416</v>
      </c>
    </row>
    <row r="665" spans="1:29" s="194" customFormat="1" x14ac:dyDescent="0.25">
      <c r="A665" s="199">
        <v>114470</v>
      </c>
      <c r="B665" s="389">
        <v>3208</v>
      </c>
      <c r="C665" s="197">
        <v>2</v>
      </c>
      <c r="D665" s="198">
        <v>44910</v>
      </c>
      <c r="E665" s="199">
        <v>5</v>
      </c>
      <c r="F665" s="200">
        <v>44936</v>
      </c>
      <c r="G665" s="200">
        <v>44943</v>
      </c>
      <c r="H665" s="201"/>
      <c r="I665" s="196" t="s">
        <v>511</v>
      </c>
      <c r="J665" s="196">
        <v>213</v>
      </c>
      <c r="K665" s="196">
        <v>84</v>
      </c>
      <c r="L665" s="196">
        <v>18</v>
      </c>
      <c r="M665" s="196">
        <v>1</v>
      </c>
      <c r="N665" s="196">
        <v>1</v>
      </c>
      <c r="O665" s="196" t="s">
        <v>13667</v>
      </c>
      <c r="P665" s="202"/>
      <c r="Q665" s="203" t="s">
        <v>12274</v>
      </c>
      <c r="R665" s="230" t="s">
        <v>14416</v>
      </c>
    </row>
    <row r="666" spans="1:29" s="194" customFormat="1" x14ac:dyDescent="0.25">
      <c r="A666" s="199">
        <v>114854</v>
      </c>
      <c r="B666" s="389">
        <v>2783</v>
      </c>
      <c r="C666" s="197">
        <v>10</v>
      </c>
      <c r="D666" s="198">
        <v>44937</v>
      </c>
      <c r="E666" s="199">
        <v>5</v>
      </c>
      <c r="F666" s="200">
        <v>44936</v>
      </c>
      <c r="G666" s="200">
        <v>44943</v>
      </c>
      <c r="H666" s="201"/>
      <c r="I666" s="196" t="s">
        <v>511</v>
      </c>
      <c r="J666" s="196">
        <v>41</v>
      </c>
      <c r="K666" s="196">
        <v>49</v>
      </c>
      <c r="L666" s="196">
        <v>10</v>
      </c>
      <c r="M666" s="196">
        <v>1</v>
      </c>
      <c r="N666" s="196">
        <v>1</v>
      </c>
      <c r="O666" s="196" t="s">
        <v>13667</v>
      </c>
      <c r="P666" s="202"/>
      <c r="Q666" s="203" t="s">
        <v>12274</v>
      </c>
      <c r="R666" s="230" t="s">
        <v>14416</v>
      </c>
    </row>
    <row r="667" spans="1:29" s="194" customFormat="1" x14ac:dyDescent="0.25">
      <c r="A667" s="196" t="s">
        <v>14420</v>
      </c>
      <c r="B667" s="389">
        <v>9633</v>
      </c>
      <c r="C667" s="375">
        <v>39</v>
      </c>
      <c r="D667" s="200">
        <v>44777</v>
      </c>
      <c r="E667" s="196">
        <v>5</v>
      </c>
      <c r="F667" s="200">
        <v>44931</v>
      </c>
      <c r="G667" s="200">
        <v>44942</v>
      </c>
      <c r="H667" s="201"/>
      <c r="I667" s="196" t="s">
        <v>511</v>
      </c>
      <c r="J667" s="196">
        <v>1033</v>
      </c>
      <c r="K667" s="196">
        <v>0</v>
      </c>
      <c r="L667" s="196">
        <v>99</v>
      </c>
      <c r="M667" s="196">
        <v>1</v>
      </c>
      <c r="N667" s="196">
        <v>1</v>
      </c>
      <c r="O667" s="196" t="s">
        <v>13713</v>
      </c>
      <c r="P667" s="202" t="s">
        <v>776</v>
      </c>
      <c r="Q667" s="203" t="s">
        <v>514</v>
      </c>
      <c r="R667" s="230" t="s">
        <v>14421</v>
      </c>
    </row>
    <row r="668" spans="1:29" s="184" customFormat="1" x14ac:dyDescent="0.25">
      <c r="A668" s="189">
        <v>115020</v>
      </c>
      <c r="B668" s="227">
        <v>3998.5</v>
      </c>
      <c r="C668" s="187">
        <v>150</v>
      </c>
      <c r="D668" s="188">
        <v>44570</v>
      </c>
      <c r="E668" s="189">
        <v>5</v>
      </c>
      <c r="F668" s="190" t="s">
        <v>13655</v>
      </c>
      <c r="G668" s="190">
        <v>44939</v>
      </c>
      <c r="H668" s="191"/>
      <c r="I668" s="186" t="s">
        <v>511</v>
      </c>
      <c r="J668" s="186">
        <v>97</v>
      </c>
      <c r="K668" s="186">
        <v>0</v>
      </c>
      <c r="L668" s="186">
        <v>39</v>
      </c>
      <c r="M668" s="186">
        <v>1</v>
      </c>
      <c r="N668" s="186">
        <v>1</v>
      </c>
      <c r="O668" s="186" t="s">
        <v>13667</v>
      </c>
      <c r="P668" s="192"/>
      <c r="Q668" s="193" t="s">
        <v>12315</v>
      </c>
      <c r="R668" s="230" t="s">
        <v>14422</v>
      </c>
    </row>
    <row r="669" spans="1:29" s="341" customFormat="1" x14ac:dyDescent="0.25">
      <c r="A669" s="357">
        <v>115006</v>
      </c>
      <c r="B669" s="448">
        <v>2230</v>
      </c>
      <c r="C669" s="358">
        <v>2</v>
      </c>
      <c r="D669" s="359">
        <v>44937</v>
      </c>
      <c r="E669" s="357">
        <v>2</v>
      </c>
      <c r="F669" s="359">
        <v>44936</v>
      </c>
      <c r="G669" s="359">
        <v>44938</v>
      </c>
      <c r="H669" s="359"/>
      <c r="I669" s="357" t="s">
        <v>511</v>
      </c>
      <c r="J669" s="357">
        <v>21</v>
      </c>
      <c r="K669" s="357">
        <v>8</v>
      </c>
      <c r="L669" s="357">
        <v>14</v>
      </c>
      <c r="M669" s="357">
        <v>0</v>
      </c>
      <c r="N669" s="357">
        <v>1</v>
      </c>
      <c r="O669" s="357" t="s">
        <v>545</v>
      </c>
      <c r="P669" s="361"/>
      <c r="Q669" s="446" t="s">
        <v>12274</v>
      </c>
      <c r="R669" s="230" t="s">
        <v>14423</v>
      </c>
    </row>
    <row r="670" spans="1:29" s="331" customFormat="1" x14ac:dyDescent="0.25">
      <c r="A670" s="308">
        <v>114756</v>
      </c>
      <c r="B670" s="415">
        <v>5770.5</v>
      </c>
      <c r="C670" s="309">
        <v>15</v>
      </c>
      <c r="D670" s="310">
        <v>44918</v>
      </c>
      <c r="E670" s="308">
        <v>3</v>
      </c>
      <c r="F670" s="310">
        <v>44931</v>
      </c>
      <c r="G670" s="310">
        <v>44936</v>
      </c>
      <c r="H670" s="310"/>
      <c r="I670" s="308" t="s">
        <v>511</v>
      </c>
      <c r="J670" s="308">
        <v>198</v>
      </c>
      <c r="K670" s="308">
        <v>44</v>
      </c>
      <c r="L670" s="308">
        <v>50</v>
      </c>
      <c r="M670" s="308">
        <v>0</v>
      </c>
      <c r="N670" s="308">
        <v>1</v>
      </c>
      <c r="O670" s="308" t="s">
        <v>545</v>
      </c>
      <c r="P670" s="312"/>
      <c r="Q670" s="313" t="s">
        <v>12327</v>
      </c>
      <c r="R670" s="230" t="s">
        <v>14423</v>
      </c>
    </row>
    <row r="671" spans="1:29" s="458" customFormat="1" x14ac:dyDescent="0.25">
      <c r="A671" s="357">
        <v>115160</v>
      </c>
      <c r="B671" s="448">
        <v>4162.5</v>
      </c>
      <c r="C671" s="358">
        <v>125</v>
      </c>
      <c r="D671" s="359">
        <v>44565</v>
      </c>
      <c r="E671" s="357">
        <v>2</v>
      </c>
      <c r="F671" s="359">
        <v>44932</v>
      </c>
      <c r="G671" s="359">
        <v>44936</v>
      </c>
      <c r="H671" s="359"/>
      <c r="I671" s="357" t="s">
        <v>511</v>
      </c>
      <c r="J671" s="357">
        <v>60</v>
      </c>
      <c r="K671" s="357">
        <v>0</v>
      </c>
      <c r="L671" s="357">
        <v>27</v>
      </c>
      <c r="M671" s="357">
        <v>1</v>
      </c>
      <c r="N671" s="357">
        <v>1</v>
      </c>
      <c r="O671" s="357" t="s">
        <v>13667</v>
      </c>
      <c r="P671" s="361"/>
      <c r="Q671" s="446" t="s">
        <v>12284</v>
      </c>
      <c r="R671" s="230" t="s">
        <v>14423</v>
      </c>
    </row>
    <row r="672" spans="1:29" s="194" customFormat="1" x14ac:dyDescent="0.25">
      <c r="A672" s="199">
        <v>114712</v>
      </c>
      <c r="B672" s="389">
        <v>3035.2</v>
      </c>
      <c r="C672" s="197">
        <v>40</v>
      </c>
      <c r="D672" s="198">
        <v>44565</v>
      </c>
      <c r="E672" s="199">
        <v>10</v>
      </c>
      <c r="F672" s="200">
        <v>44922</v>
      </c>
      <c r="G672" s="200" t="s">
        <v>14424</v>
      </c>
      <c r="H672" s="201"/>
      <c r="I672" s="196" t="s">
        <v>511</v>
      </c>
      <c r="J672" s="196">
        <v>200</v>
      </c>
      <c r="K672" s="196">
        <v>21</v>
      </c>
      <c r="L672" s="196">
        <v>44</v>
      </c>
      <c r="M672" s="196">
        <v>0</v>
      </c>
      <c r="N672" s="196">
        <v>1</v>
      </c>
      <c r="O672" s="196" t="s">
        <v>545</v>
      </c>
      <c r="P672" s="202"/>
      <c r="Q672" s="203" t="s">
        <v>12247</v>
      </c>
      <c r="R672" s="215" t="s">
        <v>14425</v>
      </c>
    </row>
    <row r="673" spans="1:18" s="194" customFormat="1" x14ac:dyDescent="0.25">
      <c r="A673" s="199">
        <v>114793</v>
      </c>
      <c r="B673" s="389">
        <v>3034.5</v>
      </c>
      <c r="C673" s="197">
        <v>82</v>
      </c>
      <c r="D673" s="198">
        <v>44937</v>
      </c>
      <c r="E673" s="199">
        <v>10</v>
      </c>
      <c r="F673" s="200">
        <v>44922</v>
      </c>
      <c r="G673" s="200" t="s">
        <v>14424</v>
      </c>
      <c r="H673" s="201"/>
      <c r="I673" s="196" t="s">
        <v>511</v>
      </c>
      <c r="J673" s="196">
        <v>100</v>
      </c>
      <c r="K673" s="196">
        <v>5</v>
      </c>
      <c r="L673" s="196">
        <v>38</v>
      </c>
      <c r="M673" s="196">
        <v>0</v>
      </c>
      <c r="N673" s="196">
        <v>1</v>
      </c>
      <c r="O673" s="196" t="s">
        <v>545</v>
      </c>
      <c r="P673" s="202" t="s">
        <v>14426</v>
      </c>
      <c r="Q673" s="203" t="s">
        <v>12247</v>
      </c>
      <c r="R673" s="215" t="s">
        <v>14425</v>
      </c>
    </row>
    <row r="674" spans="1:18" s="194" customFormat="1" x14ac:dyDescent="0.25">
      <c r="A674" s="199">
        <v>112596</v>
      </c>
      <c r="B674" s="389">
        <v>2975</v>
      </c>
      <c r="C674" s="197">
        <v>20</v>
      </c>
      <c r="D674" s="198">
        <v>44917</v>
      </c>
      <c r="E674" s="199">
        <v>5</v>
      </c>
      <c r="F674" s="200">
        <v>44929</v>
      </c>
      <c r="G674" s="200">
        <v>44936</v>
      </c>
      <c r="H674" s="201"/>
      <c r="I674" s="196" t="s">
        <v>511</v>
      </c>
      <c r="J674" s="196">
        <v>145</v>
      </c>
      <c r="K674" s="196">
        <v>0</v>
      </c>
      <c r="L674" s="196">
        <v>40</v>
      </c>
      <c r="M674" s="196">
        <v>1</v>
      </c>
      <c r="N674" s="196">
        <v>1</v>
      </c>
      <c r="O674" s="196" t="s">
        <v>13667</v>
      </c>
      <c r="P674" s="202" t="s">
        <v>14427</v>
      </c>
      <c r="Q674" s="203" t="s">
        <v>12331</v>
      </c>
      <c r="R674" s="215" t="s">
        <v>14425</v>
      </c>
    </row>
    <row r="675" spans="1:18" s="194" customFormat="1" x14ac:dyDescent="0.25">
      <c r="A675" s="199">
        <v>115144</v>
      </c>
      <c r="B675" s="389">
        <v>1582</v>
      </c>
      <c r="C675" s="197">
        <v>200</v>
      </c>
      <c r="D675" s="198">
        <v>44571</v>
      </c>
      <c r="E675" s="199">
        <v>5</v>
      </c>
      <c r="F675" s="200">
        <v>44924</v>
      </c>
      <c r="G675" s="200" t="s">
        <v>14376</v>
      </c>
      <c r="H675" s="201"/>
      <c r="I675" s="196" t="s">
        <v>511</v>
      </c>
      <c r="J675" s="196">
        <v>7</v>
      </c>
      <c r="K675" s="196">
        <v>3</v>
      </c>
      <c r="L675" s="196">
        <v>4</v>
      </c>
      <c r="M675" s="196">
        <v>0</v>
      </c>
      <c r="N675" s="196">
        <v>1</v>
      </c>
      <c r="O675" s="196" t="s">
        <v>545</v>
      </c>
      <c r="P675" s="202" t="s">
        <v>14428</v>
      </c>
      <c r="Q675" s="203" t="s">
        <v>14429</v>
      </c>
      <c r="R675" s="215" t="s">
        <v>14430</v>
      </c>
    </row>
    <row r="676" spans="1:18" s="194" customFormat="1" x14ac:dyDescent="0.25">
      <c r="A676" s="199" t="s">
        <v>14431</v>
      </c>
      <c r="B676" s="389">
        <v>12612</v>
      </c>
      <c r="C676" s="339" t="s">
        <v>14432</v>
      </c>
      <c r="D676" s="198">
        <v>44869</v>
      </c>
      <c r="E676" s="199">
        <v>10</v>
      </c>
      <c r="F676" s="200">
        <v>44851</v>
      </c>
      <c r="G676" s="200">
        <v>44566</v>
      </c>
      <c r="H676" s="201"/>
      <c r="I676" s="196" t="s">
        <v>511</v>
      </c>
      <c r="J676" s="196">
        <v>444</v>
      </c>
      <c r="K676" s="196">
        <v>16</v>
      </c>
      <c r="L676" s="196">
        <v>62</v>
      </c>
      <c r="M676" s="196">
        <v>1</v>
      </c>
      <c r="N676" s="196">
        <v>1</v>
      </c>
      <c r="O676" s="196" t="s">
        <v>13713</v>
      </c>
      <c r="P676" s="202" t="s">
        <v>14183</v>
      </c>
      <c r="Q676" s="203" t="s">
        <v>14299</v>
      </c>
      <c r="R676" s="215" t="s">
        <v>14433</v>
      </c>
    </row>
    <row r="677" spans="1:18" s="184" customFormat="1" x14ac:dyDescent="0.25">
      <c r="A677" s="459">
        <v>113722</v>
      </c>
      <c r="B677" s="460">
        <v>7506</v>
      </c>
      <c r="C677" s="461">
        <v>40</v>
      </c>
      <c r="D677" s="462">
        <v>44880</v>
      </c>
      <c r="E677" s="459">
        <v>3</v>
      </c>
      <c r="F677" s="462" t="s">
        <v>13655</v>
      </c>
      <c r="G677" s="462" t="s">
        <v>724</v>
      </c>
      <c r="H677" s="462"/>
      <c r="I677" s="459" t="s">
        <v>511</v>
      </c>
      <c r="J677" s="459">
        <v>305</v>
      </c>
      <c r="K677" s="459">
        <v>14</v>
      </c>
      <c r="L677" s="459">
        <v>80</v>
      </c>
      <c r="M677" s="459">
        <v>1</v>
      </c>
      <c r="N677" s="459">
        <v>1</v>
      </c>
      <c r="O677" s="459" t="s">
        <v>13672</v>
      </c>
      <c r="P677" s="463" t="s">
        <v>14434</v>
      </c>
      <c r="Q677" s="464" t="s">
        <v>14435</v>
      </c>
      <c r="R677" s="230" t="s">
        <v>14436</v>
      </c>
    </row>
    <row r="678" spans="1:18" s="184" customFormat="1" x14ac:dyDescent="0.25">
      <c r="A678" s="189" t="s">
        <v>14437</v>
      </c>
      <c r="B678" s="227">
        <v>1872</v>
      </c>
      <c r="C678" s="187">
        <v>2</v>
      </c>
      <c r="D678" s="188">
        <v>44565</v>
      </c>
      <c r="E678" s="189">
        <v>5</v>
      </c>
      <c r="F678" s="190" t="s">
        <v>13655</v>
      </c>
      <c r="G678" s="190" t="s">
        <v>724</v>
      </c>
      <c r="H678" s="191"/>
      <c r="I678" s="186" t="s">
        <v>511</v>
      </c>
      <c r="J678" s="186">
        <v>1101</v>
      </c>
      <c r="K678" s="186">
        <v>0</v>
      </c>
      <c r="L678" s="186">
        <v>43</v>
      </c>
      <c r="M678" s="186">
        <v>1</v>
      </c>
      <c r="N678" s="186">
        <v>1</v>
      </c>
      <c r="O678" s="186" t="s">
        <v>13667</v>
      </c>
      <c r="P678" s="192" t="s">
        <v>14438</v>
      </c>
      <c r="Q678" s="193" t="s">
        <v>3560</v>
      </c>
      <c r="R678" s="230" t="s">
        <v>14439</v>
      </c>
    </row>
    <row r="679" spans="1:18" s="194" customFormat="1" x14ac:dyDescent="0.25">
      <c r="A679" s="199" t="s">
        <v>14440</v>
      </c>
      <c r="B679" s="389">
        <v>4194.5</v>
      </c>
      <c r="C679" s="197">
        <v>8</v>
      </c>
      <c r="D679" s="198">
        <v>44923</v>
      </c>
      <c r="E679" s="199">
        <v>5</v>
      </c>
      <c r="F679" s="200">
        <v>44918</v>
      </c>
      <c r="G679" s="290" t="s">
        <v>14441</v>
      </c>
      <c r="H679" s="201"/>
      <c r="I679" s="196" t="s">
        <v>511</v>
      </c>
      <c r="J679" s="196">
        <v>613</v>
      </c>
      <c r="K679" s="196">
        <v>53</v>
      </c>
      <c r="L679" s="196">
        <v>82</v>
      </c>
      <c r="M679" s="196">
        <v>1</v>
      </c>
      <c r="N679" s="196">
        <v>1</v>
      </c>
      <c r="O679" s="196" t="s">
        <v>13713</v>
      </c>
      <c r="P679" s="202"/>
      <c r="Q679" s="203" t="s">
        <v>12343</v>
      </c>
      <c r="R679" s="215" t="s">
        <v>14439</v>
      </c>
    </row>
    <row r="680" spans="1:18" s="194" customFormat="1" x14ac:dyDescent="0.25">
      <c r="A680" s="199">
        <v>113097</v>
      </c>
      <c r="B680" s="389">
        <v>7727.6</v>
      </c>
      <c r="C680" s="197">
        <v>2</v>
      </c>
      <c r="D680" s="198">
        <v>44564</v>
      </c>
      <c r="E680" s="199">
        <v>10</v>
      </c>
      <c r="F680" s="200">
        <v>44910</v>
      </c>
      <c r="G680" s="200" t="s">
        <v>14442</v>
      </c>
      <c r="H680" s="201"/>
      <c r="I680" s="196" t="s">
        <v>511</v>
      </c>
      <c r="J680" s="196">
        <v>2</v>
      </c>
      <c r="K680" s="196">
        <v>51</v>
      </c>
      <c r="L680" s="196">
        <v>1</v>
      </c>
      <c r="M680" s="196">
        <v>0</v>
      </c>
      <c r="N680" s="196">
        <v>1</v>
      </c>
      <c r="O680" s="196" t="s">
        <v>545</v>
      </c>
      <c r="P680" s="202"/>
      <c r="Q680" s="203" t="s">
        <v>7982</v>
      </c>
      <c r="R680" s="215" t="s">
        <v>14439</v>
      </c>
    </row>
    <row r="681" spans="1:18" s="194" customFormat="1" x14ac:dyDescent="0.25">
      <c r="A681" s="199" t="s">
        <v>14443</v>
      </c>
      <c r="B681" s="389">
        <v>4194.5</v>
      </c>
      <c r="C681" s="197">
        <v>2</v>
      </c>
      <c r="D681" s="198">
        <v>44923</v>
      </c>
      <c r="E681" s="199">
        <v>5</v>
      </c>
      <c r="F681" s="200">
        <v>44918</v>
      </c>
      <c r="G681" s="200" t="s">
        <v>14441</v>
      </c>
      <c r="H681" s="201"/>
      <c r="I681" s="196" t="s">
        <v>511</v>
      </c>
      <c r="J681" s="196">
        <v>613</v>
      </c>
      <c r="K681" s="196">
        <v>53</v>
      </c>
      <c r="L681" s="196">
        <v>82</v>
      </c>
      <c r="M681" s="196">
        <v>1</v>
      </c>
      <c r="N681" s="196">
        <v>1</v>
      </c>
      <c r="O681" s="196" t="s">
        <v>13713</v>
      </c>
      <c r="P681" s="202"/>
      <c r="Q681" s="203" t="s">
        <v>12343</v>
      </c>
      <c r="R681" s="215" t="s">
        <v>14444</v>
      </c>
    </row>
    <row r="682" spans="1:18" x14ac:dyDescent="0.25">
      <c r="A682" s="399">
        <v>113097</v>
      </c>
      <c r="B682" s="469">
        <v>7727.6</v>
      </c>
      <c r="C682" s="401">
        <v>243</v>
      </c>
      <c r="D682" s="470">
        <v>44564</v>
      </c>
      <c r="E682" s="471">
        <v>10</v>
      </c>
      <c r="F682" s="472">
        <v>44910</v>
      </c>
      <c r="G682" s="473" t="s">
        <v>14442</v>
      </c>
      <c r="H682" s="229"/>
      <c r="I682" s="474" t="s">
        <v>511</v>
      </c>
      <c r="J682" s="474">
        <v>2</v>
      </c>
      <c r="K682" s="474">
        <v>51</v>
      </c>
      <c r="L682" s="474">
        <v>1</v>
      </c>
      <c r="M682" s="474">
        <v>0</v>
      </c>
      <c r="N682" s="474">
        <v>1</v>
      </c>
      <c r="O682" s="474" t="s">
        <v>545</v>
      </c>
      <c r="P682" s="404"/>
      <c r="Q682" s="405" t="s">
        <v>7982</v>
      </c>
      <c r="R682" s="230" t="s">
        <v>14445</v>
      </c>
    </row>
    <row r="683" spans="1:18" x14ac:dyDescent="0.25">
      <c r="A683" s="399">
        <v>114101</v>
      </c>
      <c r="B683" s="469">
        <v>2337</v>
      </c>
      <c r="C683" s="401">
        <v>300</v>
      </c>
      <c r="D683" s="470">
        <v>44572</v>
      </c>
      <c r="E683" s="471">
        <v>20</v>
      </c>
      <c r="F683" s="472">
        <v>44897</v>
      </c>
      <c r="G683" s="473" t="s">
        <v>14446</v>
      </c>
      <c r="H683" s="229"/>
      <c r="I683" s="474" t="s">
        <v>511</v>
      </c>
      <c r="J683" s="474">
        <v>23</v>
      </c>
      <c r="K683" s="474">
        <v>0</v>
      </c>
      <c r="L683" s="474">
        <v>9</v>
      </c>
      <c r="M683" s="474">
        <v>0</v>
      </c>
      <c r="N683" s="474">
        <v>1</v>
      </c>
      <c r="O683" s="474" t="s">
        <v>545</v>
      </c>
      <c r="P683" s="404"/>
      <c r="Q683" s="405" t="s">
        <v>12514</v>
      </c>
      <c r="R683" s="230" t="s">
        <v>14445</v>
      </c>
    </row>
    <row r="684" spans="1:18" x14ac:dyDescent="0.25">
      <c r="A684" s="308">
        <v>115070</v>
      </c>
      <c r="B684" s="475">
        <v>3363</v>
      </c>
      <c r="C684" s="309">
        <v>25</v>
      </c>
      <c r="D684" s="476">
        <v>44918</v>
      </c>
      <c r="E684" s="477">
        <v>3</v>
      </c>
      <c r="F684" s="476">
        <v>44922</v>
      </c>
      <c r="G684" s="310">
        <v>44925</v>
      </c>
      <c r="H684" s="310"/>
      <c r="I684" s="477" t="s">
        <v>511</v>
      </c>
      <c r="J684" s="477">
        <v>354</v>
      </c>
      <c r="K684" s="477">
        <v>0</v>
      </c>
      <c r="L684" s="477">
        <v>14</v>
      </c>
      <c r="M684" s="477">
        <v>1</v>
      </c>
      <c r="N684" s="477">
        <v>1</v>
      </c>
      <c r="O684" s="477" t="s">
        <v>13667</v>
      </c>
      <c r="P684" s="312" t="s">
        <v>14447</v>
      </c>
      <c r="Q684" s="478" t="s">
        <v>12247</v>
      </c>
      <c r="R684" s="230" t="s">
        <v>14445</v>
      </c>
    </row>
    <row r="685" spans="1:18" x14ac:dyDescent="0.25">
      <c r="A685" s="199" t="s">
        <v>14448</v>
      </c>
      <c r="B685" s="479">
        <v>5192</v>
      </c>
      <c r="C685" s="197">
        <v>1</v>
      </c>
      <c r="D685" s="480">
        <v>44922</v>
      </c>
      <c r="E685" s="481">
        <v>5</v>
      </c>
      <c r="F685" s="482">
        <v>44915</v>
      </c>
      <c r="G685" s="290" t="s">
        <v>14449</v>
      </c>
      <c r="H685" s="201"/>
      <c r="I685" s="483" t="s">
        <v>511</v>
      </c>
      <c r="J685" s="483">
        <v>114</v>
      </c>
      <c r="K685" s="483">
        <v>20</v>
      </c>
      <c r="L685" s="483">
        <v>57</v>
      </c>
      <c r="M685" s="483">
        <v>1</v>
      </c>
      <c r="N685" s="483">
        <v>1</v>
      </c>
      <c r="O685" s="483" t="s">
        <v>13667</v>
      </c>
      <c r="P685" s="202" t="s">
        <v>14450</v>
      </c>
      <c r="Q685" s="405" t="s">
        <v>14451</v>
      </c>
      <c r="R685" s="230" t="s">
        <v>14445</v>
      </c>
    </row>
    <row r="686" spans="1:18" x14ac:dyDescent="0.25">
      <c r="A686" s="199" t="s">
        <v>14452</v>
      </c>
      <c r="B686" s="479">
        <f>2057.26-548</f>
        <v>1509.2600000000002</v>
      </c>
      <c r="C686" s="197">
        <v>12</v>
      </c>
      <c r="D686" s="480">
        <v>44924</v>
      </c>
      <c r="E686" s="481">
        <v>5</v>
      </c>
      <c r="F686" s="482">
        <v>44916</v>
      </c>
      <c r="G686" s="200" t="s">
        <v>14453</v>
      </c>
      <c r="H686" s="201"/>
      <c r="I686" s="483" t="s">
        <v>511</v>
      </c>
      <c r="J686" s="483">
        <v>227</v>
      </c>
      <c r="K686" s="483">
        <v>9</v>
      </c>
      <c r="L686" s="483">
        <v>62</v>
      </c>
      <c r="M686" s="483">
        <v>1</v>
      </c>
      <c r="N686" s="483">
        <v>1</v>
      </c>
      <c r="O686" s="483" t="s">
        <v>13667</v>
      </c>
      <c r="P686" s="202"/>
      <c r="Q686" s="203" t="s">
        <v>14377</v>
      </c>
      <c r="R686" s="230" t="s">
        <v>14454</v>
      </c>
    </row>
    <row r="687" spans="1:18" x14ac:dyDescent="0.25">
      <c r="A687" s="199">
        <v>114571</v>
      </c>
      <c r="B687" s="479">
        <v>1400</v>
      </c>
      <c r="C687" s="197">
        <v>100</v>
      </c>
      <c r="D687" s="480">
        <v>44893</v>
      </c>
      <c r="E687" s="481">
        <v>5</v>
      </c>
      <c r="F687" s="482">
        <v>44916</v>
      </c>
      <c r="G687" s="200" t="s">
        <v>14453</v>
      </c>
      <c r="H687" s="201"/>
      <c r="I687" s="483" t="s">
        <v>511</v>
      </c>
      <c r="J687" s="483">
        <v>14</v>
      </c>
      <c r="K687" s="483">
        <v>0</v>
      </c>
      <c r="L687" s="483">
        <v>6</v>
      </c>
      <c r="M687" s="483">
        <v>0</v>
      </c>
      <c r="N687" s="483">
        <v>1</v>
      </c>
      <c r="O687" s="483" t="s">
        <v>545</v>
      </c>
      <c r="P687" s="202" t="s">
        <v>14455</v>
      </c>
      <c r="Q687" s="203" t="s">
        <v>14377</v>
      </c>
      <c r="R687" s="230" t="s">
        <v>14454</v>
      </c>
    </row>
    <row r="688" spans="1:18" x14ac:dyDescent="0.25">
      <c r="A688" s="199" t="s">
        <v>14456</v>
      </c>
      <c r="B688" s="479">
        <v>2325.6</v>
      </c>
      <c r="C688" s="197">
        <v>2</v>
      </c>
      <c r="D688" s="480">
        <v>44907</v>
      </c>
      <c r="E688" s="481">
        <v>5</v>
      </c>
      <c r="F688" s="482">
        <v>44917</v>
      </c>
      <c r="G688" s="200" t="s">
        <v>14442</v>
      </c>
      <c r="H688" s="201"/>
      <c r="I688" s="483" t="s">
        <v>511</v>
      </c>
      <c r="J688" s="483">
        <v>1224</v>
      </c>
      <c r="K688" s="483">
        <v>0</v>
      </c>
      <c r="L688" s="483">
        <v>48</v>
      </c>
      <c r="M688" s="483">
        <v>1</v>
      </c>
      <c r="N688" s="483">
        <v>1</v>
      </c>
      <c r="O688" s="483" t="s">
        <v>13667</v>
      </c>
      <c r="P688" s="202" t="s">
        <v>14457</v>
      </c>
      <c r="Q688" s="203" t="s">
        <v>12358</v>
      </c>
      <c r="R688" s="230" t="s">
        <v>14454</v>
      </c>
    </row>
    <row r="689" spans="1:18" x14ac:dyDescent="0.25">
      <c r="A689" s="399" t="s">
        <v>14458</v>
      </c>
      <c r="B689" s="469">
        <v>3241.08</v>
      </c>
      <c r="C689" s="452">
        <v>54</v>
      </c>
      <c r="D689" s="470">
        <v>44914</v>
      </c>
      <c r="E689" s="471">
        <v>9</v>
      </c>
      <c r="F689" s="472">
        <v>44909</v>
      </c>
      <c r="G689" s="473">
        <v>44923</v>
      </c>
      <c r="H689" s="484"/>
      <c r="I689" s="474" t="s">
        <v>511</v>
      </c>
      <c r="J689" s="474">
        <v>350</v>
      </c>
      <c r="K689" s="474">
        <v>6</v>
      </c>
      <c r="L689" s="474">
        <v>37</v>
      </c>
      <c r="M689" s="474">
        <v>1</v>
      </c>
      <c r="N689" s="474">
        <v>1</v>
      </c>
      <c r="O689" s="474" t="s">
        <v>13672</v>
      </c>
      <c r="P689" s="404" t="s">
        <v>14314</v>
      </c>
      <c r="Q689" s="405" t="s">
        <v>14459</v>
      </c>
      <c r="R689" s="230" t="s">
        <v>14460</v>
      </c>
    </row>
    <row r="690" spans="1:18" x14ac:dyDescent="0.25">
      <c r="A690" s="199" t="s">
        <v>14461</v>
      </c>
      <c r="B690" s="479">
        <v>5192</v>
      </c>
      <c r="C690" s="197" t="s">
        <v>8024</v>
      </c>
      <c r="D690" s="480">
        <v>44922</v>
      </c>
      <c r="E690" s="481">
        <v>5</v>
      </c>
      <c r="F690" s="482">
        <v>44915</v>
      </c>
      <c r="G690" s="200" t="s">
        <v>14449</v>
      </c>
      <c r="H690" s="201"/>
      <c r="I690" s="483" t="s">
        <v>511</v>
      </c>
      <c r="J690" s="483">
        <v>114</v>
      </c>
      <c r="K690" s="483">
        <v>20</v>
      </c>
      <c r="L690" s="483">
        <v>57</v>
      </c>
      <c r="M690" s="483">
        <v>1</v>
      </c>
      <c r="N690" s="483">
        <v>1</v>
      </c>
      <c r="O690" s="483" t="s">
        <v>13667</v>
      </c>
      <c r="P690" s="202" t="s">
        <v>14450</v>
      </c>
      <c r="Q690" s="405" t="s">
        <v>14451</v>
      </c>
      <c r="R690" s="230" t="s">
        <v>14462</v>
      </c>
    </row>
    <row r="691" spans="1:18" x14ac:dyDescent="0.25">
      <c r="A691" s="357" t="s">
        <v>14463</v>
      </c>
      <c r="B691" s="485">
        <v>4000</v>
      </c>
      <c r="C691" s="358">
        <v>5</v>
      </c>
      <c r="D691" s="486"/>
      <c r="E691" s="487">
        <v>2</v>
      </c>
      <c r="F691" s="486" t="s">
        <v>13655</v>
      </c>
      <c r="G691" s="359" t="s">
        <v>724</v>
      </c>
      <c r="H691" s="359"/>
      <c r="I691" s="487" t="s">
        <v>511</v>
      </c>
      <c r="J691" s="487">
        <v>1297</v>
      </c>
      <c r="K691" s="487">
        <v>12</v>
      </c>
      <c r="L691" s="487">
        <v>110</v>
      </c>
      <c r="M691" s="487">
        <v>1</v>
      </c>
      <c r="N691" s="487">
        <v>1</v>
      </c>
      <c r="O691" s="487" t="s">
        <v>13719</v>
      </c>
      <c r="P691" s="361" t="s">
        <v>14464</v>
      </c>
      <c r="Q691" s="362" t="s">
        <v>14465</v>
      </c>
      <c r="R691" s="230" t="s">
        <v>14462</v>
      </c>
    </row>
    <row r="692" spans="1:18" x14ac:dyDescent="0.25">
      <c r="A692" s="199" t="s">
        <v>14466</v>
      </c>
      <c r="B692" s="479">
        <v>47893</v>
      </c>
      <c r="C692" s="197">
        <v>50</v>
      </c>
      <c r="D692" s="480">
        <v>44578</v>
      </c>
      <c r="E692" s="481">
        <v>5</v>
      </c>
      <c r="F692" s="482">
        <v>44915</v>
      </c>
      <c r="G692" s="200" t="s">
        <v>14467</v>
      </c>
      <c r="H692" s="201"/>
      <c r="I692" s="483" t="s">
        <v>511</v>
      </c>
      <c r="J692" s="483">
        <v>1117</v>
      </c>
      <c r="K692" s="483">
        <v>6</v>
      </c>
      <c r="L692" s="483">
        <v>144</v>
      </c>
      <c r="M692" s="483">
        <v>1</v>
      </c>
      <c r="N692" s="483">
        <v>1</v>
      </c>
      <c r="O692" s="483" t="s">
        <v>13672</v>
      </c>
      <c r="P692" s="202" t="s">
        <v>13714</v>
      </c>
      <c r="Q692" s="203" t="s">
        <v>12411</v>
      </c>
      <c r="R692" s="230" t="s">
        <v>14468</v>
      </c>
    </row>
    <row r="693" spans="1:18" x14ac:dyDescent="0.25">
      <c r="A693" s="199" t="s">
        <v>14469</v>
      </c>
      <c r="B693" s="479">
        <v>5230.3</v>
      </c>
      <c r="C693" s="197">
        <v>200</v>
      </c>
      <c r="D693" s="480">
        <v>44918</v>
      </c>
      <c r="E693" s="481">
        <v>5</v>
      </c>
      <c r="F693" s="482">
        <v>44915</v>
      </c>
      <c r="G693" s="200" t="s">
        <v>14467</v>
      </c>
      <c r="H693" s="201"/>
      <c r="I693" s="483" t="s">
        <v>511</v>
      </c>
      <c r="J693" s="483">
        <v>92</v>
      </c>
      <c r="K693" s="483">
        <v>1</v>
      </c>
      <c r="L693" s="483">
        <v>42</v>
      </c>
      <c r="M693" s="483">
        <v>1</v>
      </c>
      <c r="N693" s="483">
        <v>1</v>
      </c>
      <c r="O693" s="483" t="s">
        <v>13713</v>
      </c>
      <c r="P693" s="202"/>
      <c r="Q693" s="203" t="s">
        <v>12411</v>
      </c>
      <c r="R693" s="230" t="s">
        <v>14468</v>
      </c>
    </row>
    <row r="694" spans="1:18" x14ac:dyDescent="0.25">
      <c r="A694" s="199" t="s">
        <v>14470</v>
      </c>
      <c r="B694" s="479">
        <v>6739</v>
      </c>
      <c r="C694" s="197">
        <v>30</v>
      </c>
      <c r="D694" s="480">
        <v>44571</v>
      </c>
      <c r="E694" s="481">
        <v>5</v>
      </c>
      <c r="F694" s="482">
        <v>44915</v>
      </c>
      <c r="G694" s="200" t="s">
        <v>14467</v>
      </c>
      <c r="H694" s="201"/>
      <c r="I694" s="483" t="s">
        <v>511</v>
      </c>
      <c r="J694" s="483">
        <v>554</v>
      </c>
      <c r="K694" s="483">
        <v>16</v>
      </c>
      <c r="L694" s="483">
        <v>92</v>
      </c>
      <c r="M694" s="483">
        <v>1</v>
      </c>
      <c r="N694" s="483">
        <v>1</v>
      </c>
      <c r="O694" s="483" t="s">
        <v>13713</v>
      </c>
      <c r="P694" s="202" t="s">
        <v>13714</v>
      </c>
      <c r="Q694" s="203" t="s">
        <v>12411</v>
      </c>
      <c r="R694" s="230" t="s">
        <v>14468</v>
      </c>
    </row>
    <row r="695" spans="1:18" x14ac:dyDescent="0.25">
      <c r="A695" s="399">
        <v>114815</v>
      </c>
      <c r="B695" s="469">
        <v>3661.7</v>
      </c>
      <c r="C695" s="401">
        <v>130</v>
      </c>
      <c r="D695" s="470">
        <v>44918</v>
      </c>
      <c r="E695" s="471">
        <v>5</v>
      </c>
      <c r="F695" s="472">
        <v>44910</v>
      </c>
      <c r="G695" s="473">
        <v>44917</v>
      </c>
      <c r="H695" s="229"/>
      <c r="I695" s="474" t="s">
        <v>511</v>
      </c>
      <c r="J695" s="474">
        <v>92</v>
      </c>
      <c r="K695" s="474">
        <v>1</v>
      </c>
      <c r="L695" s="474">
        <v>42</v>
      </c>
      <c r="M695" s="474">
        <v>1</v>
      </c>
      <c r="N695" s="474">
        <v>1</v>
      </c>
      <c r="O695" s="474" t="s">
        <v>13667</v>
      </c>
      <c r="P695" s="404" t="s">
        <v>14471</v>
      </c>
      <c r="Q695" s="405" t="s">
        <v>7982</v>
      </c>
      <c r="R695" s="230" t="s">
        <v>14472</v>
      </c>
    </row>
    <row r="696" spans="1:18" x14ac:dyDescent="0.25">
      <c r="A696" s="199" t="s">
        <v>14473</v>
      </c>
      <c r="B696" s="479">
        <v>13500</v>
      </c>
      <c r="C696" s="197">
        <v>400</v>
      </c>
      <c r="D696" s="480">
        <v>44922</v>
      </c>
      <c r="E696" s="481">
        <v>10</v>
      </c>
      <c r="F696" s="482">
        <v>44897</v>
      </c>
      <c r="G696" s="200">
        <v>44917</v>
      </c>
      <c r="H696" s="201"/>
      <c r="I696" s="483" t="s">
        <v>511</v>
      </c>
      <c r="J696" s="483">
        <v>50</v>
      </c>
      <c r="K696" s="483">
        <v>11</v>
      </c>
      <c r="L696" s="483">
        <v>22</v>
      </c>
      <c r="M696" s="483">
        <v>0</v>
      </c>
      <c r="N696" s="483">
        <v>1</v>
      </c>
      <c r="O696" s="483" t="s">
        <v>640</v>
      </c>
      <c r="P696" s="202" t="s">
        <v>14474</v>
      </c>
      <c r="Q696" s="203" t="s">
        <v>12514</v>
      </c>
      <c r="R696" s="230" t="s">
        <v>14472</v>
      </c>
    </row>
    <row r="697" spans="1:18" x14ac:dyDescent="0.25">
      <c r="A697" s="399">
        <v>114729</v>
      </c>
      <c r="B697" s="469">
        <v>3426.25</v>
      </c>
      <c r="C697" s="401">
        <v>5</v>
      </c>
      <c r="D697" s="470">
        <v>44916</v>
      </c>
      <c r="E697" s="471">
        <v>5</v>
      </c>
      <c r="F697" s="472">
        <v>44910</v>
      </c>
      <c r="G697" s="473">
        <v>44917</v>
      </c>
      <c r="H697" s="229"/>
      <c r="I697" s="474" t="s">
        <v>511</v>
      </c>
      <c r="J697" s="474">
        <v>618</v>
      </c>
      <c r="K697" s="474">
        <v>77</v>
      </c>
      <c r="L697" s="474">
        <v>146</v>
      </c>
      <c r="M697" s="474">
        <v>1</v>
      </c>
      <c r="N697" s="474">
        <v>1</v>
      </c>
      <c r="O697" s="474" t="s">
        <v>13672</v>
      </c>
      <c r="P697" s="404"/>
      <c r="Q697" s="405" t="s">
        <v>7982</v>
      </c>
      <c r="R697" s="230" t="s">
        <v>14472</v>
      </c>
    </row>
    <row r="698" spans="1:18" x14ac:dyDescent="0.25">
      <c r="A698" s="399">
        <v>114735</v>
      </c>
      <c r="B698" s="469">
        <v>2712</v>
      </c>
      <c r="C698" s="401">
        <v>50</v>
      </c>
      <c r="D698" s="470">
        <v>44923</v>
      </c>
      <c r="E698" s="471">
        <v>15</v>
      </c>
      <c r="F698" s="472">
        <v>44904</v>
      </c>
      <c r="G698" s="473">
        <v>44925</v>
      </c>
      <c r="H698" s="201"/>
      <c r="I698" s="474" t="s">
        <v>511</v>
      </c>
      <c r="J698" s="474">
        <v>173</v>
      </c>
      <c r="K698" s="474">
        <v>18</v>
      </c>
      <c r="L698" s="474">
        <v>50</v>
      </c>
      <c r="M698" s="474">
        <v>1</v>
      </c>
      <c r="N698" s="474">
        <v>1</v>
      </c>
      <c r="O698" s="474" t="s">
        <v>13713</v>
      </c>
      <c r="P698" s="404" t="s">
        <v>14475</v>
      </c>
      <c r="Q698" s="405" t="s">
        <v>8055</v>
      </c>
      <c r="R698" s="230" t="s">
        <v>14472</v>
      </c>
    </row>
    <row r="699" spans="1:18" x14ac:dyDescent="0.25">
      <c r="A699" s="488">
        <v>114272</v>
      </c>
      <c r="B699" s="469">
        <v>16736</v>
      </c>
      <c r="C699" s="401">
        <v>160</v>
      </c>
      <c r="D699" s="470">
        <v>44903</v>
      </c>
      <c r="E699" s="471">
        <v>5</v>
      </c>
      <c r="F699" s="472">
        <v>44909</v>
      </c>
      <c r="G699" s="473">
        <v>44916</v>
      </c>
      <c r="H699" s="484"/>
      <c r="I699" s="474" t="s">
        <v>511</v>
      </c>
      <c r="J699" s="474">
        <v>372</v>
      </c>
      <c r="K699" s="474">
        <v>2</v>
      </c>
      <c r="L699" s="474">
        <v>94</v>
      </c>
      <c r="M699" s="474">
        <v>1</v>
      </c>
      <c r="N699" s="474">
        <v>1</v>
      </c>
      <c r="O699" s="474" t="s">
        <v>13713</v>
      </c>
      <c r="P699" s="404"/>
      <c r="Q699" s="405" t="s">
        <v>14476</v>
      </c>
      <c r="R699" s="230" t="s">
        <v>14477</v>
      </c>
    </row>
    <row r="700" spans="1:18" x14ac:dyDescent="0.25">
      <c r="A700" s="399">
        <v>114027</v>
      </c>
      <c r="B700" s="469">
        <v>5352.04</v>
      </c>
      <c r="C700" s="401">
        <v>19</v>
      </c>
      <c r="D700" s="470">
        <v>44910</v>
      </c>
      <c r="E700" s="471">
        <v>5</v>
      </c>
      <c r="F700" s="472">
        <v>44909</v>
      </c>
      <c r="G700" s="473">
        <v>44916</v>
      </c>
      <c r="H700" s="229"/>
      <c r="I700" s="474" t="s">
        <v>511</v>
      </c>
      <c r="J700" s="474">
        <v>652</v>
      </c>
      <c r="K700" s="474">
        <v>26</v>
      </c>
      <c r="L700" s="474">
        <v>125</v>
      </c>
      <c r="M700" s="474">
        <v>1</v>
      </c>
      <c r="N700" s="474">
        <v>1</v>
      </c>
      <c r="O700" s="474" t="s">
        <v>13713</v>
      </c>
      <c r="P700" s="404"/>
      <c r="Q700" s="405" t="s">
        <v>14476</v>
      </c>
      <c r="R700" s="230" t="s">
        <v>14478</v>
      </c>
    </row>
    <row r="701" spans="1:18" x14ac:dyDescent="0.25">
      <c r="A701" s="357" t="s">
        <v>14463</v>
      </c>
      <c r="B701" s="485">
        <v>4000</v>
      </c>
      <c r="C701" s="358">
        <v>5</v>
      </c>
      <c r="D701" s="486"/>
      <c r="E701" s="487">
        <v>2</v>
      </c>
      <c r="F701" s="486" t="s">
        <v>13655</v>
      </c>
      <c r="G701" s="359" t="s">
        <v>724</v>
      </c>
      <c r="H701" s="359"/>
      <c r="I701" s="487" t="s">
        <v>511</v>
      </c>
      <c r="J701" s="487">
        <v>1297</v>
      </c>
      <c r="K701" s="487">
        <v>12</v>
      </c>
      <c r="L701" s="487">
        <v>110</v>
      </c>
      <c r="M701" s="487">
        <v>1</v>
      </c>
      <c r="N701" s="487">
        <v>1</v>
      </c>
      <c r="O701" s="487" t="s">
        <v>13719</v>
      </c>
      <c r="P701" s="361" t="s">
        <v>14464</v>
      </c>
      <c r="Q701" s="362" t="s">
        <v>14465</v>
      </c>
      <c r="R701" s="230" t="s">
        <v>14478</v>
      </c>
    </row>
    <row r="702" spans="1:18" x14ac:dyDescent="0.25">
      <c r="A702" s="489" t="s">
        <v>14479</v>
      </c>
      <c r="B702" s="490">
        <v>19489.705999999998</v>
      </c>
      <c r="C702" s="491">
        <v>50</v>
      </c>
      <c r="D702" s="492">
        <v>44897</v>
      </c>
      <c r="E702" s="493">
        <v>1</v>
      </c>
      <c r="F702" s="492">
        <v>44908</v>
      </c>
      <c r="G702" s="494">
        <v>44909</v>
      </c>
      <c r="H702" s="495"/>
      <c r="I702" s="493" t="s">
        <v>511</v>
      </c>
      <c r="J702" s="493">
        <v>254</v>
      </c>
      <c r="K702" s="493">
        <v>21</v>
      </c>
      <c r="L702" s="493">
        <v>72</v>
      </c>
      <c r="M702" s="493">
        <v>1</v>
      </c>
      <c r="N702" s="493">
        <v>1</v>
      </c>
      <c r="O702" s="493" t="s">
        <v>13667</v>
      </c>
      <c r="P702" s="496" t="s">
        <v>14480</v>
      </c>
      <c r="Q702" s="497" t="s">
        <v>14481</v>
      </c>
      <c r="R702" s="230" t="s">
        <v>14482</v>
      </c>
    </row>
    <row r="703" spans="1:18" x14ac:dyDescent="0.25">
      <c r="A703" s="199">
        <v>114185</v>
      </c>
      <c r="B703" s="479">
        <v>3693.72</v>
      </c>
      <c r="C703" s="197">
        <v>28</v>
      </c>
      <c r="D703" s="480">
        <v>44910</v>
      </c>
      <c r="E703" s="481">
        <v>9</v>
      </c>
      <c r="F703" s="482">
        <v>44901</v>
      </c>
      <c r="G703" s="200">
        <v>44914</v>
      </c>
      <c r="H703" s="201"/>
      <c r="I703" s="483" t="s">
        <v>511</v>
      </c>
      <c r="J703" s="483">
        <v>462</v>
      </c>
      <c r="K703" s="483">
        <v>1</v>
      </c>
      <c r="L703" s="483">
        <v>110</v>
      </c>
      <c r="M703" s="483">
        <v>1</v>
      </c>
      <c r="N703" s="483">
        <v>1</v>
      </c>
      <c r="O703" s="483" t="s">
        <v>13713</v>
      </c>
      <c r="P703" s="202" t="s">
        <v>14483</v>
      </c>
      <c r="Q703" s="203" t="s">
        <v>12520</v>
      </c>
      <c r="R703" s="230" t="s">
        <v>14482</v>
      </c>
    </row>
    <row r="704" spans="1:18" x14ac:dyDescent="0.25">
      <c r="A704" s="399" t="s">
        <v>14484</v>
      </c>
      <c r="B704" s="469">
        <v>1453.5</v>
      </c>
      <c r="C704" s="452">
        <v>170</v>
      </c>
      <c r="D704" s="470">
        <v>44729</v>
      </c>
      <c r="E704" s="471">
        <v>10</v>
      </c>
      <c r="F704" s="472">
        <v>44907</v>
      </c>
      <c r="G704" s="473">
        <v>44914</v>
      </c>
      <c r="H704" s="229"/>
      <c r="I704" s="474" t="s">
        <v>511</v>
      </c>
      <c r="J704" s="474">
        <v>35</v>
      </c>
      <c r="K704" s="474">
        <v>7</v>
      </c>
      <c r="L704" s="474">
        <v>19</v>
      </c>
      <c r="M704" s="474">
        <v>0</v>
      </c>
      <c r="N704" s="474">
        <v>1</v>
      </c>
      <c r="O704" s="474" t="s">
        <v>640</v>
      </c>
      <c r="P704" s="404"/>
      <c r="Q704" s="405" t="s">
        <v>14485</v>
      </c>
      <c r="R704" s="230" t="s">
        <v>14482</v>
      </c>
    </row>
    <row r="705" spans="1:18" x14ac:dyDescent="0.25">
      <c r="A705" s="199" t="s">
        <v>14486</v>
      </c>
      <c r="B705" s="479">
        <v>5060</v>
      </c>
      <c r="C705" s="197">
        <v>4</v>
      </c>
      <c r="D705" s="480">
        <v>44860</v>
      </c>
      <c r="E705" s="481">
        <v>5</v>
      </c>
      <c r="F705" s="482">
        <v>44902</v>
      </c>
      <c r="G705" s="200">
        <v>44911</v>
      </c>
      <c r="H705" s="201"/>
      <c r="I705" s="483" t="s">
        <v>511</v>
      </c>
      <c r="J705" s="483">
        <v>691</v>
      </c>
      <c r="K705" s="483">
        <v>28</v>
      </c>
      <c r="L705" s="483">
        <v>156</v>
      </c>
      <c r="M705" s="483">
        <v>1</v>
      </c>
      <c r="N705" s="483">
        <v>1</v>
      </c>
      <c r="O705" s="483" t="s">
        <v>14487</v>
      </c>
      <c r="P705" s="202" t="s">
        <v>13940</v>
      </c>
      <c r="Q705" s="203" t="s">
        <v>14488</v>
      </c>
      <c r="R705" s="230" t="s">
        <v>14482</v>
      </c>
    </row>
    <row r="706" spans="1:18" x14ac:dyDescent="0.25">
      <c r="A706" s="199">
        <v>114332</v>
      </c>
      <c r="B706" s="479">
        <v>5869</v>
      </c>
      <c r="C706" s="197">
        <v>100</v>
      </c>
      <c r="D706" s="480">
        <v>44895</v>
      </c>
      <c r="E706" s="481">
        <v>5</v>
      </c>
      <c r="F706" s="482">
        <v>44908</v>
      </c>
      <c r="G706" s="200">
        <v>44915</v>
      </c>
      <c r="H706" s="201"/>
      <c r="I706" s="483" t="s">
        <v>511</v>
      </c>
      <c r="J706" s="483">
        <v>239</v>
      </c>
      <c r="K706" s="483">
        <v>0</v>
      </c>
      <c r="L706" s="483">
        <v>45</v>
      </c>
      <c r="M706" s="483">
        <v>0</v>
      </c>
      <c r="N706" s="483">
        <v>1</v>
      </c>
      <c r="O706" s="483" t="s">
        <v>545</v>
      </c>
      <c r="P706" s="202"/>
      <c r="Q706" s="203" t="s">
        <v>12430</v>
      </c>
      <c r="R706" s="230" t="s">
        <v>14489</v>
      </c>
    </row>
    <row r="707" spans="1:18" x14ac:dyDescent="0.25">
      <c r="A707" s="308">
        <v>114821</v>
      </c>
      <c r="B707" s="475">
        <v>3678</v>
      </c>
      <c r="C707" s="309">
        <v>120</v>
      </c>
      <c r="D707" s="476">
        <v>44910</v>
      </c>
      <c r="E707" s="477">
        <v>3</v>
      </c>
      <c r="F707" s="476">
        <v>44908</v>
      </c>
      <c r="G707" s="310">
        <v>44911</v>
      </c>
      <c r="H707" s="310"/>
      <c r="I707" s="477" t="s">
        <v>511</v>
      </c>
      <c r="J707" s="477">
        <v>34</v>
      </c>
      <c r="K707" s="477">
        <v>4</v>
      </c>
      <c r="L707" s="477">
        <v>15</v>
      </c>
      <c r="M707" s="477">
        <v>0</v>
      </c>
      <c r="N707" s="477">
        <v>1</v>
      </c>
      <c r="O707" s="477" t="s">
        <v>545</v>
      </c>
      <c r="P707" s="312" t="s">
        <v>14490</v>
      </c>
      <c r="Q707" s="313" t="s">
        <v>12430</v>
      </c>
      <c r="R707" s="230" t="s">
        <v>14489</v>
      </c>
    </row>
    <row r="708" spans="1:18" x14ac:dyDescent="0.25">
      <c r="A708" s="489" t="s">
        <v>14491</v>
      </c>
      <c r="B708" s="490">
        <v>389.79410000000001</v>
      </c>
      <c r="C708" s="491">
        <v>1</v>
      </c>
      <c r="D708" s="492">
        <v>44897</v>
      </c>
      <c r="E708" s="493">
        <v>1</v>
      </c>
      <c r="F708" s="492">
        <v>44908</v>
      </c>
      <c r="G708" s="495">
        <v>44910</v>
      </c>
      <c r="H708" s="495"/>
      <c r="I708" s="493" t="s">
        <v>511</v>
      </c>
      <c r="J708" s="493">
        <v>254</v>
      </c>
      <c r="K708" s="493">
        <v>21</v>
      </c>
      <c r="L708" s="493">
        <v>72</v>
      </c>
      <c r="M708" s="493">
        <v>1</v>
      </c>
      <c r="N708" s="493">
        <v>1</v>
      </c>
      <c r="O708" s="493" t="s">
        <v>13667</v>
      </c>
      <c r="P708" s="496" t="s">
        <v>14480</v>
      </c>
      <c r="Q708" s="497" t="s">
        <v>14492</v>
      </c>
      <c r="R708" s="230" t="s">
        <v>14493</v>
      </c>
    </row>
    <row r="709" spans="1:18" x14ac:dyDescent="0.25">
      <c r="A709" s="199">
        <v>113227</v>
      </c>
      <c r="B709" s="479">
        <v>2135</v>
      </c>
      <c r="C709" s="197">
        <v>6</v>
      </c>
      <c r="D709" s="480">
        <v>44901</v>
      </c>
      <c r="E709" s="481">
        <v>15</v>
      </c>
      <c r="F709" s="482">
        <v>44895</v>
      </c>
      <c r="G709" s="200">
        <v>44916</v>
      </c>
      <c r="H709" s="201"/>
      <c r="I709" s="483" t="s">
        <v>511</v>
      </c>
      <c r="J709" s="483">
        <v>439</v>
      </c>
      <c r="K709" s="483">
        <v>18</v>
      </c>
      <c r="L709" s="483">
        <v>83</v>
      </c>
      <c r="M709" s="483">
        <v>1</v>
      </c>
      <c r="N709" s="483">
        <v>1</v>
      </c>
      <c r="O709" s="483" t="s">
        <v>13713</v>
      </c>
      <c r="P709" s="202"/>
      <c r="Q709" s="203" t="s">
        <v>12628</v>
      </c>
      <c r="R709" s="230" t="s">
        <v>14493</v>
      </c>
    </row>
    <row r="710" spans="1:18" x14ac:dyDescent="0.25">
      <c r="A710" s="199" t="s">
        <v>14494</v>
      </c>
      <c r="B710" s="479">
        <v>798.8</v>
      </c>
      <c r="C710" s="197">
        <v>8</v>
      </c>
      <c r="D710" s="480">
        <v>44461</v>
      </c>
      <c r="E710" s="481">
        <v>15</v>
      </c>
      <c r="F710" s="482">
        <v>44896</v>
      </c>
      <c r="G710" s="200">
        <v>44917</v>
      </c>
      <c r="H710" s="201"/>
      <c r="I710" s="483" t="s">
        <v>511</v>
      </c>
      <c r="J710" s="483">
        <v>203</v>
      </c>
      <c r="K710" s="483">
        <v>2</v>
      </c>
      <c r="L710" s="483">
        <v>63</v>
      </c>
      <c r="M710" s="483">
        <v>1</v>
      </c>
      <c r="N710" s="483">
        <v>1</v>
      </c>
      <c r="O710" s="483" t="s">
        <v>13713</v>
      </c>
      <c r="P710" s="202" t="s">
        <v>14495</v>
      </c>
      <c r="Q710" s="203" t="s">
        <v>12503</v>
      </c>
      <c r="R710" s="230" t="s">
        <v>14493</v>
      </c>
    </row>
    <row r="711" spans="1:18" x14ac:dyDescent="0.25">
      <c r="A711" s="399">
        <v>113030</v>
      </c>
      <c r="B711" s="469">
        <v>6100</v>
      </c>
      <c r="C711" s="401">
        <v>50</v>
      </c>
      <c r="D711" s="470">
        <v>44887</v>
      </c>
      <c r="E711" s="471">
        <v>20</v>
      </c>
      <c r="F711" s="472">
        <v>44879</v>
      </c>
      <c r="G711" s="473" t="s">
        <v>14496</v>
      </c>
      <c r="H711" s="229"/>
      <c r="I711" s="474" t="s">
        <v>511</v>
      </c>
      <c r="J711" s="474">
        <v>410</v>
      </c>
      <c r="K711" s="474">
        <v>0</v>
      </c>
      <c r="L711" s="474">
        <v>49</v>
      </c>
      <c r="M711" s="474">
        <v>1</v>
      </c>
      <c r="N711" s="474">
        <v>1</v>
      </c>
      <c r="O711" s="474" t="s">
        <v>13667</v>
      </c>
      <c r="P711" s="498" t="s">
        <v>14497</v>
      </c>
      <c r="Q711" s="405" t="s">
        <v>14498</v>
      </c>
      <c r="R711" s="230" t="s">
        <v>14499</v>
      </c>
    </row>
    <row r="712" spans="1:18" x14ac:dyDescent="0.25">
      <c r="A712" s="199">
        <v>114544</v>
      </c>
      <c r="B712" s="479">
        <v>2862</v>
      </c>
      <c r="C712" s="197">
        <v>200</v>
      </c>
      <c r="D712" s="480">
        <v>44911</v>
      </c>
      <c r="E712" s="481">
        <v>5</v>
      </c>
      <c r="F712" s="482">
        <v>44902</v>
      </c>
      <c r="G712" s="200">
        <v>44909</v>
      </c>
      <c r="H712" s="201"/>
      <c r="I712" s="483" t="s">
        <v>511</v>
      </c>
      <c r="J712" s="483">
        <v>33</v>
      </c>
      <c r="K712" s="483">
        <v>0</v>
      </c>
      <c r="L712" s="483">
        <v>13</v>
      </c>
      <c r="M712" s="483">
        <v>1</v>
      </c>
      <c r="N712" s="483">
        <v>1</v>
      </c>
      <c r="O712" s="483" t="s">
        <v>13667</v>
      </c>
      <c r="P712" s="202"/>
      <c r="Q712" s="203" t="s">
        <v>12535</v>
      </c>
      <c r="R712" s="230" t="s">
        <v>14499</v>
      </c>
    </row>
    <row r="713" spans="1:18" x14ac:dyDescent="0.25">
      <c r="A713" s="308">
        <v>114587</v>
      </c>
      <c r="B713" s="475">
        <v>3562</v>
      </c>
      <c r="C713" s="309">
        <v>5</v>
      </c>
      <c r="D713" s="476">
        <v>44907</v>
      </c>
      <c r="E713" s="477">
        <v>3</v>
      </c>
      <c r="F713" s="476">
        <v>44904</v>
      </c>
      <c r="G713" s="310">
        <v>44909</v>
      </c>
      <c r="H713" s="310"/>
      <c r="I713" s="477" t="s">
        <v>511</v>
      </c>
      <c r="J713" s="477">
        <v>614</v>
      </c>
      <c r="K713" s="477">
        <v>38</v>
      </c>
      <c r="L713" s="477">
        <v>77</v>
      </c>
      <c r="M713" s="477">
        <v>1</v>
      </c>
      <c r="N713" s="477">
        <v>1</v>
      </c>
      <c r="O713" s="477" t="s">
        <v>13667</v>
      </c>
      <c r="P713" s="312"/>
      <c r="Q713" s="313" t="s">
        <v>8055</v>
      </c>
      <c r="R713" s="230" t="s">
        <v>14499</v>
      </c>
    </row>
    <row r="714" spans="1:18" x14ac:dyDescent="0.25">
      <c r="A714" s="399" t="s">
        <v>14500</v>
      </c>
      <c r="B714" s="469">
        <v>4389</v>
      </c>
      <c r="C714" s="401">
        <v>180</v>
      </c>
      <c r="D714" s="470">
        <v>44729</v>
      </c>
      <c r="E714" s="471">
        <v>10</v>
      </c>
      <c r="F714" s="472">
        <v>44881</v>
      </c>
      <c r="G714" s="473" t="s">
        <v>14501</v>
      </c>
      <c r="H714" s="229"/>
      <c r="I714" s="474" t="s">
        <v>511</v>
      </c>
      <c r="J714" s="474">
        <v>35</v>
      </c>
      <c r="K714" s="474">
        <v>7</v>
      </c>
      <c r="L714" s="474">
        <v>19</v>
      </c>
      <c r="M714" s="474">
        <v>0</v>
      </c>
      <c r="N714" s="474">
        <v>1</v>
      </c>
      <c r="O714" s="474" t="s">
        <v>640</v>
      </c>
      <c r="P714" s="404"/>
      <c r="Q714" s="405" t="s">
        <v>14502</v>
      </c>
      <c r="R714" s="230" t="s">
        <v>14499</v>
      </c>
    </row>
    <row r="715" spans="1:18" x14ac:dyDescent="0.25">
      <c r="A715" s="308">
        <v>114731</v>
      </c>
      <c r="B715" s="475">
        <v>8784</v>
      </c>
      <c r="C715" s="309">
        <v>50</v>
      </c>
      <c r="D715" s="476">
        <v>44896</v>
      </c>
      <c r="E715" s="477">
        <v>3</v>
      </c>
      <c r="F715" s="476">
        <v>44901</v>
      </c>
      <c r="G715" s="310">
        <v>44908</v>
      </c>
      <c r="H715" s="310"/>
      <c r="I715" s="477" t="s">
        <v>511</v>
      </c>
      <c r="J715" s="477">
        <v>469</v>
      </c>
      <c r="K715" s="477">
        <v>1</v>
      </c>
      <c r="L715" s="477">
        <v>11</v>
      </c>
      <c r="M715" s="477">
        <v>1</v>
      </c>
      <c r="N715" s="477">
        <v>1</v>
      </c>
      <c r="O715" s="477" t="s">
        <v>13667</v>
      </c>
      <c r="P715" s="312"/>
      <c r="Q715" s="313" t="s">
        <v>12520</v>
      </c>
      <c r="R715" s="230" t="s">
        <v>14503</v>
      </c>
    </row>
    <row r="716" spans="1:18" x14ac:dyDescent="0.25">
      <c r="A716" s="199">
        <v>114534</v>
      </c>
      <c r="B716" s="479">
        <v>5081.3999999999996</v>
      </c>
      <c r="C716" s="197">
        <v>60</v>
      </c>
      <c r="D716" s="480">
        <v>44909</v>
      </c>
      <c r="E716" s="481">
        <v>5</v>
      </c>
      <c r="F716" s="482">
        <v>44901</v>
      </c>
      <c r="G716" s="200">
        <v>44908</v>
      </c>
      <c r="H716" s="201"/>
      <c r="I716" s="483" t="s">
        <v>511</v>
      </c>
      <c r="J716" s="483">
        <v>231</v>
      </c>
      <c r="K716" s="483">
        <v>1</v>
      </c>
      <c r="L716" s="483">
        <v>62</v>
      </c>
      <c r="M716" s="483">
        <v>1</v>
      </c>
      <c r="N716" s="483">
        <v>1</v>
      </c>
      <c r="O716" s="483" t="s">
        <v>13667</v>
      </c>
      <c r="P716" s="202"/>
      <c r="Q716" s="203" t="s">
        <v>12520</v>
      </c>
      <c r="R716" s="230" t="s">
        <v>14503</v>
      </c>
    </row>
    <row r="717" spans="1:18" x14ac:dyDescent="0.25">
      <c r="A717" s="399">
        <v>113048</v>
      </c>
      <c r="B717" s="469">
        <v>2298</v>
      </c>
      <c r="C717" s="401">
        <v>4</v>
      </c>
      <c r="D717" s="470">
        <v>44881</v>
      </c>
      <c r="E717" s="471">
        <v>10</v>
      </c>
      <c r="F717" s="472">
        <v>44901</v>
      </c>
      <c r="G717" s="473">
        <v>44908</v>
      </c>
      <c r="H717" s="229"/>
      <c r="I717" s="474" t="s">
        <v>511</v>
      </c>
      <c r="J717" s="474">
        <v>33</v>
      </c>
      <c r="K717" s="474">
        <v>43</v>
      </c>
      <c r="L717" s="474">
        <v>10</v>
      </c>
      <c r="M717" s="474">
        <v>0</v>
      </c>
      <c r="N717" s="474">
        <v>1</v>
      </c>
      <c r="O717" s="474" t="s">
        <v>545</v>
      </c>
      <c r="P717" s="404"/>
      <c r="Q717" s="405" t="s">
        <v>12520</v>
      </c>
      <c r="R717" s="230" t="s">
        <v>14503</v>
      </c>
    </row>
    <row r="718" spans="1:18" x14ac:dyDescent="0.25">
      <c r="A718" s="195" t="s">
        <v>14504</v>
      </c>
      <c r="B718" s="479">
        <v>1298</v>
      </c>
      <c r="C718" s="197">
        <v>5</v>
      </c>
      <c r="D718" s="480">
        <v>44726</v>
      </c>
      <c r="E718" s="481">
        <v>5</v>
      </c>
      <c r="F718" s="482">
        <v>44901</v>
      </c>
      <c r="G718" s="200">
        <v>44908</v>
      </c>
      <c r="H718" s="213"/>
      <c r="I718" s="483" t="s">
        <v>511</v>
      </c>
      <c r="J718" s="483">
        <v>204</v>
      </c>
      <c r="K718" s="483">
        <v>3</v>
      </c>
      <c r="L718" s="483">
        <v>65</v>
      </c>
      <c r="M718" s="483">
        <v>1</v>
      </c>
      <c r="N718" s="483">
        <v>1</v>
      </c>
      <c r="O718" s="483" t="s">
        <v>13667</v>
      </c>
      <c r="P718" s="202" t="s">
        <v>13940</v>
      </c>
      <c r="Q718" s="203" t="s">
        <v>12520</v>
      </c>
      <c r="R718" s="230" t="s">
        <v>14505</v>
      </c>
    </row>
    <row r="719" spans="1:18" x14ac:dyDescent="0.25">
      <c r="A719" s="399">
        <v>113835</v>
      </c>
      <c r="B719" s="469">
        <v>8243</v>
      </c>
      <c r="C719" s="401">
        <v>100</v>
      </c>
      <c r="D719" s="470">
        <v>44908</v>
      </c>
      <c r="E719" s="471">
        <v>10</v>
      </c>
      <c r="F719" s="472">
        <v>44893</v>
      </c>
      <c r="G719" s="473">
        <v>44907</v>
      </c>
      <c r="H719" s="229"/>
      <c r="I719" s="474" t="s">
        <v>511</v>
      </c>
      <c r="J719" s="474">
        <v>178</v>
      </c>
      <c r="K719" s="474">
        <v>20</v>
      </c>
      <c r="L719" s="474">
        <v>55</v>
      </c>
      <c r="M719" s="474">
        <v>1</v>
      </c>
      <c r="N719" s="474">
        <v>1</v>
      </c>
      <c r="O719" s="474" t="s">
        <v>13667</v>
      </c>
      <c r="P719" s="404"/>
      <c r="Q719" s="405" t="s">
        <v>14506</v>
      </c>
      <c r="R719" s="230" t="s">
        <v>14505</v>
      </c>
    </row>
    <row r="720" spans="1:18" x14ac:dyDescent="0.25">
      <c r="A720" s="399">
        <v>112874</v>
      </c>
      <c r="B720" s="469">
        <v>4895.5</v>
      </c>
      <c r="C720" s="401">
        <v>10</v>
      </c>
      <c r="D720" s="470">
        <v>44865</v>
      </c>
      <c r="E720" s="471">
        <v>10</v>
      </c>
      <c r="F720" s="472">
        <v>44886</v>
      </c>
      <c r="G720" s="499" t="s">
        <v>14507</v>
      </c>
      <c r="H720" s="229"/>
      <c r="I720" s="474" t="s">
        <v>511</v>
      </c>
      <c r="J720" s="474">
        <v>959</v>
      </c>
      <c r="K720" s="474">
        <v>22</v>
      </c>
      <c r="L720" s="474">
        <v>87</v>
      </c>
      <c r="M720" s="474">
        <v>1</v>
      </c>
      <c r="N720" s="474">
        <v>1</v>
      </c>
      <c r="O720" s="474" t="s">
        <v>13667</v>
      </c>
      <c r="P720" s="404"/>
      <c r="Q720" s="405" t="s">
        <v>14508</v>
      </c>
      <c r="R720" s="230" t="s">
        <v>14505</v>
      </c>
    </row>
    <row r="721" spans="1:18" x14ac:dyDescent="0.25">
      <c r="A721" s="399" t="s">
        <v>14509</v>
      </c>
      <c r="B721" s="469">
        <v>2384</v>
      </c>
      <c r="C721" s="401" t="s">
        <v>14510</v>
      </c>
      <c r="D721" s="470">
        <v>44895</v>
      </c>
      <c r="E721" s="471">
        <v>10</v>
      </c>
      <c r="F721" s="472" t="s">
        <v>13655</v>
      </c>
      <c r="G721" s="473">
        <v>44896</v>
      </c>
      <c r="H721" s="500"/>
      <c r="I721" s="474" t="s">
        <v>511</v>
      </c>
      <c r="J721" s="474"/>
      <c r="K721" s="474"/>
      <c r="L721" s="474"/>
      <c r="M721" s="474"/>
      <c r="N721" s="474"/>
      <c r="O721" s="474"/>
      <c r="P721" s="404" t="s">
        <v>776</v>
      </c>
      <c r="Q721" s="405" t="s">
        <v>514</v>
      </c>
      <c r="R721" s="230" t="s">
        <v>14505</v>
      </c>
    </row>
    <row r="722" spans="1:18" x14ac:dyDescent="0.25">
      <c r="A722" s="199">
        <v>113770</v>
      </c>
      <c r="B722" s="479">
        <v>4145</v>
      </c>
      <c r="C722" s="197">
        <v>3</v>
      </c>
      <c r="D722" s="480">
        <v>44886</v>
      </c>
      <c r="E722" s="481">
        <v>5</v>
      </c>
      <c r="F722" s="482">
        <v>44900</v>
      </c>
      <c r="G722" s="200">
        <v>44907</v>
      </c>
      <c r="H722" s="201"/>
      <c r="I722" s="483" t="s">
        <v>511</v>
      </c>
      <c r="J722" s="483">
        <v>524</v>
      </c>
      <c r="K722" s="483">
        <v>102</v>
      </c>
      <c r="L722" s="483">
        <v>27</v>
      </c>
      <c r="M722" s="483">
        <v>0</v>
      </c>
      <c r="N722" s="483">
        <v>1</v>
      </c>
      <c r="O722" s="483" t="s">
        <v>545</v>
      </c>
      <c r="P722" s="202"/>
      <c r="Q722" s="203" t="s">
        <v>14511</v>
      </c>
      <c r="R722" s="230" t="s">
        <v>14512</v>
      </c>
    </row>
    <row r="723" spans="1:18" x14ac:dyDescent="0.25">
      <c r="A723" s="199">
        <v>114426</v>
      </c>
      <c r="B723" s="479">
        <v>3518.25</v>
      </c>
      <c r="C723" s="197">
        <v>5</v>
      </c>
      <c r="D723" s="480">
        <v>44908</v>
      </c>
      <c r="E723" s="481">
        <v>5</v>
      </c>
      <c r="F723" s="482">
        <v>44900</v>
      </c>
      <c r="G723" s="200">
        <v>44907</v>
      </c>
      <c r="H723" s="201"/>
      <c r="I723" s="483" t="s">
        <v>511</v>
      </c>
      <c r="J723" s="483">
        <v>592</v>
      </c>
      <c r="K723" s="483">
        <v>0</v>
      </c>
      <c r="L723" s="483">
        <v>119</v>
      </c>
      <c r="M723" s="483">
        <v>1</v>
      </c>
      <c r="N723" s="483">
        <v>1</v>
      </c>
      <c r="O723" s="483" t="s">
        <v>13713</v>
      </c>
      <c r="P723" s="202"/>
      <c r="Q723" s="203" t="s">
        <v>14511</v>
      </c>
      <c r="R723" s="230" t="s">
        <v>14512</v>
      </c>
    </row>
    <row r="724" spans="1:18" x14ac:dyDescent="0.25">
      <c r="A724" s="357" t="s">
        <v>14513</v>
      </c>
      <c r="B724" s="485">
        <v>4000</v>
      </c>
      <c r="C724" s="501" t="s">
        <v>2268</v>
      </c>
      <c r="D724" s="486"/>
      <c r="E724" s="487">
        <v>1</v>
      </c>
      <c r="F724" s="486" t="s">
        <v>13655</v>
      </c>
      <c r="G724" s="359">
        <v>44904</v>
      </c>
      <c r="H724" s="359"/>
      <c r="I724" s="487" t="s">
        <v>511</v>
      </c>
      <c r="J724" s="487">
        <v>1297</v>
      </c>
      <c r="K724" s="487">
        <v>12</v>
      </c>
      <c r="L724" s="487">
        <v>110</v>
      </c>
      <c r="M724" s="487">
        <v>1</v>
      </c>
      <c r="N724" s="487">
        <v>1</v>
      </c>
      <c r="O724" s="487" t="s">
        <v>13719</v>
      </c>
      <c r="P724" s="361" t="s">
        <v>14464</v>
      </c>
      <c r="Q724" s="362" t="s">
        <v>14465</v>
      </c>
      <c r="R724" s="502"/>
    </row>
    <row r="725" spans="1:18" x14ac:dyDescent="0.25">
      <c r="A725" s="399" t="s">
        <v>14514</v>
      </c>
      <c r="B725" s="469">
        <v>12612</v>
      </c>
      <c r="C725" s="452" t="s">
        <v>14515</v>
      </c>
      <c r="D725" s="470">
        <v>44869</v>
      </c>
      <c r="E725" s="471">
        <v>5</v>
      </c>
      <c r="F725" s="472">
        <v>44851</v>
      </c>
      <c r="G725" s="473">
        <v>44903</v>
      </c>
      <c r="H725" s="229"/>
      <c r="I725" s="474" t="s">
        <v>511</v>
      </c>
      <c r="J725" s="474">
        <v>444</v>
      </c>
      <c r="K725" s="474">
        <v>16</v>
      </c>
      <c r="L725" s="474">
        <v>62</v>
      </c>
      <c r="M725" s="474">
        <v>1</v>
      </c>
      <c r="N725" s="474">
        <v>1</v>
      </c>
      <c r="O725" s="474" t="s">
        <v>13713</v>
      </c>
      <c r="P725" s="404" t="s">
        <v>14183</v>
      </c>
      <c r="Q725" s="405" t="s">
        <v>14299</v>
      </c>
      <c r="R725" s="230" t="s">
        <v>14516</v>
      </c>
    </row>
    <row r="726" spans="1:18" x14ac:dyDescent="0.25">
      <c r="A726" s="399">
        <v>111857</v>
      </c>
      <c r="B726" s="469">
        <v>3534.6</v>
      </c>
      <c r="C726" s="401">
        <v>20</v>
      </c>
      <c r="D726" s="470">
        <v>44851</v>
      </c>
      <c r="E726" s="471">
        <v>15</v>
      </c>
      <c r="F726" s="472">
        <v>44880</v>
      </c>
      <c r="G726" s="473" t="s">
        <v>14517</v>
      </c>
      <c r="H726" s="229"/>
      <c r="I726" s="474" t="s">
        <v>511</v>
      </c>
      <c r="J726" s="474">
        <v>375</v>
      </c>
      <c r="K726" s="474">
        <v>20</v>
      </c>
      <c r="L726" s="474">
        <v>22</v>
      </c>
      <c r="M726" s="474">
        <v>1</v>
      </c>
      <c r="N726" s="474">
        <v>1</v>
      </c>
      <c r="O726" s="474" t="s">
        <v>13667</v>
      </c>
      <c r="P726" s="404"/>
      <c r="Q726" s="405" t="s">
        <v>12692</v>
      </c>
      <c r="R726" s="230" t="s">
        <v>14516</v>
      </c>
    </row>
    <row r="727" spans="1:18" x14ac:dyDescent="0.25">
      <c r="A727" s="399">
        <v>113153</v>
      </c>
      <c r="B727" s="469">
        <v>3240.8</v>
      </c>
      <c r="C727" s="401">
        <v>120</v>
      </c>
      <c r="D727" s="470">
        <v>44888</v>
      </c>
      <c r="E727" s="471">
        <v>10</v>
      </c>
      <c r="F727" s="472">
        <v>44887</v>
      </c>
      <c r="G727" s="473" t="s">
        <v>14517</v>
      </c>
      <c r="H727" s="229"/>
      <c r="I727" s="474" t="s">
        <v>511</v>
      </c>
      <c r="J727" s="474">
        <v>82</v>
      </c>
      <c r="K727" s="474">
        <v>9</v>
      </c>
      <c r="L727" s="474">
        <v>7</v>
      </c>
      <c r="M727" s="474">
        <v>1</v>
      </c>
      <c r="N727" s="474">
        <v>1</v>
      </c>
      <c r="O727" s="474" t="s">
        <v>13667</v>
      </c>
      <c r="P727" s="404"/>
      <c r="Q727" s="405" t="s">
        <v>12662</v>
      </c>
      <c r="R727" s="230" t="s">
        <v>14516</v>
      </c>
    </row>
    <row r="728" spans="1:18" x14ac:dyDescent="0.25">
      <c r="A728" s="199" t="s">
        <v>14518</v>
      </c>
      <c r="B728" s="479">
        <v>13500</v>
      </c>
      <c r="C728" s="197" t="s">
        <v>8283</v>
      </c>
      <c r="D728" s="480">
        <v>44922</v>
      </c>
      <c r="E728" s="481">
        <v>10</v>
      </c>
      <c r="F728" s="482">
        <v>44897</v>
      </c>
      <c r="G728" s="200">
        <v>44903</v>
      </c>
      <c r="H728" s="201"/>
      <c r="I728" s="483" t="s">
        <v>511</v>
      </c>
      <c r="J728" s="483">
        <v>50</v>
      </c>
      <c r="K728" s="483">
        <v>11</v>
      </c>
      <c r="L728" s="483">
        <v>22</v>
      </c>
      <c r="M728" s="483">
        <v>0</v>
      </c>
      <c r="N728" s="483">
        <v>1</v>
      </c>
      <c r="O728" s="483" t="s">
        <v>640</v>
      </c>
      <c r="P728" s="202" t="s">
        <v>14474</v>
      </c>
      <c r="Q728" s="203" t="s">
        <v>12514</v>
      </c>
      <c r="R728" s="230" t="s">
        <v>14516</v>
      </c>
    </row>
    <row r="729" spans="1:18" x14ac:dyDescent="0.25">
      <c r="A729" s="254">
        <v>114455</v>
      </c>
      <c r="B729" s="503">
        <v>6210</v>
      </c>
      <c r="C729" s="256">
        <v>1950</v>
      </c>
      <c r="D729" s="504">
        <v>44901</v>
      </c>
      <c r="E729" s="505">
        <v>5</v>
      </c>
      <c r="F729" s="506">
        <v>44895</v>
      </c>
      <c r="G729" s="258" t="s">
        <v>14519</v>
      </c>
      <c r="H729" s="260"/>
      <c r="I729" s="507" t="s">
        <v>511</v>
      </c>
      <c r="J729" s="507">
        <v>7</v>
      </c>
      <c r="K729" s="507">
        <v>0</v>
      </c>
      <c r="L729" s="507">
        <v>2</v>
      </c>
      <c r="M729" s="507">
        <v>0</v>
      </c>
      <c r="N729" s="507">
        <v>1</v>
      </c>
      <c r="O729" s="507" t="s">
        <v>545</v>
      </c>
      <c r="P729" s="262"/>
      <c r="Q729" s="263" t="s">
        <v>12628</v>
      </c>
      <c r="R729" s="230" t="s">
        <v>14516</v>
      </c>
    </row>
    <row r="730" spans="1:18" x14ac:dyDescent="0.25">
      <c r="A730" s="254">
        <v>114454</v>
      </c>
      <c r="B730" s="503">
        <v>6150</v>
      </c>
      <c r="C730" s="256">
        <v>2000</v>
      </c>
      <c r="D730" s="504">
        <v>44916</v>
      </c>
      <c r="E730" s="505">
        <v>5</v>
      </c>
      <c r="F730" s="506">
        <v>44895</v>
      </c>
      <c r="G730" s="258" t="s">
        <v>14520</v>
      </c>
      <c r="H730" s="260"/>
      <c r="I730" s="507" t="s">
        <v>511</v>
      </c>
      <c r="J730" s="507">
        <v>6</v>
      </c>
      <c r="K730" s="507">
        <v>0</v>
      </c>
      <c r="L730" s="507">
        <v>6</v>
      </c>
      <c r="M730" s="507">
        <v>0</v>
      </c>
      <c r="N730" s="507">
        <v>1</v>
      </c>
      <c r="O730" s="507" t="s">
        <v>640</v>
      </c>
      <c r="P730" s="262"/>
      <c r="Q730" s="263" t="s">
        <v>12628</v>
      </c>
      <c r="R730" s="230" t="s">
        <v>14516</v>
      </c>
    </row>
    <row r="731" spans="1:18" x14ac:dyDescent="0.25">
      <c r="A731" s="254">
        <v>114452</v>
      </c>
      <c r="B731" s="503">
        <v>4990</v>
      </c>
      <c r="C731" s="256">
        <v>1950</v>
      </c>
      <c r="D731" s="504">
        <v>44901</v>
      </c>
      <c r="E731" s="505">
        <v>5</v>
      </c>
      <c r="F731" s="506">
        <v>44894</v>
      </c>
      <c r="G731" s="258" t="s">
        <v>14521</v>
      </c>
      <c r="H731" s="260"/>
      <c r="I731" s="507" t="s">
        <v>511</v>
      </c>
      <c r="J731" s="507">
        <v>4</v>
      </c>
      <c r="K731" s="507">
        <v>0</v>
      </c>
      <c r="L731" s="507">
        <v>2</v>
      </c>
      <c r="M731" s="507">
        <v>0</v>
      </c>
      <c r="N731" s="507">
        <v>1</v>
      </c>
      <c r="O731" s="507" t="s">
        <v>545</v>
      </c>
      <c r="P731" s="262"/>
      <c r="Q731" s="263" t="s">
        <v>12560</v>
      </c>
      <c r="R731" s="230" t="s">
        <v>14516</v>
      </c>
    </row>
    <row r="732" spans="1:18" x14ac:dyDescent="0.25">
      <c r="A732" s="399">
        <v>112562</v>
      </c>
      <c r="B732" s="469">
        <v>9957.5</v>
      </c>
      <c r="C732" s="401">
        <v>250</v>
      </c>
      <c r="D732" s="470">
        <v>44840</v>
      </c>
      <c r="E732" s="471">
        <v>10</v>
      </c>
      <c r="F732" s="472">
        <v>44883</v>
      </c>
      <c r="G732" s="473">
        <v>44902</v>
      </c>
      <c r="H732" s="229"/>
      <c r="I732" s="474" t="s">
        <v>511</v>
      </c>
      <c r="J732" s="474">
        <v>145</v>
      </c>
      <c r="K732" s="474">
        <v>22</v>
      </c>
      <c r="L732" s="474">
        <v>42</v>
      </c>
      <c r="M732" s="474">
        <v>0</v>
      </c>
      <c r="N732" s="474">
        <v>1</v>
      </c>
      <c r="O732" s="474" t="s">
        <v>545</v>
      </c>
      <c r="P732" s="404" t="s">
        <v>14522</v>
      </c>
      <c r="Q732" s="405" t="s">
        <v>12624</v>
      </c>
      <c r="R732" s="230" t="s">
        <v>14523</v>
      </c>
    </row>
    <row r="733" spans="1:18" x14ac:dyDescent="0.25">
      <c r="A733" s="436" t="s">
        <v>14524</v>
      </c>
      <c r="B733" s="508">
        <v>7093</v>
      </c>
      <c r="C733" s="438">
        <v>300</v>
      </c>
      <c r="D733" s="509">
        <v>44893</v>
      </c>
      <c r="E733" s="510">
        <v>5</v>
      </c>
      <c r="F733" s="511">
        <v>44894</v>
      </c>
      <c r="G733" s="200">
        <v>44901</v>
      </c>
      <c r="H733" s="201"/>
      <c r="I733" s="483" t="s">
        <v>511</v>
      </c>
      <c r="J733" s="483">
        <v>70</v>
      </c>
      <c r="K733" s="483">
        <v>0</v>
      </c>
      <c r="L733" s="483">
        <v>7</v>
      </c>
      <c r="M733" s="483">
        <v>1</v>
      </c>
      <c r="N733" s="483">
        <v>0</v>
      </c>
      <c r="O733" s="483" t="s">
        <v>798</v>
      </c>
      <c r="P733" s="366"/>
      <c r="Q733" s="203" t="s">
        <v>12628</v>
      </c>
      <c r="R733" s="230" t="s">
        <v>14525</v>
      </c>
    </row>
    <row r="734" spans="1:18" x14ac:dyDescent="0.25">
      <c r="A734" s="512">
        <v>114455</v>
      </c>
      <c r="B734" s="513">
        <v>6210</v>
      </c>
      <c r="C734" s="514" t="s">
        <v>14526</v>
      </c>
      <c r="D734" s="515">
        <v>44901</v>
      </c>
      <c r="E734" s="512">
        <v>5</v>
      </c>
      <c r="F734" s="515">
        <v>44895</v>
      </c>
      <c r="G734" s="515">
        <v>44903</v>
      </c>
      <c r="H734" s="201"/>
      <c r="I734" s="512" t="s">
        <v>511</v>
      </c>
      <c r="J734" s="512">
        <v>7</v>
      </c>
      <c r="K734" s="512">
        <v>0</v>
      </c>
      <c r="L734" s="512">
        <v>2</v>
      </c>
      <c r="M734" s="512">
        <v>0</v>
      </c>
      <c r="N734" s="512">
        <v>1</v>
      </c>
      <c r="O734" s="512" t="s">
        <v>545</v>
      </c>
      <c r="P734" s="516"/>
      <c r="Q734" s="512" t="s">
        <v>12628</v>
      </c>
      <c r="R734" s="230" t="s">
        <v>14527</v>
      </c>
    </row>
    <row r="735" spans="1:18" x14ac:dyDescent="0.25">
      <c r="A735" s="320">
        <v>114452</v>
      </c>
      <c r="B735" s="437">
        <v>4990</v>
      </c>
      <c r="C735" s="514" t="s">
        <v>14526</v>
      </c>
      <c r="D735" s="365">
        <v>44901</v>
      </c>
      <c r="E735" s="320">
        <v>5</v>
      </c>
      <c r="F735" s="365">
        <v>44894</v>
      </c>
      <c r="G735" s="365">
        <v>44901</v>
      </c>
      <c r="H735" s="201"/>
      <c r="I735" s="320" t="s">
        <v>511</v>
      </c>
      <c r="J735" s="320">
        <v>4</v>
      </c>
      <c r="K735" s="320">
        <v>0</v>
      </c>
      <c r="L735" s="320">
        <v>2</v>
      </c>
      <c r="M735" s="320">
        <v>0</v>
      </c>
      <c r="N735" s="320">
        <v>1</v>
      </c>
      <c r="O735" s="320" t="s">
        <v>545</v>
      </c>
      <c r="P735" s="366"/>
      <c r="Q735" s="320" t="s">
        <v>12560</v>
      </c>
      <c r="R735" s="230" t="s">
        <v>14527</v>
      </c>
    </row>
    <row r="736" spans="1:18" x14ac:dyDescent="0.25">
      <c r="A736" s="399" t="s">
        <v>14528</v>
      </c>
      <c r="B736" s="469">
        <f>2*390</f>
        <v>780</v>
      </c>
      <c r="C736" s="401">
        <v>2</v>
      </c>
      <c r="D736" s="470">
        <v>44837</v>
      </c>
      <c r="E736" s="471">
        <v>5</v>
      </c>
      <c r="F736" s="470" t="s">
        <v>13655</v>
      </c>
      <c r="G736" s="517">
        <v>44886</v>
      </c>
      <c r="H736" s="229"/>
      <c r="I736" s="474" t="s">
        <v>511</v>
      </c>
      <c r="J736" s="474">
        <v>238</v>
      </c>
      <c r="K736" s="474">
        <v>7</v>
      </c>
      <c r="L736" s="474">
        <v>64</v>
      </c>
      <c r="M736" s="474">
        <v>1</v>
      </c>
      <c r="N736" s="474">
        <v>1</v>
      </c>
      <c r="O736" s="474" t="s">
        <v>13667</v>
      </c>
      <c r="P736" s="404"/>
      <c r="Q736" s="405" t="s">
        <v>14529</v>
      </c>
      <c r="R736" s="230" t="s">
        <v>14527</v>
      </c>
    </row>
    <row r="737" spans="1:18" x14ac:dyDescent="0.25">
      <c r="A737" s="399" t="s">
        <v>14530</v>
      </c>
      <c r="B737" s="469">
        <f>41*63.5</f>
        <v>2603.5</v>
      </c>
      <c r="C737" s="401">
        <v>41</v>
      </c>
      <c r="D737" s="470">
        <v>44804</v>
      </c>
      <c r="E737" s="471">
        <v>5</v>
      </c>
      <c r="F737" s="472">
        <v>44893</v>
      </c>
      <c r="G737" s="473">
        <v>44900</v>
      </c>
      <c r="H737" s="229"/>
      <c r="I737" s="474" t="s">
        <v>511</v>
      </c>
      <c r="J737" s="474">
        <v>1</v>
      </c>
      <c r="K737" s="474">
        <v>1</v>
      </c>
      <c r="L737" s="474">
        <v>1</v>
      </c>
      <c r="M737" s="474">
        <v>0</v>
      </c>
      <c r="N737" s="474">
        <v>1</v>
      </c>
      <c r="O737" s="474" t="s">
        <v>545</v>
      </c>
      <c r="P737" s="404"/>
      <c r="Q737" s="405" t="s">
        <v>14506</v>
      </c>
      <c r="R737" s="230" t="s">
        <v>14527</v>
      </c>
    </row>
    <row r="738" spans="1:18" x14ac:dyDescent="0.25">
      <c r="A738" s="399" t="s">
        <v>14531</v>
      </c>
      <c r="B738" s="469">
        <f>41*63.5</f>
        <v>2603.5</v>
      </c>
      <c r="C738" s="401">
        <v>41</v>
      </c>
      <c r="D738" s="470">
        <v>44804</v>
      </c>
      <c r="E738" s="471">
        <v>5</v>
      </c>
      <c r="F738" s="472">
        <v>44893</v>
      </c>
      <c r="G738" s="473">
        <v>44900</v>
      </c>
      <c r="H738" s="229"/>
      <c r="I738" s="474" t="s">
        <v>511</v>
      </c>
      <c r="J738" s="474">
        <v>1</v>
      </c>
      <c r="K738" s="474">
        <v>1</v>
      </c>
      <c r="L738" s="474">
        <v>1</v>
      </c>
      <c r="M738" s="474">
        <v>0</v>
      </c>
      <c r="N738" s="474">
        <v>1</v>
      </c>
      <c r="O738" s="474" t="s">
        <v>545</v>
      </c>
      <c r="P738" s="404"/>
      <c r="Q738" s="405" t="s">
        <v>14506</v>
      </c>
      <c r="R738" s="230" t="s">
        <v>14527</v>
      </c>
    </row>
    <row r="739" spans="1:18" x14ac:dyDescent="0.25">
      <c r="A739" s="399">
        <v>113576</v>
      </c>
      <c r="B739" s="469">
        <v>12216</v>
      </c>
      <c r="C739" s="401">
        <v>1200</v>
      </c>
      <c r="D739" s="470">
        <v>44879</v>
      </c>
      <c r="E739" s="471">
        <v>20</v>
      </c>
      <c r="F739" s="472">
        <v>44867</v>
      </c>
      <c r="G739" s="473" t="s">
        <v>14532</v>
      </c>
      <c r="H739" s="229"/>
      <c r="I739" s="474" t="s">
        <v>511</v>
      </c>
      <c r="J739" s="474">
        <v>28</v>
      </c>
      <c r="K739" s="474">
        <v>2</v>
      </c>
      <c r="L739" s="474">
        <v>10</v>
      </c>
      <c r="M739" s="474">
        <v>1</v>
      </c>
      <c r="N739" s="474">
        <v>0</v>
      </c>
      <c r="O739" s="474" t="s">
        <v>798</v>
      </c>
      <c r="P739" s="404" t="s">
        <v>14533</v>
      </c>
      <c r="Q739" s="405" t="s">
        <v>14534</v>
      </c>
      <c r="R739" s="230" t="s">
        <v>14535</v>
      </c>
    </row>
    <row r="740" spans="1:18" x14ac:dyDescent="0.25">
      <c r="A740" s="199">
        <v>113152</v>
      </c>
      <c r="B740" s="479">
        <v>2678</v>
      </c>
      <c r="C740" s="197">
        <v>120</v>
      </c>
      <c r="D740" s="480">
        <v>44886</v>
      </c>
      <c r="E740" s="481">
        <v>9</v>
      </c>
      <c r="F740" s="482">
        <v>44881</v>
      </c>
      <c r="G740" s="200">
        <v>44897</v>
      </c>
      <c r="H740" s="201"/>
      <c r="I740" s="483" t="s">
        <v>511</v>
      </c>
      <c r="J740" s="483">
        <v>56</v>
      </c>
      <c r="K740" s="483">
        <v>7</v>
      </c>
      <c r="L740" s="483">
        <v>15</v>
      </c>
      <c r="M740" s="483">
        <v>0</v>
      </c>
      <c r="N740" s="483">
        <v>1</v>
      </c>
      <c r="O740" s="483" t="s">
        <v>545</v>
      </c>
      <c r="P740" s="202"/>
      <c r="Q740" s="203" t="s">
        <v>12739</v>
      </c>
      <c r="R740" s="230" t="s">
        <v>14535</v>
      </c>
    </row>
    <row r="741" spans="1:18" x14ac:dyDescent="0.25">
      <c r="A741" s="308" t="s">
        <v>14536</v>
      </c>
      <c r="B741" s="475">
        <f>12354+750</f>
        <v>13104</v>
      </c>
      <c r="C741" s="309">
        <v>300</v>
      </c>
      <c r="D741" s="476">
        <v>44893</v>
      </c>
      <c r="E741" s="477">
        <v>3</v>
      </c>
      <c r="F741" s="476">
        <v>44894</v>
      </c>
      <c r="G741" s="310">
        <v>44897</v>
      </c>
      <c r="H741" s="310"/>
      <c r="I741" s="477" t="s">
        <v>511</v>
      </c>
      <c r="J741" s="477">
        <v>70</v>
      </c>
      <c r="K741" s="477">
        <v>0</v>
      </c>
      <c r="L741" s="477">
        <v>7</v>
      </c>
      <c r="M741" s="477">
        <v>1</v>
      </c>
      <c r="N741" s="477">
        <v>0</v>
      </c>
      <c r="O741" s="477" t="s">
        <v>798</v>
      </c>
      <c r="P741" s="312"/>
      <c r="Q741" s="478" t="s">
        <v>12628</v>
      </c>
      <c r="R741" s="230" t="s">
        <v>14535</v>
      </c>
    </row>
    <row r="742" spans="1:18" x14ac:dyDescent="0.25">
      <c r="A742" s="518" t="s">
        <v>14537</v>
      </c>
      <c r="B742" s="519">
        <v>9336</v>
      </c>
      <c r="C742" s="520" t="s">
        <v>8346</v>
      </c>
      <c r="D742" s="521">
        <v>44676</v>
      </c>
      <c r="E742" s="522">
        <v>10</v>
      </c>
      <c r="F742" s="521">
        <v>44880</v>
      </c>
      <c r="G742" s="523" t="s">
        <v>14538</v>
      </c>
      <c r="H742" s="523"/>
      <c r="I742" s="522" t="s">
        <v>511</v>
      </c>
      <c r="J742" s="522">
        <v>92</v>
      </c>
      <c r="K742" s="522">
        <v>4</v>
      </c>
      <c r="L742" s="522">
        <v>38</v>
      </c>
      <c r="M742" s="522">
        <v>1</v>
      </c>
      <c r="N742" s="522">
        <v>1</v>
      </c>
      <c r="O742" s="518" t="s">
        <v>13667</v>
      </c>
      <c r="P742" s="524"/>
      <c r="Q742" s="525" t="s">
        <v>12692</v>
      </c>
      <c r="R742" s="230" t="s">
        <v>14539</v>
      </c>
    </row>
    <row r="743" spans="1:18" x14ac:dyDescent="0.25">
      <c r="A743" s="399">
        <v>114057</v>
      </c>
      <c r="B743" s="469">
        <v>1937.5</v>
      </c>
      <c r="C743" s="401">
        <v>50</v>
      </c>
      <c r="D743" s="470">
        <v>44904</v>
      </c>
      <c r="E743" s="471">
        <v>10</v>
      </c>
      <c r="F743" s="472">
        <v>44880</v>
      </c>
      <c r="G743" s="473" t="s">
        <v>14538</v>
      </c>
      <c r="H743" s="229"/>
      <c r="I743" s="474" t="s">
        <v>511</v>
      </c>
      <c r="J743" s="474">
        <v>11</v>
      </c>
      <c r="K743" s="474">
        <v>3</v>
      </c>
      <c r="L743" s="474">
        <v>6</v>
      </c>
      <c r="M743" s="474">
        <v>0</v>
      </c>
      <c r="N743" s="474">
        <v>1</v>
      </c>
      <c r="O743" s="474" t="s">
        <v>545</v>
      </c>
      <c r="P743" s="404" t="s">
        <v>14540</v>
      </c>
      <c r="Q743" s="405" t="s">
        <v>12692</v>
      </c>
      <c r="R743" s="230" t="s">
        <v>14539</v>
      </c>
    </row>
    <row r="744" spans="1:18" x14ac:dyDescent="0.25">
      <c r="A744" s="526" t="s">
        <v>14541</v>
      </c>
      <c r="B744" s="469">
        <v>2004.6</v>
      </c>
      <c r="C744" s="527">
        <v>39</v>
      </c>
      <c r="D744" s="472">
        <v>44888</v>
      </c>
      <c r="E744" s="474">
        <v>5</v>
      </c>
      <c r="F744" s="472">
        <v>44887</v>
      </c>
      <c r="G744" s="473" t="s">
        <v>14538</v>
      </c>
      <c r="H744" s="229"/>
      <c r="I744" s="474" t="s">
        <v>511</v>
      </c>
      <c r="J744" s="474">
        <v>139</v>
      </c>
      <c r="K744" s="474">
        <v>15</v>
      </c>
      <c r="L744" s="474">
        <v>48</v>
      </c>
      <c r="M744" s="474">
        <v>1</v>
      </c>
      <c r="N744" s="474">
        <v>1</v>
      </c>
      <c r="O744" s="474" t="s">
        <v>13667</v>
      </c>
      <c r="P744" s="404"/>
      <c r="Q744" s="405" t="s">
        <v>12662</v>
      </c>
      <c r="R744" s="230" t="s">
        <v>14539</v>
      </c>
    </row>
    <row r="745" spans="1:18" x14ac:dyDescent="0.25">
      <c r="A745" s="399">
        <v>110522</v>
      </c>
      <c r="B745" s="469">
        <v>8730</v>
      </c>
      <c r="C745" s="401">
        <v>300</v>
      </c>
      <c r="D745" s="470">
        <v>44897</v>
      </c>
      <c r="E745" s="471">
        <v>15</v>
      </c>
      <c r="F745" s="472">
        <v>44872</v>
      </c>
      <c r="G745" s="473" t="s">
        <v>14542</v>
      </c>
      <c r="H745" s="229"/>
      <c r="I745" s="474" t="s">
        <v>511</v>
      </c>
      <c r="J745" s="474">
        <v>97</v>
      </c>
      <c r="K745" s="474">
        <v>0</v>
      </c>
      <c r="L745" s="474">
        <v>18</v>
      </c>
      <c r="M745" s="474">
        <v>1</v>
      </c>
      <c r="N745" s="474">
        <v>1</v>
      </c>
      <c r="O745" s="474" t="s">
        <v>13667</v>
      </c>
      <c r="P745" s="404" t="s">
        <v>14543</v>
      </c>
      <c r="Q745" s="405" t="s">
        <v>14544</v>
      </c>
      <c r="R745" s="230" t="s">
        <v>14545</v>
      </c>
    </row>
    <row r="746" spans="1:18" x14ac:dyDescent="0.25">
      <c r="A746" s="399">
        <v>111796</v>
      </c>
      <c r="B746" s="469">
        <v>6022</v>
      </c>
      <c r="C746" s="401">
        <v>50</v>
      </c>
      <c r="D746" s="470">
        <v>44848</v>
      </c>
      <c r="E746" s="471">
        <v>10</v>
      </c>
      <c r="F746" s="472">
        <v>44879</v>
      </c>
      <c r="G746" s="473" t="s">
        <v>14542</v>
      </c>
      <c r="H746" s="229"/>
      <c r="I746" s="474" t="s">
        <v>511</v>
      </c>
      <c r="J746" s="474">
        <v>389</v>
      </c>
      <c r="K746" s="474">
        <v>27</v>
      </c>
      <c r="L746" s="474">
        <v>80</v>
      </c>
      <c r="M746" s="474">
        <v>1</v>
      </c>
      <c r="N746" s="474">
        <v>1</v>
      </c>
      <c r="O746" s="474" t="s">
        <v>13667</v>
      </c>
      <c r="P746" s="404"/>
      <c r="Q746" s="405" t="s">
        <v>14498</v>
      </c>
      <c r="R746" s="230" t="s">
        <v>14545</v>
      </c>
    </row>
    <row r="747" spans="1:18" x14ac:dyDescent="0.25">
      <c r="A747" s="399" t="s">
        <v>14546</v>
      </c>
      <c r="B747" s="469">
        <v>24506.2</v>
      </c>
      <c r="C747" s="401">
        <v>190</v>
      </c>
      <c r="D747" s="470">
        <v>44795</v>
      </c>
      <c r="E747" s="471">
        <v>10</v>
      </c>
      <c r="F747" s="472" t="s">
        <v>13655</v>
      </c>
      <c r="G747" s="473" t="s">
        <v>14547</v>
      </c>
      <c r="H747" s="229"/>
      <c r="I747" s="474" t="s">
        <v>511</v>
      </c>
      <c r="J747" s="474">
        <v>699</v>
      </c>
      <c r="K747" s="474">
        <v>9</v>
      </c>
      <c r="L747" s="474">
        <v>151</v>
      </c>
      <c r="M747" s="474">
        <v>0</v>
      </c>
      <c r="N747" s="474">
        <v>1</v>
      </c>
      <c r="O747" s="474" t="s">
        <v>1363</v>
      </c>
      <c r="P747" s="404" t="s">
        <v>14548</v>
      </c>
      <c r="Q747" s="405" t="s">
        <v>14529</v>
      </c>
      <c r="R747" s="230" t="s">
        <v>14545</v>
      </c>
    </row>
    <row r="748" spans="1:18" x14ac:dyDescent="0.25">
      <c r="A748" s="399">
        <v>114351</v>
      </c>
      <c r="B748" s="469">
        <v>3200</v>
      </c>
      <c r="C748" s="401">
        <v>500</v>
      </c>
      <c r="D748" s="470">
        <v>44895</v>
      </c>
      <c r="E748" s="471">
        <v>5</v>
      </c>
      <c r="F748" s="472">
        <v>44886</v>
      </c>
      <c r="G748" s="473" t="s">
        <v>14542</v>
      </c>
      <c r="H748" s="229"/>
      <c r="I748" s="474" t="s">
        <v>511</v>
      </c>
      <c r="J748" s="474">
        <v>1</v>
      </c>
      <c r="K748" s="474">
        <v>0</v>
      </c>
      <c r="L748" s="474">
        <v>1</v>
      </c>
      <c r="M748" s="474">
        <v>0</v>
      </c>
      <c r="N748" s="474">
        <v>1</v>
      </c>
      <c r="O748" s="474" t="s">
        <v>545</v>
      </c>
      <c r="P748" s="404"/>
      <c r="Q748" s="405" t="s">
        <v>14508</v>
      </c>
      <c r="R748" s="230" t="s">
        <v>14545</v>
      </c>
    </row>
    <row r="749" spans="1:18" x14ac:dyDescent="0.25">
      <c r="A749" s="518" t="s">
        <v>14537</v>
      </c>
      <c r="B749" s="519">
        <v>9336</v>
      </c>
      <c r="C749" s="520" t="s">
        <v>8390</v>
      </c>
      <c r="D749" s="521">
        <v>44676</v>
      </c>
      <c r="E749" s="522">
        <v>10</v>
      </c>
      <c r="F749" s="521">
        <v>44880</v>
      </c>
      <c r="G749" s="523" t="s">
        <v>14538</v>
      </c>
      <c r="H749" s="523"/>
      <c r="I749" s="522" t="s">
        <v>511</v>
      </c>
      <c r="J749" s="522">
        <v>92</v>
      </c>
      <c r="K749" s="522">
        <v>4</v>
      </c>
      <c r="L749" s="522">
        <v>38</v>
      </c>
      <c r="M749" s="522">
        <v>1</v>
      </c>
      <c r="N749" s="522">
        <v>1</v>
      </c>
      <c r="O749" s="518" t="s">
        <v>13667</v>
      </c>
      <c r="P749" s="524"/>
      <c r="Q749" s="525" t="s">
        <v>12692</v>
      </c>
      <c r="R749" s="230" t="s">
        <v>14549</v>
      </c>
    </row>
    <row r="750" spans="1:18" x14ac:dyDescent="0.25">
      <c r="A750" s="399" t="s">
        <v>14550</v>
      </c>
      <c r="B750" s="469">
        <v>49850</v>
      </c>
      <c r="C750" s="401">
        <v>250</v>
      </c>
      <c r="D750" s="470">
        <v>44817</v>
      </c>
      <c r="E750" s="471">
        <v>20</v>
      </c>
      <c r="F750" s="472">
        <v>44861</v>
      </c>
      <c r="G750" s="473">
        <v>44894</v>
      </c>
      <c r="H750" s="500"/>
      <c r="I750" s="474" t="s">
        <v>511</v>
      </c>
      <c r="J750" s="474">
        <v>453</v>
      </c>
      <c r="K750" s="474">
        <v>139</v>
      </c>
      <c r="L750" s="474">
        <v>86</v>
      </c>
      <c r="M750" s="474">
        <v>1</v>
      </c>
      <c r="N750" s="474">
        <v>1</v>
      </c>
      <c r="O750" s="474" t="s">
        <v>13713</v>
      </c>
      <c r="P750" s="404" t="s">
        <v>13940</v>
      </c>
      <c r="Q750" s="405" t="s">
        <v>14551</v>
      </c>
      <c r="R750" s="230" t="s">
        <v>14552</v>
      </c>
    </row>
    <row r="751" spans="1:18" x14ac:dyDescent="0.25">
      <c r="A751" s="399">
        <v>113887</v>
      </c>
      <c r="B751" s="469">
        <v>2110</v>
      </c>
      <c r="C751" s="401">
        <v>5</v>
      </c>
      <c r="D751" s="470">
        <v>44887</v>
      </c>
      <c r="E751" s="471">
        <v>15</v>
      </c>
      <c r="F751" s="472">
        <v>44869</v>
      </c>
      <c r="G751" s="473" t="s">
        <v>14553</v>
      </c>
      <c r="H751" s="229"/>
      <c r="I751" s="474" t="s">
        <v>511</v>
      </c>
      <c r="J751" s="474">
        <v>8</v>
      </c>
      <c r="K751" s="474">
        <v>0</v>
      </c>
      <c r="L751" s="474">
        <v>1</v>
      </c>
      <c r="M751" s="474">
        <v>1</v>
      </c>
      <c r="N751" s="474">
        <v>1</v>
      </c>
      <c r="O751" s="474" t="s">
        <v>13667</v>
      </c>
      <c r="P751" s="404"/>
      <c r="Q751" s="405" t="s">
        <v>14554</v>
      </c>
      <c r="R751" s="230" t="s">
        <v>14552</v>
      </c>
    </row>
    <row r="752" spans="1:18" x14ac:dyDescent="0.25">
      <c r="A752" s="399">
        <v>109746</v>
      </c>
      <c r="B752" s="469">
        <v>13240</v>
      </c>
      <c r="C752" s="401">
        <v>400</v>
      </c>
      <c r="D752" s="470">
        <v>44713</v>
      </c>
      <c r="E752" s="471">
        <v>10</v>
      </c>
      <c r="F752" s="472">
        <v>44875</v>
      </c>
      <c r="G752" s="473" t="s">
        <v>14555</v>
      </c>
      <c r="H752" s="229"/>
      <c r="I752" s="474" t="s">
        <v>511</v>
      </c>
      <c r="J752" s="474">
        <v>137</v>
      </c>
      <c r="K752" s="474">
        <v>6</v>
      </c>
      <c r="L752" s="474">
        <v>68</v>
      </c>
      <c r="M752" s="474">
        <v>1</v>
      </c>
      <c r="N752" s="474">
        <v>1</v>
      </c>
      <c r="O752" s="474" t="s">
        <v>13672</v>
      </c>
      <c r="P752" s="404"/>
      <c r="Q752" s="405" t="s">
        <v>12656</v>
      </c>
      <c r="R752" s="230" t="s">
        <v>14552</v>
      </c>
    </row>
    <row r="753" spans="1:18" x14ac:dyDescent="0.25">
      <c r="A753" s="399" t="s">
        <v>14556</v>
      </c>
      <c r="B753" s="469">
        <v>750</v>
      </c>
      <c r="C753" s="401">
        <v>20</v>
      </c>
      <c r="D753" s="470">
        <v>44895</v>
      </c>
      <c r="E753" s="471">
        <v>2</v>
      </c>
      <c r="F753" s="472" t="s">
        <v>13655</v>
      </c>
      <c r="G753" s="473">
        <v>44894</v>
      </c>
      <c r="H753" s="500"/>
      <c r="I753" s="474" t="s">
        <v>511</v>
      </c>
      <c r="J753" s="474"/>
      <c r="K753" s="474"/>
      <c r="L753" s="474"/>
      <c r="M753" s="474"/>
      <c r="N753" s="474"/>
      <c r="O753" s="474"/>
      <c r="P753" s="404" t="s">
        <v>776</v>
      </c>
      <c r="Q753" s="405" t="s">
        <v>514</v>
      </c>
      <c r="R753" s="230" t="s">
        <v>14552</v>
      </c>
    </row>
    <row r="754" spans="1:18" x14ac:dyDescent="0.25">
      <c r="A754" s="308">
        <v>108880</v>
      </c>
      <c r="B754" s="475">
        <v>9860.5</v>
      </c>
      <c r="C754" s="309">
        <v>10</v>
      </c>
      <c r="D754" s="476">
        <v>44886</v>
      </c>
      <c r="E754" s="477">
        <v>3</v>
      </c>
      <c r="F754" s="476">
        <v>44886</v>
      </c>
      <c r="G754" s="310" t="s">
        <v>14555</v>
      </c>
      <c r="H754" s="310"/>
      <c r="I754" s="477" t="s">
        <v>511</v>
      </c>
      <c r="J754" s="477">
        <v>1304</v>
      </c>
      <c r="K754" s="477">
        <v>7</v>
      </c>
      <c r="L754" s="477">
        <v>121</v>
      </c>
      <c r="M754" s="477">
        <v>1</v>
      </c>
      <c r="N754" s="477">
        <v>1</v>
      </c>
      <c r="O754" s="477" t="s">
        <v>13719</v>
      </c>
      <c r="P754" s="312"/>
      <c r="Q754" s="313" t="s">
        <v>14508</v>
      </c>
      <c r="R754" s="230" t="s">
        <v>14557</v>
      </c>
    </row>
    <row r="755" spans="1:18" x14ac:dyDescent="0.25">
      <c r="A755" s="399" t="s">
        <v>14558</v>
      </c>
      <c r="B755" s="469">
        <f>9027.6-2874.8</f>
        <v>6152.8</v>
      </c>
      <c r="C755" s="401">
        <v>4</v>
      </c>
      <c r="D755" s="470">
        <v>44831</v>
      </c>
      <c r="E755" s="471">
        <v>5</v>
      </c>
      <c r="F755" s="472">
        <v>44880</v>
      </c>
      <c r="G755" s="473">
        <v>44893</v>
      </c>
      <c r="H755" s="229"/>
      <c r="I755" s="474" t="s">
        <v>511</v>
      </c>
      <c r="J755" s="474">
        <v>706</v>
      </c>
      <c r="K755" s="474">
        <v>13</v>
      </c>
      <c r="L755" s="474">
        <v>156</v>
      </c>
      <c r="M755" s="474">
        <v>1</v>
      </c>
      <c r="N755" s="474">
        <v>1</v>
      </c>
      <c r="O755" s="474" t="s">
        <v>13672</v>
      </c>
      <c r="P755" s="404" t="s">
        <v>13949</v>
      </c>
      <c r="Q755" s="405" t="s">
        <v>12692</v>
      </c>
      <c r="R755" s="230" t="s">
        <v>14557</v>
      </c>
    </row>
    <row r="756" spans="1:18" x14ac:dyDescent="0.25">
      <c r="A756" s="526">
        <v>113975</v>
      </c>
      <c r="B756" s="469">
        <v>8452.7999999999993</v>
      </c>
      <c r="C756" s="401">
        <v>216</v>
      </c>
      <c r="D756" s="470">
        <v>44874</v>
      </c>
      <c r="E756" s="471" t="s">
        <v>14559</v>
      </c>
      <c r="F756" s="472">
        <v>44866</v>
      </c>
      <c r="G756" s="473" t="s">
        <v>14560</v>
      </c>
      <c r="H756" s="229"/>
      <c r="I756" s="474" t="s">
        <v>511</v>
      </c>
      <c r="J756" s="474">
        <v>154</v>
      </c>
      <c r="K756" s="474">
        <v>8</v>
      </c>
      <c r="L756" s="474">
        <v>57</v>
      </c>
      <c r="M756" s="474">
        <v>1</v>
      </c>
      <c r="N756" s="474">
        <v>1</v>
      </c>
      <c r="O756" s="474" t="s">
        <v>13713</v>
      </c>
      <c r="P756" s="404" t="s">
        <v>14561</v>
      </c>
      <c r="Q756" s="405" t="s">
        <v>4282</v>
      </c>
      <c r="R756" s="230" t="s">
        <v>14557</v>
      </c>
    </row>
    <row r="757" spans="1:18" x14ac:dyDescent="0.25">
      <c r="A757" s="399" t="s">
        <v>14562</v>
      </c>
      <c r="B757" s="469">
        <v>850.8</v>
      </c>
      <c r="C757" s="401">
        <v>60</v>
      </c>
      <c r="D757" s="470">
        <v>44721</v>
      </c>
      <c r="E757" s="471">
        <v>9</v>
      </c>
      <c r="F757" s="472">
        <v>44722</v>
      </c>
      <c r="G757" s="473">
        <v>44888</v>
      </c>
      <c r="H757" s="229"/>
      <c r="I757" s="474" t="s">
        <v>511</v>
      </c>
      <c r="J757" s="474">
        <v>51</v>
      </c>
      <c r="K757" s="474">
        <v>4</v>
      </c>
      <c r="L757" s="474">
        <v>25</v>
      </c>
      <c r="M757" s="474">
        <v>0</v>
      </c>
      <c r="N757" s="474">
        <v>1</v>
      </c>
      <c r="O757" s="526" t="s">
        <v>545</v>
      </c>
      <c r="P757" s="404"/>
      <c r="Q757" s="405" t="s">
        <v>14563</v>
      </c>
      <c r="R757" s="230" t="s">
        <v>14564</v>
      </c>
    </row>
    <row r="758" spans="1:18" x14ac:dyDescent="0.25">
      <c r="A758" s="399">
        <v>111791</v>
      </c>
      <c r="B758" s="469">
        <v>3703.04</v>
      </c>
      <c r="C758" s="401">
        <v>16</v>
      </c>
      <c r="D758" s="470">
        <v>44903</v>
      </c>
      <c r="E758" s="471">
        <v>20</v>
      </c>
      <c r="F758" s="472">
        <v>44862</v>
      </c>
      <c r="G758" s="473" t="s">
        <v>14555</v>
      </c>
      <c r="H758" s="229"/>
      <c r="I758" s="474" t="s">
        <v>511</v>
      </c>
      <c r="J758" s="474">
        <v>936</v>
      </c>
      <c r="K758" s="474">
        <v>8</v>
      </c>
      <c r="L758" s="474">
        <v>48</v>
      </c>
      <c r="M758" s="474">
        <v>1</v>
      </c>
      <c r="N758" s="474">
        <v>1</v>
      </c>
      <c r="O758" s="474" t="s">
        <v>13667</v>
      </c>
      <c r="P758" s="404" t="s">
        <v>14565</v>
      </c>
      <c r="Q758" s="405" t="s">
        <v>14566</v>
      </c>
      <c r="R758" s="230" t="s">
        <v>14564</v>
      </c>
    </row>
    <row r="759" spans="1:18" x14ac:dyDescent="0.25">
      <c r="A759" s="399">
        <v>114006</v>
      </c>
      <c r="B759" s="469">
        <v>1495</v>
      </c>
      <c r="C759" s="401">
        <v>10</v>
      </c>
      <c r="D759" s="470">
        <v>44923</v>
      </c>
      <c r="E759" s="471">
        <v>10</v>
      </c>
      <c r="F759" s="472">
        <v>44879</v>
      </c>
      <c r="G759" s="473" t="s">
        <v>14542</v>
      </c>
      <c r="H759" s="229"/>
      <c r="I759" s="474" t="s">
        <v>511</v>
      </c>
      <c r="J759" s="474">
        <v>26</v>
      </c>
      <c r="K759" s="474">
        <v>0</v>
      </c>
      <c r="L759" s="474">
        <v>5</v>
      </c>
      <c r="M759" s="474">
        <v>0</v>
      </c>
      <c r="N759" s="474">
        <v>1</v>
      </c>
      <c r="O759" s="474" t="s">
        <v>545</v>
      </c>
      <c r="P759" s="404" t="s">
        <v>14567</v>
      </c>
      <c r="Q759" s="405" t="s">
        <v>14498</v>
      </c>
      <c r="R759" s="230" t="s">
        <v>14568</v>
      </c>
    </row>
    <row r="760" spans="1:18" x14ac:dyDescent="0.25">
      <c r="A760" s="332" t="s">
        <v>14569</v>
      </c>
      <c r="B760" s="528">
        <f>3396+850</f>
        <v>4246</v>
      </c>
      <c r="C760" s="529">
        <v>20</v>
      </c>
      <c r="D760" s="530">
        <v>44888</v>
      </c>
      <c r="E760" s="531">
        <v>2</v>
      </c>
      <c r="F760" s="530">
        <v>44883</v>
      </c>
      <c r="G760" s="334">
        <v>44887</v>
      </c>
      <c r="H760" s="449"/>
      <c r="I760" s="531" t="s">
        <v>511</v>
      </c>
      <c r="J760" s="531">
        <v>139</v>
      </c>
      <c r="K760" s="531">
        <v>15</v>
      </c>
      <c r="L760" s="531">
        <v>48</v>
      </c>
      <c r="M760" s="531">
        <v>1</v>
      </c>
      <c r="N760" s="531">
        <v>1</v>
      </c>
      <c r="O760" s="531" t="s">
        <v>13667</v>
      </c>
      <c r="P760" s="532" t="s">
        <v>14570</v>
      </c>
      <c r="Q760" s="337" t="s">
        <v>12624</v>
      </c>
      <c r="R760" s="230" t="s">
        <v>14568</v>
      </c>
    </row>
    <row r="761" spans="1:18" x14ac:dyDescent="0.25">
      <c r="A761" s="399" t="s">
        <v>14571</v>
      </c>
      <c r="B761" s="469">
        <v>10616.3</v>
      </c>
      <c r="C761" s="401">
        <v>125</v>
      </c>
      <c r="D761" s="470">
        <v>44783</v>
      </c>
      <c r="E761" s="471">
        <v>9</v>
      </c>
      <c r="F761" s="472">
        <v>44874</v>
      </c>
      <c r="G761" s="473">
        <v>44887</v>
      </c>
      <c r="H761" s="229"/>
      <c r="I761" s="474" t="s">
        <v>511</v>
      </c>
      <c r="J761" s="474">
        <v>427</v>
      </c>
      <c r="K761" s="474">
        <v>10</v>
      </c>
      <c r="L761" s="474">
        <v>124</v>
      </c>
      <c r="M761" s="474">
        <v>1</v>
      </c>
      <c r="N761" s="474">
        <v>1</v>
      </c>
      <c r="O761" s="474" t="s">
        <v>13672</v>
      </c>
      <c r="P761" s="404" t="s">
        <v>14572</v>
      </c>
      <c r="Q761" s="405" t="s">
        <v>12714</v>
      </c>
      <c r="R761" s="230" t="s">
        <v>14568</v>
      </c>
    </row>
    <row r="762" spans="1:18" x14ac:dyDescent="0.25">
      <c r="A762" s="399">
        <v>114026</v>
      </c>
      <c r="B762" s="469">
        <v>3736.7</v>
      </c>
      <c r="C762" s="401">
        <v>22</v>
      </c>
      <c r="D762" s="470">
        <v>44881</v>
      </c>
      <c r="E762" s="471">
        <v>10</v>
      </c>
      <c r="F762" s="472">
        <v>44873</v>
      </c>
      <c r="G762" s="473">
        <v>44887</v>
      </c>
      <c r="H762" s="229"/>
      <c r="I762" s="474" t="s">
        <v>511</v>
      </c>
      <c r="J762" s="474">
        <v>462</v>
      </c>
      <c r="K762" s="474">
        <v>1</v>
      </c>
      <c r="L762" s="474">
        <v>110</v>
      </c>
      <c r="M762" s="474">
        <v>1</v>
      </c>
      <c r="N762" s="474">
        <v>1</v>
      </c>
      <c r="O762" s="474" t="s">
        <v>13713</v>
      </c>
      <c r="P762" s="404" t="s">
        <v>14573</v>
      </c>
      <c r="Q762" s="405" t="s">
        <v>14574</v>
      </c>
      <c r="R762" s="230" t="s">
        <v>14568</v>
      </c>
    </row>
    <row r="763" spans="1:18" x14ac:dyDescent="0.25">
      <c r="A763" s="399">
        <v>113154</v>
      </c>
      <c r="B763" s="469">
        <v>3111.6</v>
      </c>
      <c r="C763" s="401">
        <v>120</v>
      </c>
      <c r="D763" s="470">
        <v>44886</v>
      </c>
      <c r="E763" s="471">
        <v>10</v>
      </c>
      <c r="F763" s="472">
        <v>44873</v>
      </c>
      <c r="G763" s="473">
        <v>44887</v>
      </c>
      <c r="H763" s="229"/>
      <c r="I763" s="474" t="s">
        <v>511</v>
      </c>
      <c r="J763" s="474">
        <v>35</v>
      </c>
      <c r="K763" s="474">
        <v>15</v>
      </c>
      <c r="L763" s="474">
        <v>22</v>
      </c>
      <c r="M763" s="474">
        <v>0</v>
      </c>
      <c r="N763" s="474">
        <v>1</v>
      </c>
      <c r="O763" s="474" t="s">
        <v>545</v>
      </c>
      <c r="P763" s="404"/>
      <c r="Q763" s="405" t="s">
        <v>14574</v>
      </c>
      <c r="R763" s="230" t="s">
        <v>14575</v>
      </c>
    </row>
    <row r="764" spans="1:18" x14ac:dyDescent="0.25">
      <c r="A764" s="533" t="s">
        <v>14576</v>
      </c>
      <c r="B764" s="475">
        <v>18052.650000000001</v>
      </c>
      <c r="C764" s="534" t="s">
        <v>8024</v>
      </c>
      <c r="D764" s="476">
        <v>44860</v>
      </c>
      <c r="E764" s="477">
        <v>3</v>
      </c>
      <c r="F764" s="476">
        <v>44882</v>
      </c>
      <c r="G764" s="310" t="s">
        <v>14577</v>
      </c>
      <c r="H764" s="310"/>
      <c r="I764" s="477" t="s">
        <v>511</v>
      </c>
      <c r="J764" s="477">
        <v>254</v>
      </c>
      <c r="K764" s="477">
        <v>21</v>
      </c>
      <c r="L764" s="477">
        <v>72</v>
      </c>
      <c r="M764" s="477">
        <v>1</v>
      </c>
      <c r="N764" s="477">
        <v>1</v>
      </c>
      <c r="O764" s="477" t="s">
        <v>13667</v>
      </c>
      <c r="P764" s="312" t="s">
        <v>14578</v>
      </c>
      <c r="Q764" s="313" t="s">
        <v>467</v>
      </c>
      <c r="R764" s="230" t="s">
        <v>14575</v>
      </c>
    </row>
    <row r="765" spans="1:18" x14ac:dyDescent="0.25">
      <c r="A765" s="399" t="s">
        <v>14579</v>
      </c>
      <c r="B765" s="469">
        <f>2507.81-750</f>
        <v>1757.81</v>
      </c>
      <c r="C765" s="401">
        <v>43</v>
      </c>
      <c r="D765" s="470">
        <v>44837</v>
      </c>
      <c r="E765" s="471">
        <v>10</v>
      </c>
      <c r="F765" s="472" t="s">
        <v>13655</v>
      </c>
      <c r="G765" s="473">
        <v>44886</v>
      </c>
      <c r="H765" s="229"/>
      <c r="I765" s="474" t="s">
        <v>511</v>
      </c>
      <c r="J765" s="474">
        <v>8</v>
      </c>
      <c r="K765" s="474">
        <v>10</v>
      </c>
      <c r="L765" s="474">
        <v>7</v>
      </c>
      <c r="M765" s="474">
        <v>0</v>
      </c>
      <c r="N765" s="474">
        <v>1</v>
      </c>
      <c r="O765" s="474" t="s">
        <v>545</v>
      </c>
      <c r="P765" s="404" t="s">
        <v>13940</v>
      </c>
      <c r="Q765" s="405" t="s">
        <v>14435</v>
      </c>
      <c r="R765" s="230" t="s">
        <v>14575</v>
      </c>
    </row>
    <row r="766" spans="1:18" x14ac:dyDescent="0.25">
      <c r="A766" s="399" t="s">
        <v>14580</v>
      </c>
      <c r="B766" s="469">
        <f>3027.54-780</f>
        <v>2247.54</v>
      </c>
      <c r="C766" s="401">
        <v>38</v>
      </c>
      <c r="D766" s="470">
        <v>44837</v>
      </c>
      <c r="E766" s="471">
        <v>10</v>
      </c>
      <c r="F766" s="472">
        <v>44872</v>
      </c>
      <c r="G766" s="473">
        <v>44886</v>
      </c>
      <c r="H766" s="229"/>
      <c r="I766" s="474" t="s">
        <v>511</v>
      </c>
      <c r="J766" s="474">
        <v>0</v>
      </c>
      <c r="K766" s="474">
        <v>12</v>
      </c>
      <c r="L766" s="474">
        <v>0</v>
      </c>
      <c r="M766" s="474">
        <v>0</v>
      </c>
      <c r="N766" s="474">
        <v>0</v>
      </c>
      <c r="O766" s="474">
        <v>0</v>
      </c>
      <c r="P766" s="404" t="s">
        <v>1144</v>
      </c>
      <c r="Q766" s="405" t="s">
        <v>14544</v>
      </c>
      <c r="R766" s="230" t="s">
        <v>14575</v>
      </c>
    </row>
    <row r="767" spans="1:18" x14ac:dyDescent="0.25">
      <c r="A767" s="399">
        <v>108879</v>
      </c>
      <c r="B767" s="469">
        <v>5788.6</v>
      </c>
      <c r="C767" s="401">
        <v>10</v>
      </c>
      <c r="D767" s="470">
        <v>44882</v>
      </c>
      <c r="E767" s="471">
        <v>5</v>
      </c>
      <c r="F767" s="472">
        <v>44876</v>
      </c>
      <c r="G767" s="473">
        <v>44883</v>
      </c>
      <c r="H767" s="229"/>
      <c r="I767" s="474" t="s">
        <v>511</v>
      </c>
      <c r="J767" s="474">
        <v>1101</v>
      </c>
      <c r="K767" s="474">
        <v>62</v>
      </c>
      <c r="L767" s="474">
        <v>43</v>
      </c>
      <c r="M767" s="474">
        <v>1</v>
      </c>
      <c r="N767" s="474">
        <v>1</v>
      </c>
      <c r="O767" s="474" t="s">
        <v>13667</v>
      </c>
      <c r="P767" s="404"/>
      <c r="Q767" s="405" t="s">
        <v>12721</v>
      </c>
      <c r="R767" s="230" t="s">
        <v>14581</v>
      </c>
    </row>
    <row r="768" spans="1:18" x14ac:dyDescent="0.25">
      <c r="A768" s="459">
        <v>108878</v>
      </c>
      <c r="B768" s="535">
        <v>9772</v>
      </c>
      <c r="C768" s="536" t="s">
        <v>8511</v>
      </c>
      <c r="D768" s="537">
        <v>44879</v>
      </c>
      <c r="E768" s="538">
        <v>3</v>
      </c>
      <c r="F768" s="537">
        <v>44880</v>
      </c>
      <c r="G768" s="462">
        <v>44883</v>
      </c>
      <c r="H768" s="462"/>
      <c r="I768" s="538" t="s">
        <v>511</v>
      </c>
      <c r="J768" s="538">
        <v>1331</v>
      </c>
      <c r="K768" s="538">
        <v>7</v>
      </c>
      <c r="L768" s="538">
        <v>101</v>
      </c>
      <c r="M768" s="538">
        <v>1</v>
      </c>
      <c r="N768" s="538">
        <v>1</v>
      </c>
      <c r="O768" s="538" t="s">
        <v>13667</v>
      </c>
      <c r="P768" s="316"/>
      <c r="Q768" s="405" t="s">
        <v>12692</v>
      </c>
      <c r="R768" s="230" t="s">
        <v>14582</v>
      </c>
    </row>
    <row r="769" spans="1:18" x14ac:dyDescent="0.25">
      <c r="A769" s="399" t="s">
        <v>14583</v>
      </c>
      <c r="B769" s="469">
        <v>2896</v>
      </c>
      <c r="C769" s="401" t="s">
        <v>13037</v>
      </c>
      <c r="D769" s="470">
        <v>44804</v>
      </c>
      <c r="E769" s="471">
        <v>5</v>
      </c>
      <c r="F769" s="472">
        <v>44876</v>
      </c>
      <c r="G769" s="499">
        <v>44883</v>
      </c>
      <c r="H769" s="539"/>
      <c r="I769" s="474" t="s">
        <v>511</v>
      </c>
      <c r="J769" s="474">
        <v>1</v>
      </c>
      <c r="K769" s="474">
        <v>1</v>
      </c>
      <c r="L769" s="474">
        <v>1</v>
      </c>
      <c r="M769" s="474">
        <v>0</v>
      </c>
      <c r="N769" s="474">
        <v>1</v>
      </c>
      <c r="O769" s="474" t="s">
        <v>545</v>
      </c>
      <c r="P769" s="404"/>
      <c r="Q769" s="405" t="s">
        <v>12721</v>
      </c>
      <c r="R769" s="230" t="s">
        <v>14584</v>
      </c>
    </row>
    <row r="770" spans="1:18" x14ac:dyDescent="0.25">
      <c r="A770" s="399" t="s">
        <v>14585</v>
      </c>
      <c r="B770" s="469">
        <v>2896</v>
      </c>
      <c r="C770" s="401" t="s">
        <v>13037</v>
      </c>
      <c r="D770" s="470">
        <v>44804</v>
      </c>
      <c r="E770" s="471">
        <v>5</v>
      </c>
      <c r="F770" s="472">
        <v>44876</v>
      </c>
      <c r="G770" s="499">
        <v>44883</v>
      </c>
      <c r="H770" s="539"/>
      <c r="I770" s="474" t="s">
        <v>511</v>
      </c>
      <c r="J770" s="474">
        <v>1</v>
      </c>
      <c r="K770" s="474">
        <v>1</v>
      </c>
      <c r="L770" s="474">
        <v>1</v>
      </c>
      <c r="M770" s="474">
        <v>0</v>
      </c>
      <c r="N770" s="474">
        <v>1</v>
      </c>
      <c r="O770" s="474" t="s">
        <v>545</v>
      </c>
      <c r="P770" s="404"/>
      <c r="Q770" s="405" t="s">
        <v>12721</v>
      </c>
      <c r="R770" s="230" t="s">
        <v>14584</v>
      </c>
    </row>
    <row r="771" spans="1:18" x14ac:dyDescent="0.25">
      <c r="A771" s="199" t="s">
        <v>14586</v>
      </c>
      <c r="B771" s="479">
        <f>4*361.5</f>
        <v>1446</v>
      </c>
      <c r="C771" s="401" t="s">
        <v>13037</v>
      </c>
      <c r="D771" s="480">
        <v>44804</v>
      </c>
      <c r="E771" s="481">
        <v>5</v>
      </c>
      <c r="F771" s="472">
        <v>44876</v>
      </c>
      <c r="G771" s="499">
        <v>44883</v>
      </c>
      <c r="H771" s="539"/>
      <c r="I771" s="474" t="s">
        <v>511</v>
      </c>
      <c r="J771" s="474">
        <v>1</v>
      </c>
      <c r="K771" s="474">
        <v>1</v>
      </c>
      <c r="L771" s="474">
        <v>1</v>
      </c>
      <c r="M771" s="474">
        <v>0</v>
      </c>
      <c r="N771" s="474">
        <v>1</v>
      </c>
      <c r="O771" s="474" t="s">
        <v>545</v>
      </c>
      <c r="P771" s="404"/>
      <c r="Q771" s="405" t="s">
        <v>12721</v>
      </c>
      <c r="R771" s="230" t="s">
        <v>14582</v>
      </c>
    </row>
    <row r="772" spans="1:18" x14ac:dyDescent="0.25">
      <c r="A772" s="199" t="s">
        <v>14587</v>
      </c>
      <c r="B772" s="479">
        <f>4*361.5</f>
        <v>1446</v>
      </c>
      <c r="C772" s="401" t="s">
        <v>13037</v>
      </c>
      <c r="D772" s="480">
        <v>44804</v>
      </c>
      <c r="E772" s="481">
        <v>5</v>
      </c>
      <c r="F772" s="472">
        <v>44876</v>
      </c>
      <c r="G772" s="499">
        <v>44883</v>
      </c>
      <c r="H772" s="539"/>
      <c r="I772" s="474" t="s">
        <v>511</v>
      </c>
      <c r="J772" s="474">
        <v>1</v>
      </c>
      <c r="K772" s="474">
        <v>1</v>
      </c>
      <c r="L772" s="474">
        <v>1</v>
      </c>
      <c r="M772" s="474">
        <v>0</v>
      </c>
      <c r="N772" s="474">
        <v>1</v>
      </c>
      <c r="O772" s="474" t="s">
        <v>545</v>
      </c>
      <c r="P772" s="404"/>
      <c r="Q772" s="405" t="s">
        <v>12721</v>
      </c>
      <c r="R772" s="230" t="s">
        <v>14582</v>
      </c>
    </row>
    <row r="773" spans="1:18" x14ac:dyDescent="0.25">
      <c r="A773" s="459">
        <v>113292</v>
      </c>
      <c r="B773" s="535">
        <v>2730.55</v>
      </c>
      <c r="C773" s="461">
        <v>1</v>
      </c>
      <c r="D773" s="537">
        <v>44833</v>
      </c>
      <c r="E773" s="538">
        <v>3</v>
      </c>
      <c r="F773" s="537">
        <v>44880</v>
      </c>
      <c r="G773" s="462">
        <v>44883</v>
      </c>
      <c r="H773" s="462"/>
      <c r="I773" s="538" t="s">
        <v>511</v>
      </c>
      <c r="J773" s="538">
        <v>799</v>
      </c>
      <c r="K773" s="538">
        <v>6</v>
      </c>
      <c r="L773" s="538">
        <v>101</v>
      </c>
      <c r="M773" s="538">
        <v>1</v>
      </c>
      <c r="N773" s="538">
        <v>1</v>
      </c>
      <c r="O773" s="538" t="s">
        <v>13713</v>
      </c>
      <c r="P773" s="316"/>
      <c r="Q773" s="405" t="s">
        <v>12692</v>
      </c>
      <c r="R773" s="230" t="s">
        <v>14582</v>
      </c>
    </row>
    <row r="774" spans="1:18" x14ac:dyDescent="0.25">
      <c r="A774" s="399" t="s">
        <v>14588</v>
      </c>
      <c r="B774" s="469">
        <v>12612</v>
      </c>
      <c r="C774" s="452" t="s">
        <v>14589</v>
      </c>
      <c r="D774" s="470">
        <v>44869</v>
      </c>
      <c r="E774" s="471">
        <v>5</v>
      </c>
      <c r="F774" s="472">
        <v>44851</v>
      </c>
      <c r="G774" s="473">
        <v>44882</v>
      </c>
      <c r="H774" s="229"/>
      <c r="I774" s="474" t="s">
        <v>511</v>
      </c>
      <c r="J774" s="474">
        <v>444</v>
      </c>
      <c r="K774" s="474">
        <v>16</v>
      </c>
      <c r="L774" s="474">
        <v>62</v>
      </c>
      <c r="M774" s="474">
        <v>1</v>
      </c>
      <c r="N774" s="474">
        <v>1</v>
      </c>
      <c r="O774" s="474" t="s">
        <v>13713</v>
      </c>
      <c r="P774" s="404" t="s">
        <v>14183</v>
      </c>
      <c r="Q774" s="405" t="s">
        <v>14299</v>
      </c>
      <c r="R774" s="230" t="s">
        <v>14582</v>
      </c>
    </row>
    <row r="775" spans="1:18" x14ac:dyDescent="0.25">
      <c r="A775" s="399">
        <v>112505</v>
      </c>
      <c r="B775" s="469">
        <v>3108.4</v>
      </c>
      <c r="C775" s="401">
        <v>35</v>
      </c>
      <c r="D775" s="470">
        <v>44880</v>
      </c>
      <c r="E775" s="471">
        <v>5</v>
      </c>
      <c r="F775" s="472">
        <v>44875</v>
      </c>
      <c r="G775" s="473">
        <v>44882</v>
      </c>
      <c r="H775" s="229"/>
      <c r="I775" s="474" t="s">
        <v>511</v>
      </c>
      <c r="J775" s="474">
        <v>164</v>
      </c>
      <c r="K775" s="474">
        <v>10</v>
      </c>
      <c r="L775" s="474">
        <v>46</v>
      </c>
      <c r="M775" s="474">
        <v>1</v>
      </c>
      <c r="N775" s="474">
        <v>1</v>
      </c>
      <c r="O775" s="474" t="s">
        <v>13667</v>
      </c>
      <c r="P775" s="404" t="s">
        <v>14590</v>
      </c>
      <c r="Q775" s="405" t="s">
        <v>12656</v>
      </c>
      <c r="R775" s="230" t="s">
        <v>14582</v>
      </c>
    </row>
    <row r="776" spans="1:18" x14ac:dyDescent="0.25">
      <c r="A776" s="195">
        <v>114073</v>
      </c>
      <c r="B776" s="479">
        <v>1642.68</v>
      </c>
      <c r="C776" s="197">
        <v>52</v>
      </c>
      <c r="D776" s="480">
        <v>44883</v>
      </c>
      <c r="E776" s="481">
        <v>5</v>
      </c>
      <c r="F776" s="482">
        <v>44874</v>
      </c>
      <c r="G776" s="200">
        <v>44881</v>
      </c>
      <c r="H776" s="213"/>
      <c r="I776" s="483" t="s">
        <v>511</v>
      </c>
      <c r="J776" s="483">
        <v>87</v>
      </c>
      <c r="K776" s="483">
        <v>1</v>
      </c>
      <c r="L776" s="483">
        <v>30</v>
      </c>
      <c r="M776" s="483">
        <v>0</v>
      </c>
      <c r="N776" s="483">
        <v>1</v>
      </c>
      <c r="O776" s="483" t="s">
        <v>545</v>
      </c>
      <c r="P776" s="202"/>
      <c r="Q776" s="405" t="s">
        <v>12714</v>
      </c>
      <c r="R776" s="230" t="s">
        <v>14591</v>
      </c>
    </row>
    <row r="777" spans="1:18" x14ac:dyDescent="0.25">
      <c r="A777" s="399">
        <v>113661</v>
      </c>
      <c r="B777" s="469">
        <v>3784</v>
      </c>
      <c r="C777" s="401">
        <v>400</v>
      </c>
      <c r="D777" s="470">
        <v>44879</v>
      </c>
      <c r="E777" s="471">
        <v>10</v>
      </c>
      <c r="F777" s="472">
        <v>44867</v>
      </c>
      <c r="G777" s="473">
        <v>44881</v>
      </c>
      <c r="H777" s="229"/>
      <c r="I777" s="474" t="s">
        <v>511</v>
      </c>
      <c r="J777" s="474">
        <v>43</v>
      </c>
      <c r="K777" s="474">
        <v>0</v>
      </c>
      <c r="L777" s="474">
        <v>27</v>
      </c>
      <c r="M777" s="474">
        <v>0</v>
      </c>
      <c r="N777" s="474">
        <v>1</v>
      </c>
      <c r="O777" s="474" t="s">
        <v>640</v>
      </c>
      <c r="P777" s="404" t="s">
        <v>14592</v>
      </c>
      <c r="Q777" s="405" t="s">
        <v>14534</v>
      </c>
      <c r="R777" s="230" t="s">
        <v>14591</v>
      </c>
    </row>
    <row r="778" spans="1:18" x14ac:dyDescent="0.25">
      <c r="A778" s="399">
        <v>113662</v>
      </c>
      <c r="B778" s="469">
        <v>4704</v>
      </c>
      <c r="C778" s="401">
        <v>200</v>
      </c>
      <c r="D778" s="470">
        <v>44879</v>
      </c>
      <c r="E778" s="471">
        <v>10</v>
      </c>
      <c r="F778" s="472">
        <v>44866</v>
      </c>
      <c r="G778" s="473">
        <v>44880</v>
      </c>
      <c r="H778" s="229"/>
      <c r="I778" s="474" t="s">
        <v>511</v>
      </c>
      <c r="J778" s="474">
        <v>97</v>
      </c>
      <c r="K778" s="474">
        <v>7</v>
      </c>
      <c r="L778" s="474">
        <v>32</v>
      </c>
      <c r="M778" s="474">
        <v>1</v>
      </c>
      <c r="N778" s="474">
        <v>1</v>
      </c>
      <c r="O778" s="474" t="s">
        <v>13713</v>
      </c>
      <c r="P778" s="404" t="s">
        <v>14593</v>
      </c>
      <c r="Q778" s="405" t="s">
        <v>4282</v>
      </c>
      <c r="R778" s="230" t="s">
        <v>14594</v>
      </c>
    </row>
    <row r="779" spans="1:18" x14ac:dyDescent="0.25">
      <c r="A779" s="399" t="s">
        <v>14595</v>
      </c>
      <c r="B779" s="469">
        <v>13500</v>
      </c>
      <c r="C779" s="452">
        <v>400</v>
      </c>
      <c r="D779" s="470">
        <v>44853</v>
      </c>
      <c r="E779" s="471">
        <v>10</v>
      </c>
      <c r="F779" s="472">
        <v>44866</v>
      </c>
      <c r="G779" s="473">
        <v>44880</v>
      </c>
      <c r="H779" s="229"/>
      <c r="I779" s="474" t="s">
        <v>511</v>
      </c>
      <c r="J779" s="474">
        <v>50</v>
      </c>
      <c r="K779" s="474">
        <v>10</v>
      </c>
      <c r="L779" s="474">
        <v>22</v>
      </c>
      <c r="M779" s="474">
        <v>0</v>
      </c>
      <c r="N779" s="474">
        <v>1</v>
      </c>
      <c r="O779" s="474" t="s">
        <v>640</v>
      </c>
      <c r="P779" s="404" t="s">
        <v>14596</v>
      </c>
      <c r="Q779" s="405" t="s">
        <v>4282</v>
      </c>
      <c r="R779" s="230" t="s">
        <v>14594</v>
      </c>
    </row>
    <row r="780" spans="1:18" x14ac:dyDescent="0.25">
      <c r="A780" s="399" t="s">
        <v>14597</v>
      </c>
      <c r="B780" s="469">
        <v>15180</v>
      </c>
      <c r="C780" s="540" t="s">
        <v>8543</v>
      </c>
      <c r="D780" s="470">
        <v>44778</v>
      </c>
      <c r="E780" s="471">
        <v>5</v>
      </c>
      <c r="F780" s="472">
        <v>44873</v>
      </c>
      <c r="G780" s="473">
        <v>44880</v>
      </c>
      <c r="H780" s="229"/>
      <c r="I780" s="474" t="s">
        <v>511</v>
      </c>
      <c r="J780" s="474">
        <v>577</v>
      </c>
      <c r="K780" s="474">
        <v>54</v>
      </c>
      <c r="L780" s="474">
        <v>89</v>
      </c>
      <c r="M780" s="474">
        <v>1</v>
      </c>
      <c r="N780" s="474">
        <v>1</v>
      </c>
      <c r="O780" s="474" t="s">
        <v>13713</v>
      </c>
      <c r="P780" s="404" t="s">
        <v>14572</v>
      </c>
      <c r="Q780" s="405" t="s">
        <v>14574</v>
      </c>
      <c r="R780" s="230" t="s">
        <v>14594</v>
      </c>
    </row>
    <row r="781" spans="1:18" x14ac:dyDescent="0.25">
      <c r="A781" s="399">
        <v>112600</v>
      </c>
      <c r="B781" s="469">
        <v>4061.8</v>
      </c>
      <c r="C781" s="401">
        <v>10</v>
      </c>
      <c r="D781" s="470">
        <v>44841</v>
      </c>
      <c r="E781" s="471">
        <v>5</v>
      </c>
      <c r="F781" s="472">
        <v>44880</v>
      </c>
      <c r="G781" s="473">
        <v>44887</v>
      </c>
      <c r="H781" s="229"/>
      <c r="I781" s="474" t="s">
        <v>511</v>
      </c>
      <c r="J781" s="474">
        <v>678</v>
      </c>
      <c r="K781" s="474">
        <v>3</v>
      </c>
      <c r="L781" s="474">
        <v>75</v>
      </c>
      <c r="M781" s="474">
        <v>1</v>
      </c>
      <c r="N781" s="474">
        <v>1</v>
      </c>
      <c r="O781" s="474" t="s">
        <v>13667</v>
      </c>
      <c r="P781" s="404" t="s">
        <v>13901</v>
      </c>
      <c r="Q781" s="405" t="s">
        <v>12692</v>
      </c>
      <c r="R781" s="230" t="s">
        <v>14594</v>
      </c>
    </row>
    <row r="782" spans="1:18" x14ac:dyDescent="0.25">
      <c r="A782" s="399">
        <v>111560</v>
      </c>
      <c r="B782" s="469">
        <v>3041.5</v>
      </c>
      <c r="C782" s="401">
        <v>50</v>
      </c>
      <c r="D782" s="470">
        <v>44859</v>
      </c>
      <c r="E782" s="471">
        <v>9</v>
      </c>
      <c r="F782" s="472">
        <v>44867</v>
      </c>
      <c r="G782" s="473">
        <v>44880</v>
      </c>
      <c r="H782" s="229"/>
      <c r="I782" s="474" t="s">
        <v>511</v>
      </c>
      <c r="J782" s="474">
        <v>234</v>
      </c>
      <c r="K782" s="474">
        <v>0</v>
      </c>
      <c r="L782" s="474">
        <v>34</v>
      </c>
      <c r="M782" s="474">
        <v>1</v>
      </c>
      <c r="N782" s="474">
        <v>1</v>
      </c>
      <c r="O782" s="474" t="s">
        <v>13667</v>
      </c>
      <c r="P782" s="404"/>
      <c r="Q782" s="405" t="s">
        <v>14534</v>
      </c>
      <c r="R782" s="230" t="s">
        <v>14598</v>
      </c>
    </row>
    <row r="783" spans="1:18" x14ac:dyDescent="0.25">
      <c r="A783" s="199">
        <v>113663</v>
      </c>
      <c r="B783" s="479">
        <v>4732</v>
      </c>
      <c r="C783" s="197">
        <v>200</v>
      </c>
      <c r="D783" s="480">
        <v>44879</v>
      </c>
      <c r="E783" s="481">
        <v>10</v>
      </c>
      <c r="F783" s="482">
        <v>44865</v>
      </c>
      <c r="G783" s="200">
        <v>44879</v>
      </c>
      <c r="H783" s="213"/>
      <c r="I783" s="483" t="s">
        <v>511</v>
      </c>
      <c r="J783" s="483">
        <v>38</v>
      </c>
      <c r="K783" s="483">
        <v>14</v>
      </c>
      <c r="L783" s="483">
        <v>22</v>
      </c>
      <c r="M783" s="483">
        <v>1</v>
      </c>
      <c r="N783" s="483">
        <v>0</v>
      </c>
      <c r="O783" s="483" t="s">
        <v>798</v>
      </c>
      <c r="P783" s="202" t="s">
        <v>14599</v>
      </c>
      <c r="Q783" s="405" t="s">
        <v>14600</v>
      </c>
      <c r="R783" s="230" t="s">
        <v>14598</v>
      </c>
    </row>
    <row r="784" spans="1:18" x14ac:dyDescent="0.25">
      <c r="A784" s="199">
        <v>113424</v>
      </c>
      <c r="B784" s="479">
        <v>3360</v>
      </c>
      <c r="C784" s="197">
        <v>10</v>
      </c>
      <c r="D784" s="480">
        <v>44866</v>
      </c>
      <c r="E784" s="481">
        <v>10</v>
      </c>
      <c r="F784" s="482">
        <v>44865</v>
      </c>
      <c r="G784" s="200">
        <v>44879</v>
      </c>
      <c r="H784" s="213"/>
      <c r="I784" s="483" t="s">
        <v>511</v>
      </c>
      <c r="J784" s="483">
        <v>1</v>
      </c>
      <c r="K784" s="483">
        <v>82</v>
      </c>
      <c r="L784" s="483">
        <v>1</v>
      </c>
      <c r="M784" s="483">
        <v>0</v>
      </c>
      <c r="N784" s="483">
        <v>1</v>
      </c>
      <c r="O784" s="483" t="s">
        <v>545</v>
      </c>
      <c r="P784" s="202"/>
      <c r="Q784" s="405" t="s">
        <v>14600</v>
      </c>
      <c r="R784" s="230" t="s">
        <v>14598</v>
      </c>
    </row>
    <row r="785" spans="1:18" x14ac:dyDescent="0.25">
      <c r="A785" s="526" t="s">
        <v>14601</v>
      </c>
      <c r="B785" s="469">
        <v>12888</v>
      </c>
      <c r="C785" s="527">
        <v>120</v>
      </c>
      <c r="D785" s="472">
        <v>44791</v>
      </c>
      <c r="E785" s="474">
        <v>10</v>
      </c>
      <c r="F785" s="472">
        <v>44862</v>
      </c>
      <c r="G785" s="473">
        <v>44876</v>
      </c>
      <c r="H785" s="229"/>
      <c r="I785" s="474" t="s">
        <v>511</v>
      </c>
      <c r="J785" s="474">
        <v>265</v>
      </c>
      <c r="K785" s="474">
        <v>11</v>
      </c>
      <c r="L785" s="474">
        <v>43</v>
      </c>
      <c r="M785" s="474">
        <v>1</v>
      </c>
      <c r="N785" s="474">
        <v>1</v>
      </c>
      <c r="O785" s="474" t="s">
        <v>13713</v>
      </c>
      <c r="P785" s="404" t="s">
        <v>14602</v>
      </c>
      <c r="Q785" s="405" t="s">
        <v>14566</v>
      </c>
      <c r="R785" s="230" t="s">
        <v>14603</v>
      </c>
    </row>
    <row r="786" spans="1:18" ht="30" x14ac:dyDescent="0.25">
      <c r="A786" s="541" t="s">
        <v>14604</v>
      </c>
      <c r="B786" s="542">
        <v>12395.8</v>
      </c>
      <c r="C786" s="543" t="s">
        <v>14605</v>
      </c>
      <c r="D786" s="544">
        <v>44860</v>
      </c>
      <c r="E786" s="545" t="s">
        <v>14606</v>
      </c>
      <c r="F786" s="544">
        <v>44874</v>
      </c>
      <c r="G786" s="546">
        <v>44875</v>
      </c>
      <c r="H786" s="213"/>
      <c r="I786" s="545" t="s">
        <v>511</v>
      </c>
      <c r="J786" s="545">
        <v>254</v>
      </c>
      <c r="K786" s="545">
        <v>21</v>
      </c>
      <c r="L786" s="545">
        <v>72</v>
      </c>
      <c r="M786" s="545">
        <v>1</v>
      </c>
      <c r="N786" s="545">
        <v>1</v>
      </c>
      <c r="O786" s="545" t="s">
        <v>13667</v>
      </c>
      <c r="P786" s="547" t="s">
        <v>14578</v>
      </c>
      <c r="Q786" s="548" t="s">
        <v>467</v>
      </c>
      <c r="R786" s="230" t="s">
        <v>14607</v>
      </c>
    </row>
    <row r="787" spans="1:18" x14ac:dyDescent="0.25">
      <c r="A787" s="399">
        <v>112814</v>
      </c>
      <c r="B787" s="469">
        <v>3695</v>
      </c>
      <c r="C787" s="401">
        <v>100</v>
      </c>
      <c r="D787" s="470">
        <v>44846</v>
      </c>
      <c r="E787" s="471">
        <v>10</v>
      </c>
      <c r="F787" s="472">
        <v>44862</v>
      </c>
      <c r="G787" s="473">
        <v>44876</v>
      </c>
      <c r="H787" s="500"/>
      <c r="I787" s="474" t="s">
        <v>511</v>
      </c>
      <c r="J787" s="474">
        <v>102</v>
      </c>
      <c r="K787" s="474">
        <v>7</v>
      </c>
      <c r="L787" s="474">
        <v>33</v>
      </c>
      <c r="M787" s="474">
        <v>0</v>
      </c>
      <c r="N787" s="474">
        <v>1</v>
      </c>
      <c r="O787" s="474" t="s">
        <v>545</v>
      </c>
      <c r="P787" s="404"/>
      <c r="Q787" s="405" t="s">
        <v>14566</v>
      </c>
      <c r="R787" s="230" t="s">
        <v>14608</v>
      </c>
    </row>
    <row r="788" spans="1:18" x14ac:dyDescent="0.25">
      <c r="A788" s="399">
        <v>112479</v>
      </c>
      <c r="B788" s="469">
        <v>2960.5</v>
      </c>
      <c r="C788" s="401">
        <v>50</v>
      </c>
      <c r="D788" s="470">
        <v>44845</v>
      </c>
      <c r="E788" s="471">
        <v>9</v>
      </c>
      <c r="F788" s="472">
        <v>44861</v>
      </c>
      <c r="G788" s="473">
        <v>44874</v>
      </c>
      <c r="H788" s="500"/>
      <c r="I788" s="474" t="s">
        <v>511</v>
      </c>
      <c r="J788" s="474">
        <v>139</v>
      </c>
      <c r="K788" s="474">
        <v>25</v>
      </c>
      <c r="L788" s="474">
        <v>32</v>
      </c>
      <c r="M788" s="474">
        <v>1</v>
      </c>
      <c r="N788" s="474">
        <v>1</v>
      </c>
      <c r="O788" s="474" t="s">
        <v>13667</v>
      </c>
      <c r="P788" s="404"/>
      <c r="Q788" s="405" t="s">
        <v>12795</v>
      </c>
      <c r="R788" s="230" t="s">
        <v>14608</v>
      </c>
    </row>
    <row r="789" spans="1:18" x14ac:dyDescent="0.25">
      <c r="A789" s="399">
        <v>113647</v>
      </c>
      <c r="B789" s="469">
        <v>2842.8</v>
      </c>
      <c r="C789" s="401">
        <v>48</v>
      </c>
      <c r="D789" s="470">
        <v>44867</v>
      </c>
      <c r="E789" s="471">
        <v>5</v>
      </c>
      <c r="F789" s="472">
        <v>44867</v>
      </c>
      <c r="G789" s="473">
        <v>44874</v>
      </c>
      <c r="H789" s="229"/>
      <c r="I789" s="474" t="s">
        <v>511</v>
      </c>
      <c r="J789" s="474">
        <v>118</v>
      </c>
      <c r="K789" s="474">
        <v>16</v>
      </c>
      <c r="L789" s="474">
        <v>31</v>
      </c>
      <c r="M789" s="474">
        <v>1</v>
      </c>
      <c r="N789" s="474">
        <v>1</v>
      </c>
      <c r="O789" s="474" t="s">
        <v>13667</v>
      </c>
      <c r="P789" s="404"/>
      <c r="Q789" s="405" t="s">
        <v>14534</v>
      </c>
      <c r="R789" s="230" t="s">
        <v>14608</v>
      </c>
    </row>
    <row r="790" spans="1:18" x14ac:dyDescent="0.25">
      <c r="A790" s="549">
        <v>112722</v>
      </c>
      <c r="B790" s="550">
        <v>4852</v>
      </c>
      <c r="C790" s="551">
        <v>20</v>
      </c>
      <c r="D790" s="552">
        <v>44866</v>
      </c>
      <c r="E790" s="553">
        <v>5</v>
      </c>
      <c r="F790" s="554" t="s">
        <v>13655</v>
      </c>
      <c r="G790" s="190" t="s">
        <v>724</v>
      </c>
      <c r="H790" s="191"/>
      <c r="I790" s="555" t="s">
        <v>511</v>
      </c>
      <c r="J790" s="555">
        <v>159</v>
      </c>
      <c r="K790" s="555">
        <v>62</v>
      </c>
      <c r="L790" s="555">
        <v>81</v>
      </c>
      <c r="M790" s="555">
        <v>0</v>
      </c>
      <c r="N790" s="555">
        <v>1</v>
      </c>
      <c r="O790" s="555" t="s">
        <v>640</v>
      </c>
      <c r="P790" s="454"/>
      <c r="Q790" s="556" t="s">
        <v>14609</v>
      </c>
      <c r="R790" s="230" t="s">
        <v>14610</v>
      </c>
    </row>
    <row r="791" spans="1:18" x14ac:dyDescent="0.25">
      <c r="A791" s="399" t="s">
        <v>14611</v>
      </c>
      <c r="B791" s="469">
        <v>3551.36</v>
      </c>
      <c r="C791" s="401">
        <v>248</v>
      </c>
      <c r="D791" s="470">
        <v>44851</v>
      </c>
      <c r="E791" s="471">
        <v>10</v>
      </c>
      <c r="F791" s="472">
        <v>44861</v>
      </c>
      <c r="G791" s="473">
        <v>44875</v>
      </c>
      <c r="H791" s="500"/>
      <c r="I791" s="474" t="s">
        <v>511</v>
      </c>
      <c r="J791" s="474">
        <v>53</v>
      </c>
      <c r="K791" s="474">
        <v>4</v>
      </c>
      <c r="L791" s="474">
        <v>27</v>
      </c>
      <c r="M791" s="474">
        <v>1</v>
      </c>
      <c r="N791" s="474">
        <v>1</v>
      </c>
      <c r="O791" s="474" t="s">
        <v>13667</v>
      </c>
      <c r="P791" s="404"/>
      <c r="Q791" s="405" t="s">
        <v>12795</v>
      </c>
      <c r="R791" s="230" t="s">
        <v>14612</v>
      </c>
    </row>
    <row r="792" spans="1:18" x14ac:dyDescent="0.25">
      <c r="A792" s="399">
        <v>112513</v>
      </c>
      <c r="B792" s="469">
        <v>1345.5</v>
      </c>
      <c r="C792" s="401">
        <v>50</v>
      </c>
      <c r="D792" s="470">
        <v>44866</v>
      </c>
      <c r="E792" s="471">
        <v>20</v>
      </c>
      <c r="F792" s="472">
        <v>44846</v>
      </c>
      <c r="G792" s="473">
        <v>44874</v>
      </c>
      <c r="H792" s="229"/>
      <c r="I792" s="474" t="s">
        <v>511</v>
      </c>
      <c r="J792" s="474">
        <v>117</v>
      </c>
      <c r="K792" s="474">
        <v>0</v>
      </c>
      <c r="L792" s="474">
        <v>32</v>
      </c>
      <c r="M792" s="474">
        <v>1</v>
      </c>
      <c r="N792" s="474">
        <v>1</v>
      </c>
      <c r="O792" s="474" t="s">
        <v>13667</v>
      </c>
      <c r="P792" s="404" t="s">
        <v>14613</v>
      </c>
      <c r="Q792" s="405" t="s">
        <v>8652</v>
      </c>
      <c r="R792" s="230" t="s">
        <v>14612</v>
      </c>
    </row>
    <row r="793" spans="1:18" x14ac:dyDescent="0.25">
      <c r="A793" s="459">
        <v>114048</v>
      </c>
      <c r="B793" s="535">
        <v>3870</v>
      </c>
      <c r="C793" s="461">
        <v>120</v>
      </c>
      <c r="D793" s="537">
        <v>44872</v>
      </c>
      <c r="E793" s="538">
        <v>3</v>
      </c>
      <c r="F793" s="537">
        <v>44868</v>
      </c>
      <c r="G793" s="462">
        <v>44873</v>
      </c>
      <c r="H793" s="462"/>
      <c r="I793" s="538" t="s">
        <v>511</v>
      </c>
      <c r="J793" s="538">
        <v>13</v>
      </c>
      <c r="K793" s="538">
        <v>0</v>
      </c>
      <c r="L793" s="538">
        <v>6</v>
      </c>
      <c r="M793" s="538">
        <v>1</v>
      </c>
      <c r="N793" s="538">
        <v>1</v>
      </c>
      <c r="O793" s="538" t="s">
        <v>13667</v>
      </c>
      <c r="P793" s="316"/>
      <c r="Q793" s="464" t="s">
        <v>12769</v>
      </c>
      <c r="R793" s="557" t="s">
        <v>14612</v>
      </c>
    </row>
    <row r="794" spans="1:18" x14ac:dyDescent="0.25">
      <c r="A794" s="399">
        <v>113382</v>
      </c>
      <c r="B794" s="469">
        <v>2310</v>
      </c>
      <c r="C794" s="401">
        <v>50</v>
      </c>
      <c r="D794" s="470">
        <v>44861</v>
      </c>
      <c r="E794" s="471">
        <v>9</v>
      </c>
      <c r="F794" s="472">
        <v>44845</v>
      </c>
      <c r="G794" s="473">
        <v>44872</v>
      </c>
      <c r="H794" s="229"/>
      <c r="I794" s="474" t="s">
        <v>511</v>
      </c>
      <c r="J794" s="474">
        <v>20</v>
      </c>
      <c r="K794" s="474">
        <v>11</v>
      </c>
      <c r="L794" s="474">
        <v>11</v>
      </c>
      <c r="M794" s="474">
        <v>0</v>
      </c>
      <c r="N794" s="474">
        <v>1</v>
      </c>
      <c r="O794" s="474" t="s">
        <v>545</v>
      </c>
      <c r="P794" s="404"/>
      <c r="Q794" s="405" t="s">
        <v>8990</v>
      </c>
      <c r="R794" s="230" t="s">
        <v>14614</v>
      </c>
    </row>
    <row r="795" spans="1:18" x14ac:dyDescent="0.25">
      <c r="A795" s="399">
        <v>113515</v>
      </c>
      <c r="B795" s="469">
        <v>5085.5</v>
      </c>
      <c r="C795" s="401">
        <v>10</v>
      </c>
      <c r="D795" s="470">
        <v>44869</v>
      </c>
      <c r="E795" s="471">
        <v>10</v>
      </c>
      <c r="F795" s="472">
        <v>44855</v>
      </c>
      <c r="G795" s="473">
        <v>44869</v>
      </c>
      <c r="H795" s="500"/>
      <c r="I795" s="474" t="s">
        <v>511</v>
      </c>
      <c r="J795" s="474">
        <v>801</v>
      </c>
      <c r="K795" s="474">
        <v>20</v>
      </c>
      <c r="L795" s="474">
        <v>88</v>
      </c>
      <c r="M795" s="474">
        <v>1</v>
      </c>
      <c r="N795" s="474">
        <v>1</v>
      </c>
      <c r="O795" s="474" t="s">
        <v>13713</v>
      </c>
      <c r="P795" s="404"/>
      <c r="Q795" s="405" t="s">
        <v>8679</v>
      </c>
      <c r="R795" s="230" t="s">
        <v>14614</v>
      </c>
    </row>
    <row r="796" spans="1:18" x14ac:dyDescent="0.25">
      <c r="A796" s="399">
        <v>111683</v>
      </c>
      <c r="B796" s="469">
        <v>5292</v>
      </c>
      <c r="C796" s="401">
        <v>100</v>
      </c>
      <c r="D796" s="470">
        <v>44872</v>
      </c>
      <c r="E796" s="471">
        <v>10</v>
      </c>
      <c r="F796" s="472">
        <v>44855</v>
      </c>
      <c r="G796" s="473">
        <v>44869</v>
      </c>
      <c r="H796" s="500"/>
      <c r="I796" s="474" t="s">
        <v>511</v>
      </c>
      <c r="J796" s="474">
        <v>167</v>
      </c>
      <c r="K796" s="474">
        <v>9</v>
      </c>
      <c r="L796" s="474">
        <v>33</v>
      </c>
      <c r="M796" s="474">
        <v>0</v>
      </c>
      <c r="N796" s="474">
        <v>1</v>
      </c>
      <c r="O796" s="474" t="s">
        <v>545</v>
      </c>
      <c r="P796" s="404"/>
      <c r="Q796" s="405" t="s">
        <v>8679</v>
      </c>
      <c r="R796" s="230" t="s">
        <v>14614</v>
      </c>
    </row>
    <row r="797" spans="1:18" x14ac:dyDescent="0.25">
      <c r="A797" s="399" t="s">
        <v>14615</v>
      </c>
      <c r="B797" s="469">
        <v>12612</v>
      </c>
      <c r="C797" s="452" t="s">
        <v>14616</v>
      </c>
      <c r="D797" s="470">
        <v>44869</v>
      </c>
      <c r="E797" s="471">
        <v>5</v>
      </c>
      <c r="F797" s="472">
        <v>44851</v>
      </c>
      <c r="G797" s="473">
        <v>44869</v>
      </c>
      <c r="H797" s="229"/>
      <c r="I797" s="474" t="s">
        <v>511</v>
      </c>
      <c r="J797" s="474">
        <v>444</v>
      </c>
      <c r="K797" s="474">
        <v>16</v>
      </c>
      <c r="L797" s="474">
        <v>62</v>
      </c>
      <c r="M797" s="474">
        <v>1</v>
      </c>
      <c r="N797" s="474">
        <v>1</v>
      </c>
      <c r="O797" s="474" t="s">
        <v>13713</v>
      </c>
      <c r="P797" s="404" t="s">
        <v>14183</v>
      </c>
      <c r="Q797" s="405" t="s">
        <v>14299</v>
      </c>
      <c r="R797" s="230" t="s">
        <v>14614</v>
      </c>
    </row>
    <row r="798" spans="1:18" x14ac:dyDescent="0.25">
      <c r="A798" s="399">
        <v>113191</v>
      </c>
      <c r="B798" s="469">
        <v>5189.8999999999996</v>
      </c>
      <c r="C798" s="401">
        <v>2</v>
      </c>
      <c r="D798" s="470">
        <v>44858</v>
      </c>
      <c r="E798" s="471">
        <v>10</v>
      </c>
      <c r="F798" s="472">
        <v>44854</v>
      </c>
      <c r="G798" s="558" t="s">
        <v>14617</v>
      </c>
      <c r="H798" s="500"/>
      <c r="I798" s="474" t="s">
        <v>511</v>
      </c>
      <c r="J798" s="474">
        <v>674</v>
      </c>
      <c r="K798" s="474">
        <v>23</v>
      </c>
      <c r="L798" s="474">
        <v>103</v>
      </c>
      <c r="M798" s="474">
        <v>1</v>
      </c>
      <c r="N798" s="474">
        <v>1</v>
      </c>
      <c r="O798" s="474" t="s">
        <v>13667</v>
      </c>
      <c r="P798" s="404"/>
      <c r="Q798" s="405" t="s">
        <v>8717</v>
      </c>
      <c r="R798" s="230" t="s">
        <v>14614</v>
      </c>
    </row>
    <row r="799" spans="1:18" x14ac:dyDescent="0.25">
      <c r="A799" s="399">
        <v>105003</v>
      </c>
      <c r="B799" s="469">
        <v>2141</v>
      </c>
      <c r="C799" s="401">
        <v>50</v>
      </c>
      <c r="D799" s="470">
        <v>44676</v>
      </c>
      <c r="E799" s="471">
        <v>10</v>
      </c>
      <c r="F799" s="472">
        <v>44853</v>
      </c>
      <c r="G799" s="558">
        <v>44866</v>
      </c>
      <c r="H799" s="229"/>
      <c r="I799" s="474" t="s">
        <v>511</v>
      </c>
      <c r="J799" s="474">
        <v>92</v>
      </c>
      <c r="K799" s="474">
        <v>4</v>
      </c>
      <c r="L799" s="474">
        <v>38</v>
      </c>
      <c r="M799" s="474">
        <v>1</v>
      </c>
      <c r="N799" s="474">
        <v>1</v>
      </c>
      <c r="O799" s="526" t="s">
        <v>13667</v>
      </c>
      <c r="P799" s="404"/>
      <c r="Q799" s="405" t="s">
        <v>14618</v>
      </c>
      <c r="R799" s="230" t="s">
        <v>14619</v>
      </c>
    </row>
    <row r="800" spans="1:18" x14ac:dyDescent="0.25">
      <c r="A800" s="399">
        <v>113267</v>
      </c>
      <c r="B800" s="469">
        <v>2652</v>
      </c>
      <c r="C800" s="401">
        <v>30</v>
      </c>
      <c r="D800" s="470">
        <v>44873</v>
      </c>
      <c r="E800" s="471">
        <v>10</v>
      </c>
      <c r="F800" s="472">
        <v>44854</v>
      </c>
      <c r="G800" s="473">
        <v>44868</v>
      </c>
      <c r="H800" s="500"/>
      <c r="I800" s="559" t="s">
        <v>511</v>
      </c>
      <c r="J800" s="474">
        <v>85</v>
      </c>
      <c r="K800" s="474">
        <v>22</v>
      </c>
      <c r="L800" s="474">
        <v>26</v>
      </c>
      <c r="M800" s="474">
        <v>1</v>
      </c>
      <c r="N800" s="474">
        <v>1</v>
      </c>
      <c r="O800" s="474" t="s">
        <v>13667</v>
      </c>
      <c r="P800" s="404"/>
      <c r="Q800" s="405" t="s">
        <v>8717</v>
      </c>
      <c r="R800" s="230" t="s">
        <v>14620</v>
      </c>
    </row>
    <row r="801" spans="1:18" x14ac:dyDescent="0.25">
      <c r="A801" s="399">
        <v>113530</v>
      </c>
      <c r="B801" s="469">
        <v>2692.8</v>
      </c>
      <c r="C801" s="401">
        <v>60</v>
      </c>
      <c r="D801" s="470">
        <v>44872</v>
      </c>
      <c r="E801" s="471">
        <v>10</v>
      </c>
      <c r="F801" s="472">
        <v>44855</v>
      </c>
      <c r="G801" s="473">
        <v>44869</v>
      </c>
      <c r="H801" s="500"/>
      <c r="I801" s="474" t="s">
        <v>511</v>
      </c>
      <c r="J801" s="474">
        <v>114</v>
      </c>
      <c r="K801" s="474">
        <v>20</v>
      </c>
      <c r="L801" s="474">
        <v>57</v>
      </c>
      <c r="M801" s="474">
        <v>1</v>
      </c>
      <c r="N801" s="474">
        <v>1</v>
      </c>
      <c r="O801" s="474" t="s">
        <v>13667</v>
      </c>
      <c r="P801" s="404" t="s">
        <v>14621</v>
      </c>
      <c r="Q801" s="405" t="s">
        <v>8679</v>
      </c>
      <c r="R801" s="230" t="s">
        <v>14620</v>
      </c>
    </row>
    <row r="802" spans="1:18" x14ac:dyDescent="0.25">
      <c r="A802" s="189">
        <v>112710</v>
      </c>
      <c r="B802" s="560">
        <v>2700</v>
      </c>
      <c r="C802" s="187">
        <v>10</v>
      </c>
      <c r="D802" s="561">
        <v>44848</v>
      </c>
      <c r="E802" s="562">
        <v>10</v>
      </c>
      <c r="F802" s="563" t="s">
        <v>13655</v>
      </c>
      <c r="G802" s="190" t="s">
        <v>724</v>
      </c>
      <c r="H802" s="564"/>
      <c r="I802" s="559" t="s">
        <v>13664</v>
      </c>
      <c r="J802" s="559">
        <v>385</v>
      </c>
      <c r="K802" s="559">
        <v>29</v>
      </c>
      <c r="L802" s="559">
        <v>82</v>
      </c>
      <c r="M802" s="559">
        <v>1</v>
      </c>
      <c r="N802" s="559">
        <v>1</v>
      </c>
      <c r="O802" s="559" t="s">
        <v>13713</v>
      </c>
      <c r="P802" s="192"/>
      <c r="Q802" s="193" t="s">
        <v>14622</v>
      </c>
      <c r="R802" s="230" t="s">
        <v>14620</v>
      </c>
    </row>
    <row r="803" spans="1:18" x14ac:dyDescent="0.25">
      <c r="A803" s="399">
        <v>113166</v>
      </c>
      <c r="B803" s="469">
        <v>2135</v>
      </c>
      <c r="C803" s="401">
        <v>415</v>
      </c>
      <c r="D803" s="470">
        <v>44867</v>
      </c>
      <c r="E803" s="471">
        <v>10</v>
      </c>
      <c r="F803" s="472">
        <v>44855</v>
      </c>
      <c r="G803" s="473">
        <v>44869</v>
      </c>
      <c r="H803" s="500"/>
      <c r="I803" s="474" t="s">
        <v>511</v>
      </c>
      <c r="J803" s="474">
        <v>3</v>
      </c>
      <c r="K803" s="474">
        <v>0</v>
      </c>
      <c r="L803" s="474">
        <v>2</v>
      </c>
      <c r="M803" s="474">
        <v>0</v>
      </c>
      <c r="N803" s="474">
        <v>1</v>
      </c>
      <c r="O803" s="474" t="s">
        <v>545</v>
      </c>
      <c r="P803" s="404" t="s">
        <v>14623</v>
      </c>
      <c r="Q803" s="405" t="s">
        <v>8679</v>
      </c>
      <c r="R803" s="230" t="s">
        <v>14624</v>
      </c>
    </row>
    <row r="804" spans="1:18" x14ac:dyDescent="0.25">
      <c r="A804" s="399">
        <v>113167</v>
      </c>
      <c r="B804" s="469">
        <v>2135</v>
      </c>
      <c r="C804" s="401">
        <v>415</v>
      </c>
      <c r="D804" s="470">
        <v>44867</v>
      </c>
      <c r="E804" s="471">
        <v>10</v>
      </c>
      <c r="F804" s="472">
        <v>44853</v>
      </c>
      <c r="G804" s="473">
        <v>44867</v>
      </c>
      <c r="H804" s="229"/>
      <c r="I804" s="474" t="s">
        <v>511</v>
      </c>
      <c r="J804" s="474">
        <v>3</v>
      </c>
      <c r="K804" s="474">
        <v>0</v>
      </c>
      <c r="L804" s="474">
        <v>2</v>
      </c>
      <c r="M804" s="474">
        <v>0</v>
      </c>
      <c r="N804" s="474">
        <v>1</v>
      </c>
      <c r="O804" s="474" t="s">
        <v>640</v>
      </c>
      <c r="P804" s="404" t="s">
        <v>14625</v>
      </c>
      <c r="Q804" s="405" t="s">
        <v>8737</v>
      </c>
      <c r="R804" s="230" t="s">
        <v>14624</v>
      </c>
    </row>
    <row r="805" spans="1:18" x14ac:dyDescent="0.25">
      <c r="A805" s="399" t="s">
        <v>14626</v>
      </c>
      <c r="B805" s="469">
        <v>546.5</v>
      </c>
      <c r="C805" s="452">
        <v>50</v>
      </c>
      <c r="D805" s="470">
        <v>44713</v>
      </c>
      <c r="E805" s="471">
        <v>10</v>
      </c>
      <c r="F805" s="472">
        <v>44852</v>
      </c>
      <c r="G805" s="473">
        <v>44866</v>
      </c>
      <c r="H805" s="229"/>
      <c r="I805" s="474" t="s">
        <v>511</v>
      </c>
      <c r="J805" s="474">
        <v>49</v>
      </c>
      <c r="K805" s="474">
        <v>0</v>
      </c>
      <c r="L805" s="474">
        <v>27</v>
      </c>
      <c r="M805" s="474">
        <v>1</v>
      </c>
      <c r="N805" s="474">
        <v>1</v>
      </c>
      <c r="O805" s="526" t="s">
        <v>13667</v>
      </c>
      <c r="P805" s="404" t="s">
        <v>14128</v>
      </c>
      <c r="Q805" s="405" t="s">
        <v>12900</v>
      </c>
      <c r="R805" s="230" t="s">
        <v>14624</v>
      </c>
    </row>
    <row r="806" spans="1:18" x14ac:dyDescent="0.25">
      <c r="A806" s="308">
        <v>108881</v>
      </c>
      <c r="B806" s="475">
        <v>8944</v>
      </c>
      <c r="C806" s="309">
        <v>10</v>
      </c>
      <c r="D806" s="476">
        <v>44866</v>
      </c>
      <c r="E806" s="477">
        <v>3</v>
      </c>
      <c r="F806" s="476">
        <v>44861</v>
      </c>
      <c r="G806" s="310">
        <v>44865</v>
      </c>
      <c r="H806" s="476"/>
      <c r="I806" s="477" t="s">
        <v>511</v>
      </c>
      <c r="J806" s="477">
        <v>1224</v>
      </c>
      <c r="K806" s="477">
        <v>2</v>
      </c>
      <c r="L806" s="477">
        <v>48</v>
      </c>
      <c r="M806" s="477">
        <v>1</v>
      </c>
      <c r="N806" s="477">
        <v>1</v>
      </c>
      <c r="O806" s="477" t="s">
        <v>13667</v>
      </c>
      <c r="P806" s="312"/>
      <c r="Q806" s="313" t="s">
        <v>12795</v>
      </c>
      <c r="R806" s="230" t="s">
        <v>14627</v>
      </c>
    </row>
    <row r="807" spans="1:18" x14ac:dyDescent="0.25">
      <c r="A807" s="399">
        <v>113823</v>
      </c>
      <c r="B807" s="469">
        <v>1602.5</v>
      </c>
      <c r="C807" s="401">
        <v>30</v>
      </c>
      <c r="D807" s="470">
        <v>44862</v>
      </c>
      <c r="E807" s="471">
        <v>5</v>
      </c>
      <c r="F807" s="472">
        <v>44858</v>
      </c>
      <c r="G807" s="473">
        <v>44865</v>
      </c>
      <c r="H807" s="500"/>
      <c r="I807" s="474" t="s">
        <v>511</v>
      </c>
      <c r="J807" s="474">
        <v>29</v>
      </c>
      <c r="K807" s="474">
        <v>0</v>
      </c>
      <c r="L807" s="474">
        <v>22</v>
      </c>
      <c r="M807" s="474">
        <v>1</v>
      </c>
      <c r="N807" s="474">
        <v>1</v>
      </c>
      <c r="O807" s="474" t="s">
        <v>13667</v>
      </c>
      <c r="P807" s="404"/>
      <c r="Q807" s="405" t="s">
        <v>14628</v>
      </c>
      <c r="R807" s="230" t="s">
        <v>14627</v>
      </c>
    </row>
    <row r="808" spans="1:18" x14ac:dyDescent="0.25">
      <c r="A808" s="565" t="s">
        <v>8759</v>
      </c>
      <c r="B808" s="566">
        <f>20154-1370</f>
        <v>18784</v>
      </c>
      <c r="C808" s="567">
        <v>180</v>
      </c>
      <c r="D808" s="568">
        <v>44831</v>
      </c>
      <c r="E808" s="569">
        <v>5</v>
      </c>
      <c r="F808" s="570" t="s">
        <v>13655</v>
      </c>
      <c r="G808" s="571">
        <v>44865</v>
      </c>
      <c r="H808" s="572"/>
      <c r="I808" s="573" t="s">
        <v>511</v>
      </c>
      <c r="J808" s="573">
        <v>374</v>
      </c>
      <c r="K808" s="573">
        <v>54</v>
      </c>
      <c r="L808" s="573">
        <v>56</v>
      </c>
      <c r="M808" s="573">
        <v>1</v>
      </c>
      <c r="N808" s="573">
        <v>1</v>
      </c>
      <c r="O808" s="573" t="s">
        <v>13713</v>
      </c>
      <c r="P808" s="574" t="s">
        <v>13940</v>
      </c>
      <c r="Q808" s="575" t="s">
        <v>600</v>
      </c>
      <c r="R808" s="230" t="s">
        <v>14627</v>
      </c>
    </row>
    <row r="809" spans="1:18" x14ac:dyDescent="0.25">
      <c r="A809" s="399">
        <v>113454</v>
      </c>
      <c r="B809" s="469">
        <v>4831.75</v>
      </c>
      <c r="C809" s="401">
        <v>15</v>
      </c>
      <c r="D809" s="470">
        <v>44854</v>
      </c>
      <c r="E809" s="471">
        <v>5</v>
      </c>
      <c r="F809" s="472">
        <v>44858</v>
      </c>
      <c r="G809" s="473">
        <v>44865</v>
      </c>
      <c r="H809" s="500"/>
      <c r="I809" s="474" t="s">
        <v>13664</v>
      </c>
      <c r="J809" s="474">
        <v>393</v>
      </c>
      <c r="K809" s="474">
        <v>0</v>
      </c>
      <c r="L809" s="474">
        <v>119</v>
      </c>
      <c r="M809" s="474">
        <v>1</v>
      </c>
      <c r="N809" s="474">
        <v>1</v>
      </c>
      <c r="O809" s="474" t="s">
        <v>13672</v>
      </c>
      <c r="P809" s="404"/>
      <c r="Q809" s="405" t="s">
        <v>14628</v>
      </c>
      <c r="R809" s="230" t="s">
        <v>14627</v>
      </c>
    </row>
    <row r="810" spans="1:18" x14ac:dyDescent="0.25">
      <c r="A810" s="399">
        <v>112216</v>
      </c>
      <c r="B810" s="469">
        <v>36367.5</v>
      </c>
      <c r="C810" s="401">
        <v>650</v>
      </c>
      <c r="D810" s="470">
        <v>44866</v>
      </c>
      <c r="E810" s="471">
        <v>20</v>
      </c>
      <c r="F810" s="472" t="s">
        <v>13655</v>
      </c>
      <c r="G810" s="473">
        <v>44865</v>
      </c>
      <c r="H810" s="229"/>
      <c r="I810" s="474" t="s">
        <v>511</v>
      </c>
      <c r="J810" s="474">
        <v>373</v>
      </c>
      <c r="K810" s="474">
        <v>0</v>
      </c>
      <c r="L810" s="474">
        <v>84</v>
      </c>
      <c r="M810" s="474">
        <v>1</v>
      </c>
      <c r="N810" s="474">
        <v>1</v>
      </c>
      <c r="O810" s="474" t="s">
        <v>13672</v>
      </c>
      <c r="P810" s="404" t="s">
        <v>14629</v>
      </c>
      <c r="Q810" s="405" t="s">
        <v>14630</v>
      </c>
      <c r="R810" s="230" t="s">
        <v>14627</v>
      </c>
    </row>
    <row r="811" spans="1:18" x14ac:dyDescent="0.25">
      <c r="A811" s="189" t="s">
        <v>14631</v>
      </c>
      <c r="B811" s="560">
        <v>4248</v>
      </c>
      <c r="C811" s="187">
        <v>1</v>
      </c>
      <c r="D811" s="561">
        <v>44860</v>
      </c>
      <c r="E811" s="562">
        <v>5</v>
      </c>
      <c r="F811" s="554" t="s">
        <v>13655</v>
      </c>
      <c r="G811" s="190" t="s">
        <v>724</v>
      </c>
      <c r="H811" s="564"/>
      <c r="I811" s="559" t="s">
        <v>511</v>
      </c>
      <c r="J811" s="559">
        <v>691</v>
      </c>
      <c r="K811" s="559">
        <v>28</v>
      </c>
      <c r="L811" s="559">
        <v>156</v>
      </c>
      <c r="M811" s="559">
        <v>1</v>
      </c>
      <c r="N811" s="559">
        <v>1</v>
      </c>
      <c r="O811" s="559" t="s">
        <v>14487</v>
      </c>
      <c r="P811" s="192"/>
      <c r="Q811" s="193" t="s">
        <v>14632</v>
      </c>
      <c r="R811" s="230" t="s">
        <v>14633</v>
      </c>
    </row>
    <row r="812" spans="1:18" x14ac:dyDescent="0.25">
      <c r="A812" s="308">
        <v>112229</v>
      </c>
      <c r="B812" s="475">
        <v>7827.4</v>
      </c>
      <c r="C812" s="309">
        <v>30</v>
      </c>
      <c r="D812" s="476">
        <v>44855</v>
      </c>
      <c r="E812" s="477">
        <v>3</v>
      </c>
      <c r="F812" s="476">
        <v>44859</v>
      </c>
      <c r="G812" s="310">
        <v>44862</v>
      </c>
      <c r="H812" s="476"/>
      <c r="I812" s="477" t="s">
        <v>511</v>
      </c>
      <c r="J812" s="477">
        <v>254</v>
      </c>
      <c r="K812" s="477">
        <v>21</v>
      </c>
      <c r="L812" s="477">
        <v>72</v>
      </c>
      <c r="M812" s="477">
        <v>1</v>
      </c>
      <c r="N812" s="477">
        <v>1</v>
      </c>
      <c r="O812" s="477" t="s">
        <v>13667</v>
      </c>
      <c r="P812" s="312" t="s">
        <v>14634</v>
      </c>
      <c r="Q812" s="313" t="s">
        <v>8785</v>
      </c>
      <c r="R812" s="230" t="s">
        <v>14633</v>
      </c>
    </row>
    <row r="813" spans="1:18" x14ac:dyDescent="0.25">
      <c r="A813" s="185" t="s">
        <v>14635</v>
      </c>
      <c r="B813" s="560">
        <f>9581.52*0.7</f>
        <v>6707.0640000000003</v>
      </c>
      <c r="C813" s="435">
        <v>166</v>
      </c>
      <c r="D813" s="561">
        <v>44753</v>
      </c>
      <c r="E813" s="562">
        <v>10</v>
      </c>
      <c r="F813" s="563" t="s">
        <v>13655</v>
      </c>
      <c r="G813" s="190" t="s">
        <v>724</v>
      </c>
      <c r="H813" s="191"/>
      <c r="I813" s="559" t="s">
        <v>511</v>
      </c>
      <c r="J813" s="559">
        <v>273</v>
      </c>
      <c r="K813" s="559">
        <v>2</v>
      </c>
      <c r="L813" s="559">
        <v>39</v>
      </c>
      <c r="M813" s="559">
        <v>1</v>
      </c>
      <c r="N813" s="559">
        <v>1</v>
      </c>
      <c r="O813" s="186" t="s">
        <v>13713</v>
      </c>
      <c r="P813" s="192" t="s">
        <v>14636</v>
      </c>
      <c r="Q813" s="193" t="s">
        <v>2019</v>
      </c>
      <c r="R813" s="230" t="s">
        <v>14637</v>
      </c>
    </row>
    <row r="814" spans="1:18" x14ac:dyDescent="0.25">
      <c r="A814" s="399">
        <v>113459</v>
      </c>
      <c r="B814" s="469">
        <v>30915.5</v>
      </c>
      <c r="C814" s="401">
        <v>10</v>
      </c>
      <c r="D814" s="470">
        <v>44859</v>
      </c>
      <c r="E814" s="471">
        <v>5</v>
      </c>
      <c r="F814" s="472" t="s">
        <v>13655</v>
      </c>
      <c r="G814" s="473">
        <v>44861</v>
      </c>
      <c r="H814" s="500"/>
      <c r="I814" s="474" t="s">
        <v>511</v>
      </c>
      <c r="J814" s="474">
        <v>1462</v>
      </c>
      <c r="K814" s="474">
        <v>17</v>
      </c>
      <c r="L814" s="474">
        <v>262</v>
      </c>
      <c r="M814" s="474">
        <v>1</v>
      </c>
      <c r="N814" s="474">
        <v>1</v>
      </c>
      <c r="O814" s="474" t="s">
        <v>13832</v>
      </c>
      <c r="P814" s="404"/>
      <c r="Q814" s="405" t="s">
        <v>14638</v>
      </c>
      <c r="R814" s="230" t="s">
        <v>14639</v>
      </c>
    </row>
    <row r="815" spans="1:18" x14ac:dyDescent="0.25">
      <c r="A815" s="399">
        <v>113636</v>
      </c>
      <c r="B815" s="469">
        <v>3903.75</v>
      </c>
      <c r="C815" s="401">
        <v>5</v>
      </c>
      <c r="D815" s="470">
        <v>44861</v>
      </c>
      <c r="E815" s="471">
        <v>5</v>
      </c>
      <c r="F815" s="472">
        <v>44855</v>
      </c>
      <c r="G815" s="473">
        <v>44862</v>
      </c>
      <c r="H815" s="500"/>
      <c r="I815" s="474" t="s">
        <v>511</v>
      </c>
      <c r="J815" s="474">
        <v>517</v>
      </c>
      <c r="K815" s="474">
        <v>43</v>
      </c>
      <c r="L815" s="474">
        <v>139</v>
      </c>
      <c r="M815" s="474">
        <v>1</v>
      </c>
      <c r="N815" s="474">
        <v>1</v>
      </c>
      <c r="O815" s="474" t="s">
        <v>13713</v>
      </c>
      <c r="P815" s="404"/>
      <c r="Q815" s="405" t="s">
        <v>8679</v>
      </c>
      <c r="R815" s="230" t="s">
        <v>14639</v>
      </c>
    </row>
    <row r="816" spans="1:18" x14ac:dyDescent="0.25">
      <c r="A816" s="399">
        <v>113033</v>
      </c>
      <c r="B816" s="469">
        <v>4740</v>
      </c>
      <c r="C816" s="401">
        <v>100</v>
      </c>
      <c r="D816" s="470">
        <v>44854</v>
      </c>
      <c r="E816" s="471">
        <v>9</v>
      </c>
      <c r="F816" s="472">
        <v>44847</v>
      </c>
      <c r="G816" s="473">
        <v>44860</v>
      </c>
      <c r="H816" s="500"/>
      <c r="I816" s="474" t="s">
        <v>511</v>
      </c>
      <c r="J816" s="474">
        <v>196</v>
      </c>
      <c r="K816" s="474">
        <v>9</v>
      </c>
      <c r="L816" s="474">
        <v>21</v>
      </c>
      <c r="M816" s="474">
        <v>1</v>
      </c>
      <c r="N816" s="474">
        <v>1</v>
      </c>
      <c r="O816" s="474" t="s">
        <v>13667</v>
      </c>
      <c r="P816" s="404"/>
      <c r="Q816" s="405" t="s">
        <v>12955</v>
      </c>
      <c r="R816" s="230" t="s">
        <v>14640</v>
      </c>
    </row>
    <row r="817" spans="1:18" x14ac:dyDescent="0.25">
      <c r="A817" s="399">
        <v>112171</v>
      </c>
      <c r="B817" s="469">
        <v>3200</v>
      </c>
      <c r="C817" s="401">
        <v>10</v>
      </c>
      <c r="D817" s="470">
        <v>44853</v>
      </c>
      <c r="E817" s="471">
        <v>5</v>
      </c>
      <c r="F817" s="472">
        <v>44852</v>
      </c>
      <c r="G817" s="473">
        <v>44860</v>
      </c>
      <c r="H817" s="500"/>
      <c r="I817" s="474" t="s">
        <v>511</v>
      </c>
      <c r="J817" s="474">
        <v>531</v>
      </c>
      <c r="K817" s="474">
        <v>6</v>
      </c>
      <c r="L817" s="474">
        <v>85</v>
      </c>
      <c r="M817" s="474">
        <v>1</v>
      </c>
      <c r="N817" s="474">
        <v>1</v>
      </c>
      <c r="O817" s="474" t="s">
        <v>13667</v>
      </c>
      <c r="P817" s="404" t="s">
        <v>14641</v>
      </c>
      <c r="Q817" s="405" t="s">
        <v>12900</v>
      </c>
      <c r="R817" s="230" t="s">
        <v>14640</v>
      </c>
    </row>
    <row r="818" spans="1:18" x14ac:dyDescent="0.25">
      <c r="A818" s="185">
        <v>113448</v>
      </c>
      <c r="B818" s="560">
        <v>2500</v>
      </c>
      <c r="C818" s="187">
        <v>8</v>
      </c>
      <c r="D818" s="561">
        <v>44858</v>
      </c>
      <c r="E818" s="562">
        <v>10</v>
      </c>
      <c r="F818" s="563" t="s">
        <v>13655</v>
      </c>
      <c r="G818" s="190" t="s">
        <v>724</v>
      </c>
      <c r="H818" s="564"/>
      <c r="I818" s="559" t="s">
        <v>511</v>
      </c>
      <c r="J818" s="559">
        <v>558</v>
      </c>
      <c r="K818" s="559">
        <v>29</v>
      </c>
      <c r="L818" s="559">
        <v>45</v>
      </c>
      <c r="M818" s="559">
        <v>1</v>
      </c>
      <c r="N818" s="559">
        <v>1</v>
      </c>
      <c r="O818" s="559" t="s">
        <v>13667</v>
      </c>
      <c r="P818" s="192"/>
      <c r="Q818" s="193" t="s">
        <v>649</v>
      </c>
      <c r="R818" s="230" t="s">
        <v>14640</v>
      </c>
    </row>
    <row r="819" spans="1:18" x14ac:dyDescent="0.25">
      <c r="A819" s="399">
        <v>112877</v>
      </c>
      <c r="B819" s="469">
        <v>2748</v>
      </c>
      <c r="C819" s="401">
        <v>100</v>
      </c>
      <c r="D819" s="470">
        <v>44831</v>
      </c>
      <c r="E819" s="471">
        <v>5</v>
      </c>
      <c r="F819" s="472">
        <v>44854</v>
      </c>
      <c r="G819" s="473">
        <v>44861</v>
      </c>
      <c r="H819" s="500"/>
      <c r="I819" s="474" t="s">
        <v>511</v>
      </c>
      <c r="J819" s="474">
        <v>42</v>
      </c>
      <c r="K819" s="474">
        <v>6</v>
      </c>
      <c r="L819" s="474">
        <v>24</v>
      </c>
      <c r="M819" s="474">
        <v>0</v>
      </c>
      <c r="N819" s="474">
        <v>1</v>
      </c>
      <c r="O819" s="474" t="s">
        <v>545</v>
      </c>
      <c r="P819" s="404"/>
      <c r="Q819" s="405" t="s">
        <v>8717</v>
      </c>
      <c r="R819" s="230" t="s">
        <v>14640</v>
      </c>
    </row>
    <row r="820" spans="1:18" x14ac:dyDescent="0.25">
      <c r="A820" s="399">
        <v>113311</v>
      </c>
      <c r="B820" s="469">
        <v>2135</v>
      </c>
      <c r="C820" s="401">
        <v>3</v>
      </c>
      <c r="D820" s="470">
        <v>44852</v>
      </c>
      <c r="E820" s="471">
        <v>5</v>
      </c>
      <c r="F820" s="472">
        <v>44855</v>
      </c>
      <c r="G820" s="473">
        <v>44862</v>
      </c>
      <c r="H820" s="500"/>
      <c r="I820" s="474" t="s">
        <v>511</v>
      </c>
      <c r="J820" s="474">
        <v>519</v>
      </c>
      <c r="K820" s="474">
        <v>40</v>
      </c>
      <c r="L820" s="474">
        <v>62</v>
      </c>
      <c r="M820" s="474">
        <v>1</v>
      </c>
      <c r="N820" s="474">
        <v>1</v>
      </c>
      <c r="O820" s="474" t="s">
        <v>13667</v>
      </c>
      <c r="P820" s="404"/>
      <c r="Q820" s="405" t="s">
        <v>8679</v>
      </c>
      <c r="R820" s="230" t="s">
        <v>14640</v>
      </c>
    </row>
    <row r="821" spans="1:18" x14ac:dyDescent="0.25">
      <c r="A821" s="195" t="s">
        <v>14642</v>
      </c>
      <c r="B821" s="479">
        <v>1938.48</v>
      </c>
      <c r="C821" s="339">
        <v>52</v>
      </c>
      <c r="D821" s="480">
        <v>44698</v>
      </c>
      <c r="E821" s="481">
        <v>9</v>
      </c>
      <c r="F821" s="482" t="s">
        <v>13655</v>
      </c>
      <c r="G821" s="200">
        <v>44859</v>
      </c>
      <c r="H821" s="201"/>
      <c r="I821" s="483" t="s">
        <v>511</v>
      </c>
      <c r="J821" s="483">
        <v>92</v>
      </c>
      <c r="K821" s="483">
        <v>15</v>
      </c>
      <c r="L821" s="483">
        <v>21</v>
      </c>
      <c r="M821" s="483">
        <v>0</v>
      </c>
      <c r="N821" s="483">
        <v>1</v>
      </c>
      <c r="O821" s="196" t="s">
        <v>545</v>
      </c>
      <c r="P821" s="202"/>
      <c r="Q821" s="203" t="s">
        <v>467</v>
      </c>
      <c r="R821" s="230" t="s">
        <v>14643</v>
      </c>
    </row>
    <row r="822" spans="1:18" x14ac:dyDescent="0.25">
      <c r="A822" s="576" t="s">
        <v>14644</v>
      </c>
      <c r="B822" s="469">
        <v>1287</v>
      </c>
      <c r="C822" s="401">
        <v>95</v>
      </c>
      <c r="D822" s="470">
        <v>44824</v>
      </c>
      <c r="E822" s="471">
        <v>5</v>
      </c>
      <c r="F822" s="472" t="s">
        <v>13655</v>
      </c>
      <c r="G822" s="473" t="s">
        <v>724</v>
      </c>
      <c r="H822" s="500"/>
      <c r="I822" s="474" t="s">
        <v>511</v>
      </c>
      <c r="J822" s="474">
        <v>127</v>
      </c>
      <c r="K822" s="474">
        <v>4</v>
      </c>
      <c r="L822" s="474">
        <v>54</v>
      </c>
      <c r="M822" s="474">
        <v>0</v>
      </c>
      <c r="N822" s="474">
        <v>1</v>
      </c>
      <c r="O822" s="474" t="s">
        <v>545</v>
      </c>
      <c r="P822" s="404" t="s">
        <v>13949</v>
      </c>
      <c r="Q822" s="405" t="s">
        <v>14645</v>
      </c>
      <c r="R822" s="230" t="s">
        <v>14646</v>
      </c>
    </row>
    <row r="823" spans="1:18" x14ac:dyDescent="0.25">
      <c r="A823" s="399" t="s">
        <v>14647</v>
      </c>
      <c r="B823" s="469">
        <v>8202</v>
      </c>
      <c r="C823" s="452" t="s">
        <v>11784</v>
      </c>
      <c r="D823" s="470">
        <v>44869</v>
      </c>
      <c r="E823" s="471">
        <v>5</v>
      </c>
      <c r="F823" s="472">
        <v>44851</v>
      </c>
      <c r="G823" s="473">
        <v>44858</v>
      </c>
      <c r="H823" s="229"/>
      <c r="I823" s="474" t="s">
        <v>511</v>
      </c>
      <c r="J823" s="474">
        <v>444</v>
      </c>
      <c r="K823" s="474">
        <v>16</v>
      </c>
      <c r="L823" s="474">
        <v>62</v>
      </c>
      <c r="M823" s="474">
        <v>1</v>
      </c>
      <c r="N823" s="474">
        <v>1</v>
      </c>
      <c r="O823" s="474" t="s">
        <v>13713</v>
      </c>
      <c r="P823" s="404" t="s">
        <v>14183</v>
      </c>
      <c r="Q823" s="405" t="s">
        <v>14299</v>
      </c>
      <c r="R823" s="230" t="s">
        <v>14646</v>
      </c>
    </row>
    <row r="824" spans="1:18" x14ac:dyDescent="0.25">
      <c r="A824" s="576">
        <v>113057</v>
      </c>
      <c r="B824" s="469">
        <v>3500</v>
      </c>
      <c r="C824" s="401">
        <v>6</v>
      </c>
      <c r="D824" s="470">
        <v>44851</v>
      </c>
      <c r="E824" s="471">
        <v>5</v>
      </c>
      <c r="F824" s="472">
        <v>44852</v>
      </c>
      <c r="G824" s="473">
        <v>44859</v>
      </c>
      <c r="H824" s="500"/>
      <c r="I824" s="474" t="s">
        <v>511</v>
      </c>
      <c r="J824" s="474">
        <v>542</v>
      </c>
      <c r="K824" s="474">
        <v>0</v>
      </c>
      <c r="L824" s="474">
        <v>103</v>
      </c>
      <c r="M824" s="474">
        <v>1</v>
      </c>
      <c r="N824" s="474">
        <v>1</v>
      </c>
      <c r="O824" s="474" t="s">
        <v>13713</v>
      </c>
      <c r="P824" s="404"/>
      <c r="Q824" s="405" t="s">
        <v>12900</v>
      </c>
      <c r="R824" s="230" t="s">
        <v>14648</v>
      </c>
    </row>
    <row r="825" spans="1:18" x14ac:dyDescent="0.25">
      <c r="A825" s="399">
        <v>113502</v>
      </c>
      <c r="B825" s="469">
        <v>3246.8</v>
      </c>
      <c r="C825" s="401">
        <v>6</v>
      </c>
      <c r="D825" s="470">
        <v>44853</v>
      </c>
      <c r="E825" s="471">
        <v>5</v>
      </c>
      <c r="F825" s="472">
        <v>44853</v>
      </c>
      <c r="G825" s="473">
        <v>44860</v>
      </c>
      <c r="H825" s="500"/>
      <c r="I825" s="474" t="s">
        <v>511</v>
      </c>
      <c r="J825" s="474">
        <v>634</v>
      </c>
      <c r="K825" s="474">
        <v>9</v>
      </c>
      <c r="L825" s="474">
        <v>65</v>
      </c>
      <c r="M825" s="474">
        <v>1</v>
      </c>
      <c r="N825" s="474">
        <v>1</v>
      </c>
      <c r="O825" s="474" t="s">
        <v>13667</v>
      </c>
      <c r="P825" s="404"/>
      <c r="Q825" s="405" t="s">
        <v>8737</v>
      </c>
      <c r="R825" s="230" t="s">
        <v>14648</v>
      </c>
    </row>
    <row r="826" spans="1:18" x14ac:dyDescent="0.25">
      <c r="A826" s="399">
        <v>113501</v>
      </c>
      <c r="B826" s="469">
        <v>3752</v>
      </c>
      <c r="C826" s="401">
        <v>25</v>
      </c>
      <c r="D826" s="470">
        <v>44853</v>
      </c>
      <c r="E826" s="471">
        <v>5</v>
      </c>
      <c r="F826" s="472">
        <v>44852</v>
      </c>
      <c r="G826" s="473">
        <v>44859</v>
      </c>
      <c r="H826" s="500"/>
      <c r="I826" s="474" t="s">
        <v>13664</v>
      </c>
      <c r="J826" s="474">
        <v>241</v>
      </c>
      <c r="K826" s="474">
        <v>12</v>
      </c>
      <c r="L826" s="474">
        <v>78</v>
      </c>
      <c r="M826" s="474">
        <v>0</v>
      </c>
      <c r="N826" s="474">
        <v>1</v>
      </c>
      <c r="O826" s="474" t="s">
        <v>640</v>
      </c>
      <c r="P826" s="404"/>
      <c r="Q826" s="405" t="s">
        <v>12900</v>
      </c>
      <c r="R826" s="230" t="s">
        <v>14648</v>
      </c>
    </row>
    <row r="827" spans="1:18" x14ac:dyDescent="0.25">
      <c r="A827" s="399">
        <v>113179</v>
      </c>
      <c r="B827" s="469">
        <v>1639.91</v>
      </c>
      <c r="C827" s="401">
        <v>21</v>
      </c>
      <c r="D827" s="470">
        <v>44858</v>
      </c>
      <c r="E827" s="471">
        <v>9</v>
      </c>
      <c r="F827" s="472">
        <v>44841</v>
      </c>
      <c r="G827" s="473">
        <v>44854</v>
      </c>
      <c r="H827" s="229"/>
      <c r="I827" s="559" t="s">
        <v>511</v>
      </c>
      <c r="J827" s="474">
        <v>193</v>
      </c>
      <c r="K827" s="474">
        <v>3</v>
      </c>
      <c r="L827" s="474">
        <v>92</v>
      </c>
      <c r="M827" s="474">
        <v>1</v>
      </c>
      <c r="N827" s="474">
        <v>1</v>
      </c>
      <c r="O827" s="474" t="s">
        <v>13667</v>
      </c>
      <c r="P827" s="404"/>
      <c r="Q827" s="405" t="s">
        <v>8883</v>
      </c>
      <c r="R827" s="230" t="s">
        <v>14649</v>
      </c>
    </row>
    <row r="828" spans="1:18" x14ac:dyDescent="0.25">
      <c r="A828" s="399">
        <v>111301</v>
      </c>
      <c r="B828" s="469">
        <v>4089.5</v>
      </c>
      <c r="C828" s="401">
        <v>50</v>
      </c>
      <c r="D828" s="470">
        <v>44785</v>
      </c>
      <c r="E828" s="471">
        <v>9</v>
      </c>
      <c r="F828" s="472">
        <v>44841</v>
      </c>
      <c r="G828" s="473">
        <v>44854</v>
      </c>
      <c r="H828" s="229"/>
      <c r="I828" s="474" t="s">
        <v>511</v>
      </c>
      <c r="J828" s="474">
        <v>285</v>
      </c>
      <c r="K828" s="474">
        <v>7</v>
      </c>
      <c r="L828" s="474">
        <v>105</v>
      </c>
      <c r="M828" s="474">
        <v>1</v>
      </c>
      <c r="N828" s="474">
        <v>1</v>
      </c>
      <c r="O828" s="474" t="s">
        <v>13713</v>
      </c>
      <c r="P828" s="404"/>
      <c r="Q828" s="405" t="s">
        <v>8883</v>
      </c>
      <c r="R828" s="230" t="s">
        <v>14649</v>
      </c>
    </row>
    <row r="829" spans="1:18" x14ac:dyDescent="0.25">
      <c r="A829" s="399">
        <v>112316</v>
      </c>
      <c r="B829" s="469">
        <v>4218</v>
      </c>
      <c r="C829" s="401">
        <v>50</v>
      </c>
      <c r="D829" s="470">
        <v>44820</v>
      </c>
      <c r="E829" s="471">
        <v>10</v>
      </c>
      <c r="F829" s="472">
        <v>44839</v>
      </c>
      <c r="G829" s="473">
        <v>44854</v>
      </c>
      <c r="H829" s="229"/>
      <c r="I829" s="474" t="s">
        <v>511</v>
      </c>
      <c r="J829" s="474">
        <v>370</v>
      </c>
      <c r="K829" s="474">
        <v>2</v>
      </c>
      <c r="L829" s="474">
        <v>66</v>
      </c>
      <c r="M829" s="474">
        <v>1</v>
      </c>
      <c r="N829" s="474">
        <v>1</v>
      </c>
      <c r="O829" s="474" t="s">
        <v>13667</v>
      </c>
      <c r="P829" s="404" t="s">
        <v>14650</v>
      </c>
      <c r="Q829" s="405" t="s">
        <v>9051</v>
      </c>
      <c r="R829" s="230" t="s">
        <v>14649</v>
      </c>
    </row>
    <row r="830" spans="1:18" x14ac:dyDescent="0.25">
      <c r="A830" s="577" t="s">
        <v>14651</v>
      </c>
      <c r="B830" s="578">
        <v>4164</v>
      </c>
      <c r="C830" s="579">
        <v>50</v>
      </c>
      <c r="D830" s="580">
        <v>44809</v>
      </c>
      <c r="E830" s="581">
        <v>10</v>
      </c>
      <c r="F830" s="582">
        <v>44798</v>
      </c>
      <c r="G830" s="583" t="s">
        <v>14652</v>
      </c>
      <c r="H830" s="584"/>
      <c r="I830" s="585" t="s">
        <v>511</v>
      </c>
      <c r="J830" s="585">
        <v>425</v>
      </c>
      <c r="K830" s="585">
        <v>0</v>
      </c>
      <c r="L830" s="585">
        <v>97</v>
      </c>
      <c r="M830" s="585">
        <v>1</v>
      </c>
      <c r="N830" s="585">
        <v>1</v>
      </c>
      <c r="O830" s="585" t="s">
        <v>13672</v>
      </c>
      <c r="P830" s="586"/>
      <c r="Q830" s="587" t="s">
        <v>9558</v>
      </c>
      <c r="R830" s="230" t="s">
        <v>14649</v>
      </c>
    </row>
    <row r="831" spans="1:18" x14ac:dyDescent="0.25">
      <c r="A831" s="588">
        <v>112827</v>
      </c>
      <c r="B831" s="589">
        <v>0</v>
      </c>
      <c r="C831" s="590">
        <v>20</v>
      </c>
      <c r="D831" s="591">
        <v>44841</v>
      </c>
      <c r="E831" s="592">
        <v>10</v>
      </c>
      <c r="F831" s="593" t="s">
        <v>13655</v>
      </c>
      <c r="G831" s="594" t="s">
        <v>724</v>
      </c>
      <c r="H831" s="595"/>
      <c r="I831" s="596" t="s">
        <v>511</v>
      </c>
      <c r="J831" s="596">
        <v>503</v>
      </c>
      <c r="K831" s="596">
        <v>52</v>
      </c>
      <c r="L831" s="596">
        <v>83</v>
      </c>
      <c r="M831" s="596">
        <v>1</v>
      </c>
      <c r="N831" s="596">
        <v>1</v>
      </c>
      <c r="O831" s="596" t="s">
        <v>13713</v>
      </c>
      <c r="P831" s="597"/>
      <c r="Q831" s="598" t="s">
        <v>14653</v>
      </c>
      <c r="R831" s="230" t="s">
        <v>14649</v>
      </c>
    </row>
    <row r="832" spans="1:18" x14ac:dyDescent="0.25">
      <c r="A832" s="399">
        <v>113277</v>
      </c>
      <c r="B832" s="469">
        <v>2489</v>
      </c>
      <c r="C832" s="401">
        <v>2</v>
      </c>
      <c r="D832" s="470">
        <v>44855</v>
      </c>
      <c r="E832" s="471">
        <v>5</v>
      </c>
      <c r="F832" s="472">
        <v>44848</v>
      </c>
      <c r="G832" s="473">
        <v>44855</v>
      </c>
      <c r="H832" s="229"/>
      <c r="I832" s="474" t="s">
        <v>511</v>
      </c>
      <c r="J832" s="474">
        <v>96</v>
      </c>
      <c r="K832" s="474">
        <v>49</v>
      </c>
      <c r="L832" s="474">
        <v>7</v>
      </c>
      <c r="M832" s="474">
        <v>1</v>
      </c>
      <c r="N832" s="474">
        <v>1</v>
      </c>
      <c r="O832" s="474" t="s">
        <v>545</v>
      </c>
      <c r="P832" s="404" t="s">
        <v>14654</v>
      </c>
      <c r="Q832" s="405" t="s">
        <v>12955</v>
      </c>
      <c r="R832" s="230" t="s">
        <v>14655</v>
      </c>
    </row>
    <row r="833" spans="1:18" x14ac:dyDescent="0.25">
      <c r="A833" s="399">
        <v>113498</v>
      </c>
      <c r="B833" s="469">
        <v>3744</v>
      </c>
      <c r="C833" s="401">
        <v>6</v>
      </c>
      <c r="D833" s="470">
        <v>44858</v>
      </c>
      <c r="E833" s="471">
        <v>5</v>
      </c>
      <c r="F833" s="472">
        <v>44848</v>
      </c>
      <c r="G833" s="473">
        <v>44855</v>
      </c>
      <c r="H833" s="229"/>
      <c r="I833" s="474" t="s">
        <v>511</v>
      </c>
      <c r="J833" s="474">
        <v>140</v>
      </c>
      <c r="K833" s="474">
        <v>2</v>
      </c>
      <c r="L833" s="474">
        <v>2</v>
      </c>
      <c r="M833" s="474">
        <v>0</v>
      </c>
      <c r="N833" s="474">
        <v>1</v>
      </c>
      <c r="O833" s="474" t="s">
        <v>545</v>
      </c>
      <c r="P833" s="404"/>
      <c r="Q833" s="405" t="s">
        <v>12955</v>
      </c>
      <c r="R833" s="230" t="s">
        <v>14655</v>
      </c>
    </row>
    <row r="834" spans="1:18" x14ac:dyDescent="0.25">
      <c r="A834" s="399">
        <v>113148</v>
      </c>
      <c r="B834" s="469">
        <v>1495</v>
      </c>
      <c r="C834" s="401">
        <v>10</v>
      </c>
      <c r="D834" s="470">
        <v>44854</v>
      </c>
      <c r="E834" s="471">
        <v>10</v>
      </c>
      <c r="F834" s="472">
        <v>44841</v>
      </c>
      <c r="G834" s="473">
        <v>44855</v>
      </c>
      <c r="H834" s="229"/>
      <c r="I834" s="474" t="s">
        <v>511</v>
      </c>
      <c r="J834" s="474">
        <v>26</v>
      </c>
      <c r="K834" s="474">
        <v>0</v>
      </c>
      <c r="L834" s="474">
        <v>5</v>
      </c>
      <c r="M834" s="474">
        <v>0</v>
      </c>
      <c r="N834" s="474">
        <v>1</v>
      </c>
      <c r="O834" s="474" t="s">
        <v>545</v>
      </c>
      <c r="P834" s="404" t="s">
        <v>14567</v>
      </c>
      <c r="Q834" s="405" t="s">
        <v>8883</v>
      </c>
      <c r="R834" s="230" t="s">
        <v>14655</v>
      </c>
    </row>
    <row r="835" spans="1:18" x14ac:dyDescent="0.25">
      <c r="A835" s="185">
        <v>112847</v>
      </c>
      <c r="B835" s="560">
        <v>1500</v>
      </c>
      <c r="C835" s="187">
        <v>40</v>
      </c>
      <c r="D835" s="561">
        <v>44859</v>
      </c>
      <c r="E835" s="562">
        <v>15</v>
      </c>
      <c r="F835" s="563" t="s">
        <v>13655</v>
      </c>
      <c r="G835" s="190" t="s">
        <v>724</v>
      </c>
      <c r="H835" s="191"/>
      <c r="I835" s="559" t="s">
        <v>511</v>
      </c>
      <c r="J835" s="559">
        <v>0</v>
      </c>
      <c r="K835" s="559">
        <v>15</v>
      </c>
      <c r="L835" s="559">
        <v>0</v>
      </c>
      <c r="M835" s="559">
        <v>0</v>
      </c>
      <c r="N835" s="559">
        <v>0</v>
      </c>
      <c r="O835" s="559">
        <v>0</v>
      </c>
      <c r="P835" s="192" t="s">
        <v>4243</v>
      </c>
      <c r="Q835" s="193" t="s">
        <v>14656</v>
      </c>
      <c r="R835" s="230" t="s">
        <v>14655</v>
      </c>
    </row>
    <row r="836" spans="1:18" x14ac:dyDescent="0.25">
      <c r="A836" s="399" t="s">
        <v>14657</v>
      </c>
      <c r="B836" s="469">
        <f>1198+750</f>
        <v>1948</v>
      </c>
      <c r="C836" s="401">
        <v>2</v>
      </c>
      <c r="D836" s="470">
        <v>44851</v>
      </c>
      <c r="E836" s="471">
        <v>5</v>
      </c>
      <c r="F836" s="472">
        <v>44847</v>
      </c>
      <c r="G836" s="473">
        <v>44854</v>
      </c>
      <c r="H836" s="500"/>
      <c r="I836" s="474" t="s">
        <v>511</v>
      </c>
      <c r="J836" s="474">
        <v>53</v>
      </c>
      <c r="K836" s="474">
        <v>4</v>
      </c>
      <c r="L836" s="474">
        <v>27</v>
      </c>
      <c r="M836" s="474">
        <v>1</v>
      </c>
      <c r="N836" s="474">
        <v>1</v>
      </c>
      <c r="O836" s="474" t="s">
        <v>13667</v>
      </c>
      <c r="P836" s="404"/>
      <c r="Q836" s="405" t="s">
        <v>12955</v>
      </c>
      <c r="R836" s="230" t="s">
        <v>14658</v>
      </c>
    </row>
    <row r="837" spans="1:18" x14ac:dyDescent="0.25">
      <c r="A837" s="599" t="s">
        <v>14659</v>
      </c>
      <c r="B837" s="600">
        <v>2301.7600000000002</v>
      </c>
      <c r="C837" s="601">
        <v>8</v>
      </c>
      <c r="D837" s="602">
        <v>44582</v>
      </c>
      <c r="E837" s="603">
        <v>15</v>
      </c>
      <c r="F837" s="604">
        <v>44832</v>
      </c>
      <c r="G837" s="605">
        <v>44853</v>
      </c>
      <c r="H837" s="606"/>
      <c r="I837" s="607" t="s">
        <v>13664</v>
      </c>
      <c r="J837" s="607">
        <v>747</v>
      </c>
      <c r="K837" s="607">
        <v>8</v>
      </c>
      <c r="L837" s="607">
        <v>109</v>
      </c>
      <c r="M837" s="607">
        <v>1</v>
      </c>
      <c r="N837" s="607">
        <v>1</v>
      </c>
      <c r="O837" s="608" t="s">
        <v>13672</v>
      </c>
      <c r="P837" s="609"/>
      <c r="Q837" s="610" t="s">
        <v>9187</v>
      </c>
      <c r="R837" s="230" t="s">
        <v>14658</v>
      </c>
    </row>
    <row r="838" spans="1:18" x14ac:dyDescent="0.25">
      <c r="A838" s="308">
        <v>113270</v>
      </c>
      <c r="B838" s="475">
        <v>4040</v>
      </c>
      <c r="C838" s="309">
        <v>3</v>
      </c>
      <c r="D838" s="476">
        <v>44837</v>
      </c>
      <c r="E838" s="477">
        <v>3</v>
      </c>
      <c r="F838" s="476">
        <v>44847</v>
      </c>
      <c r="G838" s="310">
        <v>44852</v>
      </c>
      <c r="H838" s="310"/>
      <c r="I838" s="477" t="s">
        <v>511</v>
      </c>
      <c r="J838" s="477">
        <v>499</v>
      </c>
      <c r="K838" s="477">
        <v>2</v>
      </c>
      <c r="L838" s="477">
        <v>87</v>
      </c>
      <c r="M838" s="477">
        <v>1</v>
      </c>
      <c r="N838" s="477">
        <v>1</v>
      </c>
      <c r="O838" s="477" t="s">
        <v>13713</v>
      </c>
      <c r="P838" s="312"/>
      <c r="Q838" s="313" t="s">
        <v>14660</v>
      </c>
      <c r="R838" s="230" t="s">
        <v>14658</v>
      </c>
    </row>
    <row r="839" spans="1:18" x14ac:dyDescent="0.25">
      <c r="A839" s="308" t="s">
        <v>14661</v>
      </c>
      <c r="B839" s="475">
        <v>4256.1000000000004</v>
      </c>
      <c r="C839" s="309">
        <v>3</v>
      </c>
      <c r="D839" s="476">
        <v>44728</v>
      </c>
      <c r="E839" s="477">
        <v>3</v>
      </c>
      <c r="F839" s="476">
        <v>44840</v>
      </c>
      <c r="G839" s="310">
        <v>44852</v>
      </c>
      <c r="H839" s="310" t="s">
        <v>14662</v>
      </c>
      <c r="I839" s="477" t="s">
        <v>511</v>
      </c>
      <c r="J839" s="477">
        <v>888</v>
      </c>
      <c r="K839" s="477">
        <v>6</v>
      </c>
      <c r="L839" s="477">
        <v>90</v>
      </c>
      <c r="M839" s="477">
        <v>1</v>
      </c>
      <c r="N839" s="477">
        <v>1</v>
      </c>
      <c r="O839" s="477" t="s">
        <v>13667</v>
      </c>
      <c r="P839" s="312" t="s">
        <v>14663</v>
      </c>
      <c r="Q839" s="313" t="s">
        <v>9051</v>
      </c>
      <c r="R839" s="230" t="s">
        <v>14658</v>
      </c>
    </row>
    <row r="840" spans="1:18" x14ac:dyDescent="0.25">
      <c r="A840" s="526" t="s">
        <v>14664</v>
      </c>
      <c r="B840" s="469">
        <v>10740</v>
      </c>
      <c r="C840" s="527" t="s">
        <v>8972</v>
      </c>
      <c r="D840" s="472">
        <v>44791</v>
      </c>
      <c r="E840" s="474">
        <v>10</v>
      </c>
      <c r="F840" s="472">
        <v>44837</v>
      </c>
      <c r="G840" s="473">
        <v>44851</v>
      </c>
      <c r="H840" s="229"/>
      <c r="I840" s="474" t="s">
        <v>511</v>
      </c>
      <c r="J840" s="474">
        <v>265</v>
      </c>
      <c r="K840" s="474">
        <v>11</v>
      </c>
      <c r="L840" s="474">
        <v>43</v>
      </c>
      <c r="M840" s="474">
        <v>1</v>
      </c>
      <c r="N840" s="474">
        <v>1</v>
      </c>
      <c r="O840" s="474" t="s">
        <v>13713</v>
      </c>
      <c r="P840" s="404" t="s">
        <v>14602</v>
      </c>
      <c r="Q840" s="405" t="s">
        <v>14665</v>
      </c>
      <c r="R840" s="230" t="s">
        <v>14666</v>
      </c>
    </row>
    <row r="841" spans="1:18" x14ac:dyDescent="0.25">
      <c r="A841" s="399" t="s">
        <v>14667</v>
      </c>
      <c r="B841" s="469">
        <v>9500</v>
      </c>
      <c r="C841" s="452" t="s">
        <v>8965</v>
      </c>
      <c r="D841" s="470">
        <v>44817</v>
      </c>
      <c r="E841" s="471">
        <v>10</v>
      </c>
      <c r="F841" s="472">
        <v>44837</v>
      </c>
      <c r="G841" s="473">
        <v>44851</v>
      </c>
      <c r="H841" s="229"/>
      <c r="I841" s="474" t="s">
        <v>511</v>
      </c>
      <c r="J841" s="474">
        <v>453</v>
      </c>
      <c r="K841" s="474">
        <v>139</v>
      </c>
      <c r="L841" s="474">
        <v>86</v>
      </c>
      <c r="M841" s="474">
        <v>1</v>
      </c>
      <c r="N841" s="474">
        <v>1</v>
      </c>
      <c r="O841" s="474" t="s">
        <v>13713</v>
      </c>
      <c r="P841" s="404"/>
      <c r="Q841" s="405" t="s">
        <v>91</v>
      </c>
      <c r="R841" s="230" t="s">
        <v>14666</v>
      </c>
    </row>
    <row r="842" spans="1:18" x14ac:dyDescent="0.25">
      <c r="A842" s="399" t="s">
        <v>14668</v>
      </c>
      <c r="B842" s="469">
        <v>649.79999999999995</v>
      </c>
      <c r="C842" s="401">
        <v>60</v>
      </c>
      <c r="D842" s="470">
        <v>44750</v>
      </c>
      <c r="E842" s="471">
        <v>20</v>
      </c>
      <c r="F842" s="472">
        <v>44728</v>
      </c>
      <c r="G842" s="473">
        <v>44851</v>
      </c>
      <c r="H842" s="229"/>
      <c r="I842" s="474" t="s">
        <v>511</v>
      </c>
      <c r="J842" s="474">
        <v>45</v>
      </c>
      <c r="K842" s="474">
        <v>2</v>
      </c>
      <c r="L842" s="474">
        <v>25</v>
      </c>
      <c r="M842" s="474">
        <v>0</v>
      </c>
      <c r="N842" s="474">
        <v>1</v>
      </c>
      <c r="O842" s="526" t="s">
        <v>545</v>
      </c>
      <c r="P842" s="404"/>
      <c r="Q842" s="405" t="s">
        <v>8961</v>
      </c>
      <c r="R842" s="230" t="s">
        <v>14666</v>
      </c>
    </row>
    <row r="843" spans="1:18" x14ac:dyDescent="0.25">
      <c r="A843" s="488">
        <v>112771</v>
      </c>
      <c r="B843" s="469">
        <v>4063.5</v>
      </c>
      <c r="C843" s="401">
        <v>75</v>
      </c>
      <c r="D843" s="470">
        <v>44838</v>
      </c>
      <c r="E843" s="471">
        <v>5</v>
      </c>
      <c r="F843" s="472">
        <v>44841</v>
      </c>
      <c r="G843" s="473">
        <v>44848</v>
      </c>
      <c r="H843" s="229"/>
      <c r="I843" s="559" t="s">
        <v>511</v>
      </c>
      <c r="J843" s="474">
        <v>118</v>
      </c>
      <c r="K843" s="474">
        <v>2</v>
      </c>
      <c r="L843" s="474">
        <v>16</v>
      </c>
      <c r="M843" s="474">
        <v>1</v>
      </c>
      <c r="N843" s="474">
        <v>1</v>
      </c>
      <c r="O843" s="474" t="s">
        <v>13667</v>
      </c>
      <c r="P843" s="404"/>
      <c r="Q843" s="405" t="s">
        <v>8883</v>
      </c>
      <c r="R843" s="230" t="s">
        <v>14669</v>
      </c>
    </row>
    <row r="844" spans="1:18" x14ac:dyDescent="0.25">
      <c r="A844" s="488" t="s">
        <v>14670</v>
      </c>
      <c r="B844" s="469">
        <v>10950</v>
      </c>
      <c r="C844" s="401" t="s">
        <v>14671</v>
      </c>
      <c r="D844" s="470">
        <v>44853</v>
      </c>
      <c r="E844" s="471">
        <v>10</v>
      </c>
      <c r="F844" s="472" t="s">
        <v>13655</v>
      </c>
      <c r="G844" s="473" t="s">
        <v>14672</v>
      </c>
      <c r="H844" s="229"/>
      <c r="I844" s="559" t="s">
        <v>511</v>
      </c>
      <c r="J844" s="474">
        <v>50</v>
      </c>
      <c r="K844" s="474">
        <v>10</v>
      </c>
      <c r="L844" s="474">
        <v>22</v>
      </c>
      <c r="M844" s="474">
        <v>0</v>
      </c>
      <c r="N844" s="474">
        <v>1</v>
      </c>
      <c r="O844" s="474" t="s">
        <v>640</v>
      </c>
      <c r="P844" s="404" t="s">
        <v>14596</v>
      </c>
      <c r="Q844" s="405" t="s">
        <v>14673</v>
      </c>
      <c r="R844" s="230" t="s">
        <v>14669</v>
      </c>
    </row>
    <row r="845" spans="1:18" x14ac:dyDescent="0.25">
      <c r="A845" s="307">
        <v>105498</v>
      </c>
      <c r="B845" s="475">
        <v>4124.75</v>
      </c>
      <c r="C845" s="309">
        <v>5</v>
      </c>
      <c r="D845" s="476">
        <v>44844</v>
      </c>
      <c r="E845" s="477">
        <v>3</v>
      </c>
      <c r="F845" s="476">
        <v>44845</v>
      </c>
      <c r="G845" s="310">
        <v>44848</v>
      </c>
      <c r="H845" s="310"/>
      <c r="I845" s="477" t="s">
        <v>511</v>
      </c>
      <c r="J845" s="477">
        <v>853</v>
      </c>
      <c r="K845" s="477">
        <v>14</v>
      </c>
      <c r="L845" s="477">
        <v>137</v>
      </c>
      <c r="M845" s="477">
        <v>1</v>
      </c>
      <c r="N845" s="477">
        <v>1</v>
      </c>
      <c r="O845" s="477" t="s">
        <v>13672</v>
      </c>
      <c r="P845" s="312"/>
      <c r="Q845" s="313" t="s">
        <v>14674</v>
      </c>
      <c r="R845" s="230" t="s">
        <v>14669</v>
      </c>
    </row>
    <row r="846" spans="1:18" x14ac:dyDescent="0.25">
      <c r="A846" s="576" t="s">
        <v>14675</v>
      </c>
      <c r="B846" s="469">
        <v>2754.8</v>
      </c>
      <c r="C846" s="452">
        <v>97</v>
      </c>
      <c r="D846" s="470">
        <v>44858</v>
      </c>
      <c r="E846" s="471">
        <v>10</v>
      </c>
      <c r="F846" s="472" t="s">
        <v>13655</v>
      </c>
      <c r="G846" s="473">
        <v>44852</v>
      </c>
      <c r="H846" s="229"/>
      <c r="I846" s="474" t="s">
        <v>511</v>
      </c>
      <c r="J846" s="474">
        <v>71</v>
      </c>
      <c r="K846" s="474">
        <v>0</v>
      </c>
      <c r="L846" s="474">
        <v>39</v>
      </c>
      <c r="M846" s="474">
        <v>1</v>
      </c>
      <c r="N846" s="474">
        <v>1</v>
      </c>
      <c r="O846" s="474" t="s">
        <v>13667</v>
      </c>
      <c r="P846" s="404" t="s">
        <v>14271</v>
      </c>
      <c r="Q846" s="405" t="s">
        <v>1291</v>
      </c>
      <c r="R846" s="230" t="s">
        <v>14676</v>
      </c>
    </row>
    <row r="847" spans="1:18" x14ac:dyDescent="0.25">
      <c r="A847" s="189" t="s">
        <v>14677</v>
      </c>
      <c r="B847" s="560">
        <v>8046.4</v>
      </c>
      <c r="C847" s="435" t="s">
        <v>9010</v>
      </c>
      <c r="D847" s="561">
        <v>44858</v>
      </c>
      <c r="E847" s="562">
        <v>10</v>
      </c>
      <c r="F847" s="563" t="s">
        <v>13655</v>
      </c>
      <c r="G847" s="190" t="s">
        <v>14678</v>
      </c>
      <c r="H847" s="191"/>
      <c r="I847" s="559" t="s">
        <v>511</v>
      </c>
      <c r="J847" s="559">
        <v>71</v>
      </c>
      <c r="K847" s="559">
        <v>0</v>
      </c>
      <c r="L847" s="559">
        <v>39</v>
      </c>
      <c r="M847" s="559">
        <v>1</v>
      </c>
      <c r="N847" s="559">
        <v>1</v>
      </c>
      <c r="O847" s="559" t="s">
        <v>13667</v>
      </c>
      <c r="P847" s="192" t="s">
        <v>14271</v>
      </c>
      <c r="Q847" s="193" t="s">
        <v>1291</v>
      </c>
      <c r="R847" s="230" t="s">
        <v>14676</v>
      </c>
    </row>
    <row r="848" spans="1:18" x14ac:dyDescent="0.25">
      <c r="A848" s="399">
        <v>112772</v>
      </c>
      <c r="B848" s="469">
        <v>77.84</v>
      </c>
      <c r="C848" s="401">
        <v>1</v>
      </c>
      <c r="D848" s="470">
        <v>44838</v>
      </c>
      <c r="E848" s="471">
        <v>5</v>
      </c>
      <c r="F848" s="472">
        <v>44839</v>
      </c>
      <c r="G848" s="473" t="s">
        <v>724</v>
      </c>
      <c r="H848" s="572"/>
      <c r="I848" s="474" t="s">
        <v>511</v>
      </c>
      <c r="J848" s="474">
        <v>135</v>
      </c>
      <c r="K848" s="474">
        <v>1</v>
      </c>
      <c r="L848" s="474">
        <v>10</v>
      </c>
      <c r="M848" s="474">
        <v>1</v>
      </c>
      <c r="N848" s="474">
        <v>1</v>
      </c>
      <c r="O848" s="474" t="s">
        <v>13667</v>
      </c>
      <c r="P848" s="404"/>
      <c r="Q848" s="405" t="s">
        <v>9061</v>
      </c>
      <c r="R848" s="230" t="s">
        <v>14676</v>
      </c>
    </row>
    <row r="849" spans="1:18" x14ac:dyDescent="0.25">
      <c r="A849" s="308">
        <v>113037</v>
      </c>
      <c r="B849" s="475">
        <v>13563.6</v>
      </c>
      <c r="C849" s="309">
        <v>10</v>
      </c>
      <c r="D849" s="476">
        <v>44837</v>
      </c>
      <c r="E849" s="477">
        <v>3</v>
      </c>
      <c r="F849" s="476">
        <v>44844</v>
      </c>
      <c r="G849" s="310">
        <v>44847</v>
      </c>
      <c r="H849" s="310"/>
      <c r="I849" s="477" t="s">
        <v>511</v>
      </c>
      <c r="J849" s="477">
        <v>1126</v>
      </c>
      <c r="K849" s="477">
        <v>14</v>
      </c>
      <c r="L849" s="477">
        <v>186</v>
      </c>
      <c r="M849" s="477">
        <v>1</v>
      </c>
      <c r="N849" s="477">
        <v>1</v>
      </c>
      <c r="O849" s="477" t="s">
        <v>13832</v>
      </c>
      <c r="P849" s="312"/>
      <c r="Q849" s="313" t="s">
        <v>14679</v>
      </c>
      <c r="R849" s="230" t="s">
        <v>14676</v>
      </c>
    </row>
    <row r="850" spans="1:18" x14ac:dyDescent="0.25">
      <c r="A850" s="308">
        <v>113394</v>
      </c>
      <c r="B850" s="475">
        <v>4422.5</v>
      </c>
      <c r="C850" s="309">
        <v>5</v>
      </c>
      <c r="D850" s="476">
        <v>44839</v>
      </c>
      <c r="E850" s="477">
        <v>3</v>
      </c>
      <c r="F850" s="476">
        <v>44844</v>
      </c>
      <c r="G850" s="310">
        <v>44847</v>
      </c>
      <c r="H850" s="476"/>
      <c r="I850" s="477" t="s">
        <v>13664</v>
      </c>
      <c r="J850" s="477">
        <v>464</v>
      </c>
      <c r="K850" s="477">
        <v>45</v>
      </c>
      <c r="L850" s="477">
        <v>96</v>
      </c>
      <c r="M850" s="477">
        <v>1</v>
      </c>
      <c r="N850" s="477">
        <v>1</v>
      </c>
      <c r="O850" s="477" t="s">
        <v>13713</v>
      </c>
      <c r="P850" s="312"/>
      <c r="Q850" s="313" t="s">
        <v>14673</v>
      </c>
      <c r="R850" s="230" t="s">
        <v>14676</v>
      </c>
    </row>
    <row r="851" spans="1:18" x14ac:dyDescent="0.25">
      <c r="A851" s="399">
        <v>112992</v>
      </c>
      <c r="B851" s="469">
        <v>1979.28</v>
      </c>
      <c r="C851" s="401">
        <v>9</v>
      </c>
      <c r="D851" s="470">
        <v>44844</v>
      </c>
      <c r="E851" s="471">
        <v>10</v>
      </c>
      <c r="F851" s="472">
        <v>44833</v>
      </c>
      <c r="G851" s="473">
        <v>44847</v>
      </c>
      <c r="H851" s="229"/>
      <c r="I851" s="474" t="s">
        <v>511</v>
      </c>
      <c r="J851" s="474">
        <v>59</v>
      </c>
      <c r="K851" s="474">
        <v>35</v>
      </c>
      <c r="L851" s="474">
        <v>28</v>
      </c>
      <c r="M851" s="474">
        <v>0</v>
      </c>
      <c r="N851" s="474">
        <v>1</v>
      </c>
      <c r="O851" s="474" t="s">
        <v>545</v>
      </c>
      <c r="P851" s="404" t="s">
        <v>14680</v>
      </c>
      <c r="Q851" s="405" t="s">
        <v>9034</v>
      </c>
      <c r="R851" s="230" t="s">
        <v>14676</v>
      </c>
    </row>
    <row r="852" spans="1:18" x14ac:dyDescent="0.25">
      <c r="A852" s="357">
        <v>113408</v>
      </c>
      <c r="B852" s="485">
        <v>8992.5</v>
      </c>
      <c r="C852" s="358">
        <v>25</v>
      </c>
      <c r="D852" s="486">
        <v>44844</v>
      </c>
      <c r="E852" s="487">
        <v>2</v>
      </c>
      <c r="F852" s="486">
        <v>44844</v>
      </c>
      <c r="G852" s="359">
        <v>44846</v>
      </c>
      <c r="H852" s="359"/>
      <c r="I852" s="487" t="s">
        <v>511</v>
      </c>
      <c r="J852" s="487">
        <v>408</v>
      </c>
      <c r="K852" s="487">
        <v>0</v>
      </c>
      <c r="L852" s="487">
        <v>109</v>
      </c>
      <c r="M852" s="487">
        <v>1</v>
      </c>
      <c r="N852" s="487">
        <v>1</v>
      </c>
      <c r="O852" s="487" t="s">
        <v>13719</v>
      </c>
      <c r="P852" s="361"/>
      <c r="Q852" s="362" t="s">
        <v>14681</v>
      </c>
      <c r="R852" s="230" t="s">
        <v>14682</v>
      </c>
    </row>
    <row r="853" spans="1:18" x14ac:dyDescent="0.25">
      <c r="A853" s="332">
        <v>112782</v>
      </c>
      <c r="B853" s="528">
        <v>7039.5</v>
      </c>
      <c r="C853" s="333">
        <v>3</v>
      </c>
      <c r="D853" s="530">
        <v>44832</v>
      </c>
      <c r="E853" s="531">
        <v>5</v>
      </c>
      <c r="F853" s="530">
        <v>44840</v>
      </c>
      <c r="G853" s="334">
        <v>44846</v>
      </c>
      <c r="H853" s="334" t="s">
        <v>14683</v>
      </c>
      <c r="I853" s="531" t="s">
        <v>511</v>
      </c>
      <c r="J853" s="531">
        <v>602</v>
      </c>
      <c r="K853" s="531">
        <v>34</v>
      </c>
      <c r="L853" s="531">
        <v>76</v>
      </c>
      <c r="M853" s="531">
        <v>1</v>
      </c>
      <c r="N853" s="531">
        <v>1</v>
      </c>
      <c r="O853" s="531" t="s">
        <v>13667</v>
      </c>
      <c r="P853" s="532"/>
      <c r="Q853" s="337" t="s">
        <v>14638</v>
      </c>
      <c r="R853" s="230" t="s">
        <v>14682</v>
      </c>
    </row>
    <row r="854" spans="1:18" x14ac:dyDescent="0.25">
      <c r="A854" s="308">
        <v>113064</v>
      </c>
      <c r="B854" s="475">
        <v>6466</v>
      </c>
      <c r="C854" s="309">
        <v>40</v>
      </c>
      <c r="D854" s="476">
        <v>44827</v>
      </c>
      <c r="E854" s="477" t="s">
        <v>14684</v>
      </c>
      <c r="F854" s="476">
        <v>44841</v>
      </c>
      <c r="G854" s="310">
        <v>44846</v>
      </c>
      <c r="H854" s="310"/>
      <c r="I854" s="477" t="s">
        <v>511</v>
      </c>
      <c r="J854" s="477">
        <v>444</v>
      </c>
      <c r="K854" s="477">
        <v>16</v>
      </c>
      <c r="L854" s="477">
        <v>62</v>
      </c>
      <c r="M854" s="477">
        <v>1</v>
      </c>
      <c r="N854" s="477">
        <v>1</v>
      </c>
      <c r="O854" s="477" t="s">
        <v>13713</v>
      </c>
      <c r="P854" s="312" t="s">
        <v>14685</v>
      </c>
      <c r="Q854" s="313" t="s">
        <v>1078</v>
      </c>
      <c r="R854" s="230" t="s">
        <v>14682</v>
      </c>
    </row>
    <row r="855" spans="1:18" x14ac:dyDescent="0.25">
      <c r="A855" s="399">
        <v>112772</v>
      </c>
      <c r="B855" s="469">
        <v>6560.16</v>
      </c>
      <c r="C855" s="401">
        <v>74</v>
      </c>
      <c r="D855" s="470">
        <v>44838</v>
      </c>
      <c r="E855" s="471">
        <v>5</v>
      </c>
      <c r="F855" s="472">
        <v>44839</v>
      </c>
      <c r="G855" s="473">
        <v>44907</v>
      </c>
      <c r="H855" s="572"/>
      <c r="I855" s="474" t="s">
        <v>511</v>
      </c>
      <c r="J855" s="474">
        <v>135</v>
      </c>
      <c r="K855" s="474">
        <v>1</v>
      </c>
      <c r="L855" s="474">
        <v>10</v>
      </c>
      <c r="M855" s="474">
        <v>1</v>
      </c>
      <c r="N855" s="474">
        <v>1</v>
      </c>
      <c r="O855" s="474" t="s">
        <v>13667</v>
      </c>
      <c r="P855" s="404"/>
      <c r="Q855" s="405" t="s">
        <v>9061</v>
      </c>
      <c r="R855" s="230" t="s">
        <v>14682</v>
      </c>
    </row>
    <row r="856" spans="1:18" x14ac:dyDescent="0.25">
      <c r="A856" s="399" t="s">
        <v>14686</v>
      </c>
      <c r="B856" s="469">
        <v>2370</v>
      </c>
      <c r="C856" s="401">
        <v>5</v>
      </c>
      <c r="D856" s="470">
        <v>44831</v>
      </c>
      <c r="E856" s="471">
        <v>5</v>
      </c>
      <c r="F856" s="472">
        <v>44838</v>
      </c>
      <c r="G856" s="473" t="s">
        <v>14687</v>
      </c>
      <c r="H856" s="572"/>
      <c r="I856" s="474" t="s">
        <v>511</v>
      </c>
      <c r="J856" s="474">
        <v>374</v>
      </c>
      <c r="K856" s="474">
        <v>54</v>
      </c>
      <c r="L856" s="474">
        <v>56</v>
      </c>
      <c r="M856" s="474">
        <v>1</v>
      </c>
      <c r="N856" s="474">
        <v>1</v>
      </c>
      <c r="O856" s="474" t="s">
        <v>13713</v>
      </c>
      <c r="P856" s="404"/>
      <c r="Q856" s="405" t="s">
        <v>14688</v>
      </c>
      <c r="R856" s="230" t="s">
        <v>14682</v>
      </c>
    </row>
    <row r="857" spans="1:18" x14ac:dyDescent="0.25">
      <c r="A857" s="308" t="s">
        <v>14689</v>
      </c>
      <c r="B857" s="475">
        <v>14568.3</v>
      </c>
      <c r="C857" s="309">
        <v>9</v>
      </c>
      <c r="D857" s="476">
        <v>44728</v>
      </c>
      <c r="E857" s="477">
        <v>3</v>
      </c>
      <c r="F857" s="476">
        <v>44840</v>
      </c>
      <c r="G857" s="310">
        <v>44845</v>
      </c>
      <c r="H857" s="310"/>
      <c r="I857" s="477" t="s">
        <v>511</v>
      </c>
      <c r="J857" s="477">
        <v>888</v>
      </c>
      <c r="K857" s="477">
        <v>6</v>
      </c>
      <c r="L857" s="477">
        <v>90</v>
      </c>
      <c r="M857" s="477">
        <v>1</v>
      </c>
      <c r="N857" s="477">
        <v>1</v>
      </c>
      <c r="O857" s="477" t="s">
        <v>13667</v>
      </c>
      <c r="P857" s="312" t="s">
        <v>14663</v>
      </c>
      <c r="Q857" s="313" t="s">
        <v>9051</v>
      </c>
      <c r="R857" s="230" t="s">
        <v>14690</v>
      </c>
    </row>
    <row r="858" spans="1:18" x14ac:dyDescent="0.25">
      <c r="A858" s="399">
        <v>113172</v>
      </c>
      <c r="B858" s="469">
        <v>4139</v>
      </c>
      <c r="C858" s="401">
        <v>10</v>
      </c>
      <c r="D858" s="470">
        <v>44840</v>
      </c>
      <c r="E858" s="471">
        <v>5</v>
      </c>
      <c r="F858" s="472">
        <v>44837</v>
      </c>
      <c r="G858" s="473" t="s">
        <v>14691</v>
      </c>
      <c r="H858" s="500"/>
      <c r="I858" s="474" t="s">
        <v>511</v>
      </c>
      <c r="J858" s="474">
        <v>416</v>
      </c>
      <c r="K858" s="474">
        <v>72</v>
      </c>
      <c r="L858" s="474">
        <v>76</v>
      </c>
      <c r="M858" s="474">
        <v>1</v>
      </c>
      <c r="N858" s="474">
        <v>1</v>
      </c>
      <c r="O858" s="474" t="s">
        <v>13667</v>
      </c>
      <c r="P858" s="404"/>
      <c r="Q858" s="405" t="s">
        <v>14692</v>
      </c>
      <c r="R858" s="230" t="s">
        <v>14690</v>
      </c>
    </row>
    <row r="859" spans="1:18" x14ac:dyDescent="0.25">
      <c r="A859" s="399">
        <v>112598</v>
      </c>
      <c r="B859" s="469">
        <v>10857.25</v>
      </c>
      <c r="C859" s="401">
        <v>25</v>
      </c>
      <c r="D859" s="470">
        <v>44813</v>
      </c>
      <c r="E859" s="471">
        <v>5</v>
      </c>
      <c r="F859" s="472">
        <v>44838</v>
      </c>
      <c r="G859" s="473">
        <v>44845</v>
      </c>
      <c r="H859" s="500"/>
      <c r="I859" s="474" t="s">
        <v>511</v>
      </c>
      <c r="J859" s="474">
        <v>1023</v>
      </c>
      <c r="K859" s="474">
        <v>13</v>
      </c>
      <c r="L859" s="474">
        <v>166</v>
      </c>
      <c r="M859" s="474">
        <v>1</v>
      </c>
      <c r="N859" s="474">
        <v>1</v>
      </c>
      <c r="O859" s="474" t="s">
        <v>13672</v>
      </c>
      <c r="P859" s="404" t="s">
        <v>13901</v>
      </c>
      <c r="Q859" s="405" t="s">
        <v>9034</v>
      </c>
      <c r="R859" s="230" t="s">
        <v>14690</v>
      </c>
    </row>
    <row r="860" spans="1:18" x14ac:dyDescent="0.25">
      <c r="A860" s="399">
        <v>113081</v>
      </c>
      <c r="B860" s="469">
        <v>2598</v>
      </c>
      <c r="C860" s="401">
        <v>160</v>
      </c>
      <c r="D860" s="470">
        <v>44841</v>
      </c>
      <c r="E860" s="471">
        <v>5</v>
      </c>
      <c r="F860" s="472">
        <v>44838</v>
      </c>
      <c r="G860" s="473">
        <v>44845</v>
      </c>
      <c r="H860" s="572"/>
      <c r="I860" s="474" t="s">
        <v>511</v>
      </c>
      <c r="J860" s="474">
        <v>3</v>
      </c>
      <c r="K860" s="474">
        <v>0</v>
      </c>
      <c r="L860" s="474">
        <v>2</v>
      </c>
      <c r="M860" s="474">
        <v>0</v>
      </c>
      <c r="N860" s="474">
        <v>1</v>
      </c>
      <c r="O860" s="474" t="s">
        <v>545</v>
      </c>
      <c r="P860" s="404"/>
      <c r="Q860" s="405" t="s">
        <v>9067</v>
      </c>
      <c r="R860" s="230" t="s">
        <v>14693</v>
      </c>
    </row>
    <row r="861" spans="1:18" x14ac:dyDescent="0.25">
      <c r="A861" s="399">
        <v>113082</v>
      </c>
      <c r="B861" s="469">
        <v>2598</v>
      </c>
      <c r="C861" s="401">
        <v>160</v>
      </c>
      <c r="D861" s="470">
        <v>44844</v>
      </c>
      <c r="E861" s="471">
        <v>5</v>
      </c>
      <c r="F861" s="472">
        <v>44837</v>
      </c>
      <c r="G861" s="473">
        <v>44844</v>
      </c>
      <c r="H861" s="572"/>
      <c r="I861" s="474" t="s">
        <v>511</v>
      </c>
      <c r="J861" s="474">
        <v>3</v>
      </c>
      <c r="K861" s="474">
        <v>0</v>
      </c>
      <c r="L861" s="474">
        <v>2</v>
      </c>
      <c r="M861" s="474">
        <v>0</v>
      </c>
      <c r="N861" s="474">
        <v>1</v>
      </c>
      <c r="O861" s="474" t="s">
        <v>545</v>
      </c>
      <c r="P861" s="404"/>
      <c r="Q861" s="405" t="s">
        <v>91</v>
      </c>
      <c r="R861" s="230" t="s">
        <v>14693</v>
      </c>
    </row>
    <row r="862" spans="1:18" x14ac:dyDescent="0.25">
      <c r="A862" s="399">
        <v>112553</v>
      </c>
      <c r="B862" s="469">
        <v>2692.8</v>
      </c>
      <c r="C862" s="401">
        <v>60</v>
      </c>
      <c r="D862" s="470">
        <v>44841</v>
      </c>
      <c r="E862" s="471">
        <v>10</v>
      </c>
      <c r="F862" s="472">
        <v>44830</v>
      </c>
      <c r="G862" s="473">
        <v>44844</v>
      </c>
      <c r="H862" s="229"/>
      <c r="I862" s="474" t="s">
        <v>511</v>
      </c>
      <c r="J862" s="474">
        <v>114</v>
      </c>
      <c r="K862" s="474">
        <v>20</v>
      </c>
      <c r="L862" s="474">
        <v>57</v>
      </c>
      <c r="M862" s="474">
        <v>1</v>
      </c>
      <c r="N862" s="474">
        <v>1</v>
      </c>
      <c r="O862" s="474" t="s">
        <v>13667</v>
      </c>
      <c r="P862" s="404" t="s">
        <v>14694</v>
      </c>
      <c r="Q862" s="405" t="s">
        <v>9102</v>
      </c>
      <c r="R862" s="230" t="s">
        <v>14693</v>
      </c>
    </row>
    <row r="863" spans="1:18" x14ac:dyDescent="0.25">
      <c r="A863" s="399">
        <v>108431</v>
      </c>
      <c r="B863" s="469">
        <v>5167.6400000000003</v>
      </c>
      <c r="C863" s="401">
        <v>62</v>
      </c>
      <c r="D863" s="470">
        <v>44837</v>
      </c>
      <c r="E863" s="471">
        <v>20</v>
      </c>
      <c r="F863" s="472">
        <v>44816</v>
      </c>
      <c r="G863" s="473">
        <v>44844</v>
      </c>
      <c r="H863" s="229"/>
      <c r="I863" s="474" t="s">
        <v>511</v>
      </c>
      <c r="J863" s="474">
        <v>341</v>
      </c>
      <c r="K863" s="474">
        <v>12</v>
      </c>
      <c r="L863" s="474">
        <v>106</v>
      </c>
      <c r="M863" s="474">
        <v>1</v>
      </c>
      <c r="N863" s="474">
        <v>1</v>
      </c>
      <c r="O863" s="474" t="s">
        <v>13713</v>
      </c>
      <c r="P863" s="404"/>
      <c r="Q863" s="405" t="s">
        <v>9107</v>
      </c>
      <c r="R863" s="230" t="s">
        <v>14693</v>
      </c>
    </row>
    <row r="864" spans="1:18" x14ac:dyDescent="0.25">
      <c r="A864" s="399">
        <v>112801</v>
      </c>
      <c r="B864" s="469">
        <v>2640</v>
      </c>
      <c r="C864" s="401">
        <v>50</v>
      </c>
      <c r="D864" s="470">
        <v>44844</v>
      </c>
      <c r="E864" s="471">
        <v>5</v>
      </c>
      <c r="F864" s="472">
        <v>44837</v>
      </c>
      <c r="G864" s="473">
        <v>44844</v>
      </c>
      <c r="H864" s="572"/>
      <c r="I864" s="474" t="s">
        <v>511</v>
      </c>
      <c r="J864" s="474">
        <v>0</v>
      </c>
      <c r="K864" s="474">
        <v>33</v>
      </c>
      <c r="L864" s="474">
        <v>0</v>
      </c>
      <c r="M864" s="474">
        <v>0</v>
      </c>
      <c r="N864" s="474">
        <v>0</v>
      </c>
      <c r="O864" s="474">
        <v>0</v>
      </c>
      <c r="P864" s="404" t="s">
        <v>4243</v>
      </c>
      <c r="Q864" s="405" t="s">
        <v>91</v>
      </c>
      <c r="R864" s="230" t="s">
        <v>14693</v>
      </c>
    </row>
    <row r="865" spans="1:18" x14ac:dyDescent="0.25">
      <c r="A865" s="308" t="s">
        <v>14695</v>
      </c>
      <c r="B865" s="475">
        <v>6130</v>
      </c>
      <c r="C865" s="611" t="s">
        <v>122</v>
      </c>
      <c r="D865" s="476">
        <v>44778</v>
      </c>
      <c r="E865" s="477">
        <v>3</v>
      </c>
      <c r="F865" s="476">
        <v>44837</v>
      </c>
      <c r="G865" s="310" t="s">
        <v>14696</v>
      </c>
      <c r="H865" s="310"/>
      <c r="I865" s="477" t="s">
        <v>511</v>
      </c>
      <c r="J865" s="477">
        <v>583</v>
      </c>
      <c r="K865" s="477">
        <v>54</v>
      </c>
      <c r="L865" s="477">
        <v>91</v>
      </c>
      <c r="M865" s="477">
        <v>1</v>
      </c>
      <c r="N865" s="477">
        <v>1</v>
      </c>
      <c r="O865" s="477" t="s">
        <v>13713</v>
      </c>
      <c r="P865" s="312"/>
      <c r="Q865" s="313" t="s">
        <v>91</v>
      </c>
      <c r="R865" s="230" t="s">
        <v>14697</v>
      </c>
    </row>
    <row r="866" spans="1:18" x14ac:dyDescent="0.25">
      <c r="A866" s="399">
        <v>112443</v>
      </c>
      <c r="B866" s="469">
        <v>6838.6</v>
      </c>
      <c r="C866" s="401">
        <v>30</v>
      </c>
      <c r="D866" s="470">
        <v>44837</v>
      </c>
      <c r="E866" s="471">
        <v>5</v>
      </c>
      <c r="F866" s="472">
        <v>44834</v>
      </c>
      <c r="G866" s="473">
        <v>44841</v>
      </c>
      <c r="H866" s="500"/>
      <c r="I866" s="474" t="s">
        <v>511</v>
      </c>
      <c r="J866" s="474">
        <v>244</v>
      </c>
      <c r="K866" s="474">
        <v>66</v>
      </c>
      <c r="L866" s="474">
        <v>8</v>
      </c>
      <c r="M866" s="474">
        <v>0</v>
      </c>
      <c r="N866" s="474">
        <v>1</v>
      </c>
      <c r="O866" s="474" t="s">
        <v>545</v>
      </c>
      <c r="P866" s="404"/>
      <c r="Q866" s="405" t="s">
        <v>9118</v>
      </c>
      <c r="R866" s="230" t="s">
        <v>14697</v>
      </c>
    </row>
    <row r="867" spans="1:18" x14ac:dyDescent="0.25">
      <c r="A867" s="399" t="s">
        <v>14698</v>
      </c>
      <c r="B867" s="469">
        <v>8297.9</v>
      </c>
      <c r="C867" s="452">
        <v>13</v>
      </c>
      <c r="D867" s="470">
        <v>44432</v>
      </c>
      <c r="E867" s="471">
        <v>15</v>
      </c>
      <c r="F867" s="472" t="s">
        <v>13655</v>
      </c>
      <c r="G867" s="473">
        <v>44841</v>
      </c>
      <c r="H867" s="500"/>
      <c r="I867" s="474" t="s">
        <v>511</v>
      </c>
      <c r="J867" s="474">
        <v>3746</v>
      </c>
      <c r="K867" s="474">
        <v>5</v>
      </c>
      <c r="L867" s="474">
        <v>238</v>
      </c>
      <c r="M867" s="474">
        <v>1</v>
      </c>
      <c r="N867" s="474">
        <v>1</v>
      </c>
      <c r="O867" s="526" t="s">
        <v>13832</v>
      </c>
      <c r="P867" s="404"/>
      <c r="Q867" s="405" t="s">
        <v>14699</v>
      </c>
      <c r="R867" s="230" t="s">
        <v>14697</v>
      </c>
    </row>
    <row r="868" spans="1:18" x14ac:dyDescent="0.25">
      <c r="A868" s="399">
        <v>110991</v>
      </c>
      <c r="B868" s="469">
        <v>12990</v>
      </c>
      <c r="C868" s="452">
        <v>500</v>
      </c>
      <c r="D868" s="470">
        <v>44761</v>
      </c>
      <c r="E868" s="471">
        <v>10</v>
      </c>
      <c r="F868" s="472">
        <v>44827</v>
      </c>
      <c r="G868" s="473">
        <v>44841</v>
      </c>
      <c r="H868" s="229"/>
      <c r="I868" s="474" t="s">
        <v>511</v>
      </c>
      <c r="J868" s="474">
        <v>112</v>
      </c>
      <c r="K868" s="474">
        <v>7</v>
      </c>
      <c r="L868" s="474">
        <v>41</v>
      </c>
      <c r="M868" s="474">
        <v>1</v>
      </c>
      <c r="N868" s="474">
        <v>1</v>
      </c>
      <c r="O868" s="474" t="s">
        <v>13667</v>
      </c>
      <c r="P868" s="404" t="s">
        <v>14700</v>
      </c>
      <c r="Q868" s="405" t="s">
        <v>14701</v>
      </c>
      <c r="R868" s="230" t="s">
        <v>14697</v>
      </c>
    </row>
    <row r="869" spans="1:18" x14ac:dyDescent="0.25">
      <c r="A869" s="399" t="s">
        <v>14702</v>
      </c>
      <c r="B869" s="469">
        <v>4124.8</v>
      </c>
      <c r="C869" s="401">
        <v>1</v>
      </c>
      <c r="D869" s="470">
        <v>44831</v>
      </c>
      <c r="E869" s="471">
        <v>5</v>
      </c>
      <c r="F869" s="472">
        <v>44833</v>
      </c>
      <c r="G869" s="473">
        <v>44840</v>
      </c>
      <c r="H869" s="229"/>
      <c r="I869" s="474" t="s">
        <v>511</v>
      </c>
      <c r="J869" s="474">
        <v>707</v>
      </c>
      <c r="K869" s="474">
        <v>13</v>
      </c>
      <c r="L869" s="474">
        <v>157</v>
      </c>
      <c r="M869" s="474">
        <v>1</v>
      </c>
      <c r="N869" s="474">
        <v>1</v>
      </c>
      <c r="O869" s="474" t="s">
        <v>13672</v>
      </c>
      <c r="P869" s="404"/>
      <c r="Q869" s="405" t="s">
        <v>9034</v>
      </c>
      <c r="R869" s="230" t="s">
        <v>14703</v>
      </c>
    </row>
    <row r="870" spans="1:18" x14ac:dyDescent="0.25">
      <c r="A870" s="399" t="s">
        <v>14704</v>
      </c>
      <c r="B870" s="469">
        <f>2*390</f>
        <v>780</v>
      </c>
      <c r="C870" s="401">
        <v>2</v>
      </c>
      <c r="D870" s="470">
        <v>44837</v>
      </c>
      <c r="E870" s="471">
        <v>5</v>
      </c>
      <c r="F870" s="472">
        <v>44833</v>
      </c>
      <c r="G870" s="473">
        <v>44840</v>
      </c>
      <c r="H870" s="229"/>
      <c r="I870" s="474" t="s">
        <v>511</v>
      </c>
      <c r="J870" s="474">
        <v>0</v>
      </c>
      <c r="K870" s="474">
        <v>12</v>
      </c>
      <c r="L870" s="474">
        <v>0</v>
      </c>
      <c r="M870" s="474">
        <v>0</v>
      </c>
      <c r="N870" s="474">
        <v>0</v>
      </c>
      <c r="O870" s="474">
        <v>0</v>
      </c>
      <c r="P870" s="404" t="s">
        <v>4243</v>
      </c>
      <c r="Q870" s="405" t="s">
        <v>14705</v>
      </c>
      <c r="R870" s="230" t="s">
        <v>14703</v>
      </c>
    </row>
    <row r="871" spans="1:18" x14ac:dyDescent="0.25">
      <c r="A871" s="399" t="s">
        <v>14706</v>
      </c>
      <c r="B871" s="469">
        <f>2*375</f>
        <v>750</v>
      </c>
      <c r="C871" s="401">
        <v>2</v>
      </c>
      <c r="D871" s="470">
        <v>44837</v>
      </c>
      <c r="E871" s="471">
        <v>5</v>
      </c>
      <c r="F871" s="472">
        <v>44833</v>
      </c>
      <c r="G871" s="473">
        <v>44840</v>
      </c>
      <c r="H871" s="229"/>
      <c r="I871" s="474" t="s">
        <v>511</v>
      </c>
      <c r="J871" s="474">
        <v>8</v>
      </c>
      <c r="K871" s="474">
        <v>10</v>
      </c>
      <c r="L871" s="474">
        <v>7</v>
      </c>
      <c r="M871" s="474">
        <v>0</v>
      </c>
      <c r="N871" s="474">
        <v>1</v>
      </c>
      <c r="O871" s="474" t="s">
        <v>545</v>
      </c>
      <c r="P871" s="404"/>
      <c r="Q871" s="405" t="s">
        <v>9034</v>
      </c>
      <c r="R871" s="230" t="s">
        <v>14703</v>
      </c>
    </row>
    <row r="872" spans="1:18" x14ac:dyDescent="0.25">
      <c r="A872" s="399">
        <v>113150</v>
      </c>
      <c r="B872" s="469">
        <v>2746</v>
      </c>
      <c r="C872" s="401">
        <v>25</v>
      </c>
      <c r="D872" s="470">
        <v>44841</v>
      </c>
      <c r="E872" s="471">
        <v>5</v>
      </c>
      <c r="F872" s="472">
        <v>44834</v>
      </c>
      <c r="G872" s="473">
        <v>44841</v>
      </c>
      <c r="H872" s="500"/>
      <c r="I872" s="474" t="s">
        <v>511</v>
      </c>
      <c r="J872" s="474">
        <v>198</v>
      </c>
      <c r="K872" s="474">
        <v>23</v>
      </c>
      <c r="L872" s="474">
        <v>54</v>
      </c>
      <c r="M872" s="474">
        <v>0</v>
      </c>
      <c r="N872" s="474">
        <v>1</v>
      </c>
      <c r="O872" s="474" t="s">
        <v>545</v>
      </c>
      <c r="P872" s="404"/>
      <c r="Q872" s="405" t="s">
        <v>9118</v>
      </c>
      <c r="R872" s="230" t="s">
        <v>14707</v>
      </c>
    </row>
    <row r="873" spans="1:18" x14ac:dyDescent="0.25">
      <c r="A873" s="399" t="s">
        <v>14708</v>
      </c>
      <c r="B873" s="469">
        <v>1718.5</v>
      </c>
      <c r="C873" s="401">
        <v>6</v>
      </c>
      <c r="D873" s="470">
        <v>44781</v>
      </c>
      <c r="E873" s="471">
        <v>5</v>
      </c>
      <c r="F873" s="472">
        <v>44833</v>
      </c>
      <c r="G873" s="473">
        <v>44841</v>
      </c>
      <c r="H873" s="500"/>
      <c r="I873" s="474" t="s">
        <v>511</v>
      </c>
      <c r="J873" s="474">
        <v>482</v>
      </c>
      <c r="K873" s="474">
        <v>38</v>
      </c>
      <c r="L873" s="474">
        <v>65</v>
      </c>
      <c r="M873" s="474">
        <v>1</v>
      </c>
      <c r="N873" s="474">
        <v>1</v>
      </c>
      <c r="O873" s="474" t="s">
        <v>13667</v>
      </c>
      <c r="P873" s="404" t="s">
        <v>13949</v>
      </c>
      <c r="Q873" s="405" t="s">
        <v>9034</v>
      </c>
      <c r="R873" s="230" t="s">
        <v>14707</v>
      </c>
    </row>
    <row r="874" spans="1:18" x14ac:dyDescent="0.25">
      <c r="A874" s="399">
        <v>108372</v>
      </c>
      <c r="B874" s="469">
        <v>3857</v>
      </c>
      <c r="C874" s="401">
        <v>20</v>
      </c>
      <c r="D874" s="470">
        <v>44718</v>
      </c>
      <c r="E874" s="471">
        <v>10</v>
      </c>
      <c r="F874" s="472">
        <v>44825</v>
      </c>
      <c r="G874" s="473">
        <v>44839</v>
      </c>
      <c r="H874" s="229"/>
      <c r="I874" s="474" t="s">
        <v>511</v>
      </c>
      <c r="J874" s="474">
        <v>347</v>
      </c>
      <c r="K874" s="474">
        <v>55</v>
      </c>
      <c r="L874" s="474">
        <v>93</v>
      </c>
      <c r="M874" s="474">
        <v>0</v>
      </c>
      <c r="N874" s="474">
        <v>1</v>
      </c>
      <c r="O874" s="474" t="s">
        <v>640</v>
      </c>
      <c r="P874" s="404"/>
      <c r="Q874" s="405" t="s">
        <v>14709</v>
      </c>
      <c r="R874" s="230" t="s">
        <v>14707</v>
      </c>
    </row>
    <row r="875" spans="1:18" x14ac:dyDescent="0.25">
      <c r="A875" s="399">
        <v>107821</v>
      </c>
      <c r="B875" s="469">
        <v>1754.4</v>
      </c>
      <c r="C875" s="401">
        <v>34</v>
      </c>
      <c r="D875" s="470">
        <v>44830</v>
      </c>
      <c r="E875" s="471">
        <v>10</v>
      </c>
      <c r="F875" s="472">
        <v>44825</v>
      </c>
      <c r="G875" s="473">
        <v>44839</v>
      </c>
      <c r="H875" s="229"/>
      <c r="I875" s="474" t="s">
        <v>511</v>
      </c>
      <c r="J875" s="474">
        <v>31</v>
      </c>
      <c r="K875" s="474">
        <v>33</v>
      </c>
      <c r="L875" s="474">
        <v>1</v>
      </c>
      <c r="M875" s="474">
        <v>1</v>
      </c>
      <c r="N875" s="474">
        <v>1</v>
      </c>
      <c r="O875" s="474" t="s">
        <v>13667</v>
      </c>
      <c r="P875" s="404" t="s">
        <v>14710</v>
      </c>
      <c r="Q875" s="405" t="s">
        <v>9165</v>
      </c>
      <c r="R875" s="230" t="s">
        <v>14707</v>
      </c>
    </row>
    <row r="876" spans="1:18" x14ac:dyDescent="0.25">
      <c r="A876" s="399">
        <v>113094</v>
      </c>
      <c r="B876" s="469">
        <v>7084</v>
      </c>
      <c r="C876" s="401">
        <v>10</v>
      </c>
      <c r="D876" s="470">
        <v>44832</v>
      </c>
      <c r="E876" s="471">
        <v>5</v>
      </c>
      <c r="F876" s="472">
        <v>44831</v>
      </c>
      <c r="G876" s="473" t="s">
        <v>14711</v>
      </c>
      <c r="H876" s="229"/>
      <c r="I876" s="474" t="s">
        <v>13664</v>
      </c>
      <c r="J876" s="474">
        <v>861</v>
      </c>
      <c r="K876" s="474">
        <v>11</v>
      </c>
      <c r="L876" s="474">
        <v>133</v>
      </c>
      <c r="M876" s="474">
        <v>1</v>
      </c>
      <c r="N876" s="474">
        <v>1</v>
      </c>
      <c r="O876" s="474" t="s">
        <v>13672</v>
      </c>
      <c r="P876" s="404"/>
      <c r="Q876" s="405" t="s">
        <v>14712</v>
      </c>
      <c r="R876" s="230" t="s">
        <v>14707</v>
      </c>
    </row>
    <row r="877" spans="1:18" x14ac:dyDescent="0.25">
      <c r="A877" s="399" t="s">
        <v>14713</v>
      </c>
      <c r="B877" s="469">
        <v>900</v>
      </c>
      <c r="C877" s="401">
        <v>12</v>
      </c>
      <c r="D877" s="470"/>
      <c r="E877" s="471">
        <v>10</v>
      </c>
      <c r="F877" s="472">
        <v>44832</v>
      </c>
      <c r="G877" s="473">
        <v>44838</v>
      </c>
      <c r="H877" s="229"/>
      <c r="I877" s="474"/>
      <c r="J877" s="474"/>
      <c r="K877" s="474"/>
      <c r="L877" s="474"/>
      <c r="M877" s="474"/>
      <c r="N877" s="474"/>
      <c r="O877" s="474"/>
      <c r="P877" s="404"/>
      <c r="Q877" s="405"/>
      <c r="R877" s="230" t="s">
        <v>14714</v>
      </c>
    </row>
    <row r="878" spans="1:18" x14ac:dyDescent="0.25">
      <c r="A878" s="399" t="s">
        <v>14715</v>
      </c>
      <c r="B878" s="469">
        <v>5921</v>
      </c>
      <c r="C878" s="401">
        <v>10</v>
      </c>
      <c r="D878" s="470">
        <v>44795</v>
      </c>
      <c r="E878" s="471">
        <v>10</v>
      </c>
      <c r="F878" s="472">
        <v>44824</v>
      </c>
      <c r="G878" s="473">
        <v>44838</v>
      </c>
      <c r="H878" s="229"/>
      <c r="I878" s="474" t="s">
        <v>511</v>
      </c>
      <c r="J878" s="474">
        <v>699</v>
      </c>
      <c r="K878" s="474">
        <v>9</v>
      </c>
      <c r="L878" s="474">
        <v>151</v>
      </c>
      <c r="M878" s="474">
        <v>0</v>
      </c>
      <c r="N878" s="474">
        <v>1</v>
      </c>
      <c r="O878" s="474" t="s">
        <v>1363</v>
      </c>
      <c r="P878" s="404"/>
      <c r="Q878" s="405" t="s">
        <v>9194</v>
      </c>
      <c r="R878" s="230" t="s">
        <v>14714</v>
      </c>
    </row>
    <row r="879" spans="1:18" x14ac:dyDescent="0.25">
      <c r="A879" s="399">
        <v>112864</v>
      </c>
      <c r="B879" s="469">
        <v>4471.5</v>
      </c>
      <c r="C879" s="401">
        <v>50</v>
      </c>
      <c r="D879" s="470">
        <v>44827</v>
      </c>
      <c r="E879" s="471">
        <v>10</v>
      </c>
      <c r="F879" s="472">
        <v>44823</v>
      </c>
      <c r="G879" s="473">
        <v>44837</v>
      </c>
      <c r="H879" s="229"/>
      <c r="I879" s="474" t="s">
        <v>511</v>
      </c>
      <c r="J879" s="474">
        <v>300</v>
      </c>
      <c r="K879" s="474">
        <v>29</v>
      </c>
      <c r="L879" s="474">
        <v>69</v>
      </c>
      <c r="M879" s="474">
        <v>1</v>
      </c>
      <c r="N879" s="474">
        <v>1</v>
      </c>
      <c r="O879" s="474" t="s">
        <v>13667</v>
      </c>
      <c r="P879" s="404"/>
      <c r="Q879" s="405" t="s">
        <v>51</v>
      </c>
      <c r="R879" s="230" t="s">
        <v>14714</v>
      </c>
    </row>
    <row r="880" spans="1:18" x14ac:dyDescent="0.25">
      <c r="A880" s="308">
        <v>113279</v>
      </c>
      <c r="B880" s="475">
        <v>2232</v>
      </c>
      <c r="C880" s="309">
        <v>150</v>
      </c>
      <c r="D880" s="476">
        <v>44838</v>
      </c>
      <c r="E880" s="477">
        <v>3</v>
      </c>
      <c r="F880" s="476">
        <v>44832</v>
      </c>
      <c r="G880" s="310">
        <v>44837</v>
      </c>
      <c r="H880" s="310"/>
      <c r="I880" s="477" t="s">
        <v>511</v>
      </c>
      <c r="J880" s="477">
        <v>0</v>
      </c>
      <c r="K880" s="477">
        <v>24</v>
      </c>
      <c r="L880" s="477">
        <v>0</v>
      </c>
      <c r="M880" s="477">
        <v>0</v>
      </c>
      <c r="N880" s="477">
        <v>0</v>
      </c>
      <c r="O880" s="477">
        <v>0</v>
      </c>
      <c r="P880" s="312" t="s">
        <v>14716</v>
      </c>
      <c r="Q880" s="313" t="s">
        <v>9187</v>
      </c>
      <c r="R880" s="230" t="s">
        <v>14717</v>
      </c>
    </row>
    <row r="881" spans="1:18" x14ac:dyDescent="0.25">
      <c r="A881" s="399">
        <v>112433</v>
      </c>
      <c r="B881" s="469">
        <v>6526</v>
      </c>
      <c r="C881" s="401">
        <v>300</v>
      </c>
      <c r="D881" s="470">
        <v>44817</v>
      </c>
      <c r="E881" s="471">
        <v>4</v>
      </c>
      <c r="F881" s="472">
        <v>44830</v>
      </c>
      <c r="G881" s="473">
        <v>44834</v>
      </c>
      <c r="H881" s="191"/>
      <c r="I881" s="474" t="s">
        <v>511</v>
      </c>
      <c r="J881" s="474">
        <v>48</v>
      </c>
      <c r="K881" s="474">
        <v>0</v>
      </c>
      <c r="L881" s="474">
        <v>31</v>
      </c>
      <c r="M881" s="474">
        <v>1</v>
      </c>
      <c r="N881" s="474">
        <v>1</v>
      </c>
      <c r="O881" s="474" t="s">
        <v>13667</v>
      </c>
      <c r="P881" s="404"/>
      <c r="Q881" s="405" t="s">
        <v>9102</v>
      </c>
      <c r="R881" s="230" t="s">
        <v>14717</v>
      </c>
    </row>
    <row r="882" spans="1:18" x14ac:dyDescent="0.25">
      <c r="A882" s="399" t="s">
        <v>14718</v>
      </c>
      <c r="B882" s="469">
        <f>5084.3-1287</f>
        <v>3797.3</v>
      </c>
      <c r="C882" s="401">
        <v>5</v>
      </c>
      <c r="D882" s="470">
        <v>44824</v>
      </c>
      <c r="E882" s="471">
        <v>5</v>
      </c>
      <c r="F882" s="472" t="s">
        <v>13655</v>
      </c>
      <c r="G882" s="473" t="s">
        <v>14719</v>
      </c>
      <c r="H882" s="229"/>
      <c r="I882" s="474" t="s">
        <v>511</v>
      </c>
      <c r="J882" s="474">
        <v>125</v>
      </c>
      <c r="K882" s="474">
        <v>6</v>
      </c>
      <c r="L882" s="474">
        <v>52</v>
      </c>
      <c r="M882" s="474">
        <v>0</v>
      </c>
      <c r="N882" s="474">
        <v>1</v>
      </c>
      <c r="O882" s="474" t="s">
        <v>545</v>
      </c>
      <c r="P882" s="404"/>
      <c r="Q882" s="405" t="s">
        <v>14656</v>
      </c>
      <c r="R882" s="230" t="s">
        <v>14717</v>
      </c>
    </row>
    <row r="883" spans="1:18" x14ac:dyDescent="0.25">
      <c r="A883" s="399" t="s">
        <v>14720</v>
      </c>
      <c r="B883" s="469">
        <v>55532.1</v>
      </c>
      <c r="C883" s="452">
        <v>87</v>
      </c>
      <c r="D883" s="470">
        <v>44432</v>
      </c>
      <c r="E883" s="471">
        <v>15</v>
      </c>
      <c r="F883" s="472" t="s">
        <v>13655</v>
      </c>
      <c r="G883" s="473">
        <v>44834</v>
      </c>
      <c r="H883" s="500"/>
      <c r="I883" s="474" t="s">
        <v>511</v>
      </c>
      <c r="J883" s="474">
        <v>3746</v>
      </c>
      <c r="K883" s="474">
        <v>5</v>
      </c>
      <c r="L883" s="474">
        <v>238</v>
      </c>
      <c r="M883" s="474">
        <v>1</v>
      </c>
      <c r="N883" s="474">
        <v>1</v>
      </c>
      <c r="O883" s="526" t="s">
        <v>13832</v>
      </c>
      <c r="P883" s="404"/>
      <c r="Q883" s="405" t="s">
        <v>14699</v>
      </c>
      <c r="R883" s="230" t="s">
        <v>14717</v>
      </c>
    </row>
    <row r="884" spans="1:18" x14ac:dyDescent="0.25">
      <c r="A884" s="612">
        <v>112480</v>
      </c>
      <c r="B884" s="613">
        <v>3003</v>
      </c>
      <c r="C884" s="614">
        <v>50</v>
      </c>
      <c r="D884" s="615">
        <v>44813</v>
      </c>
      <c r="E884" s="616">
        <v>5</v>
      </c>
      <c r="F884" s="615"/>
      <c r="G884" s="617" t="s">
        <v>14721</v>
      </c>
      <c r="H884" s="618"/>
      <c r="I884" s="616" t="s">
        <v>511</v>
      </c>
      <c r="J884" s="616">
        <v>0</v>
      </c>
      <c r="K884" s="616">
        <v>100</v>
      </c>
      <c r="L884" s="616">
        <v>0</v>
      </c>
      <c r="M884" s="616">
        <v>0</v>
      </c>
      <c r="N884" s="616">
        <v>0</v>
      </c>
      <c r="O884" s="616">
        <v>0</v>
      </c>
      <c r="P884" s="619" t="s">
        <v>4243</v>
      </c>
      <c r="Q884" s="620" t="s">
        <v>53</v>
      </c>
      <c r="R884" s="230" t="s">
        <v>14722</v>
      </c>
    </row>
    <row r="885" spans="1:18" x14ac:dyDescent="0.25">
      <c r="A885" s="399">
        <v>112985</v>
      </c>
      <c r="B885" s="469">
        <v>1495</v>
      </c>
      <c r="C885" s="401">
        <v>10</v>
      </c>
      <c r="D885" s="470">
        <v>44844</v>
      </c>
      <c r="E885" s="471">
        <v>10</v>
      </c>
      <c r="F885" s="472">
        <v>44827</v>
      </c>
      <c r="G885" s="473">
        <v>44841</v>
      </c>
      <c r="H885" s="229"/>
      <c r="I885" s="474" t="s">
        <v>511</v>
      </c>
      <c r="J885" s="474">
        <v>26</v>
      </c>
      <c r="K885" s="474">
        <v>0</v>
      </c>
      <c r="L885" s="474">
        <v>5</v>
      </c>
      <c r="M885" s="474">
        <v>0</v>
      </c>
      <c r="N885" s="474">
        <v>1</v>
      </c>
      <c r="O885" s="474" t="s">
        <v>545</v>
      </c>
      <c r="P885" s="404" t="s">
        <v>14723</v>
      </c>
      <c r="Q885" s="405" t="s">
        <v>9230</v>
      </c>
      <c r="R885" s="230" t="s">
        <v>14722</v>
      </c>
    </row>
    <row r="886" spans="1:18" x14ac:dyDescent="0.25">
      <c r="A886" s="399">
        <v>107816</v>
      </c>
      <c r="B886" s="469">
        <v>1555.2</v>
      </c>
      <c r="C886" s="401">
        <v>3</v>
      </c>
      <c r="D886" s="470">
        <v>44816</v>
      </c>
      <c r="E886" s="471">
        <v>10</v>
      </c>
      <c r="F886" s="472">
        <v>44818</v>
      </c>
      <c r="G886" s="473">
        <v>44832</v>
      </c>
      <c r="H886" s="229"/>
      <c r="I886" s="474" t="s">
        <v>511</v>
      </c>
      <c r="J886" s="474">
        <v>792</v>
      </c>
      <c r="K886" s="474">
        <v>108</v>
      </c>
      <c r="L886" s="474">
        <v>53</v>
      </c>
      <c r="M886" s="474">
        <v>1</v>
      </c>
      <c r="N886" s="474">
        <v>1</v>
      </c>
      <c r="O886" s="474" t="s">
        <v>13667</v>
      </c>
      <c r="P886" s="404" t="s">
        <v>14724</v>
      </c>
      <c r="Q886" s="405" t="s">
        <v>9236</v>
      </c>
      <c r="R886" s="230" t="s">
        <v>14725</v>
      </c>
    </row>
    <row r="887" spans="1:18" x14ac:dyDescent="0.25">
      <c r="A887" s="399">
        <v>112810</v>
      </c>
      <c r="B887" s="469">
        <v>1625</v>
      </c>
      <c r="C887" s="401">
        <v>125</v>
      </c>
      <c r="D887" s="470">
        <v>44819</v>
      </c>
      <c r="E887" s="471">
        <v>5</v>
      </c>
      <c r="F887" s="472">
        <v>44824</v>
      </c>
      <c r="G887" s="473">
        <v>44831</v>
      </c>
      <c r="H887" s="229"/>
      <c r="I887" s="474" t="s">
        <v>511</v>
      </c>
      <c r="J887" s="474">
        <v>28</v>
      </c>
      <c r="K887" s="474">
        <v>0</v>
      </c>
      <c r="L887" s="474">
        <v>10</v>
      </c>
      <c r="M887" s="474">
        <v>1</v>
      </c>
      <c r="N887" s="474">
        <v>0</v>
      </c>
      <c r="O887" s="474" t="s">
        <v>798</v>
      </c>
      <c r="P887" s="404" t="s">
        <v>14726</v>
      </c>
      <c r="Q887" s="405" t="s">
        <v>14727</v>
      </c>
      <c r="R887" s="230" t="s">
        <v>14728</v>
      </c>
    </row>
    <row r="888" spans="1:18" x14ac:dyDescent="0.25">
      <c r="A888" s="399">
        <v>112663</v>
      </c>
      <c r="B888" s="469">
        <v>9050</v>
      </c>
      <c r="C888" s="401">
        <v>75</v>
      </c>
      <c r="D888" s="470">
        <v>44826</v>
      </c>
      <c r="E888" s="474" t="s">
        <v>14729</v>
      </c>
      <c r="F888" s="472">
        <v>44823</v>
      </c>
      <c r="G888" s="473" t="s">
        <v>14730</v>
      </c>
      <c r="H888" s="229"/>
      <c r="I888" s="474" t="s">
        <v>511</v>
      </c>
      <c r="J888" s="474">
        <v>320</v>
      </c>
      <c r="K888" s="474">
        <v>8</v>
      </c>
      <c r="L888" s="474">
        <v>90</v>
      </c>
      <c r="M888" s="474">
        <v>1</v>
      </c>
      <c r="N888" s="474">
        <v>1</v>
      </c>
      <c r="O888" s="474" t="s">
        <v>13667</v>
      </c>
      <c r="P888" s="404"/>
      <c r="Q888" s="405" t="s">
        <v>51</v>
      </c>
      <c r="R888" s="230" t="s">
        <v>14728</v>
      </c>
    </row>
    <row r="889" spans="1:18" x14ac:dyDescent="0.25">
      <c r="A889" s="308">
        <v>113038</v>
      </c>
      <c r="B889" s="475">
        <v>2092.4</v>
      </c>
      <c r="C889" s="309">
        <v>40</v>
      </c>
      <c r="D889" s="476">
        <v>44827</v>
      </c>
      <c r="E889" s="477">
        <v>3</v>
      </c>
      <c r="F889" s="476">
        <v>44826</v>
      </c>
      <c r="G889" s="310">
        <v>44831</v>
      </c>
      <c r="H889" s="310"/>
      <c r="I889" s="477" t="s">
        <v>511</v>
      </c>
      <c r="J889" s="477">
        <v>67</v>
      </c>
      <c r="K889" s="477">
        <v>11</v>
      </c>
      <c r="L889" s="477">
        <v>30</v>
      </c>
      <c r="M889" s="477">
        <v>1</v>
      </c>
      <c r="N889" s="477">
        <v>1</v>
      </c>
      <c r="O889" s="477" t="s">
        <v>13667</v>
      </c>
      <c r="P889" s="312"/>
      <c r="Q889" s="313" t="s">
        <v>14731</v>
      </c>
      <c r="R889" s="230" t="s">
        <v>14728</v>
      </c>
    </row>
    <row r="890" spans="1:18" x14ac:dyDescent="0.25">
      <c r="A890" s="399">
        <v>111875</v>
      </c>
      <c r="B890" s="469">
        <v>625</v>
      </c>
      <c r="C890" s="401">
        <v>5</v>
      </c>
      <c r="D890" s="470"/>
      <c r="E890" s="471"/>
      <c r="F890" s="472"/>
      <c r="G890" s="473">
        <v>44830</v>
      </c>
      <c r="H890" s="229"/>
      <c r="I890" s="474" t="s">
        <v>511</v>
      </c>
      <c r="J890" s="474">
        <v>28</v>
      </c>
      <c r="K890" s="474">
        <v>0</v>
      </c>
      <c r="L890" s="474">
        <v>10</v>
      </c>
      <c r="M890" s="474">
        <v>1</v>
      </c>
      <c r="N890" s="474">
        <v>0</v>
      </c>
      <c r="O890" s="474" t="s">
        <v>798</v>
      </c>
      <c r="P890" s="404" t="s">
        <v>14732</v>
      </c>
      <c r="Q890" s="405" t="s">
        <v>14727</v>
      </c>
      <c r="R890" s="230" t="s">
        <v>14733</v>
      </c>
    </row>
    <row r="891" spans="1:18" x14ac:dyDescent="0.25">
      <c r="A891" s="399">
        <v>112580</v>
      </c>
      <c r="B891" s="469">
        <v>1572.5</v>
      </c>
      <c r="C891" s="401">
        <v>250</v>
      </c>
      <c r="D891" s="470">
        <v>44823</v>
      </c>
      <c r="E891" s="471">
        <v>5</v>
      </c>
      <c r="F891" s="472">
        <v>44824</v>
      </c>
      <c r="G891" s="473">
        <v>44831</v>
      </c>
      <c r="H891" s="229"/>
      <c r="I891" s="474" t="s">
        <v>511</v>
      </c>
      <c r="J891" s="474">
        <v>4</v>
      </c>
      <c r="K891" s="474">
        <v>0</v>
      </c>
      <c r="L891" s="474">
        <v>4</v>
      </c>
      <c r="M891" s="474">
        <v>1</v>
      </c>
      <c r="N891" s="474">
        <v>0</v>
      </c>
      <c r="O891" s="474" t="s">
        <v>798</v>
      </c>
      <c r="P891" s="404"/>
      <c r="Q891" s="405" t="s">
        <v>9260</v>
      </c>
      <c r="R891" s="230" t="s">
        <v>14733</v>
      </c>
    </row>
    <row r="892" spans="1:18" x14ac:dyDescent="0.25">
      <c r="A892" s="459">
        <v>112228</v>
      </c>
      <c r="B892" s="535">
        <v>5640</v>
      </c>
      <c r="C892" s="461">
        <v>20</v>
      </c>
      <c r="D892" s="537">
        <v>44811</v>
      </c>
      <c r="E892" s="538">
        <v>3</v>
      </c>
      <c r="F892" s="537" t="s">
        <v>13655</v>
      </c>
      <c r="G892" s="462">
        <v>44830</v>
      </c>
      <c r="H892" s="462"/>
      <c r="I892" s="538" t="s">
        <v>511</v>
      </c>
      <c r="J892" s="538">
        <v>254</v>
      </c>
      <c r="K892" s="538">
        <v>21</v>
      </c>
      <c r="L892" s="538">
        <v>72</v>
      </c>
      <c r="M892" s="538">
        <v>1</v>
      </c>
      <c r="N892" s="538">
        <v>1</v>
      </c>
      <c r="O892" s="538" t="s">
        <v>13667</v>
      </c>
      <c r="P892" s="316" t="s">
        <v>14480</v>
      </c>
      <c r="Q892" s="464" t="s">
        <v>14734</v>
      </c>
      <c r="R892" s="230" t="s">
        <v>14733</v>
      </c>
    </row>
    <row r="893" spans="1:18" x14ac:dyDescent="0.25">
      <c r="A893" s="399">
        <v>112809</v>
      </c>
      <c r="B893" s="469">
        <v>1592</v>
      </c>
      <c r="C893" s="401">
        <v>200</v>
      </c>
      <c r="D893" s="470">
        <v>44826</v>
      </c>
      <c r="E893" s="471">
        <v>5</v>
      </c>
      <c r="F893" s="472">
        <v>44823</v>
      </c>
      <c r="G893" s="473">
        <v>44830</v>
      </c>
      <c r="H893" s="229"/>
      <c r="I893" s="474" t="s">
        <v>511</v>
      </c>
      <c r="J893" s="474">
        <v>17</v>
      </c>
      <c r="K893" s="474">
        <v>1</v>
      </c>
      <c r="L893" s="474">
        <v>14</v>
      </c>
      <c r="M893" s="474">
        <v>0</v>
      </c>
      <c r="N893" s="474">
        <v>1</v>
      </c>
      <c r="O893" s="474" t="s">
        <v>545</v>
      </c>
      <c r="P893" s="404"/>
      <c r="Q893" s="405" t="s">
        <v>51</v>
      </c>
      <c r="R893" s="230" t="s">
        <v>14733</v>
      </c>
    </row>
    <row r="894" spans="1:18" x14ac:dyDescent="0.25">
      <c r="A894" s="399">
        <v>112758</v>
      </c>
      <c r="B894" s="469">
        <v>7484.8</v>
      </c>
      <c r="C894" s="401">
        <v>8</v>
      </c>
      <c r="D894" s="470">
        <v>44819</v>
      </c>
      <c r="E894" s="471">
        <v>5</v>
      </c>
      <c r="F894" s="472">
        <v>44823</v>
      </c>
      <c r="G894" s="473">
        <v>44830</v>
      </c>
      <c r="H894" s="229"/>
      <c r="I894" s="474" t="s">
        <v>511</v>
      </c>
      <c r="J894" s="474">
        <v>243</v>
      </c>
      <c r="K894" s="474">
        <v>142</v>
      </c>
      <c r="L894" s="474">
        <v>21</v>
      </c>
      <c r="M894" s="474">
        <v>0</v>
      </c>
      <c r="N894" s="474">
        <v>1</v>
      </c>
      <c r="O894" s="474" t="s">
        <v>545</v>
      </c>
      <c r="P894" s="404"/>
      <c r="Q894" s="405" t="s">
        <v>51</v>
      </c>
      <c r="R894" s="230" t="s">
        <v>14733</v>
      </c>
    </row>
    <row r="895" spans="1:18" x14ac:dyDescent="0.25">
      <c r="A895" s="399" t="s">
        <v>14735</v>
      </c>
      <c r="B895" s="469">
        <v>11226.6</v>
      </c>
      <c r="C895" s="401">
        <v>405</v>
      </c>
      <c r="D895" s="470">
        <v>44826</v>
      </c>
      <c r="E895" s="471">
        <v>5</v>
      </c>
      <c r="F895" s="472">
        <v>44820</v>
      </c>
      <c r="G895" s="499">
        <v>44828</v>
      </c>
      <c r="H895" s="539"/>
      <c r="I895" s="474" t="s">
        <v>511</v>
      </c>
      <c r="J895" s="474">
        <v>54</v>
      </c>
      <c r="K895" s="474">
        <v>8</v>
      </c>
      <c r="L895" s="474">
        <v>27</v>
      </c>
      <c r="M895" s="474">
        <v>1</v>
      </c>
      <c r="N895" s="474">
        <v>1</v>
      </c>
      <c r="O895" s="474" t="s">
        <v>13719</v>
      </c>
      <c r="P895" s="404"/>
      <c r="Q895" s="405" t="s">
        <v>14736</v>
      </c>
      <c r="R895" s="230" t="s">
        <v>14737</v>
      </c>
    </row>
    <row r="896" spans="1:18" x14ac:dyDescent="0.25">
      <c r="A896" s="459">
        <v>112096</v>
      </c>
      <c r="B896" s="535">
        <v>8445.7999999999993</v>
      </c>
      <c r="C896" s="461">
        <v>35</v>
      </c>
      <c r="D896" s="537">
        <v>44784</v>
      </c>
      <c r="E896" s="538">
        <v>3</v>
      </c>
      <c r="F896" s="537" t="s">
        <v>13655</v>
      </c>
      <c r="G896" s="462">
        <v>44827</v>
      </c>
      <c r="H896" s="462"/>
      <c r="I896" s="538" t="s">
        <v>511</v>
      </c>
      <c r="J896" s="538">
        <v>254</v>
      </c>
      <c r="K896" s="538">
        <v>21</v>
      </c>
      <c r="L896" s="538">
        <v>72</v>
      </c>
      <c r="M896" s="538">
        <v>1</v>
      </c>
      <c r="N896" s="538">
        <v>1</v>
      </c>
      <c r="O896" s="538" t="s">
        <v>13667</v>
      </c>
      <c r="P896" s="316"/>
      <c r="Q896" s="464" t="s">
        <v>14734</v>
      </c>
      <c r="R896" s="230" t="s">
        <v>14738</v>
      </c>
    </row>
    <row r="897" spans="1:18" x14ac:dyDescent="0.25">
      <c r="A897" s="399">
        <v>112421</v>
      </c>
      <c r="B897" s="469">
        <v>2868</v>
      </c>
      <c r="C897" s="401">
        <v>200</v>
      </c>
      <c r="D897" s="470">
        <v>44812</v>
      </c>
      <c r="E897" s="471">
        <v>10</v>
      </c>
      <c r="F897" s="472">
        <v>44813</v>
      </c>
      <c r="G897" s="473">
        <v>44827</v>
      </c>
      <c r="H897" s="229"/>
      <c r="I897" s="474" t="s">
        <v>511</v>
      </c>
      <c r="J897" s="474">
        <v>48</v>
      </c>
      <c r="K897" s="474">
        <v>4</v>
      </c>
      <c r="L897" s="474">
        <v>23</v>
      </c>
      <c r="M897" s="474">
        <v>1</v>
      </c>
      <c r="N897" s="474">
        <v>1</v>
      </c>
      <c r="O897" s="474" t="s">
        <v>13667</v>
      </c>
      <c r="P897" s="404" t="s">
        <v>14739</v>
      </c>
      <c r="Q897" s="405" t="s">
        <v>9300</v>
      </c>
      <c r="R897" s="230" t="s">
        <v>14738</v>
      </c>
    </row>
    <row r="898" spans="1:18" x14ac:dyDescent="0.25">
      <c r="A898" s="399" t="s">
        <v>14740</v>
      </c>
      <c r="B898" s="469">
        <v>1997.4</v>
      </c>
      <c r="C898" s="401">
        <v>45</v>
      </c>
      <c r="D898" s="470">
        <v>44826</v>
      </c>
      <c r="E898" s="471">
        <v>5</v>
      </c>
      <c r="F898" s="472">
        <v>44820</v>
      </c>
      <c r="G898" s="499">
        <v>44827</v>
      </c>
      <c r="H898" s="539"/>
      <c r="I898" s="474" t="s">
        <v>511</v>
      </c>
      <c r="J898" s="474">
        <v>54</v>
      </c>
      <c r="K898" s="474">
        <v>8</v>
      </c>
      <c r="L898" s="474">
        <v>27</v>
      </c>
      <c r="M898" s="474">
        <v>1</v>
      </c>
      <c r="N898" s="474">
        <v>1</v>
      </c>
      <c r="O898" s="474" t="s">
        <v>13719</v>
      </c>
      <c r="P898" s="404"/>
      <c r="Q898" s="405" t="s">
        <v>14736</v>
      </c>
      <c r="R898" s="230" t="s">
        <v>14738</v>
      </c>
    </row>
    <row r="899" spans="1:18" x14ac:dyDescent="0.25">
      <c r="A899" s="399" t="s">
        <v>14741</v>
      </c>
      <c r="B899" s="469">
        <v>44681</v>
      </c>
      <c r="C899" s="452">
        <v>70</v>
      </c>
      <c r="D899" s="470">
        <v>44432</v>
      </c>
      <c r="E899" s="471">
        <v>15</v>
      </c>
      <c r="F899" s="472" t="s">
        <v>13655</v>
      </c>
      <c r="G899" s="473">
        <v>44827</v>
      </c>
      <c r="H899" s="500"/>
      <c r="I899" s="474" t="s">
        <v>511</v>
      </c>
      <c r="J899" s="474">
        <v>3746</v>
      </c>
      <c r="K899" s="474">
        <v>5</v>
      </c>
      <c r="L899" s="474">
        <v>238</v>
      </c>
      <c r="M899" s="474">
        <v>1</v>
      </c>
      <c r="N899" s="474">
        <v>1</v>
      </c>
      <c r="O899" s="526" t="s">
        <v>13832</v>
      </c>
      <c r="P899" s="404"/>
      <c r="Q899" s="405" t="s">
        <v>14699</v>
      </c>
      <c r="R899" s="230" t="s">
        <v>14738</v>
      </c>
    </row>
    <row r="900" spans="1:18" x14ac:dyDescent="0.25">
      <c r="A900" s="399">
        <v>112461</v>
      </c>
      <c r="B900" s="469">
        <v>5303</v>
      </c>
      <c r="C900" s="401">
        <v>25</v>
      </c>
      <c r="D900" s="470">
        <v>44820</v>
      </c>
      <c r="E900" s="471">
        <v>5</v>
      </c>
      <c r="F900" s="472">
        <v>44820</v>
      </c>
      <c r="G900" s="473" t="s">
        <v>14742</v>
      </c>
      <c r="H900" s="539"/>
      <c r="I900" s="474" t="s">
        <v>511</v>
      </c>
      <c r="J900" s="474">
        <v>381</v>
      </c>
      <c r="K900" s="474">
        <v>22</v>
      </c>
      <c r="L900" s="474">
        <v>71</v>
      </c>
      <c r="M900" s="474">
        <v>1</v>
      </c>
      <c r="N900" s="474">
        <v>1</v>
      </c>
      <c r="O900" s="474" t="s">
        <v>13667</v>
      </c>
      <c r="P900" s="404"/>
      <c r="Q900" s="405" t="s">
        <v>14736</v>
      </c>
      <c r="R900" s="230" t="s">
        <v>14743</v>
      </c>
    </row>
    <row r="901" spans="1:18" x14ac:dyDescent="0.25">
      <c r="A901" s="621" t="s">
        <v>14744</v>
      </c>
      <c r="B901" s="622">
        <v>4163.5</v>
      </c>
      <c r="C901" s="623">
        <v>50</v>
      </c>
      <c r="D901" s="624">
        <v>44809</v>
      </c>
      <c r="E901" s="625">
        <v>10</v>
      </c>
      <c r="F901" s="626">
        <v>44798</v>
      </c>
      <c r="G901" s="627">
        <v>44826</v>
      </c>
      <c r="H901" s="628"/>
      <c r="I901" s="629" t="s">
        <v>511</v>
      </c>
      <c r="J901" s="629">
        <v>425</v>
      </c>
      <c r="K901" s="629">
        <v>0</v>
      </c>
      <c r="L901" s="629">
        <v>97</v>
      </c>
      <c r="M901" s="629">
        <v>1</v>
      </c>
      <c r="N901" s="629">
        <v>1</v>
      </c>
      <c r="O901" s="629" t="s">
        <v>13672</v>
      </c>
      <c r="P901" s="630"/>
      <c r="Q901" s="631" t="s">
        <v>9558</v>
      </c>
      <c r="R901" s="230" t="s">
        <v>14743</v>
      </c>
    </row>
    <row r="902" spans="1:18" x14ac:dyDescent="0.25">
      <c r="A902" s="332">
        <v>111644</v>
      </c>
      <c r="B902" s="528">
        <v>13344.5</v>
      </c>
      <c r="C902" s="333">
        <v>50</v>
      </c>
      <c r="D902" s="530">
        <v>44777</v>
      </c>
      <c r="E902" s="531" t="s">
        <v>14745</v>
      </c>
      <c r="F902" s="530">
        <v>44817</v>
      </c>
      <c r="G902" s="334">
        <v>44825</v>
      </c>
      <c r="H902" s="334"/>
      <c r="I902" s="531" t="s">
        <v>511</v>
      </c>
      <c r="J902" s="531">
        <v>1033</v>
      </c>
      <c r="K902" s="531">
        <v>0</v>
      </c>
      <c r="L902" s="531">
        <v>99</v>
      </c>
      <c r="M902" s="531">
        <v>1</v>
      </c>
      <c r="N902" s="531">
        <v>1</v>
      </c>
      <c r="O902" s="332" t="s">
        <v>13713</v>
      </c>
      <c r="P902" s="532" t="s">
        <v>14746</v>
      </c>
      <c r="Q902" s="337" t="s">
        <v>9347</v>
      </c>
      <c r="R902" s="230" t="s">
        <v>14747</v>
      </c>
    </row>
    <row r="903" spans="1:18" x14ac:dyDescent="0.25">
      <c r="A903" s="399">
        <v>109892</v>
      </c>
      <c r="B903" s="469">
        <v>1304.0999999999999</v>
      </c>
      <c r="C903" s="401">
        <v>3</v>
      </c>
      <c r="D903" s="470">
        <v>44830</v>
      </c>
      <c r="E903" s="471">
        <v>10</v>
      </c>
      <c r="F903" s="472">
        <v>44816</v>
      </c>
      <c r="G903" s="473">
        <v>44830</v>
      </c>
      <c r="H903" s="229"/>
      <c r="I903" s="474" t="s">
        <v>511</v>
      </c>
      <c r="J903" s="474">
        <v>104</v>
      </c>
      <c r="K903" s="474">
        <v>22</v>
      </c>
      <c r="L903" s="474">
        <v>23</v>
      </c>
      <c r="M903" s="474">
        <v>1</v>
      </c>
      <c r="N903" s="474">
        <v>1</v>
      </c>
      <c r="O903" s="474" t="s">
        <v>13667</v>
      </c>
      <c r="P903" s="404" t="s">
        <v>14748</v>
      </c>
      <c r="Q903" s="405" t="s">
        <v>9107</v>
      </c>
      <c r="R903" s="230" t="s">
        <v>14747</v>
      </c>
    </row>
    <row r="904" spans="1:18" x14ac:dyDescent="0.25">
      <c r="A904" s="399" t="s">
        <v>14749</v>
      </c>
      <c r="B904" s="469">
        <v>547.95000000000005</v>
      </c>
      <c r="C904" s="452">
        <v>3</v>
      </c>
      <c r="D904" s="470">
        <v>44816</v>
      </c>
      <c r="E904" s="471">
        <v>5</v>
      </c>
      <c r="F904" s="472">
        <v>44819</v>
      </c>
      <c r="G904" s="473">
        <v>44826</v>
      </c>
      <c r="H904" s="229"/>
      <c r="I904" s="474" t="s">
        <v>13664</v>
      </c>
      <c r="J904" s="474">
        <v>477</v>
      </c>
      <c r="K904" s="474">
        <v>14</v>
      </c>
      <c r="L904" s="474">
        <v>118</v>
      </c>
      <c r="M904" s="474">
        <v>1</v>
      </c>
      <c r="N904" s="474">
        <v>1</v>
      </c>
      <c r="O904" s="474" t="s">
        <v>13713</v>
      </c>
      <c r="P904" s="404"/>
      <c r="Q904" s="405" t="s">
        <v>14750</v>
      </c>
      <c r="R904" s="230" t="s">
        <v>14747</v>
      </c>
    </row>
    <row r="905" spans="1:18" x14ac:dyDescent="0.25">
      <c r="A905" s="399" t="s">
        <v>14751</v>
      </c>
      <c r="B905" s="469">
        <v>2135</v>
      </c>
      <c r="C905" s="452">
        <v>50</v>
      </c>
      <c r="D905" s="470">
        <v>44811</v>
      </c>
      <c r="E905" s="471">
        <v>9</v>
      </c>
      <c r="F905" s="472">
        <v>44804</v>
      </c>
      <c r="G905" s="473">
        <v>44844</v>
      </c>
      <c r="H905" s="229"/>
      <c r="I905" s="474" t="s">
        <v>511</v>
      </c>
      <c r="J905" s="474">
        <v>89</v>
      </c>
      <c r="K905" s="474">
        <v>7</v>
      </c>
      <c r="L905" s="474">
        <v>45</v>
      </c>
      <c r="M905" s="474">
        <v>0</v>
      </c>
      <c r="N905" s="474">
        <v>1</v>
      </c>
      <c r="O905" s="474" t="s">
        <v>545</v>
      </c>
      <c r="P905" s="404" t="s">
        <v>14752</v>
      </c>
      <c r="Q905" s="405" t="s">
        <v>9342</v>
      </c>
      <c r="R905" s="230" t="s">
        <v>14747</v>
      </c>
    </row>
    <row r="906" spans="1:18" x14ac:dyDescent="0.25">
      <c r="A906" s="488">
        <v>112626</v>
      </c>
      <c r="B906" s="469">
        <v>3874</v>
      </c>
      <c r="C906" s="401">
        <v>200</v>
      </c>
      <c r="D906" s="470">
        <v>44831</v>
      </c>
      <c r="E906" s="471">
        <v>5</v>
      </c>
      <c r="F906" s="472">
        <v>44817</v>
      </c>
      <c r="G906" s="473">
        <v>44824</v>
      </c>
      <c r="H906" s="229"/>
      <c r="I906" s="474" t="s">
        <v>511</v>
      </c>
      <c r="J906" s="474">
        <v>31</v>
      </c>
      <c r="K906" s="474">
        <v>14</v>
      </c>
      <c r="L906" s="474">
        <v>3</v>
      </c>
      <c r="M906" s="474">
        <v>0</v>
      </c>
      <c r="N906" s="474">
        <v>1</v>
      </c>
      <c r="O906" s="474" t="s">
        <v>545</v>
      </c>
      <c r="P906" s="404"/>
      <c r="Q906" s="405" t="s">
        <v>9347</v>
      </c>
      <c r="R906" s="230" t="s">
        <v>14747</v>
      </c>
    </row>
    <row r="907" spans="1:18" x14ac:dyDescent="0.25">
      <c r="A907" s="599" t="s">
        <v>14753</v>
      </c>
      <c r="B907" s="600">
        <v>200.8</v>
      </c>
      <c r="C907" s="601">
        <v>1</v>
      </c>
      <c r="D907" s="602">
        <v>44805</v>
      </c>
      <c r="E907" s="603">
        <v>15</v>
      </c>
      <c r="F907" s="604">
        <v>44798</v>
      </c>
      <c r="G907" s="605" t="s">
        <v>14754</v>
      </c>
      <c r="H907" s="606"/>
      <c r="I907" s="632" t="s">
        <v>13664</v>
      </c>
      <c r="J907" s="607">
        <v>353</v>
      </c>
      <c r="K907" s="607">
        <v>29</v>
      </c>
      <c r="L907" s="607">
        <v>93</v>
      </c>
      <c r="M907" s="607">
        <v>1</v>
      </c>
      <c r="N907" s="607">
        <v>1</v>
      </c>
      <c r="O907" s="607" t="s">
        <v>13713</v>
      </c>
      <c r="P907" s="609"/>
      <c r="Q907" s="610" t="s">
        <v>9558</v>
      </c>
      <c r="R907" s="230" t="s">
        <v>14755</v>
      </c>
    </row>
    <row r="908" spans="1:18" x14ac:dyDescent="0.25">
      <c r="A908" s="399" t="s">
        <v>14756</v>
      </c>
      <c r="B908" s="469">
        <v>11619.4</v>
      </c>
      <c r="C908" s="452">
        <v>109</v>
      </c>
      <c r="D908" s="470">
        <v>44790</v>
      </c>
      <c r="E908" s="471">
        <v>5</v>
      </c>
      <c r="F908" s="472">
        <v>44816</v>
      </c>
      <c r="G908" s="473">
        <v>44823</v>
      </c>
      <c r="H908" s="229"/>
      <c r="I908" s="474" t="s">
        <v>511</v>
      </c>
      <c r="J908" s="474">
        <v>284</v>
      </c>
      <c r="K908" s="474">
        <v>12</v>
      </c>
      <c r="L908" s="474">
        <v>91</v>
      </c>
      <c r="M908" s="474">
        <v>1</v>
      </c>
      <c r="N908" s="474">
        <v>1</v>
      </c>
      <c r="O908" s="474" t="s">
        <v>13713</v>
      </c>
      <c r="P908" s="404" t="s">
        <v>13940</v>
      </c>
      <c r="Q908" s="405" t="s">
        <v>51</v>
      </c>
      <c r="R908" s="230" t="s">
        <v>14755</v>
      </c>
    </row>
    <row r="909" spans="1:18" x14ac:dyDescent="0.25">
      <c r="A909" s="308">
        <v>112920</v>
      </c>
      <c r="B909" s="475">
        <v>5180</v>
      </c>
      <c r="C909" s="309">
        <v>25</v>
      </c>
      <c r="D909" s="476">
        <v>44820</v>
      </c>
      <c r="E909" s="477">
        <v>3</v>
      </c>
      <c r="F909" s="476">
        <v>44818</v>
      </c>
      <c r="G909" s="310">
        <v>44823</v>
      </c>
      <c r="H909" s="310"/>
      <c r="I909" s="477" t="s">
        <v>511</v>
      </c>
      <c r="J909" s="477">
        <v>41</v>
      </c>
      <c r="K909" s="477">
        <v>14</v>
      </c>
      <c r="L909" s="477">
        <v>14</v>
      </c>
      <c r="M909" s="477">
        <v>1</v>
      </c>
      <c r="N909" s="477">
        <v>1</v>
      </c>
      <c r="O909" s="477" t="s">
        <v>13667</v>
      </c>
      <c r="P909" s="312" t="s">
        <v>14757</v>
      </c>
      <c r="Q909" s="313" t="s">
        <v>14758</v>
      </c>
      <c r="R909" s="230" t="s">
        <v>14755</v>
      </c>
    </row>
    <row r="910" spans="1:18" x14ac:dyDescent="0.25">
      <c r="A910" s="399">
        <v>112757</v>
      </c>
      <c r="B910" s="469">
        <v>7866</v>
      </c>
      <c r="C910" s="401">
        <v>8</v>
      </c>
      <c r="D910" s="470">
        <v>44818</v>
      </c>
      <c r="E910" s="471">
        <v>5</v>
      </c>
      <c r="F910" s="472">
        <v>44816</v>
      </c>
      <c r="G910" s="473">
        <v>44823</v>
      </c>
      <c r="H910" s="229"/>
      <c r="I910" s="474" t="s">
        <v>511</v>
      </c>
      <c r="J910" s="474">
        <v>508</v>
      </c>
      <c r="K910" s="474">
        <v>156</v>
      </c>
      <c r="L910" s="474">
        <v>34</v>
      </c>
      <c r="M910" s="474">
        <v>1</v>
      </c>
      <c r="N910" s="474">
        <v>1</v>
      </c>
      <c r="O910" s="474" t="s">
        <v>13667</v>
      </c>
      <c r="P910" s="404"/>
      <c r="Q910" s="405" t="s">
        <v>9107</v>
      </c>
      <c r="R910" s="230" t="s">
        <v>14755</v>
      </c>
    </row>
    <row r="911" spans="1:18" x14ac:dyDescent="0.25">
      <c r="A911" s="399">
        <v>112309</v>
      </c>
      <c r="B911" s="469">
        <v>3672</v>
      </c>
      <c r="C911" s="401">
        <v>30</v>
      </c>
      <c r="D911" s="470">
        <v>44818</v>
      </c>
      <c r="E911" s="471">
        <v>20</v>
      </c>
      <c r="F911" s="472">
        <v>44795</v>
      </c>
      <c r="G911" s="473">
        <v>44823</v>
      </c>
      <c r="H911" s="229"/>
      <c r="I911" s="474" t="s">
        <v>511</v>
      </c>
      <c r="J911" s="474">
        <v>0</v>
      </c>
      <c r="K911" s="474">
        <v>68</v>
      </c>
      <c r="L911" s="474">
        <v>0</v>
      </c>
      <c r="M911" s="474">
        <v>0</v>
      </c>
      <c r="N911" s="474">
        <v>0</v>
      </c>
      <c r="O911" s="474">
        <v>0</v>
      </c>
      <c r="P911" s="404" t="s">
        <v>14759</v>
      </c>
      <c r="Q911" s="405" t="s">
        <v>13792</v>
      </c>
      <c r="R911" s="230" t="s">
        <v>14755</v>
      </c>
    </row>
    <row r="912" spans="1:18" x14ac:dyDescent="0.25">
      <c r="A912" s="399" t="s">
        <v>14760</v>
      </c>
      <c r="B912" s="469">
        <v>649.79999999999995</v>
      </c>
      <c r="C912" s="401">
        <v>60</v>
      </c>
      <c r="D912" s="470">
        <v>44750</v>
      </c>
      <c r="E912" s="471">
        <v>20</v>
      </c>
      <c r="F912" s="472">
        <v>44728</v>
      </c>
      <c r="G912" s="473">
        <v>44823</v>
      </c>
      <c r="H912" s="229"/>
      <c r="I912" s="474" t="s">
        <v>511</v>
      </c>
      <c r="J912" s="474">
        <v>45</v>
      </c>
      <c r="K912" s="474">
        <v>2</v>
      </c>
      <c r="L912" s="474">
        <v>25</v>
      </c>
      <c r="M912" s="474">
        <v>0</v>
      </c>
      <c r="N912" s="474">
        <v>1</v>
      </c>
      <c r="O912" s="526" t="s">
        <v>545</v>
      </c>
      <c r="P912" s="404"/>
      <c r="Q912" s="405" t="s">
        <v>8961</v>
      </c>
      <c r="R912" s="230" t="s">
        <v>14755</v>
      </c>
    </row>
    <row r="913" spans="1:18" x14ac:dyDescent="0.25">
      <c r="A913" s="399">
        <v>110180</v>
      </c>
      <c r="B913" s="469">
        <v>4398</v>
      </c>
      <c r="C913" s="401">
        <v>15</v>
      </c>
      <c r="D913" s="470">
        <v>44812</v>
      </c>
      <c r="E913" s="471">
        <v>10</v>
      </c>
      <c r="F913" s="472">
        <v>44805</v>
      </c>
      <c r="G913" s="473" t="s">
        <v>14761</v>
      </c>
      <c r="H913" s="229"/>
      <c r="I913" s="474" t="s">
        <v>13664</v>
      </c>
      <c r="J913" s="474">
        <v>284</v>
      </c>
      <c r="K913" s="474">
        <v>53</v>
      </c>
      <c r="L913" s="474">
        <v>37</v>
      </c>
      <c r="M913" s="474">
        <v>1</v>
      </c>
      <c r="N913" s="474">
        <v>1</v>
      </c>
      <c r="O913" s="474" t="s">
        <v>13667</v>
      </c>
      <c r="P913" s="404"/>
      <c r="Q913" s="405" t="s">
        <v>9425</v>
      </c>
      <c r="R913" s="230" t="s">
        <v>14755</v>
      </c>
    </row>
    <row r="914" spans="1:18" x14ac:dyDescent="0.25">
      <c r="A914" s="399" t="s">
        <v>14762</v>
      </c>
      <c r="B914" s="469">
        <v>8558.0499999999993</v>
      </c>
      <c r="C914" s="452" t="s">
        <v>9393</v>
      </c>
      <c r="D914" s="470">
        <v>44816</v>
      </c>
      <c r="E914" s="471">
        <v>5</v>
      </c>
      <c r="F914" s="472">
        <v>44813</v>
      </c>
      <c r="G914" s="473">
        <v>44820</v>
      </c>
      <c r="H914" s="229"/>
      <c r="I914" s="474" t="s">
        <v>13664</v>
      </c>
      <c r="J914" s="474">
        <v>477</v>
      </c>
      <c r="K914" s="474">
        <v>14</v>
      </c>
      <c r="L914" s="474">
        <v>118</v>
      </c>
      <c r="M914" s="474">
        <v>1</v>
      </c>
      <c r="N914" s="474">
        <v>1</v>
      </c>
      <c r="O914" s="474" t="s">
        <v>13713</v>
      </c>
      <c r="P914" s="404"/>
      <c r="Q914" s="405" t="s">
        <v>14763</v>
      </c>
      <c r="R914" s="230" t="s">
        <v>14764</v>
      </c>
    </row>
    <row r="915" spans="1:18" x14ac:dyDescent="0.25">
      <c r="A915" s="599" t="s">
        <v>14765</v>
      </c>
      <c r="B915" s="600">
        <v>3811.2</v>
      </c>
      <c r="C915" s="601">
        <v>14</v>
      </c>
      <c r="D915" s="602">
        <v>44805</v>
      </c>
      <c r="E915" s="603">
        <v>15</v>
      </c>
      <c r="F915" s="604">
        <v>44798</v>
      </c>
      <c r="G915" s="605" t="s">
        <v>14754</v>
      </c>
      <c r="H915" s="606"/>
      <c r="I915" s="632" t="s">
        <v>13664</v>
      </c>
      <c r="J915" s="607">
        <v>353</v>
      </c>
      <c r="K915" s="607">
        <v>29</v>
      </c>
      <c r="L915" s="607">
        <v>93</v>
      </c>
      <c r="M915" s="607">
        <v>1</v>
      </c>
      <c r="N915" s="607">
        <v>1</v>
      </c>
      <c r="O915" s="607" t="s">
        <v>13713</v>
      </c>
      <c r="P915" s="609"/>
      <c r="Q915" s="610" t="s">
        <v>9558</v>
      </c>
      <c r="R915" s="230" t="s">
        <v>14764</v>
      </c>
    </row>
    <row r="916" spans="1:18" x14ac:dyDescent="0.25">
      <c r="A916" s="399">
        <v>112759</v>
      </c>
      <c r="B916" s="469">
        <v>5332</v>
      </c>
      <c r="C916" s="401">
        <v>8</v>
      </c>
      <c r="D916" s="470">
        <v>44818</v>
      </c>
      <c r="E916" s="471">
        <v>5</v>
      </c>
      <c r="F916" s="472" t="s">
        <v>13655</v>
      </c>
      <c r="G916" s="473" t="s">
        <v>14766</v>
      </c>
      <c r="H916" s="229"/>
      <c r="I916" s="474" t="s">
        <v>511</v>
      </c>
      <c r="J916" s="474">
        <v>101</v>
      </c>
      <c r="K916" s="474">
        <v>107</v>
      </c>
      <c r="L916" s="474">
        <v>22</v>
      </c>
      <c r="M916" s="474">
        <v>0</v>
      </c>
      <c r="N916" s="474">
        <v>1</v>
      </c>
      <c r="O916" s="474" t="s">
        <v>545</v>
      </c>
      <c r="P916" s="404"/>
      <c r="Q916" s="405" t="s">
        <v>14767</v>
      </c>
      <c r="R916" s="230" t="s">
        <v>14764</v>
      </c>
    </row>
    <row r="917" spans="1:18" x14ac:dyDescent="0.25">
      <c r="A917" s="399">
        <v>111849</v>
      </c>
      <c r="B917" s="469">
        <v>12966.5</v>
      </c>
      <c r="C917" s="401">
        <v>150</v>
      </c>
      <c r="D917" s="470">
        <v>44817</v>
      </c>
      <c r="E917" s="471">
        <v>9</v>
      </c>
      <c r="F917" s="472">
        <v>44806</v>
      </c>
      <c r="G917" s="473" t="s">
        <v>14761</v>
      </c>
      <c r="H917" s="229"/>
      <c r="I917" s="474" t="s">
        <v>511</v>
      </c>
      <c r="J917" s="474">
        <v>487</v>
      </c>
      <c r="K917" s="474">
        <v>4</v>
      </c>
      <c r="L917" s="474">
        <v>95</v>
      </c>
      <c r="M917" s="474">
        <v>1</v>
      </c>
      <c r="N917" s="474">
        <v>1</v>
      </c>
      <c r="O917" s="474" t="s">
        <v>13672</v>
      </c>
      <c r="P917" s="404"/>
      <c r="Q917" s="405" t="s">
        <v>9436</v>
      </c>
      <c r="R917" s="230" t="s">
        <v>14764</v>
      </c>
    </row>
    <row r="918" spans="1:18" x14ac:dyDescent="0.25">
      <c r="A918" s="399">
        <v>112483</v>
      </c>
      <c r="B918" s="469">
        <v>4284</v>
      </c>
      <c r="C918" s="401">
        <v>280</v>
      </c>
      <c r="D918" s="470"/>
      <c r="E918" s="471"/>
      <c r="F918" s="472">
        <v>44799</v>
      </c>
      <c r="G918" s="473" t="s">
        <v>13773</v>
      </c>
      <c r="H918" s="229"/>
      <c r="I918" s="474" t="s">
        <v>511</v>
      </c>
      <c r="J918" s="474">
        <v>117</v>
      </c>
      <c r="K918" s="474">
        <v>11</v>
      </c>
      <c r="L918" s="474">
        <v>52</v>
      </c>
      <c r="M918" s="474">
        <v>0</v>
      </c>
      <c r="N918" s="474">
        <v>1</v>
      </c>
      <c r="O918" s="474" t="s">
        <v>640</v>
      </c>
      <c r="P918" s="404"/>
      <c r="Q918" s="405" t="s">
        <v>14768</v>
      </c>
      <c r="R918" s="230" t="s">
        <v>14769</v>
      </c>
    </row>
    <row r="919" spans="1:18" x14ac:dyDescent="0.25">
      <c r="A919" s="308" t="s">
        <v>14770</v>
      </c>
      <c r="B919" s="475">
        <v>1583.1</v>
      </c>
      <c r="C919" s="534">
        <v>15</v>
      </c>
      <c r="D919" s="476">
        <v>44805</v>
      </c>
      <c r="E919" s="477">
        <v>3</v>
      </c>
      <c r="F919" s="476">
        <v>44816</v>
      </c>
      <c r="G919" s="310">
        <v>44819</v>
      </c>
      <c r="H919" s="310"/>
      <c r="I919" s="477" t="s">
        <v>511</v>
      </c>
      <c r="J919" s="477">
        <v>198</v>
      </c>
      <c r="K919" s="477">
        <v>16</v>
      </c>
      <c r="L919" s="477">
        <v>63</v>
      </c>
      <c r="M919" s="477">
        <v>1</v>
      </c>
      <c r="N919" s="477">
        <v>1</v>
      </c>
      <c r="O919" s="477" t="s">
        <v>13667</v>
      </c>
      <c r="P919" s="312"/>
      <c r="Q919" s="313" t="s">
        <v>9107</v>
      </c>
      <c r="R919" s="230" t="s">
        <v>14769</v>
      </c>
    </row>
    <row r="920" spans="1:18" x14ac:dyDescent="0.25">
      <c r="A920" s="399">
        <v>109852</v>
      </c>
      <c r="B920" s="469">
        <v>6947.5</v>
      </c>
      <c r="C920" s="401">
        <v>250</v>
      </c>
      <c r="D920" s="470">
        <v>44734</v>
      </c>
      <c r="E920" s="471">
        <v>9</v>
      </c>
      <c r="F920" s="472">
        <v>44805</v>
      </c>
      <c r="G920" s="473" t="s">
        <v>13773</v>
      </c>
      <c r="H920" s="229"/>
      <c r="I920" s="474" t="s">
        <v>511</v>
      </c>
      <c r="J920" s="474">
        <v>117</v>
      </c>
      <c r="K920" s="474">
        <v>11</v>
      </c>
      <c r="L920" s="474">
        <v>52</v>
      </c>
      <c r="M920" s="474">
        <v>0</v>
      </c>
      <c r="N920" s="474">
        <v>1</v>
      </c>
      <c r="O920" s="474" t="s">
        <v>640</v>
      </c>
      <c r="P920" s="404"/>
      <c r="Q920" s="405" t="s">
        <v>9425</v>
      </c>
      <c r="R920" s="230" t="s">
        <v>14769</v>
      </c>
    </row>
    <row r="921" spans="1:18" x14ac:dyDescent="0.25">
      <c r="A921" s="399">
        <v>111909</v>
      </c>
      <c r="B921" s="469">
        <v>2692.8</v>
      </c>
      <c r="C921" s="401">
        <v>60</v>
      </c>
      <c r="D921" s="470">
        <v>44813</v>
      </c>
      <c r="E921" s="471">
        <v>10</v>
      </c>
      <c r="F921" s="472">
        <v>44804</v>
      </c>
      <c r="G921" s="473" t="s">
        <v>13773</v>
      </c>
      <c r="H921" s="229"/>
      <c r="I921" s="474" t="s">
        <v>511</v>
      </c>
      <c r="J921" s="474">
        <v>114</v>
      </c>
      <c r="K921" s="474">
        <v>20</v>
      </c>
      <c r="L921" s="474">
        <v>57</v>
      </c>
      <c r="M921" s="474">
        <v>1</v>
      </c>
      <c r="N921" s="474">
        <v>1</v>
      </c>
      <c r="O921" s="474" t="s">
        <v>13667</v>
      </c>
      <c r="P921" s="404" t="s">
        <v>14771</v>
      </c>
      <c r="Q921" s="405" t="s">
        <v>9342</v>
      </c>
      <c r="R921" s="230" t="s">
        <v>14772</v>
      </c>
    </row>
    <row r="922" spans="1:18" x14ac:dyDescent="0.25">
      <c r="A922" s="399" t="s">
        <v>14773</v>
      </c>
      <c r="B922" s="469">
        <v>9785.25</v>
      </c>
      <c r="C922" s="452">
        <v>75</v>
      </c>
      <c r="D922" s="470">
        <v>44715</v>
      </c>
      <c r="E922" s="471">
        <v>5</v>
      </c>
      <c r="F922" s="472">
        <v>44811</v>
      </c>
      <c r="G922" s="473">
        <v>44818</v>
      </c>
      <c r="H922" s="229"/>
      <c r="I922" s="474" t="s">
        <v>511</v>
      </c>
      <c r="J922" s="474">
        <v>265</v>
      </c>
      <c r="K922" s="474">
        <v>11</v>
      </c>
      <c r="L922" s="474">
        <v>43</v>
      </c>
      <c r="M922" s="474">
        <v>1</v>
      </c>
      <c r="N922" s="474">
        <v>1</v>
      </c>
      <c r="O922" s="526" t="s">
        <v>13713</v>
      </c>
      <c r="P922" s="404" t="s">
        <v>14774</v>
      </c>
      <c r="Q922" s="405" t="s">
        <v>14775</v>
      </c>
      <c r="R922" s="230" t="s">
        <v>14772</v>
      </c>
    </row>
    <row r="923" spans="1:18" x14ac:dyDescent="0.25">
      <c r="A923" s="399">
        <v>112492</v>
      </c>
      <c r="B923" s="469">
        <v>6064.8</v>
      </c>
      <c r="C923" s="401">
        <v>60</v>
      </c>
      <c r="D923" s="470">
        <v>44816</v>
      </c>
      <c r="E923" s="471">
        <v>5</v>
      </c>
      <c r="F923" s="472">
        <v>44806</v>
      </c>
      <c r="G923" s="473" t="s">
        <v>13773</v>
      </c>
      <c r="H923" s="229"/>
      <c r="I923" s="474" t="s">
        <v>511</v>
      </c>
      <c r="J923" s="474">
        <v>270</v>
      </c>
      <c r="K923" s="474">
        <v>0</v>
      </c>
      <c r="L923" s="474">
        <v>95</v>
      </c>
      <c r="M923" s="474">
        <v>1</v>
      </c>
      <c r="N923" s="474">
        <v>1</v>
      </c>
      <c r="O923" s="474" t="s">
        <v>13667</v>
      </c>
      <c r="P923" s="404"/>
      <c r="Q923" s="405" t="s">
        <v>9436</v>
      </c>
      <c r="R923" s="230" t="s">
        <v>14772</v>
      </c>
    </row>
    <row r="924" spans="1:18" x14ac:dyDescent="0.25">
      <c r="A924" s="399">
        <v>112493</v>
      </c>
      <c r="B924" s="469">
        <v>3766</v>
      </c>
      <c r="C924" s="401">
        <v>40</v>
      </c>
      <c r="D924" s="470">
        <v>44816</v>
      </c>
      <c r="E924" s="471">
        <v>5</v>
      </c>
      <c r="F924" s="472">
        <v>44806</v>
      </c>
      <c r="G924" s="473" t="s">
        <v>13773</v>
      </c>
      <c r="H924" s="229"/>
      <c r="I924" s="474" t="s">
        <v>511</v>
      </c>
      <c r="J924" s="474">
        <v>271</v>
      </c>
      <c r="K924" s="474">
        <v>0</v>
      </c>
      <c r="L924" s="474">
        <v>95</v>
      </c>
      <c r="M924" s="474">
        <v>1</v>
      </c>
      <c r="N924" s="474">
        <v>1</v>
      </c>
      <c r="O924" s="474" t="s">
        <v>13667</v>
      </c>
      <c r="P924" s="404"/>
      <c r="Q924" s="405" t="s">
        <v>9436</v>
      </c>
      <c r="R924" s="230" t="s">
        <v>14772</v>
      </c>
    </row>
    <row r="925" spans="1:18" x14ac:dyDescent="0.25">
      <c r="A925" s="399" t="s">
        <v>14776</v>
      </c>
      <c r="B925" s="469">
        <v>2135</v>
      </c>
      <c r="C925" s="401">
        <v>50</v>
      </c>
      <c r="D925" s="470">
        <v>44811</v>
      </c>
      <c r="E925" s="471">
        <v>9</v>
      </c>
      <c r="F925" s="472">
        <v>44804</v>
      </c>
      <c r="G925" s="473" t="s">
        <v>14777</v>
      </c>
      <c r="H925" s="229"/>
      <c r="I925" s="474" t="s">
        <v>511</v>
      </c>
      <c r="J925" s="474">
        <v>89</v>
      </c>
      <c r="K925" s="474">
        <v>7</v>
      </c>
      <c r="L925" s="474">
        <v>45</v>
      </c>
      <c r="M925" s="474">
        <v>0</v>
      </c>
      <c r="N925" s="474">
        <v>1</v>
      </c>
      <c r="O925" s="474" t="s">
        <v>545</v>
      </c>
      <c r="P925" s="404" t="s">
        <v>14752</v>
      </c>
      <c r="Q925" s="405" t="s">
        <v>9342</v>
      </c>
      <c r="R925" s="230" t="s">
        <v>14778</v>
      </c>
    </row>
    <row r="926" spans="1:18" x14ac:dyDescent="0.25">
      <c r="A926" s="399" t="s">
        <v>14779</v>
      </c>
      <c r="B926" s="469">
        <v>3528</v>
      </c>
      <c r="C926" s="401">
        <v>4</v>
      </c>
      <c r="D926" s="470">
        <v>44788</v>
      </c>
      <c r="E926" s="471">
        <v>5</v>
      </c>
      <c r="F926" s="472">
        <v>44810</v>
      </c>
      <c r="G926" s="473">
        <v>44817</v>
      </c>
      <c r="H926" s="229"/>
      <c r="I926" s="474" t="s">
        <v>511</v>
      </c>
      <c r="J926" s="474">
        <v>648</v>
      </c>
      <c r="K926" s="474">
        <v>71</v>
      </c>
      <c r="L926" s="474">
        <v>93</v>
      </c>
      <c r="M926" s="474">
        <v>0</v>
      </c>
      <c r="N926" s="474">
        <v>1</v>
      </c>
      <c r="O926" s="474" t="s">
        <v>640</v>
      </c>
      <c r="P926" s="404"/>
      <c r="Q926" s="405" t="s">
        <v>3857</v>
      </c>
      <c r="R926" s="230" t="s">
        <v>14778</v>
      </c>
    </row>
    <row r="927" spans="1:18" x14ac:dyDescent="0.25">
      <c r="A927" s="633">
        <v>112363</v>
      </c>
      <c r="B927" s="634">
        <v>9301.65</v>
      </c>
      <c r="C927" s="635">
        <v>3</v>
      </c>
      <c r="D927" s="564">
        <v>44806</v>
      </c>
      <c r="E927" s="636">
        <v>5</v>
      </c>
      <c r="F927" s="564" t="s">
        <v>13655</v>
      </c>
      <c r="G927" s="191" t="s">
        <v>14780</v>
      </c>
      <c r="H927" s="191"/>
      <c r="I927" s="636" t="s">
        <v>511</v>
      </c>
      <c r="J927" s="636">
        <v>1385</v>
      </c>
      <c r="K927" s="636">
        <v>14</v>
      </c>
      <c r="L927" s="636">
        <v>204</v>
      </c>
      <c r="M927" s="636">
        <v>1</v>
      </c>
      <c r="N927" s="636">
        <v>1</v>
      </c>
      <c r="O927" s="636" t="s">
        <v>13672</v>
      </c>
      <c r="P927" s="637"/>
      <c r="Q927" s="638" t="s">
        <v>14781</v>
      </c>
      <c r="R927" s="230" t="s">
        <v>14782</v>
      </c>
    </row>
    <row r="928" spans="1:18" x14ac:dyDescent="0.25">
      <c r="A928" s="599">
        <v>111957</v>
      </c>
      <c r="B928" s="600">
        <v>5402</v>
      </c>
      <c r="C928" s="601">
        <v>10</v>
      </c>
      <c r="D928" s="602">
        <v>44812</v>
      </c>
      <c r="E928" s="603">
        <v>10</v>
      </c>
      <c r="F928" s="604">
        <v>44799</v>
      </c>
      <c r="G928" s="605" t="s">
        <v>13782</v>
      </c>
      <c r="H928" s="639"/>
      <c r="I928" s="607" t="s">
        <v>511</v>
      </c>
      <c r="J928" s="607">
        <v>729</v>
      </c>
      <c r="K928" s="607">
        <v>22</v>
      </c>
      <c r="L928" s="607">
        <v>117</v>
      </c>
      <c r="M928" s="607">
        <v>1</v>
      </c>
      <c r="N928" s="607">
        <v>1</v>
      </c>
      <c r="O928" s="607" t="s">
        <v>13713</v>
      </c>
      <c r="P928" s="609"/>
      <c r="Q928" s="610" t="s">
        <v>14768</v>
      </c>
      <c r="R928" s="230" t="s">
        <v>14782</v>
      </c>
    </row>
    <row r="929" spans="1:18" x14ac:dyDescent="0.25">
      <c r="A929" s="526" t="s">
        <v>14783</v>
      </c>
      <c r="B929" s="469">
        <v>2028.5</v>
      </c>
      <c r="C929" s="469">
        <v>50</v>
      </c>
      <c r="D929" s="472">
        <v>44712</v>
      </c>
      <c r="E929" s="474">
        <v>20</v>
      </c>
      <c r="F929" s="472">
        <v>44791</v>
      </c>
      <c r="G929" s="473">
        <v>44819</v>
      </c>
      <c r="H929" s="229"/>
      <c r="I929" s="474" t="s">
        <v>511</v>
      </c>
      <c r="J929" s="474">
        <v>171</v>
      </c>
      <c r="K929" s="474">
        <v>14</v>
      </c>
      <c r="L929" s="474">
        <v>29</v>
      </c>
      <c r="M929" s="474">
        <v>1</v>
      </c>
      <c r="N929" s="474">
        <v>1</v>
      </c>
      <c r="O929" s="526" t="s">
        <v>13667</v>
      </c>
      <c r="P929" s="526"/>
      <c r="Q929" s="405" t="s">
        <v>9574</v>
      </c>
      <c r="R929" s="230" t="s">
        <v>14782</v>
      </c>
    </row>
    <row r="930" spans="1:18" x14ac:dyDescent="0.25">
      <c r="A930" s="640" t="s">
        <v>14784</v>
      </c>
      <c r="B930" s="641">
        <v>8378</v>
      </c>
      <c r="C930" s="642">
        <v>100</v>
      </c>
      <c r="D930" s="643">
        <v>44706</v>
      </c>
      <c r="E930" s="644">
        <v>10</v>
      </c>
      <c r="F930" s="643">
        <v>44797</v>
      </c>
      <c r="G930" s="645">
        <v>44816</v>
      </c>
      <c r="H930" s="643"/>
      <c r="I930" s="644" t="s">
        <v>13664</v>
      </c>
      <c r="J930" s="644">
        <v>347</v>
      </c>
      <c r="K930" s="644">
        <v>9</v>
      </c>
      <c r="L930" s="644">
        <v>98</v>
      </c>
      <c r="M930" s="644">
        <v>1</v>
      </c>
      <c r="N930" s="644">
        <v>1</v>
      </c>
      <c r="O930" s="644" t="s">
        <v>13719</v>
      </c>
      <c r="P930" s="646" t="s">
        <v>13940</v>
      </c>
      <c r="Q930" s="647" t="s">
        <v>9436</v>
      </c>
      <c r="R930" s="230" t="s">
        <v>14785</v>
      </c>
    </row>
    <row r="931" spans="1:18" x14ac:dyDescent="0.25">
      <c r="A931" s="399">
        <v>112156</v>
      </c>
      <c r="B931" s="469">
        <v>1160</v>
      </c>
      <c r="C931" s="401">
        <v>50</v>
      </c>
      <c r="D931" s="470">
        <v>44792</v>
      </c>
      <c r="E931" s="471">
        <v>10</v>
      </c>
      <c r="F931" s="472">
        <v>44802</v>
      </c>
      <c r="G931" s="473" t="s">
        <v>13779</v>
      </c>
      <c r="H931" s="229"/>
      <c r="I931" s="474" t="s">
        <v>511</v>
      </c>
      <c r="J931" s="474">
        <v>69</v>
      </c>
      <c r="K931" s="474">
        <v>7</v>
      </c>
      <c r="L931" s="474">
        <v>23</v>
      </c>
      <c r="M931" s="474">
        <v>0</v>
      </c>
      <c r="N931" s="474">
        <v>1</v>
      </c>
      <c r="O931" s="474" t="s">
        <v>545</v>
      </c>
      <c r="P931" s="404" t="s">
        <v>14786</v>
      </c>
      <c r="Q931" s="405" t="s">
        <v>14787</v>
      </c>
      <c r="R931" s="230" t="s">
        <v>14785</v>
      </c>
    </row>
    <row r="932" spans="1:18" x14ac:dyDescent="0.25">
      <c r="A932" s="399">
        <v>110178</v>
      </c>
      <c r="B932" s="469">
        <v>3409</v>
      </c>
      <c r="C932" s="401">
        <v>20</v>
      </c>
      <c r="D932" s="470">
        <v>44750</v>
      </c>
      <c r="E932" s="471">
        <v>10</v>
      </c>
      <c r="F932" s="472">
        <v>44803</v>
      </c>
      <c r="G932" s="473" t="s">
        <v>14788</v>
      </c>
      <c r="H932" s="229"/>
      <c r="I932" s="474" t="s">
        <v>511</v>
      </c>
      <c r="J932" s="474">
        <v>69</v>
      </c>
      <c r="K932" s="474">
        <v>30</v>
      </c>
      <c r="L932" s="474">
        <v>24</v>
      </c>
      <c r="M932" s="474">
        <v>1</v>
      </c>
      <c r="N932" s="474">
        <v>1</v>
      </c>
      <c r="O932" s="474" t="s">
        <v>13667</v>
      </c>
      <c r="P932" s="404"/>
      <c r="Q932" s="405" t="s">
        <v>9514</v>
      </c>
      <c r="R932" s="230" t="s">
        <v>14785</v>
      </c>
    </row>
    <row r="933" spans="1:18" x14ac:dyDescent="0.25">
      <c r="A933" s="399" t="s">
        <v>14789</v>
      </c>
      <c r="B933" s="469">
        <v>5163.5</v>
      </c>
      <c r="C933" s="452">
        <v>50</v>
      </c>
      <c r="D933" s="470">
        <v>44809</v>
      </c>
      <c r="E933" s="471">
        <v>10</v>
      </c>
      <c r="F933" s="472">
        <v>44798</v>
      </c>
      <c r="G933" s="473" t="s">
        <v>9518</v>
      </c>
      <c r="H933" s="500"/>
      <c r="I933" s="474" t="s">
        <v>511</v>
      </c>
      <c r="J933" s="474">
        <v>425</v>
      </c>
      <c r="K933" s="474">
        <v>0</v>
      </c>
      <c r="L933" s="474">
        <v>97</v>
      </c>
      <c r="M933" s="474">
        <v>1</v>
      </c>
      <c r="N933" s="474">
        <v>1</v>
      </c>
      <c r="O933" s="474" t="s">
        <v>13672</v>
      </c>
      <c r="P933" s="404"/>
      <c r="Q933" s="405" t="s">
        <v>9558</v>
      </c>
      <c r="R933" s="230" t="s">
        <v>14790</v>
      </c>
    </row>
    <row r="934" spans="1:18" x14ac:dyDescent="0.25">
      <c r="A934" s="308">
        <v>112573</v>
      </c>
      <c r="B934" s="475">
        <v>12540</v>
      </c>
      <c r="C934" s="534">
        <v>330</v>
      </c>
      <c r="D934" s="476">
        <v>44804</v>
      </c>
      <c r="E934" s="477">
        <v>3</v>
      </c>
      <c r="F934" s="476">
        <v>44806</v>
      </c>
      <c r="G934" s="310" t="s">
        <v>14791</v>
      </c>
      <c r="H934" s="310"/>
      <c r="I934" s="477" t="s">
        <v>511</v>
      </c>
      <c r="J934" s="477">
        <v>50</v>
      </c>
      <c r="K934" s="477">
        <v>10</v>
      </c>
      <c r="L934" s="477">
        <v>22</v>
      </c>
      <c r="M934" s="477">
        <v>0</v>
      </c>
      <c r="N934" s="477">
        <v>1</v>
      </c>
      <c r="O934" s="477" t="s">
        <v>640</v>
      </c>
      <c r="P934" s="312" t="s">
        <v>14792</v>
      </c>
      <c r="Q934" s="313" t="s">
        <v>14793</v>
      </c>
      <c r="R934" s="230" t="s">
        <v>14790</v>
      </c>
    </row>
    <row r="935" spans="1:18" x14ac:dyDescent="0.25">
      <c r="A935" s="216" t="s">
        <v>14794</v>
      </c>
      <c r="B935" s="648">
        <v>33512</v>
      </c>
      <c r="C935" s="649">
        <v>400</v>
      </c>
      <c r="D935" s="650">
        <v>44706</v>
      </c>
      <c r="E935" s="651">
        <v>10</v>
      </c>
      <c r="F935" s="652">
        <v>44797</v>
      </c>
      <c r="G935" s="653" t="s">
        <v>14791</v>
      </c>
      <c r="H935" s="654"/>
      <c r="I935" s="655" t="s">
        <v>13664</v>
      </c>
      <c r="J935" s="655">
        <v>347</v>
      </c>
      <c r="K935" s="655">
        <v>9</v>
      </c>
      <c r="L935" s="655">
        <v>98</v>
      </c>
      <c r="M935" s="655">
        <v>1</v>
      </c>
      <c r="N935" s="655">
        <v>1</v>
      </c>
      <c r="O935" s="655" t="s">
        <v>13719</v>
      </c>
      <c r="P935" s="656" t="s">
        <v>13940</v>
      </c>
      <c r="Q935" s="657" t="s">
        <v>9436</v>
      </c>
      <c r="R935" s="230" t="s">
        <v>14790</v>
      </c>
    </row>
    <row r="936" spans="1:18" x14ac:dyDescent="0.25">
      <c r="A936" s="308">
        <v>111789</v>
      </c>
      <c r="B936" s="475">
        <v>3946</v>
      </c>
      <c r="C936" s="309">
        <v>10</v>
      </c>
      <c r="D936" s="476">
        <v>44797</v>
      </c>
      <c r="E936" s="477">
        <v>3</v>
      </c>
      <c r="F936" s="476">
        <v>44805</v>
      </c>
      <c r="G936" s="310" t="s">
        <v>13790</v>
      </c>
      <c r="H936" s="310"/>
      <c r="I936" s="477" t="s">
        <v>511</v>
      </c>
      <c r="J936" s="477">
        <v>156</v>
      </c>
      <c r="K936" s="477">
        <v>0</v>
      </c>
      <c r="L936" s="477">
        <v>62</v>
      </c>
      <c r="M936" s="477">
        <v>1</v>
      </c>
      <c r="N936" s="477">
        <v>1</v>
      </c>
      <c r="O936" s="308" t="s">
        <v>13667</v>
      </c>
      <c r="P936" s="312"/>
      <c r="Q936" s="313" t="s">
        <v>9425</v>
      </c>
      <c r="R936" s="230" t="s">
        <v>14795</v>
      </c>
    </row>
    <row r="937" spans="1:18" x14ac:dyDescent="0.25">
      <c r="A937" s="308" t="s">
        <v>9409</v>
      </c>
      <c r="B937" s="475">
        <v>2777.7</v>
      </c>
      <c r="C937" s="534" t="s">
        <v>2175</v>
      </c>
      <c r="D937" s="476">
        <v>44805</v>
      </c>
      <c r="E937" s="477">
        <v>3</v>
      </c>
      <c r="F937" s="476">
        <v>44805</v>
      </c>
      <c r="G937" s="310" t="s">
        <v>13790</v>
      </c>
      <c r="H937" s="310"/>
      <c r="I937" s="477" t="s">
        <v>511</v>
      </c>
      <c r="J937" s="477">
        <v>198</v>
      </c>
      <c r="K937" s="477">
        <v>16</v>
      </c>
      <c r="L937" s="477">
        <v>63</v>
      </c>
      <c r="M937" s="477">
        <v>1</v>
      </c>
      <c r="N937" s="477">
        <v>1</v>
      </c>
      <c r="O937" s="477" t="s">
        <v>13667</v>
      </c>
      <c r="P937" s="312"/>
      <c r="Q937" s="313" t="s">
        <v>9425</v>
      </c>
      <c r="R937" s="230" t="s">
        <v>14795</v>
      </c>
    </row>
    <row r="938" spans="1:18" x14ac:dyDescent="0.25">
      <c r="A938" s="399">
        <v>112459</v>
      </c>
      <c r="B938" s="469">
        <v>3340.99</v>
      </c>
      <c r="C938" s="401">
        <v>13</v>
      </c>
      <c r="D938" s="470">
        <v>44811</v>
      </c>
      <c r="E938" s="471">
        <v>5</v>
      </c>
      <c r="F938" s="472">
        <v>44803</v>
      </c>
      <c r="G938" s="473" t="s">
        <v>13790</v>
      </c>
      <c r="H938" s="229"/>
      <c r="I938" s="474" t="s">
        <v>13664</v>
      </c>
      <c r="J938" s="474">
        <v>559</v>
      </c>
      <c r="K938" s="474">
        <v>3</v>
      </c>
      <c r="L938" s="474">
        <v>50</v>
      </c>
      <c r="M938" s="474">
        <v>1</v>
      </c>
      <c r="N938" s="474">
        <v>1</v>
      </c>
      <c r="O938" s="474" t="s">
        <v>13667</v>
      </c>
      <c r="P938" s="404"/>
      <c r="Q938" s="405" t="s">
        <v>9514</v>
      </c>
      <c r="R938" s="230" t="s">
        <v>14795</v>
      </c>
    </row>
    <row r="939" spans="1:18" x14ac:dyDescent="0.25">
      <c r="A939" s="658">
        <v>112460</v>
      </c>
      <c r="B939" s="659">
        <v>11070</v>
      </c>
      <c r="C939" s="660">
        <v>40</v>
      </c>
      <c r="D939" s="661">
        <v>44795</v>
      </c>
      <c r="E939" s="662">
        <v>2</v>
      </c>
      <c r="F939" s="661">
        <v>44811</v>
      </c>
      <c r="G939" s="663">
        <v>44813</v>
      </c>
      <c r="H939" s="663"/>
      <c r="I939" s="662" t="s">
        <v>13664</v>
      </c>
      <c r="J939" s="662">
        <v>444</v>
      </c>
      <c r="K939" s="662">
        <v>14</v>
      </c>
      <c r="L939" s="662">
        <v>62</v>
      </c>
      <c r="M939" s="662">
        <v>1</v>
      </c>
      <c r="N939" s="662">
        <v>1</v>
      </c>
      <c r="O939" s="662" t="s">
        <v>13667</v>
      </c>
      <c r="P939" s="664"/>
      <c r="Q939" s="665" t="s">
        <v>14775</v>
      </c>
      <c r="R939" s="230" t="s">
        <v>14795</v>
      </c>
    </row>
    <row r="940" spans="1:18" x14ac:dyDescent="0.25">
      <c r="A940" s="399">
        <v>111713</v>
      </c>
      <c r="B940" s="469">
        <v>2657.5</v>
      </c>
      <c r="C940" s="401">
        <v>2</v>
      </c>
      <c r="D940" s="470">
        <v>44804</v>
      </c>
      <c r="E940" s="471">
        <v>5</v>
      </c>
      <c r="F940" s="472">
        <v>44798</v>
      </c>
      <c r="G940" s="473">
        <v>44805</v>
      </c>
      <c r="H940" s="500"/>
      <c r="I940" s="474" t="s">
        <v>13664</v>
      </c>
      <c r="J940" s="474">
        <v>514</v>
      </c>
      <c r="K940" s="474">
        <v>102</v>
      </c>
      <c r="L940" s="474">
        <v>28</v>
      </c>
      <c r="M940" s="474">
        <v>1</v>
      </c>
      <c r="N940" s="474">
        <v>1</v>
      </c>
      <c r="O940" s="474" t="s">
        <v>13667</v>
      </c>
      <c r="P940" s="404"/>
      <c r="Q940" s="405" t="s">
        <v>14796</v>
      </c>
      <c r="R940" s="230" t="s">
        <v>14797</v>
      </c>
    </row>
    <row r="941" spans="1:18" x14ac:dyDescent="0.25">
      <c r="A941" s="459">
        <v>112442</v>
      </c>
      <c r="B941" s="535">
        <v>3739</v>
      </c>
      <c r="C941" s="461">
        <v>100</v>
      </c>
      <c r="D941" s="537">
        <v>44802</v>
      </c>
      <c r="E941" s="538">
        <v>3</v>
      </c>
      <c r="F941" s="537">
        <v>44802</v>
      </c>
      <c r="G941" s="462">
        <v>44805</v>
      </c>
      <c r="H941" s="462"/>
      <c r="I941" s="538" t="s">
        <v>13664</v>
      </c>
      <c r="J941" s="538">
        <v>45</v>
      </c>
      <c r="K941" s="538">
        <v>10</v>
      </c>
      <c r="L941" s="538">
        <v>39</v>
      </c>
      <c r="M941" s="538">
        <v>1</v>
      </c>
      <c r="N941" s="538">
        <v>1</v>
      </c>
      <c r="O941" s="538" t="s">
        <v>13667</v>
      </c>
      <c r="P941" s="316"/>
      <c r="Q941" s="464" t="s">
        <v>14798</v>
      </c>
      <c r="R941" s="230" t="s">
        <v>14797</v>
      </c>
    </row>
    <row r="942" spans="1:18" x14ac:dyDescent="0.25">
      <c r="A942" s="399">
        <v>112380</v>
      </c>
      <c r="B942" s="469">
        <v>2046</v>
      </c>
      <c r="C942" s="401">
        <v>15</v>
      </c>
      <c r="D942" s="470">
        <v>44803</v>
      </c>
      <c r="E942" s="471">
        <v>5</v>
      </c>
      <c r="F942" s="472">
        <v>44798</v>
      </c>
      <c r="G942" s="473">
        <v>44805</v>
      </c>
      <c r="H942" s="229"/>
      <c r="I942" s="474" t="s">
        <v>13664</v>
      </c>
      <c r="J942" s="474">
        <v>38</v>
      </c>
      <c r="K942" s="474">
        <v>29</v>
      </c>
      <c r="L942" s="474">
        <v>7</v>
      </c>
      <c r="M942" s="474"/>
      <c r="N942" s="474"/>
      <c r="O942" s="474"/>
      <c r="P942" s="404"/>
      <c r="Q942" s="405" t="s">
        <v>9558</v>
      </c>
      <c r="R942" s="230" t="s">
        <v>14797</v>
      </c>
    </row>
    <row r="943" spans="1:18" x14ac:dyDescent="0.25">
      <c r="A943" s="399">
        <v>110268</v>
      </c>
      <c r="B943" s="469">
        <v>3768.5</v>
      </c>
      <c r="C943" s="401">
        <v>75</v>
      </c>
      <c r="D943" s="470">
        <v>44785</v>
      </c>
      <c r="E943" s="471">
        <v>10</v>
      </c>
      <c r="F943" s="472">
        <v>44790</v>
      </c>
      <c r="G943" s="473">
        <v>44805</v>
      </c>
      <c r="H943" s="500"/>
      <c r="I943" s="559" t="s">
        <v>511</v>
      </c>
      <c r="J943" s="474">
        <v>95</v>
      </c>
      <c r="K943" s="474">
        <v>13</v>
      </c>
      <c r="L943" s="474">
        <v>55</v>
      </c>
      <c r="M943" s="474">
        <v>0</v>
      </c>
      <c r="N943" s="474">
        <v>1</v>
      </c>
      <c r="O943" s="474" t="s">
        <v>545</v>
      </c>
      <c r="P943" s="404"/>
      <c r="Q943" s="405" t="s">
        <v>9574</v>
      </c>
      <c r="R943" s="230" t="s">
        <v>14797</v>
      </c>
    </row>
    <row r="944" spans="1:18" x14ac:dyDescent="0.25">
      <c r="A944" s="189" t="s">
        <v>14799</v>
      </c>
      <c r="B944" s="560">
        <v>4486.5</v>
      </c>
      <c r="C944" s="435" t="s">
        <v>9411</v>
      </c>
      <c r="D944" s="561">
        <v>44792</v>
      </c>
      <c r="E944" s="562">
        <v>10</v>
      </c>
      <c r="F944" s="563" t="s">
        <v>13655</v>
      </c>
      <c r="G944" s="666">
        <v>44802</v>
      </c>
      <c r="H944" s="667"/>
      <c r="I944" s="559" t="s">
        <v>511</v>
      </c>
      <c r="J944" s="559">
        <v>489</v>
      </c>
      <c r="K944" s="559">
        <v>1</v>
      </c>
      <c r="L944" s="559">
        <v>165</v>
      </c>
      <c r="M944" s="559">
        <v>1</v>
      </c>
      <c r="N944" s="559">
        <v>1</v>
      </c>
      <c r="O944" s="186" t="s">
        <v>13672</v>
      </c>
      <c r="P944" s="192" t="s">
        <v>14800</v>
      </c>
      <c r="Q944" s="193" t="s">
        <v>14801</v>
      </c>
      <c r="R944" s="230" t="s">
        <v>14802</v>
      </c>
    </row>
    <row r="945" spans="1:18" x14ac:dyDescent="0.25">
      <c r="A945" s="399" t="s">
        <v>14803</v>
      </c>
      <c r="B945" s="469">
        <v>54461</v>
      </c>
      <c r="C945" s="452">
        <v>20</v>
      </c>
      <c r="D945" s="470">
        <v>44432</v>
      </c>
      <c r="E945" s="471">
        <v>15</v>
      </c>
      <c r="F945" s="472" t="s">
        <v>13655</v>
      </c>
      <c r="G945" s="473">
        <v>44804</v>
      </c>
      <c r="H945" s="500"/>
      <c r="I945" s="474" t="s">
        <v>511</v>
      </c>
      <c r="J945" s="474">
        <v>3746</v>
      </c>
      <c r="K945" s="474">
        <v>5</v>
      </c>
      <c r="L945" s="474">
        <v>238</v>
      </c>
      <c r="M945" s="474">
        <v>1</v>
      </c>
      <c r="N945" s="474">
        <v>1</v>
      </c>
      <c r="O945" s="526" t="s">
        <v>13832</v>
      </c>
      <c r="P945" s="404"/>
      <c r="Q945" s="405" t="s">
        <v>14699</v>
      </c>
      <c r="R945" s="230" t="s">
        <v>14802</v>
      </c>
    </row>
    <row r="946" spans="1:18" x14ac:dyDescent="0.25">
      <c r="A946" s="399" t="s">
        <v>14804</v>
      </c>
      <c r="B946" s="469">
        <v>1520</v>
      </c>
      <c r="C946" s="401">
        <v>190</v>
      </c>
      <c r="D946" s="470">
        <v>44694</v>
      </c>
      <c r="E946" s="471">
        <v>5</v>
      </c>
      <c r="F946" s="472">
        <v>44797</v>
      </c>
      <c r="G946" s="473">
        <v>44804</v>
      </c>
      <c r="H946" s="500"/>
      <c r="I946" s="559" t="s">
        <v>511</v>
      </c>
      <c r="J946" s="474">
        <v>5</v>
      </c>
      <c r="K946" s="474">
        <v>4</v>
      </c>
      <c r="L946" s="474">
        <v>4</v>
      </c>
      <c r="M946" s="474">
        <v>1</v>
      </c>
      <c r="N946" s="474">
        <v>1</v>
      </c>
      <c r="O946" s="526" t="s">
        <v>13667</v>
      </c>
      <c r="P946" s="404" t="s">
        <v>13940</v>
      </c>
      <c r="Q946" s="405" t="s">
        <v>9496</v>
      </c>
      <c r="R946" s="230" t="s">
        <v>14802</v>
      </c>
    </row>
    <row r="947" spans="1:18" x14ac:dyDescent="0.25">
      <c r="A947" s="399" t="s">
        <v>14805</v>
      </c>
      <c r="B947" s="469">
        <v>4742.5</v>
      </c>
      <c r="C947" s="401">
        <v>89</v>
      </c>
      <c r="D947" s="470">
        <v>44734</v>
      </c>
      <c r="E947" s="471">
        <v>5</v>
      </c>
      <c r="F947" s="472">
        <v>44797</v>
      </c>
      <c r="G947" s="473">
        <v>44804</v>
      </c>
      <c r="H947" s="500"/>
      <c r="I947" s="474" t="s">
        <v>511</v>
      </c>
      <c r="J947" s="474">
        <v>145</v>
      </c>
      <c r="K947" s="474">
        <v>22</v>
      </c>
      <c r="L947" s="474">
        <v>42</v>
      </c>
      <c r="M947" s="474">
        <v>0</v>
      </c>
      <c r="N947" s="474">
        <v>1</v>
      </c>
      <c r="O947" s="474" t="s">
        <v>14806</v>
      </c>
      <c r="P947" s="404" t="s">
        <v>13949</v>
      </c>
      <c r="Q947" s="405" t="s">
        <v>9496</v>
      </c>
      <c r="R947" s="230" t="s">
        <v>14802</v>
      </c>
    </row>
    <row r="948" spans="1:18" x14ac:dyDescent="0.25">
      <c r="A948" s="668">
        <v>112358</v>
      </c>
      <c r="B948" s="648">
        <v>2238</v>
      </c>
      <c r="C948" s="649">
        <v>200</v>
      </c>
      <c r="D948" s="650">
        <v>44803</v>
      </c>
      <c r="E948" s="651">
        <v>10</v>
      </c>
      <c r="F948" s="652">
        <v>44791</v>
      </c>
      <c r="G948" s="653" t="s">
        <v>14807</v>
      </c>
      <c r="H948" s="669"/>
      <c r="I948" s="655" t="s">
        <v>511</v>
      </c>
      <c r="J948" s="655">
        <v>32</v>
      </c>
      <c r="K948" s="655">
        <v>3</v>
      </c>
      <c r="L948" s="655">
        <v>21</v>
      </c>
      <c r="M948" s="655">
        <v>1</v>
      </c>
      <c r="N948" s="655">
        <v>1</v>
      </c>
      <c r="O948" s="655" t="s">
        <v>13667</v>
      </c>
      <c r="P948" s="656" t="s">
        <v>14808</v>
      </c>
      <c r="Q948" s="657" t="s">
        <v>9574</v>
      </c>
      <c r="R948" s="230" t="s">
        <v>14809</v>
      </c>
    </row>
    <row r="949" spans="1:18" x14ac:dyDescent="0.25">
      <c r="A949" s="399" t="s">
        <v>14810</v>
      </c>
      <c r="B949" s="469">
        <v>1922.44</v>
      </c>
      <c r="C949" s="452">
        <v>26</v>
      </c>
      <c r="D949" s="470">
        <v>44434</v>
      </c>
      <c r="E949" s="471">
        <v>15</v>
      </c>
      <c r="F949" s="472">
        <v>44783</v>
      </c>
      <c r="G949" s="473">
        <v>44804</v>
      </c>
      <c r="H949" s="500"/>
      <c r="I949" s="474" t="s">
        <v>511</v>
      </c>
      <c r="J949" s="474">
        <v>342</v>
      </c>
      <c r="K949" s="474">
        <v>1</v>
      </c>
      <c r="L949" s="474">
        <v>93</v>
      </c>
      <c r="M949" s="474">
        <v>1</v>
      </c>
      <c r="N949" s="474">
        <v>1</v>
      </c>
      <c r="O949" s="526" t="s">
        <v>13672</v>
      </c>
      <c r="P949" s="473"/>
      <c r="Q949" s="405"/>
      <c r="R949" s="230" t="s">
        <v>14809</v>
      </c>
    </row>
    <row r="950" spans="1:18" x14ac:dyDescent="0.25">
      <c r="A950" s="308">
        <v>112468</v>
      </c>
      <c r="B950" s="475">
        <v>4054.5</v>
      </c>
      <c r="C950" s="309">
        <v>50</v>
      </c>
      <c r="D950" s="476">
        <v>44797</v>
      </c>
      <c r="E950" s="477">
        <v>3</v>
      </c>
      <c r="F950" s="476">
        <v>44797</v>
      </c>
      <c r="G950" s="310">
        <v>44803</v>
      </c>
      <c r="H950" s="310"/>
      <c r="I950" s="477" t="s">
        <v>13664</v>
      </c>
      <c r="J950" s="477">
        <v>144</v>
      </c>
      <c r="K950" s="477">
        <v>7</v>
      </c>
      <c r="L950" s="477">
        <v>47</v>
      </c>
      <c r="M950" s="477">
        <v>1</v>
      </c>
      <c r="N950" s="477">
        <v>1</v>
      </c>
      <c r="O950" s="477" t="s">
        <v>13667</v>
      </c>
      <c r="P950" s="312"/>
      <c r="Q950" s="313" t="s">
        <v>9496</v>
      </c>
      <c r="R950" s="230" t="s">
        <v>14809</v>
      </c>
    </row>
    <row r="951" spans="1:18" x14ac:dyDescent="0.25">
      <c r="A951" s="399">
        <v>109716</v>
      </c>
      <c r="B951" s="469">
        <v>2037</v>
      </c>
      <c r="C951" s="401">
        <v>20</v>
      </c>
      <c r="D951" s="470">
        <v>44798</v>
      </c>
      <c r="E951" s="471">
        <v>15</v>
      </c>
      <c r="F951" s="472">
        <v>44782</v>
      </c>
      <c r="G951" s="473">
        <v>44803</v>
      </c>
      <c r="H951" s="191"/>
      <c r="I951" s="559" t="s">
        <v>511</v>
      </c>
      <c r="J951" s="474">
        <v>90</v>
      </c>
      <c r="K951" s="474">
        <v>10</v>
      </c>
      <c r="L951" s="474">
        <v>55</v>
      </c>
      <c r="M951" s="474">
        <v>0</v>
      </c>
      <c r="N951" s="474">
        <v>1</v>
      </c>
      <c r="O951" s="526" t="s">
        <v>545</v>
      </c>
      <c r="P951" s="404"/>
      <c r="Q951" s="405" t="s">
        <v>9638</v>
      </c>
      <c r="R951" s="230" t="s">
        <v>14811</v>
      </c>
    </row>
    <row r="952" spans="1:18" x14ac:dyDescent="0.25">
      <c r="A952" s="526">
        <v>110684</v>
      </c>
      <c r="B952" s="469">
        <v>6930</v>
      </c>
      <c r="C952" s="670">
        <v>100</v>
      </c>
      <c r="D952" s="472">
        <v>44791</v>
      </c>
      <c r="E952" s="474">
        <v>9</v>
      </c>
      <c r="F952" s="472">
        <v>44790</v>
      </c>
      <c r="G952" s="473">
        <v>44803</v>
      </c>
      <c r="H952" s="229"/>
      <c r="I952" s="474" t="s">
        <v>511</v>
      </c>
      <c r="J952" s="474">
        <v>335</v>
      </c>
      <c r="K952" s="474">
        <v>8</v>
      </c>
      <c r="L952" s="474">
        <v>53</v>
      </c>
      <c r="M952" s="474">
        <v>1</v>
      </c>
      <c r="N952" s="474">
        <v>1</v>
      </c>
      <c r="O952" s="526" t="s">
        <v>13667</v>
      </c>
      <c r="P952" s="404"/>
      <c r="Q952" s="405" t="s">
        <v>14812</v>
      </c>
      <c r="R952" s="230" t="s">
        <v>14811</v>
      </c>
    </row>
    <row r="953" spans="1:18" x14ac:dyDescent="0.25">
      <c r="A953" s="189">
        <v>111643</v>
      </c>
      <c r="B953" s="560">
        <v>2991</v>
      </c>
      <c r="C953" s="435" t="s">
        <v>14813</v>
      </c>
      <c r="D953" s="561">
        <v>44792</v>
      </c>
      <c r="E953" s="562">
        <v>10</v>
      </c>
      <c r="F953" s="563" t="s">
        <v>13655</v>
      </c>
      <c r="G953" s="666">
        <v>44802</v>
      </c>
      <c r="H953" s="667"/>
      <c r="I953" s="559" t="s">
        <v>511</v>
      </c>
      <c r="J953" s="559">
        <v>489</v>
      </c>
      <c r="K953" s="559">
        <v>1</v>
      </c>
      <c r="L953" s="559">
        <v>165</v>
      </c>
      <c r="M953" s="559">
        <v>1</v>
      </c>
      <c r="N953" s="559">
        <v>1</v>
      </c>
      <c r="O953" s="186" t="s">
        <v>13672</v>
      </c>
      <c r="P953" s="192" t="s">
        <v>14800</v>
      </c>
      <c r="Q953" s="193" t="s">
        <v>14801</v>
      </c>
      <c r="R953" s="230" t="s">
        <v>14811</v>
      </c>
    </row>
    <row r="954" spans="1:18" x14ac:dyDescent="0.25">
      <c r="A954" s="399">
        <v>112067</v>
      </c>
      <c r="B954" s="469">
        <v>3954.6</v>
      </c>
      <c r="C954" s="401">
        <v>20</v>
      </c>
      <c r="D954" s="470">
        <v>44798</v>
      </c>
      <c r="E954" s="471">
        <v>5</v>
      </c>
      <c r="F954" s="472">
        <v>44795</v>
      </c>
      <c r="G954" s="473">
        <v>44802</v>
      </c>
      <c r="H954" s="229"/>
      <c r="I954" s="474" t="s">
        <v>13664</v>
      </c>
      <c r="J954" s="474">
        <v>432</v>
      </c>
      <c r="K954" s="474">
        <v>1</v>
      </c>
      <c r="L954" s="474">
        <v>84</v>
      </c>
      <c r="M954" s="474">
        <v>1</v>
      </c>
      <c r="N954" s="474">
        <v>1</v>
      </c>
      <c r="O954" s="474" t="s">
        <v>13667</v>
      </c>
      <c r="P954" s="404"/>
      <c r="Q954" s="405" t="s">
        <v>13792</v>
      </c>
      <c r="R954" s="230" t="s">
        <v>14811</v>
      </c>
    </row>
    <row r="955" spans="1:18" x14ac:dyDescent="0.25">
      <c r="A955" s="399">
        <v>109407</v>
      </c>
      <c r="B955" s="469">
        <v>3755</v>
      </c>
      <c r="C955" s="401">
        <v>18</v>
      </c>
      <c r="D955" s="470">
        <v>44792</v>
      </c>
      <c r="E955" s="471">
        <v>10</v>
      </c>
      <c r="F955" s="472">
        <v>44788</v>
      </c>
      <c r="G955" s="473">
        <v>44802</v>
      </c>
      <c r="H955" s="229"/>
      <c r="I955" s="474" t="s">
        <v>511</v>
      </c>
      <c r="J955" s="474">
        <v>567</v>
      </c>
      <c r="K955" s="474">
        <v>6</v>
      </c>
      <c r="L955" s="474">
        <v>73</v>
      </c>
      <c r="M955" s="474">
        <v>1</v>
      </c>
      <c r="N955" s="474">
        <v>1</v>
      </c>
      <c r="O955" s="526" t="s">
        <v>13713</v>
      </c>
      <c r="P955" s="404"/>
      <c r="Q955" s="405" t="s">
        <v>13808</v>
      </c>
      <c r="R955" s="230" t="s">
        <v>14811</v>
      </c>
    </row>
    <row r="956" spans="1:18" x14ac:dyDescent="0.25">
      <c r="A956" s="488">
        <v>109853</v>
      </c>
      <c r="B956" s="469">
        <v>7690</v>
      </c>
      <c r="C956" s="401">
        <v>200</v>
      </c>
      <c r="D956" s="470">
        <v>44734</v>
      </c>
      <c r="E956" s="471">
        <v>9</v>
      </c>
      <c r="F956" s="472">
        <v>44789</v>
      </c>
      <c r="G956" s="473">
        <v>44802</v>
      </c>
      <c r="H956" s="229"/>
      <c r="I956" s="474" t="s">
        <v>511</v>
      </c>
      <c r="J956" s="474">
        <v>190</v>
      </c>
      <c r="K956" s="474">
        <v>6</v>
      </c>
      <c r="L956" s="474">
        <v>84</v>
      </c>
      <c r="M956" s="474">
        <v>0</v>
      </c>
      <c r="N956" s="474">
        <v>1</v>
      </c>
      <c r="O956" s="526" t="s">
        <v>640</v>
      </c>
      <c r="P956" s="404"/>
      <c r="Q956" s="405" t="s">
        <v>9788</v>
      </c>
      <c r="R956" s="230" t="s">
        <v>14814</v>
      </c>
    </row>
    <row r="957" spans="1:18" x14ac:dyDescent="0.25">
      <c r="A957" s="565">
        <v>112068</v>
      </c>
      <c r="B957" s="566">
        <v>6182.4</v>
      </c>
      <c r="C957" s="567">
        <v>20</v>
      </c>
      <c r="D957" s="568">
        <v>44798</v>
      </c>
      <c r="E957" s="569">
        <v>5</v>
      </c>
      <c r="F957" s="570">
        <v>44792</v>
      </c>
      <c r="G957" s="571">
        <v>44799</v>
      </c>
      <c r="H957" s="449"/>
      <c r="I957" s="573" t="s">
        <v>511</v>
      </c>
      <c r="J957" s="573">
        <v>685</v>
      </c>
      <c r="K957" s="573">
        <v>0</v>
      </c>
      <c r="L957" s="573">
        <v>126</v>
      </c>
      <c r="M957" s="573">
        <v>1</v>
      </c>
      <c r="N957" s="573">
        <v>1</v>
      </c>
      <c r="O957" s="573" t="s">
        <v>13719</v>
      </c>
      <c r="P957" s="574"/>
      <c r="Q957" s="575" t="s">
        <v>9680</v>
      </c>
      <c r="R957" s="230" t="s">
        <v>14814</v>
      </c>
    </row>
    <row r="958" spans="1:18" x14ac:dyDescent="0.25">
      <c r="A958" s="671" t="s">
        <v>14815</v>
      </c>
      <c r="B958" s="672">
        <v>13506.48</v>
      </c>
      <c r="C958" s="673" t="s">
        <v>9683</v>
      </c>
      <c r="D958" s="674">
        <v>44753</v>
      </c>
      <c r="E958" s="675">
        <v>10</v>
      </c>
      <c r="F958" s="676">
        <v>44785</v>
      </c>
      <c r="G958" s="677">
        <v>44799</v>
      </c>
      <c r="H958" s="678"/>
      <c r="I958" s="679" t="s">
        <v>511</v>
      </c>
      <c r="J958" s="679">
        <v>273</v>
      </c>
      <c r="K958" s="679">
        <v>2</v>
      </c>
      <c r="L958" s="679">
        <v>39</v>
      </c>
      <c r="M958" s="679">
        <v>1</v>
      </c>
      <c r="N958" s="679">
        <v>1</v>
      </c>
      <c r="O958" s="680" t="s">
        <v>13713</v>
      </c>
      <c r="P958" s="681" t="s">
        <v>14636</v>
      </c>
      <c r="Q958" s="682" t="s">
        <v>14816</v>
      </c>
      <c r="R958" s="230" t="s">
        <v>14814</v>
      </c>
    </row>
    <row r="959" spans="1:18" x14ac:dyDescent="0.25">
      <c r="A959" s="576" t="s">
        <v>14817</v>
      </c>
      <c r="B959" s="469">
        <v>1911.2</v>
      </c>
      <c r="C959" s="401" t="s">
        <v>11230</v>
      </c>
      <c r="D959" s="470">
        <v>44743</v>
      </c>
      <c r="E959" s="471">
        <v>5</v>
      </c>
      <c r="F959" s="472">
        <v>44783</v>
      </c>
      <c r="G959" s="473">
        <v>44790</v>
      </c>
      <c r="H959" s="229"/>
      <c r="I959" s="474" t="s">
        <v>511</v>
      </c>
      <c r="J959" s="474">
        <v>529</v>
      </c>
      <c r="K959" s="474">
        <v>9</v>
      </c>
      <c r="L959" s="474">
        <v>97</v>
      </c>
      <c r="M959" s="474">
        <v>0</v>
      </c>
      <c r="N959" s="474">
        <v>1</v>
      </c>
      <c r="O959" s="526" t="s">
        <v>640</v>
      </c>
      <c r="P959" s="404"/>
      <c r="Q959" s="405" t="s">
        <v>9695</v>
      </c>
      <c r="R959" s="230" t="s">
        <v>14814</v>
      </c>
    </row>
    <row r="960" spans="1:18" x14ac:dyDescent="0.25">
      <c r="A960" s="399" t="s">
        <v>14818</v>
      </c>
      <c r="B960" s="469">
        <v>2596</v>
      </c>
      <c r="C960" s="452" t="s">
        <v>14819</v>
      </c>
      <c r="D960" s="470">
        <v>44790</v>
      </c>
      <c r="E960" s="471">
        <v>5</v>
      </c>
      <c r="F960" s="472">
        <v>44792</v>
      </c>
      <c r="G960" s="473">
        <v>44799</v>
      </c>
      <c r="H960" s="229"/>
      <c r="I960" s="474" t="s">
        <v>511</v>
      </c>
      <c r="J960" s="474">
        <v>284</v>
      </c>
      <c r="K960" s="474">
        <v>12</v>
      </c>
      <c r="L960" s="474">
        <v>91</v>
      </c>
      <c r="M960" s="474">
        <v>1</v>
      </c>
      <c r="N960" s="474">
        <v>1</v>
      </c>
      <c r="O960" s="474" t="s">
        <v>13713</v>
      </c>
      <c r="P960" s="404"/>
      <c r="Q960" s="405"/>
      <c r="R960" s="230" t="s">
        <v>14820</v>
      </c>
    </row>
    <row r="961" spans="1:18" x14ac:dyDescent="0.25">
      <c r="A961" s="683">
        <v>112227</v>
      </c>
      <c r="B961" s="684">
        <v>7453</v>
      </c>
      <c r="C961" s="685">
        <v>20</v>
      </c>
      <c r="D961" s="686">
        <v>44792</v>
      </c>
      <c r="E961" s="687">
        <v>3</v>
      </c>
      <c r="F961" s="686">
        <v>44795</v>
      </c>
      <c r="G961" s="688">
        <v>44798</v>
      </c>
      <c r="H961" s="688"/>
      <c r="I961" s="687" t="s">
        <v>511</v>
      </c>
      <c r="J961" s="687">
        <v>561</v>
      </c>
      <c r="K961" s="687">
        <v>9</v>
      </c>
      <c r="L961" s="687">
        <v>116</v>
      </c>
      <c r="M961" s="687">
        <v>1</v>
      </c>
      <c r="N961" s="687">
        <v>1</v>
      </c>
      <c r="O961" s="687" t="s">
        <v>13713</v>
      </c>
      <c r="P961" s="689"/>
      <c r="Q961" s="690" t="s">
        <v>13792</v>
      </c>
      <c r="R961" s="230" t="s">
        <v>14820</v>
      </c>
    </row>
    <row r="962" spans="1:18" x14ac:dyDescent="0.25">
      <c r="A962" s="576" t="s">
        <v>14821</v>
      </c>
      <c r="B962" s="469">
        <v>4939.3500000000004</v>
      </c>
      <c r="C962" s="401">
        <v>15</v>
      </c>
      <c r="D962" s="470">
        <v>44798</v>
      </c>
      <c r="E962" s="471">
        <v>15</v>
      </c>
      <c r="F962" s="472">
        <v>44767</v>
      </c>
      <c r="G962" s="473">
        <v>44798</v>
      </c>
      <c r="H962" s="229"/>
      <c r="I962" s="474" t="s">
        <v>511</v>
      </c>
      <c r="J962" s="474">
        <v>682</v>
      </c>
      <c r="K962" s="474">
        <v>117</v>
      </c>
      <c r="L962" s="474">
        <v>57</v>
      </c>
      <c r="M962" s="474">
        <v>0</v>
      </c>
      <c r="N962" s="474">
        <v>1</v>
      </c>
      <c r="O962" s="526" t="s">
        <v>640</v>
      </c>
      <c r="P962" s="404" t="s">
        <v>14822</v>
      </c>
      <c r="Q962" s="405" t="s">
        <v>14823</v>
      </c>
      <c r="R962" s="230" t="s">
        <v>14820</v>
      </c>
    </row>
    <row r="963" spans="1:18" x14ac:dyDescent="0.25">
      <c r="A963" s="576" t="s">
        <v>14824</v>
      </c>
      <c r="B963" s="469">
        <v>1610.8</v>
      </c>
      <c r="C963" s="401">
        <v>60</v>
      </c>
      <c r="D963" s="470">
        <v>44721</v>
      </c>
      <c r="E963" s="471">
        <v>9</v>
      </c>
      <c r="F963" s="472">
        <v>44722</v>
      </c>
      <c r="G963" s="473">
        <v>44798</v>
      </c>
      <c r="H963" s="229"/>
      <c r="I963" s="474" t="s">
        <v>511</v>
      </c>
      <c r="J963" s="474">
        <v>51</v>
      </c>
      <c r="K963" s="474">
        <v>4</v>
      </c>
      <c r="L963" s="474">
        <v>25</v>
      </c>
      <c r="M963" s="474">
        <v>0</v>
      </c>
      <c r="N963" s="474">
        <v>1</v>
      </c>
      <c r="O963" s="526" t="s">
        <v>545</v>
      </c>
      <c r="P963" s="404"/>
      <c r="Q963" s="405" t="s">
        <v>14563</v>
      </c>
      <c r="R963" s="230" t="s">
        <v>14820</v>
      </c>
    </row>
    <row r="964" spans="1:18" x14ac:dyDescent="0.25">
      <c r="A964" s="691" t="s">
        <v>14825</v>
      </c>
      <c r="B964" s="692">
        <v>5104.25</v>
      </c>
      <c r="C964" s="692">
        <v>25</v>
      </c>
      <c r="D964" s="693">
        <v>44712</v>
      </c>
      <c r="E964" s="694">
        <v>20</v>
      </c>
      <c r="F964" s="693">
        <v>44791</v>
      </c>
      <c r="G964" s="695">
        <v>44798</v>
      </c>
      <c r="H964" s="696"/>
      <c r="I964" s="694" t="s">
        <v>511</v>
      </c>
      <c r="J964" s="694">
        <v>171</v>
      </c>
      <c r="K964" s="694">
        <v>14</v>
      </c>
      <c r="L964" s="694">
        <v>29</v>
      </c>
      <c r="M964" s="694">
        <v>1</v>
      </c>
      <c r="N964" s="694">
        <v>1</v>
      </c>
      <c r="O964" s="691" t="s">
        <v>13667</v>
      </c>
      <c r="P964" s="691"/>
      <c r="Q964" s="697" t="s">
        <v>9574</v>
      </c>
      <c r="R964" s="230" t="s">
        <v>14826</v>
      </c>
    </row>
    <row r="965" spans="1:18" x14ac:dyDescent="0.25">
      <c r="A965" s="308">
        <v>111735</v>
      </c>
      <c r="B965" s="475">
        <v>7288</v>
      </c>
      <c r="C965" s="309">
        <v>5</v>
      </c>
      <c r="D965" s="476">
        <v>44785</v>
      </c>
      <c r="E965" s="477">
        <v>3</v>
      </c>
      <c r="F965" s="476">
        <v>44792</v>
      </c>
      <c r="G965" s="310">
        <v>44797</v>
      </c>
      <c r="H965" s="310"/>
      <c r="I965" s="477" t="s">
        <v>511</v>
      </c>
      <c r="J965" s="477">
        <v>773</v>
      </c>
      <c r="K965" s="477">
        <v>27</v>
      </c>
      <c r="L965" s="477">
        <v>170</v>
      </c>
      <c r="M965" s="477">
        <v>1</v>
      </c>
      <c r="N965" s="477">
        <v>1</v>
      </c>
      <c r="O965" s="308" t="s">
        <v>14487</v>
      </c>
      <c r="P965" s="312"/>
      <c r="Q965" s="313" t="s">
        <v>9383</v>
      </c>
      <c r="R965" s="230" t="s">
        <v>14826</v>
      </c>
    </row>
    <row r="966" spans="1:18" x14ac:dyDescent="0.25">
      <c r="A966" s="399" t="s">
        <v>14827</v>
      </c>
      <c r="B966" s="469"/>
      <c r="C966" s="452">
        <v>15</v>
      </c>
      <c r="D966" s="470"/>
      <c r="E966" s="471">
        <v>10</v>
      </c>
      <c r="F966" s="472">
        <v>44785</v>
      </c>
      <c r="G966" s="473">
        <v>44796</v>
      </c>
      <c r="H966" s="229"/>
      <c r="I966" s="474" t="s">
        <v>511</v>
      </c>
      <c r="J966" s="474"/>
      <c r="K966" s="474"/>
      <c r="L966" s="474"/>
      <c r="M966" s="474"/>
      <c r="N966" s="474"/>
      <c r="O966" s="526"/>
      <c r="P966" s="404"/>
      <c r="Q966" s="405"/>
      <c r="R966" s="230" t="s">
        <v>14826</v>
      </c>
    </row>
    <row r="967" spans="1:18" x14ac:dyDescent="0.25">
      <c r="A967" s="576">
        <v>112235</v>
      </c>
      <c r="B967" s="469">
        <v>2748.75</v>
      </c>
      <c r="C967" s="401">
        <v>325</v>
      </c>
      <c r="D967" s="470">
        <v>44802</v>
      </c>
      <c r="E967" s="471">
        <v>5</v>
      </c>
      <c r="F967" s="472">
        <v>44791</v>
      </c>
      <c r="G967" s="473">
        <v>44798</v>
      </c>
      <c r="H967" s="229"/>
      <c r="I967" s="474" t="s">
        <v>511</v>
      </c>
      <c r="J967" s="474">
        <v>3</v>
      </c>
      <c r="K967" s="474">
        <v>0</v>
      </c>
      <c r="L967" s="474">
        <v>1</v>
      </c>
      <c r="M967" s="474">
        <v>1</v>
      </c>
      <c r="N967" s="474">
        <v>0</v>
      </c>
      <c r="O967" s="474" t="s">
        <v>798</v>
      </c>
      <c r="P967" s="404"/>
      <c r="Q967" s="405" t="s">
        <v>9574</v>
      </c>
      <c r="R967" s="230" t="s">
        <v>14826</v>
      </c>
    </row>
    <row r="968" spans="1:18" x14ac:dyDescent="0.25">
      <c r="A968" s="576" t="s">
        <v>14828</v>
      </c>
      <c r="B968" s="469">
        <v>1420.9</v>
      </c>
      <c r="C968" s="452" t="s">
        <v>9746</v>
      </c>
      <c r="D968" s="470">
        <v>44713</v>
      </c>
      <c r="E968" s="471">
        <v>10</v>
      </c>
      <c r="F968" s="472" t="s">
        <v>13655</v>
      </c>
      <c r="G968" s="473">
        <v>44797</v>
      </c>
      <c r="H968" s="229"/>
      <c r="I968" s="474" t="s">
        <v>511</v>
      </c>
      <c r="J968" s="474">
        <v>49</v>
      </c>
      <c r="K968" s="474">
        <v>0</v>
      </c>
      <c r="L968" s="474">
        <v>27</v>
      </c>
      <c r="M968" s="474">
        <v>1</v>
      </c>
      <c r="N968" s="474">
        <v>1</v>
      </c>
      <c r="O968" s="526" t="s">
        <v>13667</v>
      </c>
      <c r="P968" s="404" t="s">
        <v>14128</v>
      </c>
      <c r="Q968" s="405" t="s">
        <v>14829</v>
      </c>
      <c r="R968" s="230" t="s">
        <v>14830</v>
      </c>
    </row>
    <row r="969" spans="1:18" x14ac:dyDescent="0.25">
      <c r="A969" s="576">
        <v>111103</v>
      </c>
      <c r="B969" s="469">
        <v>5271.8</v>
      </c>
      <c r="C969" s="401">
        <v>18</v>
      </c>
      <c r="D969" s="470">
        <v>44784</v>
      </c>
      <c r="E969" s="471">
        <v>15</v>
      </c>
      <c r="F969" s="472">
        <v>44775</v>
      </c>
      <c r="G969" s="473">
        <v>44796</v>
      </c>
      <c r="H969" s="229"/>
      <c r="I969" s="474" t="s">
        <v>511</v>
      </c>
      <c r="J969" s="474">
        <v>467</v>
      </c>
      <c r="K969" s="474">
        <v>29</v>
      </c>
      <c r="L969" s="474">
        <v>96</v>
      </c>
      <c r="M969" s="474">
        <v>1</v>
      </c>
      <c r="N969" s="474">
        <v>1</v>
      </c>
      <c r="O969" s="526" t="s">
        <v>13713</v>
      </c>
      <c r="P969" s="404"/>
      <c r="Q969" s="405" t="s">
        <v>14831</v>
      </c>
      <c r="R969" s="230" t="s">
        <v>14830</v>
      </c>
    </row>
    <row r="970" spans="1:18" x14ac:dyDescent="0.25">
      <c r="A970" s="399">
        <v>112337</v>
      </c>
      <c r="B970" s="469">
        <v>1440</v>
      </c>
      <c r="C970" s="401">
        <v>100</v>
      </c>
      <c r="D970" s="470">
        <v>44803</v>
      </c>
      <c r="E970" s="471">
        <v>5</v>
      </c>
      <c r="F970" s="472">
        <v>44791</v>
      </c>
      <c r="G970" s="473">
        <v>44798</v>
      </c>
      <c r="H970" s="500"/>
      <c r="I970" s="474" t="s">
        <v>511</v>
      </c>
      <c r="J970" s="474">
        <v>0</v>
      </c>
      <c r="K970" s="474">
        <v>24</v>
      </c>
      <c r="L970" s="474">
        <v>0</v>
      </c>
      <c r="M970" s="474">
        <v>0</v>
      </c>
      <c r="N970" s="474">
        <v>0</v>
      </c>
      <c r="O970" s="474">
        <v>0</v>
      </c>
      <c r="P970" s="404" t="s">
        <v>14832</v>
      </c>
      <c r="Q970" s="405" t="s">
        <v>9574</v>
      </c>
      <c r="R970" s="230" t="s">
        <v>14830</v>
      </c>
    </row>
    <row r="971" spans="1:18" x14ac:dyDescent="0.25">
      <c r="A971" s="399">
        <v>110896</v>
      </c>
      <c r="B971" s="469">
        <v>3246</v>
      </c>
      <c r="C971" s="401">
        <v>300</v>
      </c>
      <c r="D971" s="470">
        <v>44795</v>
      </c>
      <c r="E971" s="471">
        <v>10</v>
      </c>
      <c r="F971" s="472">
        <v>44795</v>
      </c>
      <c r="G971" s="473" t="s">
        <v>13797</v>
      </c>
      <c r="H971" s="229"/>
      <c r="I971" s="474" t="s">
        <v>511</v>
      </c>
      <c r="J971" s="474">
        <v>32</v>
      </c>
      <c r="K971" s="474">
        <v>0</v>
      </c>
      <c r="L971" s="474">
        <v>19</v>
      </c>
      <c r="M971" s="474">
        <v>0</v>
      </c>
      <c r="N971" s="474">
        <v>1</v>
      </c>
      <c r="O971" s="526" t="s">
        <v>640</v>
      </c>
      <c r="P971" s="404"/>
      <c r="Q971" s="405" t="s">
        <v>13792</v>
      </c>
      <c r="R971" s="230" t="s">
        <v>14833</v>
      </c>
    </row>
    <row r="972" spans="1:18" x14ac:dyDescent="0.25">
      <c r="A972" s="698">
        <v>112406</v>
      </c>
      <c r="B972" s="699">
        <v>2210</v>
      </c>
      <c r="C972" s="700">
        <v>200</v>
      </c>
      <c r="D972" s="701">
        <v>44796</v>
      </c>
      <c r="E972" s="702">
        <v>2</v>
      </c>
      <c r="F972" s="701">
        <v>44791</v>
      </c>
      <c r="G972" s="703">
        <v>44795</v>
      </c>
      <c r="H972" s="703"/>
      <c r="I972" s="702" t="s">
        <v>511</v>
      </c>
      <c r="J972" s="702">
        <v>4</v>
      </c>
      <c r="K972" s="702">
        <v>0</v>
      </c>
      <c r="L972" s="702">
        <v>4</v>
      </c>
      <c r="M972" s="702">
        <v>1</v>
      </c>
      <c r="N972" s="702">
        <v>0</v>
      </c>
      <c r="O972" s="702" t="s">
        <v>798</v>
      </c>
      <c r="P972" s="704"/>
      <c r="Q972" s="705" t="s">
        <v>9574</v>
      </c>
      <c r="R972" s="230" t="s">
        <v>14833</v>
      </c>
    </row>
    <row r="973" spans="1:18" x14ac:dyDescent="0.25">
      <c r="A973" s="576">
        <v>112148</v>
      </c>
      <c r="B973" s="469">
        <v>1360</v>
      </c>
      <c r="C973" s="401">
        <v>40</v>
      </c>
      <c r="D973" s="470"/>
      <c r="E973" s="471">
        <v>10</v>
      </c>
      <c r="F973" s="472">
        <v>44781</v>
      </c>
      <c r="G973" s="473">
        <v>44795</v>
      </c>
      <c r="H973" s="229"/>
      <c r="I973" s="474"/>
      <c r="J973" s="474"/>
      <c r="K973" s="474"/>
      <c r="L973" s="474"/>
      <c r="M973" s="474"/>
      <c r="N973" s="474"/>
      <c r="O973" s="526"/>
      <c r="P973" s="404" t="s">
        <v>4286</v>
      </c>
      <c r="Q973" s="405" t="s">
        <v>9769</v>
      </c>
      <c r="R973" s="230" t="s">
        <v>14833</v>
      </c>
    </row>
    <row r="974" spans="1:18" x14ac:dyDescent="0.25">
      <c r="A974" s="576" t="s">
        <v>14834</v>
      </c>
      <c r="B974" s="469">
        <v>10682.1</v>
      </c>
      <c r="C974" s="452" t="s">
        <v>9776</v>
      </c>
      <c r="D974" s="470">
        <v>44447</v>
      </c>
      <c r="E974" s="471">
        <v>10</v>
      </c>
      <c r="F974" s="472">
        <v>44770</v>
      </c>
      <c r="G974" s="473" t="s">
        <v>14835</v>
      </c>
      <c r="H974" s="500"/>
      <c r="I974" s="474" t="s">
        <v>511</v>
      </c>
      <c r="J974" s="474">
        <v>230</v>
      </c>
      <c r="K974" s="474">
        <v>2</v>
      </c>
      <c r="L974" s="474">
        <v>70</v>
      </c>
      <c r="M974" s="474">
        <v>1</v>
      </c>
      <c r="N974" s="474">
        <v>1</v>
      </c>
      <c r="O974" s="526" t="s">
        <v>13672</v>
      </c>
      <c r="P974" s="473" t="s">
        <v>14294</v>
      </c>
      <c r="Q974" s="405" t="s">
        <v>14836</v>
      </c>
      <c r="R974" s="230" t="s">
        <v>14833</v>
      </c>
    </row>
    <row r="975" spans="1:18" x14ac:dyDescent="0.25">
      <c r="A975" s="576">
        <v>109333</v>
      </c>
      <c r="B975" s="469">
        <v>0</v>
      </c>
      <c r="C975" s="401">
        <v>1</v>
      </c>
      <c r="D975" s="470"/>
      <c r="E975" s="471">
        <v>10</v>
      </c>
      <c r="F975" s="472">
        <v>44781</v>
      </c>
      <c r="G975" s="473">
        <v>44795</v>
      </c>
      <c r="H975" s="229"/>
      <c r="I975" s="474"/>
      <c r="J975" s="474"/>
      <c r="K975" s="474"/>
      <c r="L975" s="474"/>
      <c r="M975" s="474"/>
      <c r="N975" s="474"/>
      <c r="O975" s="526"/>
      <c r="P975" s="404" t="s">
        <v>14837</v>
      </c>
      <c r="Q975" s="405" t="s">
        <v>9769</v>
      </c>
      <c r="R975" s="230"/>
    </row>
    <row r="976" spans="1:18" x14ac:dyDescent="0.25">
      <c r="A976" s="399" t="s">
        <v>14838</v>
      </c>
      <c r="B976" s="469">
        <v>1250</v>
      </c>
      <c r="C976" s="401">
        <v>3</v>
      </c>
      <c r="D976" s="470">
        <v>44659</v>
      </c>
      <c r="E976" s="471">
        <v>5</v>
      </c>
      <c r="F976" s="472">
        <v>44789</v>
      </c>
      <c r="G976" s="473">
        <v>44796</v>
      </c>
      <c r="H976" s="229"/>
      <c r="I976" s="474" t="s">
        <v>511</v>
      </c>
      <c r="J976" s="474">
        <v>919</v>
      </c>
      <c r="K976" s="474">
        <v>50</v>
      </c>
      <c r="L976" s="474">
        <v>110</v>
      </c>
      <c r="M976" s="474">
        <v>0</v>
      </c>
      <c r="N976" s="474">
        <v>1</v>
      </c>
      <c r="O976" s="474" t="s">
        <v>640</v>
      </c>
      <c r="P976" s="404" t="s">
        <v>14128</v>
      </c>
      <c r="Q976" s="405" t="s">
        <v>9788</v>
      </c>
      <c r="R976" s="230" t="s">
        <v>14839</v>
      </c>
    </row>
    <row r="977" spans="1:18" x14ac:dyDescent="0.25">
      <c r="A977" s="399">
        <v>111199</v>
      </c>
      <c r="B977" s="469">
        <v>4019</v>
      </c>
      <c r="C977" s="401">
        <v>5</v>
      </c>
      <c r="D977" s="470">
        <v>44783</v>
      </c>
      <c r="E977" s="471">
        <v>10</v>
      </c>
      <c r="F977" s="472">
        <v>44782</v>
      </c>
      <c r="G977" s="473">
        <v>44796</v>
      </c>
      <c r="H977" s="229"/>
      <c r="I977" s="559" t="s">
        <v>511</v>
      </c>
      <c r="J977" s="474">
        <v>480</v>
      </c>
      <c r="K977" s="474">
        <v>22</v>
      </c>
      <c r="L977" s="474">
        <v>111</v>
      </c>
      <c r="M977" s="474">
        <v>1</v>
      </c>
      <c r="N977" s="474">
        <v>1</v>
      </c>
      <c r="O977" s="526" t="s">
        <v>13713</v>
      </c>
      <c r="P977" s="404"/>
      <c r="Q977" s="405" t="s">
        <v>9638</v>
      </c>
      <c r="R977" s="230" t="s">
        <v>14839</v>
      </c>
    </row>
    <row r="978" spans="1:18" x14ac:dyDescent="0.25">
      <c r="A978" s="399">
        <v>111818</v>
      </c>
      <c r="B978" s="469">
        <v>4911.5</v>
      </c>
      <c r="C978" s="401">
        <v>5</v>
      </c>
      <c r="D978" s="470">
        <v>44789</v>
      </c>
      <c r="E978" s="471">
        <v>10</v>
      </c>
      <c r="F978" s="472">
        <v>44782</v>
      </c>
      <c r="G978" s="473">
        <v>44796</v>
      </c>
      <c r="H978" s="229"/>
      <c r="I978" s="474" t="s">
        <v>13664</v>
      </c>
      <c r="J978" s="474">
        <v>644</v>
      </c>
      <c r="K978" s="474">
        <v>12</v>
      </c>
      <c r="L978" s="474">
        <v>138</v>
      </c>
      <c r="M978" s="474">
        <v>1</v>
      </c>
      <c r="N978" s="474">
        <v>1</v>
      </c>
      <c r="O978" s="526" t="s">
        <v>13672</v>
      </c>
      <c r="P978" s="404"/>
      <c r="Q978" s="405" t="s">
        <v>9638</v>
      </c>
      <c r="R978" s="230" t="s">
        <v>14839</v>
      </c>
    </row>
    <row r="979" spans="1:18" x14ac:dyDescent="0.25">
      <c r="A979" s="576">
        <v>111657</v>
      </c>
      <c r="B979" s="469">
        <v>6359.82</v>
      </c>
      <c r="C979" s="401">
        <v>27</v>
      </c>
      <c r="D979" s="470">
        <v>44783</v>
      </c>
      <c r="E979" s="471">
        <v>5</v>
      </c>
      <c r="F979" s="472">
        <v>44783</v>
      </c>
      <c r="G979" s="473">
        <v>44790</v>
      </c>
      <c r="H979" s="229"/>
      <c r="I979" s="474" t="s">
        <v>511</v>
      </c>
      <c r="J979" s="474">
        <v>827</v>
      </c>
      <c r="K979" s="474">
        <v>37</v>
      </c>
      <c r="L979" s="474">
        <v>119</v>
      </c>
      <c r="M979" s="474">
        <v>1</v>
      </c>
      <c r="N979" s="474">
        <v>1</v>
      </c>
      <c r="O979" s="526" t="s">
        <v>13713</v>
      </c>
      <c r="P979" s="404"/>
      <c r="Q979" s="405" t="s">
        <v>9622</v>
      </c>
      <c r="R979" s="230" t="s">
        <v>14840</v>
      </c>
    </row>
    <row r="980" spans="1:18" x14ac:dyDescent="0.25">
      <c r="A980" s="576">
        <v>108519</v>
      </c>
      <c r="B980" s="469">
        <v>3838.6</v>
      </c>
      <c r="C980" s="401">
        <v>15</v>
      </c>
      <c r="D980" s="470">
        <v>44729</v>
      </c>
      <c r="E980" s="471">
        <v>5</v>
      </c>
      <c r="F980" s="472">
        <v>44784</v>
      </c>
      <c r="G980" s="473">
        <v>44791</v>
      </c>
      <c r="H980" s="229"/>
      <c r="I980" s="474" t="s">
        <v>511</v>
      </c>
      <c r="J980" s="474">
        <v>612</v>
      </c>
      <c r="K980" s="474">
        <v>12</v>
      </c>
      <c r="L980" s="474">
        <v>127</v>
      </c>
      <c r="M980" s="474">
        <v>0</v>
      </c>
      <c r="N980" s="474">
        <v>1</v>
      </c>
      <c r="O980" s="526" t="s">
        <v>640</v>
      </c>
      <c r="P980" s="404"/>
      <c r="Q980" s="405" t="s">
        <v>13825</v>
      </c>
      <c r="R980" s="230" t="s">
        <v>14840</v>
      </c>
    </row>
    <row r="981" spans="1:18" x14ac:dyDescent="0.25">
      <c r="A981" s="399">
        <v>111434</v>
      </c>
      <c r="B981" s="469">
        <v>6159.68</v>
      </c>
      <c r="C981" s="401">
        <v>96</v>
      </c>
      <c r="D981" s="470">
        <v>44789</v>
      </c>
      <c r="E981" s="471">
        <v>5</v>
      </c>
      <c r="F981" s="472">
        <v>44783</v>
      </c>
      <c r="G981" s="473">
        <v>44790</v>
      </c>
      <c r="H981" s="229"/>
      <c r="I981" s="474" t="s">
        <v>511</v>
      </c>
      <c r="J981" s="474">
        <v>252</v>
      </c>
      <c r="K981" s="474">
        <v>5</v>
      </c>
      <c r="L981" s="474">
        <v>87</v>
      </c>
      <c r="M981" s="474">
        <v>1</v>
      </c>
      <c r="N981" s="474">
        <v>1</v>
      </c>
      <c r="O981" s="526" t="s">
        <v>13667</v>
      </c>
      <c r="P981" s="404"/>
      <c r="Q981" s="405" t="s">
        <v>9622</v>
      </c>
      <c r="R981" s="230" t="s">
        <v>14840</v>
      </c>
    </row>
    <row r="982" spans="1:18" x14ac:dyDescent="0.25">
      <c r="A982" s="576">
        <v>112050</v>
      </c>
      <c r="B982" s="469">
        <v>5058</v>
      </c>
      <c r="C982" s="401">
        <v>20</v>
      </c>
      <c r="D982" s="470">
        <v>44788</v>
      </c>
      <c r="E982" s="471">
        <v>5</v>
      </c>
      <c r="F982" s="472">
        <v>44782</v>
      </c>
      <c r="G982" s="473" t="s">
        <v>14841</v>
      </c>
      <c r="H982" s="539"/>
      <c r="I982" s="559" t="s">
        <v>511</v>
      </c>
      <c r="J982" s="474">
        <v>345</v>
      </c>
      <c r="K982" s="474">
        <v>92</v>
      </c>
      <c r="L982" s="474">
        <v>62</v>
      </c>
      <c r="M982" s="474">
        <v>1</v>
      </c>
      <c r="N982" s="474">
        <v>1</v>
      </c>
      <c r="O982" s="526" t="s">
        <v>13667</v>
      </c>
      <c r="P982" s="262"/>
      <c r="Q982" s="405" t="s">
        <v>14842</v>
      </c>
      <c r="R982" s="230" t="s">
        <v>14840</v>
      </c>
    </row>
    <row r="983" spans="1:18" x14ac:dyDescent="0.25">
      <c r="A983" s="706">
        <v>111746</v>
      </c>
      <c r="B983" s="707">
        <v>2134</v>
      </c>
      <c r="C983" s="708">
        <v>15</v>
      </c>
      <c r="D983" s="709">
        <v>44769</v>
      </c>
      <c r="E983" s="710">
        <v>2</v>
      </c>
      <c r="F983" s="709">
        <v>44784</v>
      </c>
      <c r="G983" s="711">
        <v>44789</v>
      </c>
      <c r="H983" s="711"/>
      <c r="I983" s="538" t="s">
        <v>511</v>
      </c>
      <c r="J983" s="710">
        <v>41</v>
      </c>
      <c r="K983" s="710">
        <v>14</v>
      </c>
      <c r="L983" s="710">
        <v>14</v>
      </c>
      <c r="M983" s="710">
        <v>1</v>
      </c>
      <c r="N983" s="710">
        <v>1</v>
      </c>
      <c r="O983" s="706" t="s">
        <v>13667</v>
      </c>
      <c r="P983" s="712" t="s">
        <v>14843</v>
      </c>
      <c r="Q983" s="713" t="s">
        <v>13825</v>
      </c>
      <c r="R983" s="230" t="s">
        <v>14844</v>
      </c>
    </row>
    <row r="984" spans="1:18" x14ac:dyDescent="0.25">
      <c r="A984" s="714">
        <v>111368</v>
      </c>
      <c r="B984" s="469">
        <v>4910</v>
      </c>
      <c r="C984" s="670">
        <v>2</v>
      </c>
      <c r="D984" s="472">
        <v>44791</v>
      </c>
      <c r="E984" s="474">
        <v>10</v>
      </c>
      <c r="F984" s="472">
        <v>44778</v>
      </c>
      <c r="G984" s="473">
        <v>44792</v>
      </c>
      <c r="H984" s="229"/>
      <c r="I984" s="474" t="s">
        <v>511</v>
      </c>
      <c r="J984" s="474">
        <v>1083</v>
      </c>
      <c r="K984" s="474">
        <v>0</v>
      </c>
      <c r="L984" s="474">
        <v>215</v>
      </c>
      <c r="M984" s="474">
        <v>1</v>
      </c>
      <c r="N984" s="474">
        <v>1</v>
      </c>
      <c r="O984" s="526" t="s">
        <v>13672</v>
      </c>
      <c r="P984" s="404"/>
      <c r="Q984" s="405" t="s">
        <v>9830</v>
      </c>
      <c r="R984" s="230" t="s">
        <v>14844</v>
      </c>
    </row>
    <row r="985" spans="1:18" x14ac:dyDescent="0.25">
      <c r="A985" s="576" t="s">
        <v>14845</v>
      </c>
      <c r="B985" s="469">
        <v>8844.66</v>
      </c>
      <c r="C985" s="452">
        <v>297</v>
      </c>
      <c r="D985" s="470">
        <v>44728</v>
      </c>
      <c r="E985" s="471">
        <v>15</v>
      </c>
      <c r="F985" s="472">
        <v>44777</v>
      </c>
      <c r="G985" s="473">
        <v>44798</v>
      </c>
      <c r="H985" s="229"/>
      <c r="I985" s="474" t="s">
        <v>511</v>
      </c>
      <c r="J985" s="474">
        <v>110</v>
      </c>
      <c r="K985" s="474">
        <v>12</v>
      </c>
      <c r="L985" s="474">
        <v>18</v>
      </c>
      <c r="M985" s="474">
        <v>0</v>
      </c>
      <c r="N985" s="474">
        <v>1</v>
      </c>
      <c r="O985" s="526" t="s">
        <v>545</v>
      </c>
      <c r="P985" s="406" t="s">
        <v>14846</v>
      </c>
      <c r="Q985" s="405"/>
      <c r="R985" s="230" t="s">
        <v>14847</v>
      </c>
    </row>
    <row r="986" spans="1:18" x14ac:dyDescent="0.25">
      <c r="A986" s="307">
        <v>111019</v>
      </c>
      <c r="B986" s="475">
        <v>2610</v>
      </c>
      <c r="C986" s="309">
        <v>1</v>
      </c>
      <c r="D986" s="476">
        <v>44782</v>
      </c>
      <c r="E986" s="477">
        <v>3</v>
      </c>
      <c r="F986" s="476">
        <v>44782</v>
      </c>
      <c r="G986" s="310" t="s">
        <v>14848</v>
      </c>
      <c r="H986" s="310"/>
      <c r="I986" s="477" t="s">
        <v>511</v>
      </c>
      <c r="J986" s="477">
        <v>392</v>
      </c>
      <c r="K986" s="477">
        <v>154</v>
      </c>
      <c r="L986" s="477">
        <v>16</v>
      </c>
      <c r="M986" s="477">
        <v>0</v>
      </c>
      <c r="N986" s="477">
        <v>1</v>
      </c>
      <c r="O986" s="308" t="s">
        <v>545</v>
      </c>
      <c r="P986" s="312"/>
      <c r="Q986" s="313" t="s">
        <v>9638</v>
      </c>
      <c r="R986" s="230" t="s">
        <v>14849</v>
      </c>
    </row>
    <row r="987" spans="1:18" x14ac:dyDescent="0.25">
      <c r="A987" s="307">
        <v>111364</v>
      </c>
      <c r="B987" s="475">
        <v>2610</v>
      </c>
      <c r="C987" s="309">
        <v>1</v>
      </c>
      <c r="D987" s="476">
        <v>44782</v>
      </c>
      <c r="E987" s="477">
        <v>3</v>
      </c>
      <c r="F987" s="476">
        <v>44782</v>
      </c>
      <c r="G987" s="310" t="s">
        <v>14848</v>
      </c>
      <c r="H987" s="310"/>
      <c r="I987" s="538" t="s">
        <v>511</v>
      </c>
      <c r="J987" s="477">
        <v>416</v>
      </c>
      <c r="K987" s="477">
        <v>189</v>
      </c>
      <c r="L987" s="477">
        <v>18</v>
      </c>
      <c r="M987" s="477">
        <v>0</v>
      </c>
      <c r="N987" s="477">
        <v>1</v>
      </c>
      <c r="O987" s="308" t="s">
        <v>545</v>
      </c>
      <c r="P987" s="312"/>
      <c r="Q987" s="313" t="s">
        <v>9638</v>
      </c>
      <c r="R987" s="230" t="s">
        <v>14849</v>
      </c>
    </row>
    <row r="988" spans="1:18" x14ac:dyDescent="0.25">
      <c r="A988" s="576">
        <v>111800</v>
      </c>
      <c r="B988" s="469">
        <v>6239</v>
      </c>
      <c r="C988" s="401">
        <v>550</v>
      </c>
      <c r="D988" s="470">
        <v>44781</v>
      </c>
      <c r="E988" s="471">
        <v>5</v>
      </c>
      <c r="F988" s="472">
        <v>44778</v>
      </c>
      <c r="G988" s="473">
        <v>44785</v>
      </c>
      <c r="H988" s="229"/>
      <c r="I988" s="474" t="s">
        <v>511</v>
      </c>
      <c r="J988" s="474">
        <v>8</v>
      </c>
      <c r="K988" s="474">
        <v>6</v>
      </c>
      <c r="L988" s="474">
        <v>4</v>
      </c>
      <c r="M988" s="474">
        <v>0</v>
      </c>
      <c r="N988" s="474">
        <v>1</v>
      </c>
      <c r="O988" s="526" t="s">
        <v>545</v>
      </c>
      <c r="P988" s="404"/>
      <c r="Q988" s="405" t="s">
        <v>9830</v>
      </c>
      <c r="R988" s="230" t="s">
        <v>14849</v>
      </c>
    </row>
    <row r="989" spans="1:18" x14ac:dyDescent="0.25">
      <c r="A989" s="715" t="s">
        <v>14850</v>
      </c>
      <c r="B989" s="528">
        <v>2060</v>
      </c>
      <c r="C989" s="529" t="s">
        <v>9865</v>
      </c>
      <c r="D989" s="530">
        <v>44785</v>
      </c>
      <c r="E989" s="531">
        <v>5</v>
      </c>
      <c r="F989" s="530">
        <v>44776</v>
      </c>
      <c r="G989" s="334">
        <v>44785</v>
      </c>
      <c r="H989" s="334"/>
      <c r="I989" s="531" t="s">
        <v>511</v>
      </c>
      <c r="J989" s="531">
        <v>423</v>
      </c>
      <c r="K989" s="531">
        <v>10</v>
      </c>
      <c r="L989" s="531">
        <v>123</v>
      </c>
      <c r="M989" s="531">
        <v>1</v>
      </c>
      <c r="N989" s="531">
        <v>1</v>
      </c>
      <c r="O989" s="332" t="s">
        <v>13672</v>
      </c>
      <c r="P989" s="532"/>
      <c r="Q989" s="337" t="s">
        <v>9901</v>
      </c>
      <c r="R989" s="230" t="s">
        <v>14849</v>
      </c>
    </row>
    <row r="990" spans="1:18" x14ac:dyDescent="0.25">
      <c r="A990" s="576">
        <v>109004</v>
      </c>
      <c r="B990" s="469">
        <v>7510</v>
      </c>
      <c r="C990" s="452">
        <v>150</v>
      </c>
      <c r="D990" s="470">
        <v>44742</v>
      </c>
      <c r="E990" s="471">
        <v>5</v>
      </c>
      <c r="F990" s="472">
        <v>44777</v>
      </c>
      <c r="G990" s="473" t="s">
        <v>14851</v>
      </c>
      <c r="H990" s="229"/>
      <c r="I990" s="474" t="s">
        <v>511</v>
      </c>
      <c r="J990" s="474">
        <v>184</v>
      </c>
      <c r="K990" s="474">
        <v>0</v>
      </c>
      <c r="L990" s="474">
        <v>60</v>
      </c>
      <c r="M990" s="474">
        <v>1</v>
      </c>
      <c r="N990" s="474">
        <v>1</v>
      </c>
      <c r="O990" s="526" t="s">
        <v>13713</v>
      </c>
      <c r="P990" s="404"/>
      <c r="Q990" s="405" t="s">
        <v>13841</v>
      </c>
      <c r="R990" s="230" t="s">
        <v>14852</v>
      </c>
    </row>
    <row r="991" spans="1:18" x14ac:dyDescent="0.25">
      <c r="A991" s="716">
        <v>111349</v>
      </c>
      <c r="B991" s="717">
        <v>2976.5</v>
      </c>
      <c r="C991" s="401">
        <v>50</v>
      </c>
      <c r="D991" s="470">
        <v>44785</v>
      </c>
      <c r="E991" s="471">
        <v>5</v>
      </c>
      <c r="F991" s="472">
        <v>44777</v>
      </c>
      <c r="G991" s="473">
        <v>44784</v>
      </c>
      <c r="H991" s="229"/>
      <c r="I991" s="474" t="s">
        <v>511</v>
      </c>
      <c r="J991" s="474">
        <v>103</v>
      </c>
      <c r="K991" s="474">
        <v>24</v>
      </c>
      <c r="L991" s="474">
        <v>48</v>
      </c>
      <c r="M991" s="474">
        <v>0</v>
      </c>
      <c r="N991" s="474">
        <v>1</v>
      </c>
      <c r="O991" s="526" t="s">
        <v>545</v>
      </c>
      <c r="P991" s="404"/>
      <c r="Q991" s="405" t="s">
        <v>13841</v>
      </c>
      <c r="R991" s="230" t="s">
        <v>14852</v>
      </c>
    </row>
    <row r="992" spans="1:18" x14ac:dyDescent="0.25">
      <c r="A992" s="576" t="s">
        <v>14853</v>
      </c>
      <c r="B992" s="469">
        <v>1718.5</v>
      </c>
      <c r="C992" s="452" t="s">
        <v>2040</v>
      </c>
      <c r="D992" s="470">
        <v>44781</v>
      </c>
      <c r="E992" s="471">
        <v>5</v>
      </c>
      <c r="F992" s="472">
        <v>44776</v>
      </c>
      <c r="G992" s="473">
        <v>44784</v>
      </c>
      <c r="H992" s="229"/>
      <c r="I992" s="559" t="s">
        <v>511</v>
      </c>
      <c r="J992" s="474">
        <v>482</v>
      </c>
      <c r="K992" s="474">
        <v>38</v>
      </c>
      <c r="L992" s="474">
        <v>65</v>
      </c>
      <c r="M992" s="474">
        <v>1</v>
      </c>
      <c r="N992" s="474">
        <v>1</v>
      </c>
      <c r="O992" s="526" t="s">
        <v>13667</v>
      </c>
      <c r="P992" s="404"/>
      <c r="Q992" s="405" t="s">
        <v>9901</v>
      </c>
      <c r="R992" s="230" t="s">
        <v>14852</v>
      </c>
    </row>
    <row r="993" spans="1:18" x14ac:dyDescent="0.25">
      <c r="A993" s="576" t="s">
        <v>14854</v>
      </c>
      <c r="B993" s="469">
        <v>11647</v>
      </c>
      <c r="C993" s="452" t="s">
        <v>9895</v>
      </c>
      <c r="D993" s="470">
        <v>44706</v>
      </c>
      <c r="E993" s="471">
        <v>5</v>
      </c>
      <c r="F993" s="472">
        <v>44776</v>
      </c>
      <c r="G993" s="473">
        <v>44783</v>
      </c>
      <c r="H993" s="229"/>
      <c r="I993" s="474" t="s">
        <v>13664</v>
      </c>
      <c r="J993" s="474">
        <v>347</v>
      </c>
      <c r="K993" s="474">
        <v>9</v>
      </c>
      <c r="L993" s="474">
        <v>98</v>
      </c>
      <c r="M993" s="474">
        <v>1</v>
      </c>
      <c r="N993" s="474">
        <v>1</v>
      </c>
      <c r="O993" s="526" t="s">
        <v>13719</v>
      </c>
      <c r="P993" s="404"/>
      <c r="Q993" s="405" t="s">
        <v>9901</v>
      </c>
      <c r="R993" s="230" t="s">
        <v>14855</v>
      </c>
    </row>
    <row r="994" spans="1:18" x14ac:dyDescent="0.25">
      <c r="A994" s="718">
        <v>111198</v>
      </c>
      <c r="B994" s="469">
        <v>1655</v>
      </c>
      <c r="C994" s="401">
        <v>125</v>
      </c>
      <c r="D994" s="470">
        <v>44763</v>
      </c>
      <c r="E994" s="471">
        <v>5</v>
      </c>
      <c r="F994" s="472">
        <v>44776</v>
      </c>
      <c r="G994" s="473">
        <v>44783</v>
      </c>
      <c r="H994" s="229"/>
      <c r="I994" s="559" t="s">
        <v>511</v>
      </c>
      <c r="J994" s="474">
        <v>28</v>
      </c>
      <c r="K994" s="474">
        <v>0</v>
      </c>
      <c r="L994" s="474">
        <v>10</v>
      </c>
      <c r="M994" s="474">
        <v>1</v>
      </c>
      <c r="N994" s="474">
        <v>0</v>
      </c>
      <c r="O994" s="526" t="s">
        <v>798</v>
      </c>
      <c r="P994" s="404"/>
      <c r="Q994" s="405" t="s">
        <v>9901</v>
      </c>
      <c r="R994" s="230" t="s">
        <v>14855</v>
      </c>
    </row>
    <row r="995" spans="1:18" x14ac:dyDescent="0.25">
      <c r="A995" s="576">
        <v>111757</v>
      </c>
      <c r="B995" s="469">
        <v>1622.5</v>
      </c>
      <c r="C995" s="401">
        <v>50</v>
      </c>
      <c r="D995" s="470">
        <v>44781</v>
      </c>
      <c r="E995" s="471">
        <v>5</v>
      </c>
      <c r="F995" s="472">
        <v>44776</v>
      </c>
      <c r="G995" s="473">
        <v>44783</v>
      </c>
      <c r="H995" s="229"/>
      <c r="I995" s="474" t="s">
        <v>511</v>
      </c>
      <c r="J995" s="474">
        <v>37</v>
      </c>
      <c r="K995" s="474">
        <v>9</v>
      </c>
      <c r="L995" s="474">
        <v>27</v>
      </c>
      <c r="M995" s="474">
        <v>0</v>
      </c>
      <c r="N995" s="474">
        <v>1</v>
      </c>
      <c r="O995" s="526" t="s">
        <v>545</v>
      </c>
      <c r="P995" s="404"/>
      <c r="Q995" s="405" t="s">
        <v>9901</v>
      </c>
      <c r="R995" s="230" t="s">
        <v>14855</v>
      </c>
    </row>
    <row r="996" spans="1:18" x14ac:dyDescent="0.25">
      <c r="A996" s="576" t="s">
        <v>14856</v>
      </c>
      <c r="B996" s="469">
        <v>257.8</v>
      </c>
      <c r="C996" s="401" t="s">
        <v>9908</v>
      </c>
      <c r="D996" s="470">
        <v>44742</v>
      </c>
      <c r="E996" s="471">
        <v>10</v>
      </c>
      <c r="F996" s="472">
        <v>44770</v>
      </c>
      <c r="G996" s="473" t="s">
        <v>724</v>
      </c>
      <c r="H996" s="229"/>
      <c r="I996" s="474" t="s">
        <v>511</v>
      </c>
      <c r="J996" s="474">
        <v>410</v>
      </c>
      <c r="K996" s="474">
        <v>12</v>
      </c>
      <c r="L996" s="474">
        <v>144</v>
      </c>
      <c r="M996" s="474">
        <v>1</v>
      </c>
      <c r="N996" s="474">
        <v>1</v>
      </c>
      <c r="O996" s="526" t="s">
        <v>13713</v>
      </c>
      <c r="P996" s="404"/>
      <c r="Q996" s="405" t="s">
        <v>13859</v>
      </c>
      <c r="R996" s="230" t="s">
        <v>14857</v>
      </c>
    </row>
    <row r="997" spans="1:18" x14ac:dyDescent="0.25">
      <c r="A997" s="576" t="s">
        <v>14858</v>
      </c>
      <c r="B997" s="469">
        <v>4609.2</v>
      </c>
      <c r="C997" s="401">
        <v>30</v>
      </c>
      <c r="D997" s="470">
        <v>44742</v>
      </c>
      <c r="E997" s="471">
        <v>10</v>
      </c>
      <c r="F997" s="472">
        <v>44770</v>
      </c>
      <c r="G997" s="473">
        <v>44784</v>
      </c>
      <c r="H997" s="229"/>
      <c r="I997" s="474" t="s">
        <v>511</v>
      </c>
      <c r="J997" s="474">
        <v>410</v>
      </c>
      <c r="K997" s="474">
        <v>12</v>
      </c>
      <c r="L997" s="474">
        <v>144</v>
      </c>
      <c r="M997" s="474">
        <v>1</v>
      </c>
      <c r="N997" s="474">
        <v>1</v>
      </c>
      <c r="O997" s="526" t="s">
        <v>13713</v>
      </c>
      <c r="P997" s="404"/>
      <c r="Q997" s="405" t="s">
        <v>13859</v>
      </c>
      <c r="R997" s="230" t="s">
        <v>14857</v>
      </c>
    </row>
    <row r="998" spans="1:18" x14ac:dyDescent="0.25">
      <c r="A998" s="576">
        <v>110848</v>
      </c>
      <c r="B998" s="469">
        <v>3039</v>
      </c>
      <c r="C998" s="401">
        <v>60</v>
      </c>
      <c r="D998" s="470">
        <v>44781</v>
      </c>
      <c r="E998" s="471">
        <v>5</v>
      </c>
      <c r="F998" s="472">
        <v>44776</v>
      </c>
      <c r="G998" s="473">
        <v>44783</v>
      </c>
      <c r="H998" s="229"/>
      <c r="I998" s="474" t="s">
        <v>511</v>
      </c>
      <c r="J998" s="474">
        <v>114</v>
      </c>
      <c r="K998" s="474">
        <v>20</v>
      </c>
      <c r="L998" s="474">
        <v>57</v>
      </c>
      <c r="M998" s="474">
        <v>1</v>
      </c>
      <c r="N998" s="474">
        <v>1</v>
      </c>
      <c r="O998" s="526" t="s">
        <v>13667</v>
      </c>
      <c r="P998" s="404" t="s">
        <v>14859</v>
      </c>
      <c r="Q998" s="405" t="s">
        <v>9901</v>
      </c>
      <c r="R998" s="230" t="s">
        <v>14857</v>
      </c>
    </row>
    <row r="999" spans="1:18" x14ac:dyDescent="0.25">
      <c r="A999" s="576">
        <v>110691</v>
      </c>
      <c r="B999" s="469">
        <v>5337.8</v>
      </c>
      <c r="C999" s="401">
        <v>5</v>
      </c>
      <c r="D999" s="470">
        <v>44758</v>
      </c>
      <c r="E999" s="471">
        <v>10</v>
      </c>
      <c r="F999" s="472">
        <v>44769</v>
      </c>
      <c r="G999" s="473">
        <v>44783</v>
      </c>
      <c r="H999" s="229"/>
      <c r="I999" s="474" t="s">
        <v>511</v>
      </c>
      <c r="J999" s="474">
        <v>893</v>
      </c>
      <c r="K999" s="474">
        <v>57</v>
      </c>
      <c r="L999" s="474">
        <v>123</v>
      </c>
      <c r="M999" s="474">
        <v>1</v>
      </c>
      <c r="N999" s="474">
        <v>1</v>
      </c>
      <c r="O999" s="526" t="s">
        <v>13713</v>
      </c>
      <c r="P999" s="404"/>
      <c r="Q999" s="405" t="s">
        <v>14860</v>
      </c>
      <c r="R999" s="230" t="s">
        <v>14861</v>
      </c>
    </row>
    <row r="1000" spans="1:18" x14ac:dyDescent="0.25">
      <c r="A1000" s="576" t="s">
        <v>14862</v>
      </c>
      <c r="B1000" s="469">
        <v>1508.85</v>
      </c>
      <c r="C1000" s="401">
        <v>45</v>
      </c>
      <c r="D1000" s="470">
        <v>44700</v>
      </c>
      <c r="E1000" s="471">
        <v>5</v>
      </c>
      <c r="F1000" s="472">
        <v>44775</v>
      </c>
      <c r="G1000" s="473">
        <v>44782</v>
      </c>
      <c r="H1000" s="229"/>
      <c r="I1000" s="474" t="s">
        <v>511</v>
      </c>
      <c r="J1000" s="474">
        <v>86</v>
      </c>
      <c r="K1000" s="474">
        <v>11</v>
      </c>
      <c r="L1000" s="474">
        <v>33</v>
      </c>
      <c r="M1000" s="474">
        <v>1</v>
      </c>
      <c r="N1000" s="474">
        <v>1</v>
      </c>
      <c r="O1000" s="526" t="s">
        <v>13667</v>
      </c>
      <c r="P1000" s="404" t="s">
        <v>13949</v>
      </c>
      <c r="Q1000" s="405" t="s">
        <v>9927</v>
      </c>
      <c r="R1000" s="230" t="s">
        <v>14861</v>
      </c>
    </row>
    <row r="1001" spans="1:18" x14ac:dyDescent="0.25">
      <c r="A1001" s="576" t="s">
        <v>14863</v>
      </c>
      <c r="B1001" s="469">
        <v>63451.212</v>
      </c>
      <c r="C1001" s="401">
        <v>22</v>
      </c>
      <c r="D1001" s="470">
        <v>44389</v>
      </c>
      <c r="E1001" s="471">
        <v>15</v>
      </c>
      <c r="F1001" s="472">
        <v>44761</v>
      </c>
      <c r="G1001" s="473">
        <v>44778</v>
      </c>
      <c r="H1001" s="229"/>
      <c r="I1001" s="474" t="s">
        <v>511</v>
      </c>
      <c r="J1001" s="474">
        <v>3848</v>
      </c>
      <c r="K1001" s="474">
        <v>7</v>
      </c>
      <c r="L1001" s="474">
        <v>237</v>
      </c>
      <c r="M1001" s="474">
        <v>1</v>
      </c>
      <c r="N1001" s="474">
        <v>1</v>
      </c>
      <c r="O1001" s="526" t="s">
        <v>13832</v>
      </c>
      <c r="P1001" s="404" t="s">
        <v>14864</v>
      </c>
      <c r="Q1001" s="405" t="s">
        <v>14865</v>
      </c>
      <c r="R1001" s="230" t="s">
        <v>14866</v>
      </c>
    </row>
    <row r="1002" spans="1:18" x14ac:dyDescent="0.25">
      <c r="A1002" s="576" t="s">
        <v>14867</v>
      </c>
      <c r="B1002" s="469">
        <v>10687.63</v>
      </c>
      <c r="C1002" s="452">
        <v>30</v>
      </c>
      <c r="D1002" s="470">
        <v>44456</v>
      </c>
      <c r="E1002" s="471">
        <v>15</v>
      </c>
      <c r="F1002" s="472">
        <v>44739</v>
      </c>
      <c r="G1002" s="473">
        <v>44778</v>
      </c>
      <c r="H1002" s="500"/>
      <c r="I1002" s="474" t="s">
        <v>511</v>
      </c>
      <c r="J1002" s="474">
        <v>2894</v>
      </c>
      <c r="K1002" s="474">
        <v>4</v>
      </c>
      <c r="L1002" s="474">
        <v>205</v>
      </c>
      <c r="M1002" s="474">
        <v>1</v>
      </c>
      <c r="N1002" s="474">
        <v>1</v>
      </c>
      <c r="O1002" s="526" t="s">
        <v>13672</v>
      </c>
      <c r="P1002" s="404" t="s">
        <v>14868</v>
      </c>
      <c r="Q1002" s="405" t="s">
        <v>9955</v>
      </c>
      <c r="R1002" s="230" t="s">
        <v>14866</v>
      </c>
    </row>
    <row r="1003" spans="1:18" x14ac:dyDescent="0.25">
      <c r="A1003" s="576" t="s">
        <v>14869</v>
      </c>
      <c r="B1003" s="469">
        <v>2394</v>
      </c>
      <c r="C1003" s="401">
        <v>15</v>
      </c>
      <c r="D1003" s="470">
        <v>44750</v>
      </c>
      <c r="E1003" s="471">
        <v>5</v>
      </c>
      <c r="F1003" s="472">
        <v>44774</v>
      </c>
      <c r="G1003" s="473">
        <v>44781</v>
      </c>
      <c r="H1003" s="229"/>
      <c r="I1003" s="474" t="s">
        <v>511</v>
      </c>
      <c r="J1003" s="474">
        <v>243</v>
      </c>
      <c r="K1003" s="474">
        <v>7</v>
      </c>
      <c r="L1003" s="474">
        <v>84</v>
      </c>
      <c r="M1003" s="474">
        <v>0</v>
      </c>
      <c r="N1003" s="474">
        <v>1</v>
      </c>
      <c r="O1003" s="526" t="s">
        <v>640</v>
      </c>
      <c r="P1003" s="404"/>
      <c r="Q1003" s="405" t="s">
        <v>9946</v>
      </c>
      <c r="R1003" s="230" t="s">
        <v>14866</v>
      </c>
    </row>
    <row r="1004" spans="1:18" x14ac:dyDescent="0.25">
      <c r="A1004" s="576">
        <v>111671</v>
      </c>
      <c r="B1004" s="469">
        <v>1460</v>
      </c>
      <c r="C1004" s="401">
        <v>250</v>
      </c>
      <c r="D1004" s="470">
        <v>44792</v>
      </c>
      <c r="E1004" s="471">
        <v>9</v>
      </c>
      <c r="F1004" s="472">
        <v>44775</v>
      </c>
      <c r="G1004" s="473">
        <v>44788</v>
      </c>
      <c r="H1004" s="500"/>
      <c r="I1004" s="474" t="s">
        <v>511</v>
      </c>
      <c r="J1004" s="474">
        <v>6</v>
      </c>
      <c r="K1004" s="474">
        <v>0</v>
      </c>
      <c r="L1004" s="474">
        <v>2</v>
      </c>
      <c r="M1004" s="474">
        <v>0</v>
      </c>
      <c r="N1004" s="474">
        <v>1</v>
      </c>
      <c r="O1004" s="526" t="s">
        <v>545</v>
      </c>
      <c r="P1004" s="404" t="s">
        <v>14870</v>
      </c>
      <c r="Q1004" s="405" t="s">
        <v>9927</v>
      </c>
      <c r="R1004" s="230" t="s">
        <v>14871</v>
      </c>
    </row>
    <row r="1005" spans="1:18" x14ac:dyDescent="0.25">
      <c r="A1005" s="576">
        <v>109872</v>
      </c>
      <c r="B1005" s="469">
        <v>1107</v>
      </c>
      <c r="C1005" s="401">
        <v>108</v>
      </c>
      <c r="D1005" s="470">
        <v>44774</v>
      </c>
      <c r="E1005" s="471">
        <v>10</v>
      </c>
      <c r="F1005" s="472">
        <v>44764</v>
      </c>
      <c r="G1005" s="473">
        <v>44778</v>
      </c>
      <c r="H1005" s="229"/>
      <c r="I1005" s="474" t="s">
        <v>511</v>
      </c>
      <c r="J1005" s="474">
        <v>49</v>
      </c>
      <c r="K1005" s="474">
        <v>0</v>
      </c>
      <c r="L1005" s="474">
        <v>19</v>
      </c>
      <c r="M1005" s="474">
        <v>0</v>
      </c>
      <c r="N1005" s="474">
        <v>1</v>
      </c>
      <c r="O1005" s="526" t="s">
        <v>545</v>
      </c>
      <c r="P1005" s="404"/>
      <c r="Q1005" s="405" t="s">
        <v>9966</v>
      </c>
      <c r="R1005" s="230" t="s">
        <v>14872</v>
      </c>
    </row>
    <row r="1006" spans="1:18" x14ac:dyDescent="0.25">
      <c r="A1006" s="576">
        <v>111439</v>
      </c>
      <c r="B1006" s="469">
        <v>3475</v>
      </c>
      <c r="C1006" s="401">
        <v>5</v>
      </c>
      <c r="D1006" s="470">
        <v>44770</v>
      </c>
      <c r="E1006" s="471">
        <v>5</v>
      </c>
      <c r="F1006" s="472">
        <v>44769</v>
      </c>
      <c r="G1006" s="473">
        <v>44776</v>
      </c>
      <c r="H1006" s="229"/>
      <c r="I1006" s="474" t="s">
        <v>511</v>
      </c>
      <c r="J1006" s="474">
        <v>786</v>
      </c>
      <c r="K1006" s="474">
        <v>4</v>
      </c>
      <c r="L1006" s="474">
        <v>83</v>
      </c>
      <c r="M1006" s="474">
        <v>1</v>
      </c>
      <c r="N1006" s="474">
        <v>1</v>
      </c>
      <c r="O1006" s="526" t="s">
        <v>13713</v>
      </c>
      <c r="P1006" s="404"/>
      <c r="Q1006" s="405" t="s">
        <v>13688</v>
      </c>
      <c r="R1006" s="230" t="s">
        <v>14872</v>
      </c>
    </row>
    <row r="1007" spans="1:18" x14ac:dyDescent="0.25">
      <c r="A1007" s="576">
        <v>111701</v>
      </c>
      <c r="B1007" s="469">
        <v>4173.82</v>
      </c>
      <c r="C1007" s="401">
        <v>42</v>
      </c>
      <c r="D1007" s="470">
        <v>44776</v>
      </c>
      <c r="E1007" s="471">
        <v>5</v>
      </c>
      <c r="F1007" s="472">
        <v>44768</v>
      </c>
      <c r="G1007" s="473">
        <v>44775</v>
      </c>
      <c r="H1007" s="229"/>
      <c r="I1007" s="474" t="s">
        <v>511</v>
      </c>
      <c r="J1007" s="474">
        <v>245</v>
      </c>
      <c r="K1007" s="474">
        <v>34</v>
      </c>
      <c r="L1007" s="474">
        <v>42</v>
      </c>
      <c r="M1007" s="474">
        <v>1</v>
      </c>
      <c r="N1007" s="474">
        <v>1</v>
      </c>
      <c r="O1007" s="526" t="s">
        <v>13667</v>
      </c>
      <c r="P1007" s="404"/>
      <c r="Q1007" s="405" t="s">
        <v>9980</v>
      </c>
      <c r="R1007" s="230" t="s">
        <v>14873</v>
      </c>
    </row>
    <row r="1008" spans="1:18" x14ac:dyDescent="0.25">
      <c r="A1008" s="576">
        <v>107934</v>
      </c>
      <c r="B1008" s="469">
        <v>4534.7</v>
      </c>
      <c r="C1008" s="401">
        <v>70</v>
      </c>
      <c r="D1008" s="470">
        <v>44728</v>
      </c>
      <c r="E1008" s="471">
        <v>20</v>
      </c>
      <c r="F1008" s="472">
        <v>44747</v>
      </c>
      <c r="G1008" s="473">
        <v>44775</v>
      </c>
      <c r="H1008" s="229"/>
      <c r="I1008" s="474" t="s">
        <v>511</v>
      </c>
      <c r="J1008" s="474">
        <v>290</v>
      </c>
      <c r="K1008" s="474">
        <v>1</v>
      </c>
      <c r="L1008" s="474">
        <v>106</v>
      </c>
      <c r="M1008" s="474">
        <v>1</v>
      </c>
      <c r="N1008" s="474">
        <v>1</v>
      </c>
      <c r="O1008" s="526" t="s">
        <v>13672</v>
      </c>
      <c r="P1008" s="404" t="s">
        <v>14874</v>
      </c>
      <c r="Q1008" s="405" t="s">
        <v>10192</v>
      </c>
      <c r="R1008" s="230" t="s">
        <v>14873</v>
      </c>
    </row>
    <row r="1009" spans="1:18" x14ac:dyDescent="0.25">
      <c r="A1009" s="576" t="s">
        <v>14875</v>
      </c>
      <c r="B1009" s="469">
        <v>13653.97</v>
      </c>
      <c r="C1009" s="401">
        <v>47</v>
      </c>
      <c r="D1009" s="470">
        <v>44713</v>
      </c>
      <c r="E1009" s="471">
        <v>15</v>
      </c>
      <c r="F1009" s="472">
        <v>44755</v>
      </c>
      <c r="G1009" s="473">
        <v>44775</v>
      </c>
      <c r="H1009" s="229"/>
      <c r="I1009" s="474" t="s">
        <v>511</v>
      </c>
      <c r="J1009" s="474">
        <v>979</v>
      </c>
      <c r="K1009" s="474">
        <v>28</v>
      </c>
      <c r="L1009" s="474">
        <v>144</v>
      </c>
      <c r="M1009" s="474">
        <v>1</v>
      </c>
      <c r="N1009" s="474">
        <v>1</v>
      </c>
      <c r="O1009" s="526" t="s">
        <v>13719</v>
      </c>
      <c r="P1009" s="404" t="s">
        <v>14876</v>
      </c>
      <c r="Q1009" s="405" t="s">
        <v>14877</v>
      </c>
      <c r="R1009" s="230" t="s">
        <v>14873</v>
      </c>
    </row>
    <row r="1010" spans="1:18" x14ac:dyDescent="0.25">
      <c r="A1010" s="307">
        <v>111742</v>
      </c>
      <c r="B1010" s="475">
        <v>1367.5</v>
      </c>
      <c r="C1010" s="309">
        <v>45</v>
      </c>
      <c r="D1010" s="476">
        <v>44769</v>
      </c>
      <c r="E1010" s="477">
        <v>3</v>
      </c>
      <c r="F1010" s="476">
        <v>44769</v>
      </c>
      <c r="G1010" s="310">
        <v>44774</v>
      </c>
      <c r="H1010" s="310"/>
      <c r="I1010" s="477" t="s">
        <v>511</v>
      </c>
      <c r="J1010" s="477">
        <v>19</v>
      </c>
      <c r="K1010" s="477">
        <v>2</v>
      </c>
      <c r="L1010" s="477">
        <v>15</v>
      </c>
      <c r="M1010" s="477">
        <v>0</v>
      </c>
      <c r="N1010" s="477">
        <v>1</v>
      </c>
      <c r="O1010" s="308" t="s">
        <v>545</v>
      </c>
      <c r="P1010" s="312" t="s">
        <v>14878</v>
      </c>
      <c r="Q1010" s="313" t="s">
        <v>14860</v>
      </c>
      <c r="R1010" s="230" t="s">
        <v>14879</v>
      </c>
    </row>
    <row r="1011" spans="1:18" x14ac:dyDescent="0.25">
      <c r="A1011" s="576">
        <v>110674</v>
      </c>
      <c r="B1011" s="469">
        <v>5892.72</v>
      </c>
      <c r="C1011" s="401">
        <v>4</v>
      </c>
      <c r="D1011" s="470">
        <v>44756</v>
      </c>
      <c r="E1011" s="471">
        <v>10</v>
      </c>
      <c r="F1011" s="472">
        <v>44760</v>
      </c>
      <c r="G1011" s="473">
        <v>44774</v>
      </c>
      <c r="H1011" s="229"/>
      <c r="I1011" s="559" t="s">
        <v>511</v>
      </c>
      <c r="J1011" s="474">
        <v>1020</v>
      </c>
      <c r="K1011" s="474">
        <v>42</v>
      </c>
      <c r="L1011" s="474">
        <v>123</v>
      </c>
      <c r="M1011" s="474">
        <v>1</v>
      </c>
      <c r="N1011" s="474">
        <v>1</v>
      </c>
      <c r="O1011" s="526" t="s">
        <v>13719</v>
      </c>
      <c r="P1011" s="404"/>
      <c r="Q1011" s="405" t="s">
        <v>10140</v>
      </c>
      <c r="R1011" s="230" t="s">
        <v>14879</v>
      </c>
    </row>
    <row r="1012" spans="1:18" x14ac:dyDescent="0.25">
      <c r="A1012" s="576" t="s">
        <v>14880</v>
      </c>
      <c r="B1012" s="469">
        <v>369.85</v>
      </c>
      <c r="C1012" s="452">
        <v>13</v>
      </c>
      <c r="D1012" s="470">
        <v>44739</v>
      </c>
      <c r="E1012" s="471">
        <v>5</v>
      </c>
      <c r="F1012" s="472">
        <v>44761</v>
      </c>
      <c r="G1012" s="473">
        <v>44768</v>
      </c>
      <c r="H1012" s="229"/>
      <c r="I1012" s="474" t="s">
        <v>511</v>
      </c>
      <c r="J1012" s="474">
        <v>50</v>
      </c>
      <c r="K1012" s="474">
        <v>10</v>
      </c>
      <c r="L1012" s="474">
        <v>22</v>
      </c>
      <c r="M1012" s="474">
        <v>0</v>
      </c>
      <c r="N1012" s="474">
        <v>1</v>
      </c>
      <c r="O1012" s="526" t="s">
        <v>640</v>
      </c>
      <c r="P1012" s="404"/>
      <c r="Q1012" s="405" t="s">
        <v>14865</v>
      </c>
      <c r="R1012" s="230" t="s">
        <v>14881</v>
      </c>
    </row>
    <row r="1013" spans="1:18" x14ac:dyDescent="0.25">
      <c r="A1013" s="307">
        <v>110797</v>
      </c>
      <c r="B1013" s="475">
        <v>14418.75</v>
      </c>
      <c r="C1013" s="309">
        <v>250</v>
      </c>
      <c r="D1013" s="476">
        <v>44774</v>
      </c>
      <c r="E1013" s="477">
        <v>3</v>
      </c>
      <c r="F1013" s="476">
        <v>44768</v>
      </c>
      <c r="G1013" s="310">
        <v>44771</v>
      </c>
      <c r="H1013" s="310"/>
      <c r="I1013" s="477" t="s">
        <v>511</v>
      </c>
      <c r="J1013" s="477">
        <v>71</v>
      </c>
      <c r="K1013" s="477">
        <v>0</v>
      </c>
      <c r="L1013" s="477">
        <v>39</v>
      </c>
      <c r="M1013" s="477">
        <v>1</v>
      </c>
      <c r="N1013" s="477">
        <v>1</v>
      </c>
      <c r="O1013" s="308" t="s">
        <v>13667</v>
      </c>
      <c r="P1013" s="312"/>
      <c r="Q1013" s="313" t="s">
        <v>9980</v>
      </c>
      <c r="R1013" s="230" t="s">
        <v>14881</v>
      </c>
    </row>
    <row r="1014" spans="1:18" x14ac:dyDescent="0.25">
      <c r="A1014" s="576">
        <v>111175</v>
      </c>
      <c r="B1014" s="469">
        <v>4402.7</v>
      </c>
      <c r="C1014" s="401">
        <v>3</v>
      </c>
      <c r="D1014" s="470">
        <v>44781</v>
      </c>
      <c r="E1014" s="471">
        <v>5</v>
      </c>
      <c r="F1014" s="472">
        <v>44764</v>
      </c>
      <c r="G1014" s="473">
        <v>44771</v>
      </c>
      <c r="H1014" s="229"/>
      <c r="I1014" s="474" t="s">
        <v>511</v>
      </c>
      <c r="J1014" s="474">
        <v>142</v>
      </c>
      <c r="K1014" s="474">
        <v>41</v>
      </c>
      <c r="L1014" s="474">
        <v>15</v>
      </c>
      <c r="M1014" s="474">
        <v>1</v>
      </c>
      <c r="N1014" s="474">
        <v>1</v>
      </c>
      <c r="O1014" s="526" t="s">
        <v>13667</v>
      </c>
      <c r="P1014" s="404"/>
      <c r="Q1014" s="405" t="s">
        <v>9966</v>
      </c>
      <c r="R1014" s="230" t="s">
        <v>14881</v>
      </c>
    </row>
    <row r="1015" spans="1:18" x14ac:dyDescent="0.25">
      <c r="A1015" s="576">
        <v>109005</v>
      </c>
      <c r="B1015" s="469">
        <v>4078</v>
      </c>
      <c r="C1015" s="401">
        <v>150</v>
      </c>
      <c r="D1015" s="470">
        <v>44742</v>
      </c>
      <c r="E1015" s="471">
        <v>10</v>
      </c>
      <c r="F1015" s="472">
        <v>44757</v>
      </c>
      <c r="G1015" s="473">
        <v>44771</v>
      </c>
      <c r="H1015" s="229"/>
      <c r="I1015" s="474" t="s">
        <v>511</v>
      </c>
      <c r="J1015" s="474">
        <v>95</v>
      </c>
      <c r="K1015" s="474">
        <v>0</v>
      </c>
      <c r="L1015" s="474">
        <v>40</v>
      </c>
      <c r="M1015" s="474">
        <v>1</v>
      </c>
      <c r="N1015" s="474">
        <v>1</v>
      </c>
      <c r="O1015" s="526" t="s">
        <v>13667</v>
      </c>
      <c r="P1015" s="404" t="s">
        <v>14882</v>
      </c>
      <c r="Q1015" s="405" t="s">
        <v>14883</v>
      </c>
      <c r="R1015" s="230" t="s">
        <v>14881</v>
      </c>
    </row>
    <row r="1016" spans="1:18" x14ac:dyDescent="0.25">
      <c r="A1016" s="576" t="s">
        <v>14884</v>
      </c>
      <c r="B1016" s="469">
        <v>71250.87</v>
      </c>
      <c r="C1016" s="452">
        <v>200</v>
      </c>
      <c r="D1016" s="470">
        <v>44456</v>
      </c>
      <c r="E1016" s="471">
        <v>15</v>
      </c>
      <c r="F1016" s="472">
        <v>44739</v>
      </c>
      <c r="G1016" s="473">
        <v>44771</v>
      </c>
      <c r="H1016" s="500"/>
      <c r="I1016" s="474" t="s">
        <v>511</v>
      </c>
      <c r="J1016" s="474">
        <v>2894</v>
      </c>
      <c r="K1016" s="474">
        <v>4</v>
      </c>
      <c r="L1016" s="474">
        <v>205</v>
      </c>
      <c r="M1016" s="474">
        <v>1</v>
      </c>
      <c r="N1016" s="474">
        <v>1</v>
      </c>
      <c r="O1016" s="526" t="s">
        <v>13672</v>
      </c>
      <c r="P1016" s="404" t="s">
        <v>14868</v>
      </c>
      <c r="Q1016" s="405" t="s">
        <v>9955</v>
      </c>
      <c r="R1016" s="230" t="s">
        <v>14881</v>
      </c>
    </row>
    <row r="1017" spans="1:18" x14ac:dyDescent="0.25">
      <c r="A1017" s="576">
        <v>109868</v>
      </c>
      <c r="B1017" s="469">
        <v>12132.9</v>
      </c>
      <c r="C1017" s="401">
        <v>610</v>
      </c>
      <c r="D1017" s="470">
        <v>44747</v>
      </c>
      <c r="E1017" s="471">
        <v>10</v>
      </c>
      <c r="F1017" s="472">
        <v>44756</v>
      </c>
      <c r="G1017" s="473">
        <v>44770</v>
      </c>
      <c r="H1017" s="229"/>
      <c r="I1017" s="474" t="s">
        <v>511</v>
      </c>
      <c r="J1017" s="474">
        <v>9</v>
      </c>
      <c r="K1017" s="474">
        <v>0</v>
      </c>
      <c r="L1017" s="474">
        <v>5</v>
      </c>
      <c r="M1017" s="474">
        <v>1</v>
      </c>
      <c r="N1017" s="474">
        <v>1</v>
      </c>
      <c r="O1017" s="526" t="s">
        <v>13667</v>
      </c>
      <c r="P1017" s="404" t="s">
        <v>14885</v>
      </c>
      <c r="Q1017" s="405" t="s">
        <v>10032</v>
      </c>
      <c r="R1017" s="230" t="s">
        <v>14881</v>
      </c>
    </row>
    <row r="1018" spans="1:18" x14ac:dyDescent="0.25">
      <c r="A1018" s="576" t="s">
        <v>14886</v>
      </c>
      <c r="B1018" s="469">
        <v>4371.8</v>
      </c>
      <c r="C1018" s="401">
        <v>12</v>
      </c>
      <c r="D1018" s="470">
        <v>44743</v>
      </c>
      <c r="E1018" s="471">
        <v>5</v>
      </c>
      <c r="F1018" s="472">
        <v>44763</v>
      </c>
      <c r="G1018" s="473">
        <v>44770</v>
      </c>
      <c r="H1018" s="229"/>
      <c r="I1018" s="474" t="s">
        <v>511</v>
      </c>
      <c r="J1018" s="474">
        <v>529</v>
      </c>
      <c r="K1018" s="474">
        <v>9</v>
      </c>
      <c r="L1018" s="474">
        <v>97</v>
      </c>
      <c r="M1018" s="474">
        <v>0</v>
      </c>
      <c r="N1018" s="474">
        <v>1</v>
      </c>
      <c r="O1018" s="526" t="s">
        <v>640</v>
      </c>
      <c r="P1018" s="404"/>
      <c r="Q1018" s="405" t="s">
        <v>9695</v>
      </c>
      <c r="R1018" s="230" t="s">
        <v>14887</v>
      </c>
    </row>
    <row r="1019" spans="1:18" x14ac:dyDescent="0.25">
      <c r="A1019" s="576" t="s">
        <v>14888</v>
      </c>
      <c r="B1019" s="469">
        <v>5750</v>
      </c>
      <c r="C1019" s="401">
        <v>500</v>
      </c>
      <c r="D1019" s="470">
        <v>44677</v>
      </c>
      <c r="E1019" s="471">
        <v>10</v>
      </c>
      <c r="F1019" s="472">
        <v>44755</v>
      </c>
      <c r="G1019" s="473">
        <v>44769</v>
      </c>
      <c r="H1019" s="229"/>
      <c r="I1019" s="474" t="s">
        <v>511</v>
      </c>
      <c r="J1019" s="474">
        <v>70</v>
      </c>
      <c r="K1019" s="474">
        <v>0</v>
      </c>
      <c r="L1019" s="474">
        <v>6</v>
      </c>
      <c r="M1019" s="474">
        <v>1</v>
      </c>
      <c r="N1019" s="474">
        <v>0</v>
      </c>
      <c r="O1019" s="526" t="s">
        <v>798</v>
      </c>
      <c r="P1019" s="404"/>
      <c r="Q1019" s="405" t="s">
        <v>10105</v>
      </c>
      <c r="R1019" s="230" t="s">
        <v>14889</v>
      </c>
    </row>
    <row r="1020" spans="1:18" x14ac:dyDescent="0.25">
      <c r="A1020" s="576">
        <v>109165</v>
      </c>
      <c r="B1020" s="469">
        <v>3600</v>
      </c>
      <c r="C1020" s="401">
        <v>1000</v>
      </c>
      <c r="D1020" s="470">
        <v>44764</v>
      </c>
      <c r="E1020" s="471">
        <v>15</v>
      </c>
      <c r="F1020" s="472">
        <v>44748</v>
      </c>
      <c r="G1020" s="473">
        <v>44769</v>
      </c>
      <c r="H1020" s="229"/>
      <c r="I1020" s="474" t="s">
        <v>511</v>
      </c>
      <c r="J1020" s="474">
        <v>3</v>
      </c>
      <c r="K1020" s="474">
        <v>0</v>
      </c>
      <c r="L1020" s="474">
        <v>3</v>
      </c>
      <c r="M1020" s="474">
        <v>0</v>
      </c>
      <c r="N1020" s="474">
        <v>1</v>
      </c>
      <c r="O1020" s="526" t="s">
        <v>545</v>
      </c>
      <c r="P1020" s="404" t="s">
        <v>14890</v>
      </c>
      <c r="Q1020" s="405" t="s">
        <v>10054</v>
      </c>
      <c r="R1020" s="230" t="s">
        <v>14889</v>
      </c>
    </row>
    <row r="1021" spans="1:18" x14ac:dyDescent="0.25">
      <c r="A1021" s="576">
        <v>111409</v>
      </c>
      <c r="B1021" s="469">
        <v>3630</v>
      </c>
      <c r="C1021" s="401">
        <v>100</v>
      </c>
      <c r="D1021" s="470">
        <v>44767</v>
      </c>
      <c r="E1021" s="471">
        <v>5</v>
      </c>
      <c r="F1021" s="472">
        <v>44762</v>
      </c>
      <c r="G1021" s="473">
        <v>44769</v>
      </c>
      <c r="H1021" s="229"/>
      <c r="I1021" s="559" t="s">
        <v>511</v>
      </c>
      <c r="J1021" s="474">
        <v>78</v>
      </c>
      <c r="K1021" s="474">
        <v>7</v>
      </c>
      <c r="L1021" s="474">
        <v>25</v>
      </c>
      <c r="M1021" s="474">
        <v>0</v>
      </c>
      <c r="N1021" s="474">
        <v>1</v>
      </c>
      <c r="O1021" s="526" t="s">
        <v>545</v>
      </c>
      <c r="P1021" s="404"/>
      <c r="Q1021" s="405" t="s">
        <v>9950</v>
      </c>
      <c r="R1021" s="230" t="s">
        <v>14891</v>
      </c>
    </row>
    <row r="1022" spans="1:18" x14ac:dyDescent="0.25">
      <c r="A1022" s="576">
        <v>111295</v>
      </c>
      <c r="B1022" s="469">
        <v>2133</v>
      </c>
      <c r="C1022" s="401">
        <v>80</v>
      </c>
      <c r="D1022" s="470">
        <v>44760</v>
      </c>
      <c r="E1022" s="471">
        <v>5</v>
      </c>
      <c r="F1022" s="472">
        <v>44761</v>
      </c>
      <c r="G1022" s="473">
        <v>44768</v>
      </c>
      <c r="H1022" s="229"/>
      <c r="I1022" s="474" t="s">
        <v>511</v>
      </c>
      <c r="J1022" s="474">
        <v>128</v>
      </c>
      <c r="K1022" s="474">
        <v>8</v>
      </c>
      <c r="L1022" s="474">
        <v>49</v>
      </c>
      <c r="M1022" s="474">
        <v>1</v>
      </c>
      <c r="N1022" s="474">
        <v>1</v>
      </c>
      <c r="O1022" s="526" t="s">
        <v>13667</v>
      </c>
      <c r="P1022" s="404"/>
      <c r="Q1022" s="405" t="s">
        <v>9950</v>
      </c>
      <c r="R1022" s="230" t="s">
        <v>14891</v>
      </c>
    </row>
    <row r="1023" spans="1:18" x14ac:dyDescent="0.25">
      <c r="A1023" s="576" t="s">
        <v>14880</v>
      </c>
      <c r="B1023" s="469">
        <v>9416.9500000000007</v>
      </c>
      <c r="C1023" s="452">
        <v>331</v>
      </c>
      <c r="D1023" s="470">
        <v>44739</v>
      </c>
      <c r="E1023" s="471">
        <v>5</v>
      </c>
      <c r="F1023" s="472">
        <v>44761</v>
      </c>
      <c r="G1023" s="473">
        <v>44768</v>
      </c>
      <c r="H1023" s="229"/>
      <c r="I1023" s="474" t="s">
        <v>511</v>
      </c>
      <c r="J1023" s="474">
        <v>50</v>
      </c>
      <c r="K1023" s="474">
        <v>10</v>
      </c>
      <c r="L1023" s="474">
        <v>22</v>
      </c>
      <c r="M1023" s="474">
        <v>0</v>
      </c>
      <c r="N1023" s="474">
        <v>1</v>
      </c>
      <c r="O1023" s="526" t="s">
        <v>640</v>
      </c>
      <c r="P1023" s="404"/>
      <c r="Q1023" s="405" t="s">
        <v>14865</v>
      </c>
      <c r="R1023" s="230" t="s">
        <v>14891</v>
      </c>
    </row>
    <row r="1024" spans="1:18" x14ac:dyDescent="0.25">
      <c r="A1024" s="576">
        <v>109867</v>
      </c>
      <c r="B1024" s="469">
        <v>7405.4</v>
      </c>
      <c r="C1024" s="401">
        <v>610</v>
      </c>
      <c r="D1024" s="470">
        <v>44747</v>
      </c>
      <c r="E1024" s="471">
        <v>10</v>
      </c>
      <c r="F1024" s="472">
        <v>44754</v>
      </c>
      <c r="G1024" s="473">
        <v>44768</v>
      </c>
      <c r="H1024" s="229"/>
      <c r="I1024" s="474" t="s">
        <v>511</v>
      </c>
      <c r="J1024" s="474">
        <v>7</v>
      </c>
      <c r="K1024" s="474">
        <v>0</v>
      </c>
      <c r="L1024" s="474">
        <v>1</v>
      </c>
      <c r="M1024" s="474">
        <v>1</v>
      </c>
      <c r="N1024" s="474">
        <v>0</v>
      </c>
      <c r="O1024" s="526" t="s">
        <v>798</v>
      </c>
      <c r="P1024" s="404"/>
      <c r="Q1024" s="405" t="s">
        <v>9991</v>
      </c>
      <c r="R1024" s="230" t="s">
        <v>14892</v>
      </c>
    </row>
    <row r="1025" spans="1:18" x14ac:dyDescent="0.25">
      <c r="A1025" s="576">
        <v>110779</v>
      </c>
      <c r="B1025" s="469">
        <v>3087.5</v>
      </c>
      <c r="C1025" s="401">
        <v>25</v>
      </c>
      <c r="D1025" s="470">
        <v>44739</v>
      </c>
      <c r="E1025" s="471">
        <v>15</v>
      </c>
      <c r="F1025" s="472">
        <v>44743</v>
      </c>
      <c r="G1025" s="473" t="s">
        <v>14893</v>
      </c>
      <c r="H1025" s="229"/>
      <c r="I1025" s="559" t="s">
        <v>511</v>
      </c>
      <c r="J1025" s="474">
        <v>287</v>
      </c>
      <c r="K1025" s="474">
        <v>46</v>
      </c>
      <c r="L1025" s="474">
        <v>39</v>
      </c>
      <c r="M1025" s="474">
        <v>1</v>
      </c>
      <c r="N1025" s="474">
        <v>1</v>
      </c>
      <c r="O1025" s="526" t="s">
        <v>13667</v>
      </c>
      <c r="P1025" s="404"/>
      <c r="Q1025" s="405" t="s">
        <v>14894</v>
      </c>
      <c r="R1025" s="230" t="s">
        <v>14892</v>
      </c>
    </row>
    <row r="1026" spans="1:18" x14ac:dyDescent="0.25">
      <c r="A1026" s="576" t="s">
        <v>13718</v>
      </c>
      <c r="B1026" s="469">
        <v>3500</v>
      </c>
      <c r="C1026" s="401">
        <v>200</v>
      </c>
      <c r="D1026" s="470">
        <v>44697</v>
      </c>
      <c r="E1026" s="471">
        <v>20</v>
      </c>
      <c r="F1026" s="472">
        <v>44739</v>
      </c>
      <c r="G1026" s="473">
        <v>44767</v>
      </c>
      <c r="H1026" s="229"/>
      <c r="I1026" s="474" t="s">
        <v>511</v>
      </c>
      <c r="J1026" s="474">
        <v>127</v>
      </c>
      <c r="K1026" s="474">
        <v>4</v>
      </c>
      <c r="L1026" s="474">
        <v>25</v>
      </c>
      <c r="M1026" s="474">
        <v>1</v>
      </c>
      <c r="N1026" s="474">
        <v>1</v>
      </c>
      <c r="O1026" s="526" t="s">
        <v>13719</v>
      </c>
      <c r="P1026" s="404"/>
      <c r="Q1026" s="405" t="s">
        <v>10099</v>
      </c>
      <c r="R1026" s="230" t="s">
        <v>14892</v>
      </c>
    </row>
    <row r="1027" spans="1:18" x14ac:dyDescent="0.25">
      <c r="A1027" s="576" t="s">
        <v>14895</v>
      </c>
      <c r="B1027" s="469">
        <v>1866.64</v>
      </c>
      <c r="C1027" s="401">
        <v>174</v>
      </c>
      <c r="D1027" s="470">
        <v>44484</v>
      </c>
      <c r="E1027" s="471">
        <v>20</v>
      </c>
      <c r="F1027" s="472">
        <v>44740</v>
      </c>
      <c r="G1027" s="473">
        <v>44767</v>
      </c>
      <c r="H1027" s="229"/>
      <c r="I1027" s="474" t="s">
        <v>511</v>
      </c>
      <c r="J1027" s="474">
        <v>26</v>
      </c>
      <c r="K1027" s="474">
        <v>0</v>
      </c>
      <c r="L1027" s="474">
        <v>7</v>
      </c>
      <c r="M1027" s="474">
        <v>1</v>
      </c>
      <c r="N1027" s="474">
        <v>1</v>
      </c>
      <c r="O1027" s="526" t="s">
        <v>13667</v>
      </c>
      <c r="P1027" s="404" t="s">
        <v>14896</v>
      </c>
      <c r="Q1027" s="405" t="s">
        <v>10091</v>
      </c>
      <c r="R1027" s="230" t="s">
        <v>14892</v>
      </c>
    </row>
    <row r="1028" spans="1:18" x14ac:dyDescent="0.25">
      <c r="A1028" s="576">
        <v>111604</v>
      </c>
      <c r="B1028" s="469">
        <v>2000.05</v>
      </c>
      <c r="C1028" s="401">
        <v>64</v>
      </c>
      <c r="D1028" s="470"/>
      <c r="E1028" s="471"/>
      <c r="F1028" s="472"/>
      <c r="G1028" s="473">
        <v>44764</v>
      </c>
      <c r="H1028" s="229"/>
      <c r="I1028" s="559"/>
      <c r="J1028" s="474"/>
      <c r="K1028" s="474"/>
      <c r="L1028" s="474"/>
      <c r="M1028" s="474"/>
      <c r="N1028" s="474"/>
      <c r="O1028" s="526"/>
      <c r="P1028" s="404" t="s">
        <v>776</v>
      </c>
      <c r="Q1028" s="405"/>
      <c r="R1028" s="230" t="s">
        <v>14897</v>
      </c>
    </row>
    <row r="1029" spans="1:18" x14ac:dyDescent="0.25">
      <c r="A1029" s="307">
        <v>110738</v>
      </c>
      <c r="B1029" s="475">
        <v>2113</v>
      </c>
      <c r="C1029" s="309">
        <v>50</v>
      </c>
      <c r="D1029" s="476">
        <v>44739</v>
      </c>
      <c r="E1029" s="477">
        <v>3</v>
      </c>
      <c r="F1029" s="476">
        <v>44761</v>
      </c>
      <c r="G1029" s="310">
        <v>44764</v>
      </c>
      <c r="H1029" s="310"/>
      <c r="I1029" s="477" t="s">
        <v>511</v>
      </c>
      <c r="J1029" s="477">
        <v>98</v>
      </c>
      <c r="K1029" s="477">
        <v>1</v>
      </c>
      <c r="L1029" s="477">
        <v>49</v>
      </c>
      <c r="M1029" s="477">
        <v>1</v>
      </c>
      <c r="N1029" s="477">
        <v>1</v>
      </c>
      <c r="O1029" s="308" t="s">
        <v>13667</v>
      </c>
      <c r="P1029" s="312" t="s">
        <v>14898</v>
      </c>
      <c r="Q1029" s="313" t="s">
        <v>9950</v>
      </c>
      <c r="R1029" s="230" t="s">
        <v>14897</v>
      </c>
    </row>
    <row r="1030" spans="1:18" x14ac:dyDescent="0.25">
      <c r="A1030" s="719">
        <v>110015</v>
      </c>
      <c r="B1030" s="720">
        <v>6500</v>
      </c>
      <c r="C1030" s="274">
        <v>50</v>
      </c>
      <c r="D1030" s="721">
        <v>44729</v>
      </c>
      <c r="E1030" s="722">
        <v>10</v>
      </c>
      <c r="F1030" s="721">
        <v>44755</v>
      </c>
      <c r="G1030" s="275">
        <v>44764</v>
      </c>
      <c r="H1030" s="275"/>
      <c r="I1030" s="722" t="s">
        <v>511</v>
      </c>
      <c r="J1030" s="722">
        <v>275</v>
      </c>
      <c r="K1030" s="722">
        <v>32</v>
      </c>
      <c r="L1030" s="722">
        <v>38</v>
      </c>
      <c r="M1030" s="722">
        <v>1</v>
      </c>
      <c r="N1030" s="722">
        <v>1</v>
      </c>
      <c r="O1030" s="272" t="s">
        <v>13667</v>
      </c>
      <c r="P1030" s="276"/>
      <c r="Q1030" s="277" t="s">
        <v>10105</v>
      </c>
      <c r="R1030" s="230" t="s">
        <v>14897</v>
      </c>
    </row>
    <row r="1031" spans="1:18" x14ac:dyDescent="0.25">
      <c r="A1031" s="576">
        <v>111162</v>
      </c>
      <c r="B1031" s="469">
        <v>4792.08</v>
      </c>
      <c r="C1031" s="401">
        <v>2</v>
      </c>
      <c r="D1031" s="470">
        <v>44763</v>
      </c>
      <c r="E1031" s="471">
        <v>5</v>
      </c>
      <c r="F1031" s="472">
        <v>44757</v>
      </c>
      <c r="G1031" s="473">
        <v>44764</v>
      </c>
      <c r="H1031" s="229"/>
      <c r="I1031" s="559" t="s">
        <v>511</v>
      </c>
      <c r="J1031" s="474">
        <v>2234</v>
      </c>
      <c r="K1031" s="474">
        <v>8</v>
      </c>
      <c r="L1031" s="474">
        <v>32</v>
      </c>
      <c r="M1031" s="474">
        <v>1</v>
      </c>
      <c r="N1031" s="474">
        <v>1</v>
      </c>
      <c r="O1031" s="526" t="s">
        <v>13667</v>
      </c>
      <c r="P1031" s="404"/>
      <c r="Q1031" s="405" t="s">
        <v>10129</v>
      </c>
      <c r="R1031" s="230" t="s">
        <v>14899</v>
      </c>
    </row>
    <row r="1032" spans="1:18" x14ac:dyDescent="0.25">
      <c r="A1032" s="576">
        <v>104560</v>
      </c>
      <c r="B1032" s="469">
        <v>2898.4</v>
      </c>
      <c r="C1032" s="401">
        <v>4</v>
      </c>
      <c r="D1032" s="470">
        <v>44791</v>
      </c>
      <c r="E1032" s="471">
        <v>10</v>
      </c>
      <c r="F1032" s="472">
        <v>44750</v>
      </c>
      <c r="G1032" s="473">
        <v>44764</v>
      </c>
      <c r="H1032" s="229"/>
      <c r="I1032" s="474" t="s">
        <v>511</v>
      </c>
      <c r="J1032" s="474">
        <v>789</v>
      </c>
      <c r="K1032" s="474">
        <v>111</v>
      </c>
      <c r="L1032" s="474">
        <v>52</v>
      </c>
      <c r="M1032" s="474">
        <v>1</v>
      </c>
      <c r="N1032" s="474">
        <v>1</v>
      </c>
      <c r="O1032" s="526" t="s">
        <v>13667</v>
      </c>
      <c r="P1032" s="526" t="s">
        <v>14900</v>
      </c>
      <c r="Q1032" s="405" t="s">
        <v>10134</v>
      </c>
      <c r="R1032" s="230" t="s">
        <v>14899</v>
      </c>
    </row>
    <row r="1033" spans="1:18" x14ac:dyDescent="0.25">
      <c r="A1033" s="307">
        <v>111105</v>
      </c>
      <c r="B1033" s="475">
        <v>3668.15</v>
      </c>
      <c r="C1033" s="309">
        <v>3</v>
      </c>
      <c r="D1033" s="476">
        <v>44749</v>
      </c>
      <c r="E1033" s="477">
        <v>3</v>
      </c>
      <c r="F1033" s="476">
        <v>44638</v>
      </c>
      <c r="G1033" s="310">
        <v>44763</v>
      </c>
      <c r="H1033" s="310"/>
      <c r="I1033" s="477" t="s">
        <v>511</v>
      </c>
      <c r="J1033" s="477">
        <v>249</v>
      </c>
      <c r="K1033" s="477">
        <v>42</v>
      </c>
      <c r="L1033" s="477">
        <v>42</v>
      </c>
      <c r="M1033" s="477">
        <v>1</v>
      </c>
      <c r="N1033" s="477">
        <v>1</v>
      </c>
      <c r="O1033" s="308" t="s">
        <v>13667</v>
      </c>
      <c r="P1033" s="312"/>
      <c r="Q1033" s="313" t="s">
        <v>10140</v>
      </c>
      <c r="R1033" s="230" t="s">
        <v>14899</v>
      </c>
    </row>
    <row r="1034" spans="1:18" x14ac:dyDescent="0.25">
      <c r="A1034" s="576">
        <v>111037</v>
      </c>
      <c r="B1034" s="469">
        <v>11163.2</v>
      </c>
      <c r="C1034" s="401">
        <v>48</v>
      </c>
      <c r="D1034" s="470">
        <v>44753</v>
      </c>
      <c r="E1034" s="471">
        <v>5</v>
      </c>
      <c r="F1034" s="472">
        <v>44755</v>
      </c>
      <c r="G1034" s="473">
        <v>44762</v>
      </c>
      <c r="H1034" s="229"/>
      <c r="I1034" s="474" t="s">
        <v>511</v>
      </c>
      <c r="J1034" s="474">
        <v>513</v>
      </c>
      <c r="K1034" s="474">
        <v>39</v>
      </c>
      <c r="L1034" s="474">
        <v>80</v>
      </c>
      <c r="M1034" s="474">
        <v>1</v>
      </c>
      <c r="N1034" s="474">
        <v>1</v>
      </c>
      <c r="O1034" s="526" t="s">
        <v>13667</v>
      </c>
      <c r="P1034" s="404"/>
      <c r="Q1034" s="405" t="s">
        <v>10105</v>
      </c>
      <c r="R1034" s="230" t="s">
        <v>14901</v>
      </c>
    </row>
    <row r="1035" spans="1:18" x14ac:dyDescent="0.25">
      <c r="A1035" s="576">
        <v>110060</v>
      </c>
      <c r="B1035" s="469">
        <v>9011.5</v>
      </c>
      <c r="C1035" s="401">
        <v>10</v>
      </c>
      <c r="D1035" s="470">
        <v>44735</v>
      </c>
      <c r="E1035" s="471">
        <v>5</v>
      </c>
      <c r="F1035" s="472">
        <v>44755</v>
      </c>
      <c r="G1035" s="473">
        <v>44762</v>
      </c>
      <c r="H1035" s="229"/>
      <c r="I1035" s="474" t="s">
        <v>511</v>
      </c>
      <c r="J1035" s="474">
        <v>819</v>
      </c>
      <c r="K1035" s="474">
        <v>34</v>
      </c>
      <c r="L1035" s="474">
        <v>203</v>
      </c>
      <c r="M1035" s="474">
        <v>1</v>
      </c>
      <c r="N1035" s="474">
        <v>1</v>
      </c>
      <c r="O1035" s="526" t="s">
        <v>13832</v>
      </c>
      <c r="P1035" s="404"/>
      <c r="Q1035" s="405" t="s">
        <v>10105</v>
      </c>
      <c r="R1035" s="230" t="s">
        <v>14901</v>
      </c>
    </row>
    <row r="1036" spans="1:18" x14ac:dyDescent="0.25">
      <c r="A1036" s="576" t="s">
        <v>14902</v>
      </c>
      <c r="B1036" s="469">
        <v>5340.7969999999996</v>
      </c>
      <c r="C1036" s="401">
        <v>70</v>
      </c>
      <c r="D1036" s="470">
        <v>44427</v>
      </c>
      <c r="E1036" s="471">
        <v>20</v>
      </c>
      <c r="F1036" s="472">
        <v>44735</v>
      </c>
      <c r="G1036" s="473">
        <v>44764</v>
      </c>
      <c r="H1036" s="229"/>
      <c r="I1036" s="474" t="s">
        <v>511</v>
      </c>
      <c r="J1036" s="474">
        <v>401</v>
      </c>
      <c r="K1036" s="474">
        <v>4</v>
      </c>
      <c r="L1036" s="474">
        <v>54</v>
      </c>
      <c r="M1036" s="474">
        <v>1</v>
      </c>
      <c r="N1036" s="474">
        <v>1</v>
      </c>
      <c r="O1036" s="526" t="s">
        <v>13667</v>
      </c>
      <c r="P1036" s="404" t="s">
        <v>14903</v>
      </c>
      <c r="Q1036" s="405" t="s">
        <v>10156</v>
      </c>
      <c r="R1036" s="230" t="s">
        <v>14904</v>
      </c>
    </row>
    <row r="1037" spans="1:18" x14ac:dyDescent="0.25">
      <c r="A1037" s="576">
        <v>110659</v>
      </c>
      <c r="B1037" s="469">
        <v>3261</v>
      </c>
      <c r="C1037" s="401">
        <v>150</v>
      </c>
      <c r="D1037" s="470">
        <v>44739</v>
      </c>
      <c r="E1037" s="471">
        <v>5</v>
      </c>
      <c r="F1037" s="472">
        <v>44755</v>
      </c>
      <c r="G1037" s="473">
        <v>44762</v>
      </c>
      <c r="H1037" s="229"/>
      <c r="I1037" s="474" t="s">
        <v>511</v>
      </c>
      <c r="J1037" s="474">
        <v>54</v>
      </c>
      <c r="K1037" s="474">
        <v>0</v>
      </c>
      <c r="L1037" s="474">
        <v>40</v>
      </c>
      <c r="M1037" s="474">
        <v>1</v>
      </c>
      <c r="N1037" s="474">
        <v>1</v>
      </c>
      <c r="O1037" s="526" t="s">
        <v>13667</v>
      </c>
      <c r="P1037" s="404"/>
      <c r="Q1037" s="405" t="s">
        <v>10105</v>
      </c>
      <c r="R1037" s="230" t="s">
        <v>14904</v>
      </c>
    </row>
    <row r="1038" spans="1:18" x14ac:dyDescent="0.25">
      <c r="A1038" s="576" t="s">
        <v>14905</v>
      </c>
      <c r="B1038" s="469">
        <v>2801.5</v>
      </c>
      <c r="C1038" s="452" t="s">
        <v>10158</v>
      </c>
      <c r="D1038" s="470">
        <v>44728</v>
      </c>
      <c r="E1038" s="471">
        <v>5</v>
      </c>
      <c r="F1038" s="472">
        <v>44756</v>
      </c>
      <c r="G1038" s="473">
        <v>44763</v>
      </c>
      <c r="H1038" s="229"/>
      <c r="I1038" s="474" t="s">
        <v>511</v>
      </c>
      <c r="J1038" s="474">
        <v>110</v>
      </c>
      <c r="K1038" s="474">
        <v>12</v>
      </c>
      <c r="L1038" s="474">
        <v>18</v>
      </c>
      <c r="M1038" s="474">
        <v>0</v>
      </c>
      <c r="N1038" s="474">
        <v>1</v>
      </c>
      <c r="O1038" s="526" t="s">
        <v>545</v>
      </c>
      <c r="P1038" s="404"/>
      <c r="Q1038" s="405" t="s">
        <v>10032</v>
      </c>
      <c r="R1038" s="230" t="s">
        <v>14904</v>
      </c>
    </row>
    <row r="1039" spans="1:18" x14ac:dyDescent="0.25">
      <c r="A1039" s="576" t="s">
        <v>14906</v>
      </c>
      <c r="B1039" s="469">
        <v>1250</v>
      </c>
      <c r="C1039" s="401">
        <v>3</v>
      </c>
      <c r="D1039" s="470">
        <v>44582</v>
      </c>
      <c r="E1039" s="471">
        <v>5</v>
      </c>
      <c r="F1039" s="472">
        <v>44755</v>
      </c>
      <c r="G1039" s="473">
        <v>44762</v>
      </c>
      <c r="H1039" s="229"/>
      <c r="I1039" s="474" t="s">
        <v>511</v>
      </c>
      <c r="J1039" s="474">
        <v>645</v>
      </c>
      <c r="K1039" s="474">
        <v>52</v>
      </c>
      <c r="L1039" s="474">
        <v>108</v>
      </c>
      <c r="M1039" s="474">
        <v>0</v>
      </c>
      <c r="N1039" s="474">
        <v>1</v>
      </c>
      <c r="O1039" s="526" t="s">
        <v>640</v>
      </c>
      <c r="P1039" s="404" t="s">
        <v>14128</v>
      </c>
      <c r="Q1039" s="405" t="s">
        <v>14907</v>
      </c>
      <c r="R1039" s="230" t="s">
        <v>14904</v>
      </c>
    </row>
    <row r="1040" spans="1:18" x14ac:dyDescent="0.25">
      <c r="A1040" s="576" t="s">
        <v>14908</v>
      </c>
      <c r="B1040" s="469">
        <v>1250</v>
      </c>
      <c r="C1040" s="401">
        <v>3</v>
      </c>
      <c r="D1040" s="470">
        <v>44587</v>
      </c>
      <c r="E1040" s="471">
        <v>5</v>
      </c>
      <c r="F1040" s="472">
        <v>44755</v>
      </c>
      <c r="G1040" s="473">
        <v>44762</v>
      </c>
      <c r="H1040" s="229"/>
      <c r="I1040" s="474" t="s">
        <v>511</v>
      </c>
      <c r="J1040" s="474">
        <v>573</v>
      </c>
      <c r="K1040" s="474">
        <v>60</v>
      </c>
      <c r="L1040" s="474">
        <v>115</v>
      </c>
      <c r="M1040" s="474">
        <v>0</v>
      </c>
      <c r="N1040" s="474">
        <v>1</v>
      </c>
      <c r="O1040" s="526" t="s">
        <v>640</v>
      </c>
      <c r="P1040" s="404" t="s">
        <v>14128</v>
      </c>
      <c r="Q1040" s="405" t="s">
        <v>14909</v>
      </c>
      <c r="R1040" s="230" t="s">
        <v>14910</v>
      </c>
    </row>
    <row r="1041" spans="1:18" x14ac:dyDescent="0.25">
      <c r="A1041" s="576">
        <v>111367</v>
      </c>
      <c r="B1041" s="469">
        <v>5437.5</v>
      </c>
      <c r="C1041" s="401">
        <v>50</v>
      </c>
      <c r="D1041" s="470">
        <v>44755</v>
      </c>
      <c r="E1041" s="471">
        <v>5</v>
      </c>
      <c r="F1041" s="472">
        <v>44754</v>
      </c>
      <c r="G1041" s="473">
        <v>44761</v>
      </c>
      <c r="H1041" s="191"/>
      <c r="I1041" s="559" t="s">
        <v>511</v>
      </c>
      <c r="J1041" s="474">
        <v>370</v>
      </c>
      <c r="K1041" s="474">
        <v>2</v>
      </c>
      <c r="L1041" s="474">
        <v>66</v>
      </c>
      <c r="M1041" s="474">
        <v>1</v>
      </c>
      <c r="N1041" s="474">
        <v>1</v>
      </c>
      <c r="O1041" s="526" t="s">
        <v>13667</v>
      </c>
      <c r="P1041" s="404"/>
      <c r="Q1041" s="405" t="s">
        <v>9991</v>
      </c>
      <c r="R1041" s="230" t="s">
        <v>14910</v>
      </c>
    </row>
    <row r="1042" spans="1:18" x14ac:dyDescent="0.25">
      <c r="A1042" s="307">
        <v>111140</v>
      </c>
      <c r="B1042" s="475">
        <v>6367.6</v>
      </c>
      <c r="C1042" s="309">
        <v>10</v>
      </c>
      <c r="D1042" s="476">
        <v>44748</v>
      </c>
      <c r="E1042" s="477">
        <v>3</v>
      </c>
      <c r="F1042" s="476">
        <v>44754</v>
      </c>
      <c r="G1042" s="310">
        <v>44757</v>
      </c>
      <c r="H1042" s="310"/>
      <c r="I1042" s="477" t="s">
        <v>511</v>
      </c>
      <c r="J1042" s="477">
        <v>1064</v>
      </c>
      <c r="K1042" s="477">
        <v>80</v>
      </c>
      <c r="L1042" s="477">
        <v>41</v>
      </c>
      <c r="M1042" s="477">
        <v>1</v>
      </c>
      <c r="N1042" s="477">
        <v>1</v>
      </c>
      <c r="O1042" s="308" t="s">
        <v>13667</v>
      </c>
      <c r="P1042" s="312"/>
      <c r="Q1042" s="313" t="s">
        <v>9991</v>
      </c>
      <c r="R1042" s="230" t="s">
        <v>14911</v>
      </c>
    </row>
    <row r="1043" spans="1:18" x14ac:dyDescent="0.25">
      <c r="A1043" s="576" t="s">
        <v>14912</v>
      </c>
      <c r="B1043" s="469">
        <v>4135.55</v>
      </c>
      <c r="C1043" s="452" t="s">
        <v>10188</v>
      </c>
      <c r="D1043" s="470">
        <v>44739</v>
      </c>
      <c r="E1043" s="471">
        <v>5</v>
      </c>
      <c r="F1043" s="472">
        <v>44750</v>
      </c>
      <c r="G1043" s="473">
        <v>44757</v>
      </c>
      <c r="H1043" s="229"/>
      <c r="I1043" s="474" t="s">
        <v>511</v>
      </c>
      <c r="J1043" s="474">
        <v>50</v>
      </c>
      <c r="K1043" s="474">
        <v>10</v>
      </c>
      <c r="L1043" s="474">
        <v>22</v>
      </c>
      <c r="M1043" s="474">
        <v>0</v>
      </c>
      <c r="N1043" s="474">
        <v>1</v>
      </c>
      <c r="O1043" s="526" t="s">
        <v>640</v>
      </c>
      <c r="P1043" s="404"/>
      <c r="Q1043" s="405"/>
      <c r="R1043" s="230" t="s">
        <v>14911</v>
      </c>
    </row>
    <row r="1044" spans="1:18" x14ac:dyDescent="0.25">
      <c r="A1044" s="576">
        <v>110514</v>
      </c>
      <c r="B1044" s="469">
        <v>4955</v>
      </c>
      <c r="C1044" s="401">
        <v>500</v>
      </c>
      <c r="D1044" s="470">
        <v>44747</v>
      </c>
      <c r="E1044" s="471">
        <v>5</v>
      </c>
      <c r="F1044" s="472">
        <v>44747</v>
      </c>
      <c r="G1044" s="473">
        <v>44760</v>
      </c>
      <c r="H1044" s="229"/>
      <c r="I1044" s="474" t="s">
        <v>511</v>
      </c>
      <c r="J1044" s="474">
        <v>34</v>
      </c>
      <c r="K1044" s="474">
        <v>0</v>
      </c>
      <c r="L1044" s="474">
        <v>11</v>
      </c>
      <c r="M1044" s="474">
        <v>0</v>
      </c>
      <c r="N1044" s="474">
        <v>1</v>
      </c>
      <c r="O1044" s="526" t="s">
        <v>545</v>
      </c>
      <c r="P1044" s="404"/>
      <c r="Q1044" s="405" t="s">
        <v>14913</v>
      </c>
      <c r="R1044" s="230" t="s">
        <v>14914</v>
      </c>
    </row>
    <row r="1045" spans="1:18" x14ac:dyDescent="0.25">
      <c r="A1045" s="576">
        <v>110873</v>
      </c>
      <c r="B1045" s="469">
        <v>2126</v>
      </c>
      <c r="C1045" s="401">
        <v>200</v>
      </c>
      <c r="D1045" s="470">
        <v>44748</v>
      </c>
      <c r="E1045" s="471">
        <v>5</v>
      </c>
      <c r="F1045" s="472">
        <v>44749</v>
      </c>
      <c r="G1045" s="473">
        <v>44756</v>
      </c>
      <c r="H1045" s="229"/>
      <c r="I1045" s="559" t="s">
        <v>511</v>
      </c>
      <c r="J1045" s="474">
        <v>32</v>
      </c>
      <c r="K1045" s="474">
        <v>7</v>
      </c>
      <c r="L1045" s="474">
        <v>14</v>
      </c>
      <c r="M1045" s="474">
        <v>0</v>
      </c>
      <c r="N1045" s="474">
        <v>1</v>
      </c>
      <c r="O1045" s="526" t="s">
        <v>545</v>
      </c>
      <c r="P1045" s="404"/>
      <c r="Q1045" s="405" t="s">
        <v>13929</v>
      </c>
      <c r="R1045" s="230" t="s">
        <v>14914</v>
      </c>
    </row>
    <row r="1046" spans="1:18" x14ac:dyDescent="0.25">
      <c r="A1046" s="714">
        <v>110244</v>
      </c>
      <c r="B1046" s="469">
        <v>5166</v>
      </c>
      <c r="C1046" s="469">
        <v>140</v>
      </c>
      <c r="D1046" s="472">
        <v>44755</v>
      </c>
      <c r="E1046" s="474">
        <v>5</v>
      </c>
      <c r="F1046" s="472">
        <v>44749</v>
      </c>
      <c r="G1046" s="473">
        <v>44756</v>
      </c>
      <c r="H1046" s="229"/>
      <c r="I1046" s="559" t="s">
        <v>511</v>
      </c>
      <c r="J1046" s="474">
        <v>78</v>
      </c>
      <c r="K1046" s="474">
        <v>9</v>
      </c>
      <c r="L1046" s="474">
        <v>32</v>
      </c>
      <c r="M1046" s="474">
        <v>0</v>
      </c>
      <c r="N1046" s="474">
        <v>1</v>
      </c>
      <c r="O1046" s="526" t="s">
        <v>545</v>
      </c>
      <c r="P1046" s="473"/>
      <c r="Q1046" s="405" t="s">
        <v>13929</v>
      </c>
      <c r="R1046" s="230" t="s">
        <v>14914</v>
      </c>
    </row>
    <row r="1047" spans="1:18" x14ac:dyDescent="0.25">
      <c r="A1047" s="576">
        <v>106207</v>
      </c>
      <c r="B1047" s="469">
        <v>4342.5</v>
      </c>
      <c r="C1047" s="401">
        <v>150</v>
      </c>
      <c r="D1047" s="470">
        <v>44544</v>
      </c>
      <c r="E1047" s="471">
        <v>10</v>
      </c>
      <c r="F1047" s="472">
        <v>44742</v>
      </c>
      <c r="G1047" s="473" t="s">
        <v>14915</v>
      </c>
      <c r="H1047" s="500"/>
      <c r="I1047" s="474" t="s">
        <v>511</v>
      </c>
      <c r="J1047" s="474">
        <v>113</v>
      </c>
      <c r="K1047" s="474">
        <v>20</v>
      </c>
      <c r="L1047" s="474">
        <v>41</v>
      </c>
      <c r="M1047" s="474">
        <v>1</v>
      </c>
      <c r="N1047" s="474">
        <v>1</v>
      </c>
      <c r="O1047" s="526" t="s">
        <v>13667</v>
      </c>
      <c r="P1047" s="404" t="s">
        <v>14916</v>
      </c>
      <c r="Q1047" s="405" t="s">
        <v>13937</v>
      </c>
      <c r="R1047" s="230" t="s">
        <v>14917</v>
      </c>
    </row>
    <row r="1048" spans="1:18" x14ac:dyDescent="0.25">
      <c r="A1048" s="576">
        <v>111046</v>
      </c>
      <c r="B1048" s="469">
        <v>4632.1000000000004</v>
      </c>
      <c r="C1048" s="401">
        <v>30</v>
      </c>
      <c r="D1048" s="470">
        <v>44753</v>
      </c>
      <c r="E1048" s="471">
        <v>5</v>
      </c>
      <c r="F1048" s="472">
        <v>44748</v>
      </c>
      <c r="G1048" s="473">
        <v>44755</v>
      </c>
      <c r="H1048" s="229"/>
      <c r="I1048" s="559" t="s">
        <v>511</v>
      </c>
      <c r="J1048" s="474">
        <v>505</v>
      </c>
      <c r="K1048" s="474">
        <v>10</v>
      </c>
      <c r="L1048" s="474">
        <v>91</v>
      </c>
      <c r="M1048" s="474">
        <v>1</v>
      </c>
      <c r="N1048" s="474">
        <v>1</v>
      </c>
      <c r="O1048" s="526" t="s">
        <v>13667</v>
      </c>
      <c r="P1048" s="404"/>
      <c r="Q1048" s="405" t="s">
        <v>10054</v>
      </c>
      <c r="R1048" s="230" t="s">
        <v>14917</v>
      </c>
    </row>
    <row r="1049" spans="1:18" x14ac:dyDescent="0.25">
      <c r="A1049" s="723" t="s">
        <v>14918</v>
      </c>
      <c r="B1049" s="724">
        <v>0</v>
      </c>
      <c r="C1049" s="725">
        <v>300</v>
      </c>
      <c r="D1049" s="726">
        <v>44729</v>
      </c>
      <c r="E1049" s="727">
        <v>10</v>
      </c>
      <c r="F1049" s="726">
        <v>44728</v>
      </c>
      <c r="G1049" s="728">
        <v>44742</v>
      </c>
      <c r="H1049" s="728"/>
      <c r="I1049" s="727" t="s">
        <v>511</v>
      </c>
      <c r="J1049" s="727">
        <v>162</v>
      </c>
      <c r="K1049" s="727">
        <v>1</v>
      </c>
      <c r="L1049" s="727">
        <v>51</v>
      </c>
      <c r="M1049" s="727">
        <v>0</v>
      </c>
      <c r="N1049" s="727">
        <v>1</v>
      </c>
      <c r="O1049" s="729" t="s">
        <v>640</v>
      </c>
      <c r="P1049" s="730"/>
      <c r="Q1049" s="731" t="s">
        <v>8961</v>
      </c>
      <c r="R1049" s="230" t="s">
        <v>14917</v>
      </c>
    </row>
    <row r="1050" spans="1:18" x14ac:dyDescent="0.25">
      <c r="A1050" s="576" t="s">
        <v>14919</v>
      </c>
      <c r="B1050" s="469">
        <v>1998</v>
      </c>
      <c r="C1050" s="401">
        <v>5</v>
      </c>
      <c r="D1050" s="470">
        <v>44726</v>
      </c>
      <c r="E1050" s="471">
        <v>5</v>
      </c>
      <c r="F1050" s="472">
        <v>44749</v>
      </c>
      <c r="G1050" s="473">
        <v>44756</v>
      </c>
      <c r="H1050" s="229"/>
      <c r="I1050" s="474" t="s">
        <v>511</v>
      </c>
      <c r="J1050" s="474">
        <v>204</v>
      </c>
      <c r="K1050" s="474">
        <v>3</v>
      </c>
      <c r="L1050" s="474">
        <v>65</v>
      </c>
      <c r="M1050" s="474">
        <v>1</v>
      </c>
      <c r="N1050" s="474">
        <v>1</v>
      </c>
      <c r="O1050" s="526" t="s">
        <v>13667</v>
      </c>
      <c r="P1050" s="404" t="s">
        <v>14876</v>
      </c>
      <c r="Q1050" s="405" t="s">
        <v>13929</v>
      </c>
      <c r="R1050" s="230" t="s">
        <v>14920</v>
      </c>
    </row>
    <row r="1051" spans="1:18" x14ac:dyDescent="0.25">
      <c r="A1051" s="576" t="s">
        <v>14921</v>
      </c>
      <c r="B1051" s="469">
        <v>1800</v>
      </c>
      <c r="C1051" s="401">
        <v>1</v>
      </c>
      <c r="D1051" s="470">
        <v>44734</v>
      </c>
      <c r="E1051" s="471">
        <v>5</v>
      </c>
      <c r="F1051" s="472">
        <v>44748</v>
      </c>
      <c r="G1051" s="473">
        <v>44755</v>
      </c>
      <c r="H1051" s="229"/>
      <c r="I1051" s="559" t="s">
        <v>511</v>
      </c>
      <c r="J1051" s="474">
        <v>142</v>
      </c>
      <c r="K1051" s="474">
        <v>22</v>
      </c>
      <c r="L1051" s="474">
        <v>41</v>
      </c>
      <c r="M1051" s="474">
        <v>0</v>
      </c>
      <c r="N1051" s="474">
        <v>1</v>
      </c>
      <c r="O1051" s="526" t="s">
        <v>545</v>
      </c>
      <c r="P1051" s="404"/>
      <c r="Q1051" s="405" t="s">
        <v>10054</v>
      </c>
      <c r="R1051" s="230" t="s">
        <v>14920</v>
      </c>
    </row>
    <row r="1052" spans="1:18" x14ac:dyDescent="0.25">
      <c r="A1052" s="576">
        <v>110784</v>
      </c>
      <c r="B1052" s="469">
        <v>3082.8</v>
      </c>
      <c r="C1052" s="401">
        <v>432</v>
      </c>
      <c r="D1052" s="470">
        <v>44736</v>
      </c>
      <c r="E1052" s="471">
        <v>10</v>
      </c>
      <c r="F1052" s="472">
        <v>44740</v>
      </c>
      <c r="G1052" s="473" t="s">
        <v>14922</v>
      </c>
      <c r="H1052" s="229"/>
      <c r="I1052" s="474" t="s">
        <v>511</v>
      </c>
      <c r="J1052" s="474">
        <v>4</v>
      </c>
      <c r="K1052" s="474">
        <v>2</v>
      </c>
      <c r="L1052" s="474">
        <v>3</v>
      </c>
      <c r="M1052" s="474">
        <v>0</v>
      </c>
      <c r="N1052" s="474">
        <v>1</v>
      </c>
      <c r="O1052" s="526" t="s">
        <v>545</v>
      </c>
      <c r="P1052" s="404"/>
      <c r="Q1052" s="405" t="s">
        <v>10091</v>
      </c>
      <c r="R1052" s="230" t="s">
        <v>14923</v>
      </c>
    </row>
    <row r="1053" spans="1:18" x14ac:dyDescent="0.25">
      <c r="A1053" s="576">
        <v>110675</v>
      </c>
      <c r="B1053" s="469">
        <v>4211.0600000000004</v>
      </c>
      <c r="C1053" s="401">
        <v>46</v>
      </c>
      <c r="D1053" s="470">
        <v>44727</v>
      </c>
      <c r="E1053" s="471">
        <v>9</v>
      </c>
      <c r="F1053" s="472">
        <v>44740</v>
      </c>
      <c r="G1053" s="473" t="s">
        <v>14924</v>
      </c>
      <c r="H1053" s="229"/>
      <c r="I1053" s="474" t="s">
        <v>511</v>
      </c>
      <c r="J1053" s="474">
        <v>288</v>
      </c>
      <c r="K1053" s="474">
        <v>27</v>
      </c>
      <c r="L1053" s="474">
        <v>42</v>
      </c>
      <c r="M1053" s="474">
        <v>1</v>
      </c>
      <c r="N1053" s="474">
        <v>1</v>
      </c>
      <c r="O1053" s="526" t="s">
        <v>13667</v>
      </c>
      <c r="P1053" s="404"/>
      <c r="Q1053" s="405" t="s">
        <v>10091</v>
      </c>
      <c r="R1053" s="230" t="s">
        <v>14923</v>
      </c>
    </row>
    <row r="1054" spans="1:18" x14ac:dyDescent="0.25">
      <c r="A1054" s="576">
        <v>110743</v>
      </c>
      <c r="B1054" s="469">
        <v>13400</v>
      </c>
      <c r="C1054" s="401">
        <v>159</v>
      </c>
      <c r="D1054" s="470">
        <v>44736</v>
      </c>
      <c r="E1054" s="471">
        <v>15</v>
      </c>
      <c r="F1054" s="472">
        <v>44729</v>
      </c>
      <c r="G1054" s="473" t="s">
        <v>14925</v>
      </c>
      <c r="H1054" s="229"/>
      <c r="I1054" s="474" t="s">
        <v>511</v>
      </c>
      <c r="J1054" s="474">
        <v>363</v>
      </c>
      <c r="K1054" s="474">
        <v>56</v>
      </c>
      <c r="L1054" s="474">
        <v>48</v>
      </c>
      <c r="M1054" s="474">
        <v>1</v>
      </c>
      <c r="N1054" s="474">
        <v>1</v>
      </c>
      <c r="O1054" s="526" t="s">
        <v>13667</v>
      </c>
      <c r="P1054" s="404" t="s">
        <v>14926</v>
      </c>
      <c r="Q1054" s="405" t="s">
        <v>10333</v>
      </c>
      <c r="R1054" s="230" t="s">
        <v>14923</v>
      </c>
    </row>
    <row r="1055" spans="1:18" x14ac:dyDescent="0.25">
      <c r="A1055" s="576" t="s">
        <v>14927</v>
      </c>
      <c r="B1055" s="469">
        <v>1399.8</v>
      </c>
      <c r="C1055" s="401">
        <v>60</v>
      </c>
      <c r="D1055" s="470">
        <v>44750</v>
      </c>
      <c r="E1055" s="471">
        <v>20</v>
      </c>
      <c r="F1055" s="472">
        <v>44728</v>
      </c>
      <c r="G1055" s="473">
        <v>44752</v>
      </c>
      <c r="H1055" s="229"/>
      <c r="I1055" s="474" t="s">
        <v>511</v>
      </c>
      <c r="J1055" s="474">
        <v>45</v>
      </c>
      <c r="K1055" s="474">
        <v>2</v>
      </c>
      <c r="L1055" s="474">
        <v>25</v>
      </c>
      <c r="M1055" s="474">
        <v>0</v>
      </c>
      <c r="N1055" s="474">
        <v>1</v>
      </c>
      <c r="O1055" s="526" t="s">
        <v>545</v>
      </c>
      <c r="P1055" s="404"/>
      <c r="Q1055" s="405" t="s">
        <v>8961</v>
      </c>
      <c r="R1055" s="230" t="s">
        <v>14928</v>
      </c>
    </row>
    <row r="1056" spans="1:18" x14ac:dyDescent="0.25">
      <c r="A1056" s="576">
        <v>111077</v>
      </c>
      <c r="B1056" s="469">
        <v>1460</v>
      </c>
      <c r="C1056" s="401">
        <v>200</v>
      </c>
      <c r="D1056" s="470">
        <v>44763</v>
      </c>
      <c r="E1056" s="471">
        <v>9</v>
      </c>
      <c r="F1056" s="472">
        <v>44740</v>
      </c>
      <c r="G1056" s="473" t="s">
        <v>14924</v>
      </c>
      <c r="H1056" s="229"/>
      <c r="I1056" s="474" t="s">
        <v>511</v>
      </c>
      <c r="J1056" s="474">
        <v>0</v>
      </c>
      <c r="K1056" s="474">
        <v>3</v>
      </c>
      <c r="L1056" s="474">
        <v>0</v>
      </c>
      <c r="M1056" s="474">
        <v>0</v>
      </c>
      <c r="N1056" s="474">
        <v>0</v>
      </c>
      <c r="O1056" s="526">
        <v>0</v>
      </c>
      <c r="P1056" s="404" t="s">
        <v>4243</v>
      </c>
      <c r="Q1056" s="405" t="s">
        <v>10091</v>
      </c>
      <c r="R1056" s="230" t="s">
        <v>14928</v>
      </c>
    </row>
    <row r="1057" spans="1:18" x14ac:dyDescent="0.25">
      <c r="A1057" s="576">
        <v>110978</v>
      </c>
      <c r="B1057" s="469">
        <v>4654.9399999999996</v>
      </c>
      <c r="C1057" s="401">
        <v>11</v>
      </c>
      <c r="D1057" s="470">
        <v>44748</v>
      </c>
      <c r="E1057" s="471">
        <v>5</v>
      </c>
      <c r="F1057" s="472">
        <v>44743</v>
      </c>
      <c r="G1057" s="473" t="s">
        <v>14925</v>
      </c>
      <c r="H1057" s="229"/>
      <c r="I1057" s="559" t="s">
        <v>511</v>
      </c>
      <c r="J1057" s="474">
        <v>601</v>
      </c>
      <c r="K1057" s="474">
        <v>31</v>
      </c>
      <c r="L1057" s="474">
        <v>94</v>
      </c>
      <c r="M1057" s="474">
        <v>1</v>
      </c>
      <c r="N1057" s="474">
        <v>1</v>
      </c>
      <c r="O1057" s="526" t="s">
        <v>13713</v>
      </c>
      <c r="P1057" s="404"/>
      <c r="Q1057" s="405" t="s">
        <v>14929</v>
      </c>
      <c r="R1057" s="230" t="s">
        <v>14928</v>
      </c>
    </row>
    <row r="1058" spans="1:18" x14ac:dyDescent="0.25">
      <c r="A1058" s="307">
        <v>110888</v>
      </c>
      <c r="B1058" s="475">
        <v>6322.8</v>
      </c>
      <c r="C1058" s="309">
        <v>40</v>
      </c>
      <c r="D1058" s="476">
        <v>44741</v>
      </c>
      <c r="E1058" s="477">
        <v>3</v>
      </c>
      <c r="F1058" s="476">
        <v>44748</v>
      </c>
      <c r="G1058" s="310">
        <v>44753</v>
      </c>
      <c r="H1058" s="310"/>
      <c r="I1058" s="477" t="s">
        <v>511</v>
      </c>
      <c r="J1058" s="477">
        <v>389</v>
      </c>
      <c r="K1058" s="477">
        <v>2</v>
      </c>
      <c r="L1058" s="477">
        <v>81</v>
      </c>
      <c r="M1058" s="477">
        <v>0</v>
      </c>
      <c r="N1058" s="477">
        <v>1</v>
      </c>
      <c r="O1058" s="308" t="s">
        <v>640</v>
      </c>
      <c r="P1058" s="312"/>
      <c r="Q1058" s="313" t="s">
        <v>10054</v>
      </c>
      <c r="R1058" s="732" t="s">
        <v>14928</v>
      </c>
    </row>
    <row r="1059" spans="1:18" x14ac:dyDescent="0.25">
      <c r="A1059" s="733">
        <v>110015</v>
      </c>
      <c r="B1059" s="734">
        <v>6340</v>
      </c>
      <c r="C1059" s="735">
        <v>50</v>
      </c>
      <c r="D1059" s="736">
        <v>44729</v>
      </c>
      <c r="E1059" s="737">
        <v>10</v>
      </c>
      <c r="F1059" s="736" t="s">
        <v>13655</v>
      </c>
      <c r="G1059" s="738" t="s">
        <v>724</v>
      </c>
      <c r="H1059" s="728"/>
      <c r="I1059" s="737" t="s">
        <v>511</v>
      </c>
      <c r="J1059" s="737">
        <v>275</v>
      </c>
      <c r="K1059" s="737">
        <v>32</v>
      </c>
      <c r="L1059" s="737">
        <v>38</v>
      </c>
      <c r="M1059" s="737">
        <v>1</v>
      </c>
      <c r="N1059" s="737">
        <v>1</v>
      </c>
      <c r="O1059" s="739" t="s">
        <v>13667</v>
      </c>
      <c r="P1059" s="740"/>
      <c r="Q1059" s="741" t="s">
        <v>14930</v>
      </c>
      <c r="R1059" s="742" t="s">
        <v>14931</v>
      </c>
    </row>
    <row r="1060" spans="1:18" x14ac:dyDescent="0.25">
      <c r="A1060" s="576" t="s">
        <v>14932</v>
      </c>
      <c r="B1060" s="469">
        <v>1912</v>
      </c>
      <c r="C1060" s="401">
        <v>10</v>
      </c>
      <c r="D1060" s="470">
        <v>44455</v>
      </c>
      <c r="E1060" s="471">
        <v>5</v>
      </c>
      <c r="F1060" s="472">
        <v>44741</v>
      </c>
      <c r="G1060" s="473" t="s">
        <v>14933</v>
      </c>
      <c r="H1060" s="229"/>
      <c r="I1060" s="474" t="s">
        <v>511</v>
      </c>
      <c r="J1060" s="474">
        <v>750</v>
      </c>
      <c r="K1060" s="474">
        <v>12</v>
      </c>
      <c r="L1060" s="474">
        <v>83</v>
      </c>
      <c r="M1060" s="474">
        <v>1</v>
      </c>
      <c r="N1060" s="474">
        <v>1</v>
      </c>
      <c r="O1060" s="526" t="s">
        <v>13713</v>
      </c>
      <c r="P1060" s="404" t="s">
        <v>14896</v>
      </c>
      <c r="Q1060" s="405" t="s">
        <v>10284</v>
      </c>
      <c r="R1060" s="230" t="s">
        <v>14934</v>
      </c>
    </row>
    <row r="1061" spans="1:18" x14ac:dyDescent="0.25">
      <c r="A1061" s="723" t="s">
        <v>14918</v>
      </c>
      <c r="B1061" s="724">
        <v>9600.7000000000007</v>
      </c>
      <c r="C1061" s="725">
        <v>310</v>
      </c>
      <c r="D1061" s="726">
        <v>44729</v>
      </c>
      <c r="E1061" s="727">
        <v>10</v>
      </c>
      <c r="F1061" s="726">
        <v>44728</v>
      </c>
      <c r="G1061" s="728">
        <v>44742</v>
      </c>
      <c r="H1061" s="728"/>
      <c r="I1061" s="727" t="s">
        <v>511</v>
      </c>
      <c r="J1061" s="727">
        <v>162</v>
      </c>
      <c r="K1061" s="727">
        <v>1</v>
      </c>
      <c r="L1061" s="727">
        <v>51</v>
      </c>
      <c r="M1061" s="727">
        <v>0</v>
      </c>
      <c r="N1061" s="727">
        <v>1</v>
      </c>
      <c r="O1061" s="729" t="s">
        <v>640</v>
      </c>
      <c r="P1061" s="730"/>
      <c r="Q1061" s="731" t="s">
        <v>8961</v>
      </c>
      <c r="R1061" s="742" t="s">
        <v>10285</v>
      </c>
    </row>
    <row r="1062" spans="1:18" x14ac:dyDescent="0.25">
      <c r="A1062" s="576">
        <v>107222</v>
      </c>
      <c r="B1062" s="469">
        <v>3174.18</v>
      </c>
      <c r="C1062" s="401">
        <v>142</v>
      </c>
      <c r="D1062" s="470">
        <v>44756</v>
      </c>
      <c r="E1062" s="471">
        <v>20</v>
      </c>
      <c r="F1062" s="472">
        <v>44741</v>
      </c>
      <c r="G1062" s="473">
        <v>44750</v>
      </c>
      <c r="H1062" s="229"/>
      <c r="I1062" s="474" t="s">
        <v>511</v>
      </c>
      <c r="J1062" s="474">
        <v>53</v>
      </c>
      <c r="K1062" s="474">
        <v>12</v>
      </c>
      <c r="L1062" s="474">
        <v>12</v>
      </c>
      <c r="M1062" s="474">
        <v>0</v>
      </c>
      <c r="N1062" s="474">
        <v>1</v>
      </c>
      <c r="O1062" s="526" t="s">
        <v>545</v>
      </c>
      <c r="P1062" s="404"/>
      <c r="Q1062" s="405" t="s">
        <v>10284</v>
      </c>
      <c r="R1062" s="230" t="s">
        <v>14935</v>
      </c>
    </row>
    <row r="1063" spans="1:18" x14ac:dyDescent="0.25">
      <c r="A1063" s="307" t="s">
        <v>14936</v>
      </c>
      <c r="B1063" s="475">
        <v>1344.2</v>
      </c>
      <c r="C1063" s="534">
        <v>4</v>
      </c>
      <c r="D1063" s="476">
        <v>44683</v>
      </c>
      <c r="E1063" s="477">
        <v>3</v>
      </c>
      <c r="F1063" s="476">
        <v>44747</v>
      </c>
      <c r="G1063" s="310">
        <v>44749</v>
      </c>
      <c r="H1063" s="310"/>
      <c r="I1063" s="477" t="s">
        <v>511</v>
      </c>
      <c r="J1063" s="477">
        <v>392</v>
      </c>
      <c r="K1063" s="477">
        <v>7</v>
      </c>
      <c r="L1063" s="477">
        <v>41</v>
      </c>
      <c r="M1063" s="477">
        <v>0</v>
      </c>
      <c r="N1063" s="477">
        <v>1</v>
      </c>
      <c r="O1063" s="308" t="s">
        <v>545</v>
      </c>
      <c r="P1063" s="312" t="s">
        <v>14937</v>
      </c>
      <c r="Q1063" s="313" t="s">
        <v>14938</v>
      </c>
      <c r="R1063" s="230" t="s">
        <v>14935</v>
      </c>
    </row>
    <row r="1064" spans="1:18" x14ac:dyDescent="0.25">
      <c r="A1064" s="576">
        <v>110795</v>
      </c>
      <c r="B1064" s="469">
        <v>3126.4</v>
      </c>
      <c r="C1064" s="401">
        <v>220</v>
      </c>
      <c r="D1064" s="470">
        <v>44749</v>
      </c>
      <c r="E1064" s="471">
        <v>9</v>
      </c>
      <c r="F1064" s="472">
        <v>44735</v>
      </c>
      <c r="G1064" s="473" t="s">
        <v>14939</v>
      </c>
      <c r="H1064" s="191"/>
      <c r="I1064" s="559" t="s">
        <v>511</v>
      </c>
      <c r="J1064" s="474">
        <v>50</v>
      </c>
      <c r="K1064" s="474">
        <v>1</v>
      </c>
      <c r="L1064" s="474">
        <v>31</v>
      </c>
      <c r="M1064" s="474">
        <v>0</v>
      </c>
      <c r="N1064" s="474">
        <v>1</v>
      </c>
      <c r="O1064" s="526" t="s">
        <v>545</v>
      </c>
      <c r="P1064" s="404"/>
      <c r="Q1064" s="405" t="s">
        <v>10156</v>
      </c>
      <c r="R1064" s="230" t="s">
        <v>14940</v>
      </c>
    </row>
    <row r="1065" spans="1:18" x14ac:dyDescent="0.25">
      <c r="A1065" s="576" t="s">
        <v>14941</v>
      </c>
      <c r="B1065" s="469">
        <v>5750</v>
      </c>
      <c r="C1065" s="452" t="s">
        <v>14942</v>
      </c>
      <c r="D1065" s="470">
        <v>44677</v>
      </c>
      <c r="E1065" s="471">
        <v>10</v>
      </c>
      <c r="F1065" s="472">
        <v>44734</v>
      </c>
      <c r="G1065" s="473" t="s">
        <v>14939</v>
      </c>
      <c r="H1065" s="191"/>
      <c r="I1065" s="474" t="s">
        <v>511</v>
      </c>
      <c r="J1065" s="474">
        <v>70</v>
      </c>
      <c r="K1065" s="474">
        <v>0</v>
      </c>
      <c r="L1065" s="474">
        <v>6</v>
      </c>
      <c r="M1065" s="474">
        <v>1</v>
      </c>
      <c r="N1065" s="474">
        <v>0</v>
      </c>
      <c r="O1065" s="526" t="s">
        <v>798</v>
      </c>
      <c r="P1065" s="404"/>
      <c r="Q1065" s="405" t="s">
        <v>10311</v>
      </c>
      <c r="R1065" s="230" t="s">
        <v>14940</v>
      </c>
    </row>
    <row r="1066" spans="1:18" x14ac:dyDescent="0.25">
      <c r="A1066" s="576">
        <v>110794</v>
      </c>
      <c r="B1066" s="469">
        <v>1480.2</v>
      </c>
      <c r="C1066" s="401">
        <v>110</v>
      </c>
      <c r="D1066" s="470">
        <v>44749</v>
      </c>
      <c r="E1066" s="471">
        <v>9</v>
      </c>
      <c r="F1066" s="472">
        <v>44732</v>
      </c>
      <c r="G1066" s="473" t="s">
        <v>14943</v>
      </c>
      <c r="H1066" s="229"/>
      <c r="I1066" s="474" t="s">
        <v>511</v>
      </c>
      <c r="J1066" s="474">
        <v>36</v>
      </c>
      <c r="K1066" s="474">
        <v>1</v>
      </c>
      <c r="L1066" s="474">
        <v>5</v>
      </c>
      <c r="M1066" s="474">
        <v>0</v>
      </c>
      <c r="N1066" s="474">
        <v>1</v>
      </c>
      <c r="O1066" s="526" t="s">
        <v>545</v>
      </c>
      <c r="P1066" s="404"/>
      <c r="Q1066" s="405" t="s">
        <v>10311</v>
      </c>
      <c r="R1066" s="230" t="s">
        <v>14940</v>
      </c>
    </row>
    <row r="1067" spans="1:18" x14ac:dyDescent="0.25">
      <c r="A1067" s="576">
        <v>110469</v>
      </c>
      <c r="B1067" s="469">
        <v>5889.32</v>
      </c>
      <c r="C1067" s="401">
        <v>28</v>
      </c>
      <c r="D1067" s="470">
        <v>44733</v>
      </c>
      <c r="E1067" s="471">
        <v>5</v>
      </c>
      <c r="F1067" s="472">
        <v>44739</v>
      </c>
      <c r="G1067" s="473" t="s">
        <v>14943</v>
      </c>
      <c r="H1067" s="229"/>
      <c r="I1067" s="559" t="s">
        <v>511</v>
      </c>
      <c r="J1067" s="474">
        <v>789</v>
      </c>
      <c r="K1067" s="474">
        <v>4</v>
      </c>
      <c r="L1067" s="474">
        <v>81</v>
      </c>
      <c r="M1067" s="474">
        <v>1</v>
      </c>
      <c r="N1067" s="474">
        <v>1</v>
      </c>
      <c r="O1067" s="743" t="s">
        <v>13667</v>
      </c>
      <c r="P1067" s="404"/>
      <c r="Q1067" s="405" t="s">
        <v>9955</v>
      </c>
      <c r="R1067" s="230" t="s">
        <v>14944</v>
      </c>
    </row>
    <row r="1068" spans="1:18" x14ac:dyDescent="0.25">
      <c r="A1068" s="576" t="s">
        <v>14945</v>
      </c>
      <c r="B1068" s="469">
        <v>1944.43</v>
      </c>
      <c r="C1068" s="401">
        <v>42</v>
      </c>
      <c r="D1068" s="470">
        <v>44427</v>
      </c>
      <c r="E1068" s="471">
        <v>20</v>
      </c>
      <c r="F1068" s="472">
        <v>44726</v>
      </c>
      <c r="G1068" s="473">
        <v>44754</v>
      </c>
      <c r="H1068" s="564"/>
      <c r="I1068" s="474" t="s">
        <v>511</v>
      </c>
      <c r="J1068" s="474">
        <v>119</v>
      </c>
      <c r="K1068" s="474">
        <v>4</v>
      </c>
      <c r="L1068" s="474">
        <v>32</v>
      </c>
      <c r="M1068" s="474">
        <v>1</v>
      </c>
      <c r="N1068" s="474">
        <v>1</v>
      </c>
      <c r="O1068" s="526" t="s">
        <v>13667</v>
      </c>
      <c r="P1068" s="457" t="s">
        <v>14896</v>
      </c>
      <c r="Q1068" s="405" t="s">
        <v>10540</v>
      </c>
      <c r="R1068" s="230" t="s">
        <v>14944</v>
      </c>
    </row>
    <row r="1069" spans="1:18" x14ac:dyDescent="0.25">
      <c r="A1069" s="576" t="s">
        <v>14946</v>
      </c>
      <c r="B1069" s="469">
        <v>4939.3500000000004</v>
      </c>
      <c r="C1069" s="401">
        <v>15</v>
      </c>
      <c r="D1069" s="470">
        <v>44743</v>
      </c>
      <c r="E1069" s="471">
        <v>15</v>
      </c>
      <c r="F1069" s="472" t="s">
        <v>13655</v>
      </c>
      <c r="G1069" s="473">
        <v>44743</v>
      </c>
      <c r="H1069" s="229"/>
      <c r="I1069" s="474" t="s">
        <v>511</v>
      </c>
      <c r="J1069" s="474">
        <v>682</v>
      </c>
      <c r="K1069" s="474">
        <v>117</v>
      </c>
      <c r="L1069" s="474">
        <v>57</v>
      </c>
      <c r="M1069" s="474">
        <v>0</v>
      </c>
      <c r="N1069" s="474">
        <v>1</v>
      </c>
      <c r="O1069" s="526" t="s">
        <v>640</v>
      </c>
      <c r="P1069" s="404" t="s">
        <v>14822</v>
      </c>
      <c r="Q1069" s="405" t="s">
        <v>14823</v>
      </c>
      <c r="R1069" s="230" t="s">
        <v>14947</v>
      </c>
    </row>
    <row r="1070" spans="1:18" x14ac:dyDescent="0.25">
      <c r="A1070" s="576">
        <v>108135</v>
      </c>
      <c r="B1070" s="469">
        <v>9011.5</v>
      </c>
      <c r="C1070" s="401">
        <v>25</v>
      </c>
      <c r="D1070" s="470">
        <v>44742</v>
      </c>
      <c r="E1070" s="471">
        <v>10</v>
      </c>
      <c r="F1070" s="472">
        <v>44729</v>
      </c>
      <c r="G1070" s="473">
        <v>44743</v>
      </c>
      <c r="H1070" s="229"/>
      <c r="I1070" s="474" t="s">
        <v>511</v>
      </c>
      <c r="J1070" s="474">
        <v>150</v>
      </c>
      <c r="K1070" s="474">
        <v>30</v>
      </c>
      <c r="L1070" s="474">
        <v>39</v>
      </c>
      <c r="M1070" s="474">
        <v>0</v>
      </c>
      <c r="N1070" s="474">
        <v>1</v>
      </c>
      <c r="O1070" s="526" t="s">
        <v>545</v>
      </c>
      <c r="P1070" s="404"/>
      <c r="Q1070" s="405" t="s">
        <v>14948</v>
      </c>
      <c r="R1070" s="230" t="s">
        <v>14947</v>
      </c>
    </row>
    <row r="1071" spans="1:18" x14ac:dyDescent="0.25">
      <c r="A1071" s="576">
        <v>110745</v>
      </c>
      <c r="B1071" s="469">
        <v>1540</v>
      </c>
      <c r="C1071" s="401">
        <v>25</v>
      </c>
      <c r="D1071" s="470">
        <v>44743</v>
      </c>
      <c r="E1071" s="471">
        <v>9</v>
      </c>
      <c r="F1071" s="472">
        <v>44729</v>
      </c>
      <c r="G1071" s="473">
        <v>44742</v>
      </c>
      <c r="H1071" s="229"/>
      <c r="I1071" s="559" t="s">
        <v>511</v>
      </c>
      <c r="J1071" s="474">
        <v>59</v>
      </c>
      <c r="K1071" s="474">
        <v>35</v>
      </c>
      <c r="L1071" s="474">
        <v>28</v>
      </c>
      <c r="M1071" s="474">
        <v>0</v>
      </c>
      <c r="N1071" s="474">
        <v>1</v>
      </c>
      <c r="O1071" s="526" t="s">
        <v>545</v>
      </c>
      <c r="P1071" s="404"/>
      <c r="Q1071" s="405" t="s">
        <v>10333</v>
      </c>
      <c r="R1071" s="230" t="s">
        <v>14947</v>
      </c>
    </row>
    <row r="1072" spans="1:18" x14ac:dyDescent="0.25">
      <c r="A1072" s="576" t="s">
        <v>14949</v>
      </c>
      <c r="B1072" s="469">
        <v>798.8</v>
      </c>
      <c r="C1072" s="401">
        <v>8</v>
      </c>
      <c r="D1072" s="470">
        <v>44461</v>
      </c>
      <c r="E1072" s="471">
        <v>10</v>
      </c>
      <c r="F1072" s="472">
        <v>44726</v>
      </c>
      <c r="G1072" s="473">
        <v>44749</v>
      </c>
      <c r="H1072" s="500"/>
      <c r="I1072" s="474" t="s">
        <v>511</v>
      </c>
      <c r="J1072" s="474">
        <v>203</v>
      </c>
      <c r="K1072" s="474">
        <v>2</v>
      </c>
      <c r="L1072" s="474">
        <v>63</v>
      </c>
      <c r="M1072" s="474">
        <v>1</v>
      </c>
      <c r="N1072" s="474">
        <v>1</v>
      </c>
      <c r="O1072" s="526" t="s">
        <v>13713</v>
      </c>
      <c r="P1072" s="526" t="s">
        <v>14950</v>
      </c>
      <c r="Q1072" s="405" t="s">
        <v>10540</v>
      </c>
      <c r="R1072" s="230" t="s">
        <v>14951</v>
      </c>
    </row>
    <row r="1073" spans="1:18" x14ac:dyDescent="0.25">
      <c r="A1073" s="576">
        <v>110311</v>
      </c>
      <c r="B1073" s="469">
        <v>2358.75</v>
      </c>
      <c r="C1073" s="401">
        <v>25</v>
      </c>
      <c r="D1073" s="470">
        <v>44747</v>
      </c>
      <c r="E1073" s="471">
        <v>5</v>
      </c>
      <c r="F1073" s="472">
        <v>44734</v>
      </c>
      <c r="G1073" s="473">
        <v>44741</v>
      </c>
      <c r="H1073" s="229"/>
      <c r="I1073" s="474" t="s">
        <v>511</v>
      </c>
      <c r="J1073" s="474">
        <v>4</v>
      </c>
      <c r="K1073" s="474">
        <v>11</v>
      </c>
      <c r="L1073" s="474">
        <v>3</v>
      </c>
      <c r="M1073" s="474">
        <v>0</v>
      </c>
      <c r="N1073" s="474">
        <v>1</v>
      </c>
      <c r="O1073" s="526" t="s">
        <v>545</v>
      </c>
      <c r="P1073" s="404"/>
      <c r="Q1073" s="405" t="s">
        <v>10311</v>
      </c>
      <c r="R1073" s="230" t="s">
        <v>14951</v>
      </c>
    </row>
    <row r="1074" spans="1:18" x14ac:dyDescent="0.25">
      <c r="A1074" s="576" t="s">
        <v>14952</v>
      </c>
      <c r="B1074" s="469">
        <v>1883.7</v>
      </c>
      <c r="C1074" s="401">
        <v>105</v>
      </c>
      <c r="D1074" s="470">
        <v>44701</v>
      </c>
      <c r="E1074" s="471">
        <v>5</v>
      </c>
      <c r="F1074" s="472">
        <v>44734</v>
      </c>
      <c r="G1074" s="473">
        <v>44741</v>
      </c>
      <c r="H1074" s="229"/>
      <c r="I1074" s="474" t="s">
        <v>511</v>
      </c>
      <c r="J1074" s="474">
        <v>69</v>
      </c>
      <c r="K1074" s="474">
        <v>0</v>
      </c>
      <c r="L1074" s="474">
        <v>33</v>
      </c>
      <c r="M1074" s="474">
        <v>1</v>
      </c>
      <c r="N1074" s="474">
        <v>1</v>
      </c>
      <c r="O1074" s="526" t="s">
        <v>13667</v>
      </c>
      <c r="P1074" s="404" t="s">
        <v>14953</v>
      </c>
      <c r="Q1074" s="405" t="s">
        <v>14954</v>
      </c>
      <c r="R1074" s="230" t="s">
        <v>14951</v>
      </c>
    </row>
    <row r="1075" spans="1:18" x14ac:dyDescent="0.25">
      <c r="A1075" s="576">
        <v>110511</v>
      </c>
      <c r="B1075" s="469">
        <v>5660</v>
      </c>
      <c r="C1075" s="401">
        <v>500</v>
      </c>
      <c r="D1075" s="470">
        <v>44732</v>
      </c>
      <c r="E1075" s="471">
        <v>5</v>
      </c>
      <c r="F1075" s="472">
        <v>44734</v>
      </c>
      <c r="G1075" s="473">
        <v>44741</v>
      </c>
      <c r="H1075" s="229"/>
      <c r="I1075" s="474" t="s">
        <v>511</v>
      </c>
      <c r="J1075" s="474">
        <v>29</v>
      </c>
      <c r="K1075" s="474">
        <v>2</v>
      </c>
      <c r="L1075" s="474">
        <v>14</v>
      </c>
      <c r="M1075" s="474">
        <v>0</v>
      </c>
      <c r="N1075" s="474">
        <v>1</v>
      </c>
      <c r="O1075" s="526" t="s">
        <v>545</v>
      </c>
      <c r="P1075" s="404"/>
      <c r="Q1075" s="405" t="s">
        <v>10311</v>
      </c>
      <c r="R1075" s="230" t="s">
        <v>14951</v>
      </c>
    </row>
    <row r="1076" spans="1:18" x14ac:dyDescent="0.25">
      <c r="A1076" s="576">
        <v>110195</v>
      </c>
      <c r="B1076" s="469">
        <v>2782.25</v>
      </c>
      <c r="C1076" s="401">
        <v>25</v>
      </c>
      <c r="D1076" s="470">
        <v>44725</v>
      </c>
      <c r="E1076" s="471">
        <v>9</v>
      </c>
      <c r="F1076" s="472">
        <v>44728</v>
      </c>
      <c r="G1076" s="473">
        <v>44741</v>
      </c>
      <c r="H1076" s="229"/>
      <c r="I1076" s="559" t="s">
        <v>511</v>
      </c>
      <c r="J1076" s="474">
        <v>245</v>
      </c>
      <c r="K1076" s="474">
        <v>22</v>
      </c>
      <c r="L1076" s="474">
        <v>91</v>
      </c>
      <c r="M1076" s="474">
        <v>1</v>
      </c>
      <c r="N1076" s="474">
        <v>1</v>
      </c>
      <c r="O1076" s="526" t="s">
        <v>13713</v>
      </c>
      <c r="P1076" s="404"/>
      <c r="Q1076" s="405" t="s">
        <v>8961</v>
      </c>
      <c r="R1076" s="230" t="s">
        <v>14951</v>
      </c>
    </row>
    <row r="1077" spans="1:18" x14ac:dyDescent="0.25">
      <c r="A1077" s="576" t="s">
        <v>14955</v>
      </c>
      <c r="B1077" s="469">
        <v>8874</v>
      </c>
      <c r="C1077" s="401">
        <v>980</v>
      </c>
      <c r="D1077" s="470">
        <v>44713</v>
      </c>
      <c r="E1077" s="471">
        <v>10</v>
      </c>
      <c r="F1077" s="472">
        <v>44733</v>
      </c>
      <c r="G1077" s="473" t="s">
        <v>14956</v>
      </c>
      <c r="H1077" s="229"/>
      <c r="I1077" s="474" t="s">
        <v>511</v>
      </c>
      <c r="J1077" s="474">
        <v>14</v>
      </c>
      <c r="K1077" s="474">
        <v>0</v>
      </c>
      <c r="L1077" s="474">
        <v>6</v>
      </c>
      <c r="M1077" s="474">
        <v>1</v>
      </c>
      <c r="N1077" s="474">
        <v>1</v>
      </c>
      <c r="O1077" s="526" t="s">
        <v>13667</v>
      </c>
      <c r="P1077" s="404" t="s">
        <v>14128</v>
      </c>
      <c r="Q1077" s="405" t="s">
        <v>10369</v>
      </c>
      <c r="R1077" s="230" t="s">
        <v>14951</v>
      </c>
    </row>
    <row r="1078" spans="1:18" x14ac:dyDescent="0.25">
      <c r="A1078" s="576" t="s">
        <v>14957</v>
      </c>
      <c r="B1078" s="469">
        <v>4930</v>
      </c>
      <c r="C1078" s="452" t="s">
        <v>10372</v>
      </c>
      <c r="D1078" s="470">
        <v>44713</v>
      </c>
      <c r="E1078" s="471">
        <v>10</v>
      </c>
      <c r="F1078" s="472">
        <v>44727</v>
      </c>
      <c r="G1078" s="473">
        <v>44741</v>
      </c>
      <c r="H1078" s="229"/>
      <c r="I1078" s="474" t="s">
        <v>511</v>
      </c>
      <c r="J1078" s="474">
        <v>14</v>
      </c>
      <c r="K1078" s="474">
        <v>0</v>
      </c>
      <c r="L1078" s="474">
        <v>6</v>
      </c>
      <c r="M1078" s="474">
        <v>1</v>
      </c>
      <c r="N1078" s="474">
        <v>1</v>
      </c>
      <c r="O1078" s="526" t="s">
        <v>13667</v>
      </c>
      <c r="P1078" s="404" t="s">
        <v>14128</v>
      </c>
      <c r="Q1078" s="405" t="s">
        <v>14958</v>
      </c>
      <c r="R1078" s="230" t="s">
        <v>14951</v>
      </c>
    </row>
    <row r="1079" spans="1:18" x14ac:dyDescent="0.25">
      <c r="A1079" s="576">
        <v>110622</v>
      </c>
      <c r="B1079" s="469">
        <v>2909.9</v>
      </c>
      <c r="C1079" s="401">
        <v>7</v>
      </c>
      <c r="D1079" s="470">
        <v>44727</v>
      </c>
      <c r="E1079" s="471">
        <v>5</v>
      </c>
      <c r="F1079" s="472">
        <v>44734</v>
      </c>
      <c r="G1079" s="473">
        <v>44741</v>
      </c>
      <c r="H1079" s="229"/>
      <c r="I1079" s="474" t="s">
        <v>511</v>
      </c>
      <c r="J1079" s="474">
        <v>473</v>
      </c>
      <c r="K1079" s="474">
        <v>55</v>
      </c>
      <c r="L1079" s="474">
        <v>43</v>
      </c>
      <c r="M1079" s="474">
        <v>0</v>
      </c>
      <c r="N1079" s="474">
        <v>1</v>
      </c>
      <c r="O1079" s="526" t="s">
        <v>545</v>
      </c>
      <c r="P1079" s="404"/>
      <c r="Q1079" s="405" t="s">
        <v>10311</v>
      </c>
      <c r="R1079" s="230" t="s">
        <v>14959</v>
      </c>
    </row>
    <row r="1080" spans="1:18" x14ac:dyDescent="0.25">
      <c r="A1080" s="185">
        <v>109361</v>
      </c>
      <c r="B1080" s="560">
        <v>4837</v>
      </c>
      <c r="C1080" s="187">
        <v>100</v>
      </c>
      <c r="D1080" s="561">
        <v>44704</v>
      </c>
      <c r="E1080" s="562">
        <v>10</v>
      </c>
      <c r="F1080" s="563" t="s">
        <v>13655</v>
      </c>
      <c r="G1080" s="190">
        <v>44741</v>
      </c>
      <c r="H1080" s="229"/>
      <c r="I1080" s="559" t="s">
        <v>511</v>
      </c>
      <c r="J1080" s="559">
        <v>134</v>
      </c>
      <c r="K1080" s="559">
        <v>4</v>
      </c>
      <c r="L1080" s="559">
        <v>73</v>
      </c>
      <c r="M1080" s="559">
        <v>1</v>
      </c>
      <c r="N1080" s="559">
        <v>1</v>
      </c>
      <c r="O1080" s="186" t="s">
        <v>13713</v>
      </c>
      <c r="P1080" s="192"/>
      <c r="Q1080" s="193" t="s">
        <v>14960</v>
      </c>
      <c r="R1080" s="230" t="s">
        <v>14959</v>
      </c>
    </row>
    <row r="1081" spans="1:18" x14ac:dyDescent="0.25">
      <c r="A1081" s="715" t="s">
        <v>14961</v>
      </c>
      <c r="B1081" s="528">
        <v>3035.1</v>
      </c>
      <c r="C1081" s="333">
        <v>18</v>
      </c>
      <c r="D1081" s="530">
        <v>44701</v>
      </c>
      <c r="E1081" s="531">
        <v>5</v>
      </c>
      <c r="F1081" s="530">
        <v>44729</v>
      </c>
      <c r="G1081" s="334">
        <v>44741</v>
      </c>
      <c r="H1081" s="334"/>
      <c r="I1081" s="531" t="s">
        <v>511</v>
      </c>
      <c r="J1081" s="531">
        <v>208</v>
      </c>
      <c r="K1081" s="531">
        <v>39</v>
      </c>
      <c r="L1081" s="531">
        <v>64</v>
      </c>
      <c r="M1081" s="531">
        <v>1</v>
      </c>
      <c r="N1081" s="531">
        <v>1</v>
      </c>
      <c r="O1081" s="332" t="s">
        <v>13713</v>
      </c>
      <c r="P1081" s="532"/>
      <c r="Q1081" s="337" t="s">
        <v>14962</v>
      </c>
      <c r="R1081" s="230" t="s">
        <v>14959</v>
      </c>
    </row>
    <row r="1082" spans="1:18" x14ac:dyDescent="0.25">
      <c r="A1082" s="576">
        <v>110318</v>
      </c>
      <c r="B1082" s="469">
        <v>2775.25</v>
      </c>
      <c r="C1082" s="401">
        <v>25</v>
      </c>
      <c r="D1082" s="470">
        <v>44749</v>
      </c>
      <c r="E1082" s="471">
        <v>5</v>
      </c>
      <c r="F1082" s="472">
        <v>44733</v>
      </c>
      <c r="G1082" s="473">
        <v>44740</v>
      </c>
      <c r="H1082" s="500"/>
      <c r="I1082" s="559" t="s">
        <v>511</v>
      </c>
      <c r="J1082" s="474">
        <v>102</v>
      </c>
      <c r="K1082" s="474">
        <v>15</v>
      </c>
      <c r="L1082" s="474">
        <v>26</v>
      </c>
      <c r="M1082" s="474">
        <v>1</v>
      </c>
      <c r="N1082" s="474">
        <v>1</v>
      </c>
      <c r="O1082" s="526" t="s">
        <v>13667</v>
      </c>
      <c r="P1082" s="404"/>
      <c r="Q1082" s="405" t="s">
        <v>10369</v>
      </c>
      <c r="R1082" s="230" t="s">
        <v>14959</v>
      </c>
    </row>
    <row r="1083" spans="1:18" x14ac:dyDescent="0.25">
      <c r="A1083" s="714" t="s">
        <v>10403</v>
      </c>
      <c r="B1083" s="600">
        <v>7996</v>
      </c>
      <c r="C1083" s="744" t="s">
        <v>10405</v>
      </c>
      <c r="D1083" s="604">
        <v>44343</v>
      </c>
      <c r="E1083" s="607">
        <v>20</v>
      </c>
      <c r="F1083" s="472" t="s">
        <v>13655</v>
      </c>
      <c r="G1083" s="473">
        <v>44727</v>
      </c>
      <c r="H1083" s="500"/>
      <c r="I1083" s="474" t="s">
        <v>511</v>
      </c>
      <c r="J1083" s="474">
        <v>148</v>
      </c>
      <c r="K1083" s="474">
        <v>9</v>
      </c>
      <c r="L1083" s="474">
        <v>59</v>
      </c>
      <c r="M1083" s="474">
        <v>1</v>
      </c>
      <c r="N1083" s="474">
        <v>1</v>
      </c>
      <c r="O1083" s="526" t="s">
        <v>13667</v>
      </c>
      <c r="P1083" s="745" t="s">
        <v>13677</v>
      </c>
      <c r="Q1083" s="405" t="s">
        <v>13678</v>
      </c>
      <c r="R1083" s="230" t="s">
        <v>14959</v>
      </c>
    </row>
    <row r="1084" spans="1:18" x14ac:dyDescent="0.25">
      <c r="A1084" s="576">
        <v>110538</v>
      </c>
      <c r="B1084" s="469">
        <v>1581.6</v>
      </c>
      <c r="C1084" s="401">
        <v>240</v>
      </c>
      <c r="D1084" s="470">
        <v>44741</v>
      </c>
      <c r="E1084" s="471">
        <v>5</v>
      </c>
      <c r="F1084" s="472">
        <v>44733</v>
      </c>
      <c r="G1084" s="473">
        <v>44740</v>
      </c>
      <c r="H1084" s="500"/>
      <c r="I1084" s="474" t="s">
        <v>511</v>
      </c>
      <c r="J1084" s="474">
        <v>9</v>
      </c>
      <c r="K1084" s="474">
        <v>0</v>
      </c>
      <c r="L1084" s="474">
        <v>8</v>
      </c>
      <c r="M1084" s="474">
        <v>0</v>
      </c>
      <c r="N1084" s="474">
        <v>1</v>
      </c>
      <c r="O1084" s="526" t="s">
        <v>545</v>
      </c>
      <c r="P1084" s="404"/>
      <c r="Q1084" s="405" t="s">
        <v>10369</v>
      </c>
      <c r="R1084" s="230" t="s">
        <v>14963</v>
      </c>
    </row>
    <row r="1085" spans="1:18" x14ac:dyDescent="0.25">
      <c r="A1085" s="746">
        <v>110695</v>
      </c>
      <c r="B1085" s="535">
        <v>6769.5</v>
      </c>
      <c r="C1085" s="461">
        <v>10</v>
      </c>
      <c r="D1085" s="537">
        <v>44729</v>
      </c>
      <c r="E1085" s="538">
        <v>3</v>
      </c>
      <c r="F1085" s="537">
        <v>44734</v>
      </c>
      <c r="G1085" s="462">
        <v>44739</v>
      </c>
      <c r="H1085" s="462"/>
      <c r="I1085" s="538" t="s">
        <v>511</v>
      </c>
      <c r="J1085" s="538">
        <v>715</v>
      </c>
      <c r="K1085" s="538">
        <v>0</v>
      </c>
      <c r="L1085" s="538">
        <v>128</v>
      </c>
      <c r="M1085" s="538">
        <v>1</v>
      </c>
      <c r="N1085" s="538">
        <v>1</v>
      </c>
      <c r="O1085" s="459" t="s">
        <v>13672</v>
      </c>
      <c r="P1085" s="316"/>
      <c r="Q1085" s="464" t="s">
        <v>14964</v>
      </c>
      <c r="R1085" s="230" t="s">
        <v>14963</v>
      </c>
    </row>
    <row r="1086" spans="1:18" x14ac:dyDescent="0.25">
      <c r="A1086" s="576">
        <v>110405</v>
      </c>
      <c r="B1086" s="469">
        <v>3794.5</v>
      </c>
      <c r="C1086" s="401">
        <v>5</v>
      </c>
      <c r="D1086" s="470">
        <v>44725</v>
      </c>
      <c r="E1086" s="471">
        <v>5</v>
      </c>
      <c r="F1086" s="472">
        <v>44732</v>
      </c>
      <c r="G1086" s="473">
        <v>44739</v>
      </c>
      <c r="H1086" s="229"/>
      <c r="I1086" s="474" t="s">
        <v>511</v>
      </c>
      <c r="J1086" s="474">
        <v>835</v>
      </c>
      <c r="K1086" s="474">
        <v>9</v>
      </c>
      <c r="L1086" s="474">
        <v>96</v>
      </c>
      <c r="M1086" s="474">
        <v>1</v>
      </c>
      <c r="N1086" s="474">
        <v>1</v>
      </c>
      <c r="O1086" s="526" t="s">
        <v>13713</v>
      </c>
      <c r="P1086" s="404"/>
      <c r="Q1086" s="405" t="s">
        <v>10426</v>
      </c>
      <c r="R1086" s="230" t="s">
        <v>14963</v>
      </c>
    </row>
    <row r="1087" spans="1:18" x14ac:dyDescent="0.25">
      <c r="A1087" s="576">
        <v>110751</v>
      </c>
      <c r="B1087" s="469">
        <v>3436.8</v>
      </c>
      <c r="C1087" s="401">
        <v>70</v>
      </c>
      <c r="D1087" s="470">
        <v>44740</v>
      </c>
      <c r="E1087" s="471">
        <v>5</v>
      </c>
      <c r="F1087" s="472">
        <v>44732</v>
      </c>
      <c r="G1087" s="473">
        <v>44739</v>
      </c>
      <c r="H1087" s="229"/>
      <c r="I1087" s="474" t="s">
        <v>511</v>
      </c>
      <c r="J1087" s="474">
        <v>149</v>
      </c>
      <c r="K1087" s="474">
        <v>3</v>
      </c>
      <c r="L1087" s="474">
        <v>44</v>
      </c>
      <c r="M1087" s="474">
        <v>0</v>
      </c>
      <c r="N1087" s="474">
        <v>1</v>
      </c>
      <c r="O1087" s="526" t="s">
        <v>640</v>
      </c>
      <c r="P1087" s="404" t="s">
        <v>14965</v>
      </c>
      <c r="Q1087" s="405" t="s">
        <v>10426</v>
      </c>
      <c r="R1087" s="230" t="s">
        <v>14963</v>
      </c>
    </row>
    <row r="1088" spans="1:18" x14ac:dyDescent="0.25">
      <c r="A1088" s="576">
        <v>110540</v>
      </c>
      <c r="B1088" s="469">
        <v>1581.6</v>
      </c>
      <c r="C1088" s="401">
        <v>240</v>
      </c>
      <c r="D1088" s="470">
        <v>44741</v>
      </c>
      <c r="E1088" s="471">
        <v>5</v>
      </c>
      <c r="F1088" s="472">
        <v>44732</v>
      </c>
      <c r="G1088" s="473">
        <v>44739</v>
      </c>
      <c r="H1088" s="229"/>
      <c r="I1088" s="474" t="s">
        <v>511</v>
      </c>
      <c r="J1088" s="474">
        <v>7</v>
      </c>
      <c r="K1088" s="474">
        <v>0</v>
      </c>
      <c r="L1088" s="474">
        <v>7</v>
      </c>
      <c r="M1088" s="474">
        <v>0</v>
      </c>
      <c r="N1088" s="474">
        <v>1</v>
      </c>
      <c r="O1088" s="526" t="s">
        <v>545</v>
      </c>
      <c r="P1088" s="404"/>
      <c r="Q1088" s="405" t="s">
        <v>10426</v>
      </c>
      <c r="R1088" s="230" t="s">
        <v>14966</v>
      </c>
    </row>
    <row r="1089" spans="1:18" x14ac:dyDescent="0.25">
      <c r="A1089" s="576">
        <v>110928</v>
      </c>
      <c r="B1089" s="469">
        <v>1758.45</v>
      </c>
      <c r="C1089" s="401">
        <v>3</v>
      </c>
      <c r="D1089" s="470">
        <v>44734</v>
      </c>
      <c r="E1089" s="471">
        <v>5</v>
      </c>
      <c r="F1089" s="472">
        <v>44729</v>
      </c>
      <c r="G1089" s="473">
        <v>44736</v>
      </c>
      <c r="H1089" s="229"/>
      <c r="I1089" s="474" t="s">
        <v>511</v>
      </c>
      <c r="J1089" s="474">
        <v>869</v>
      </c>
      <c r="K1089" s="474">
        <v>26</v>
      </c>
      <c r="L1089" s="474">
        <v>101</v>
      </c>
      <c r="M1089" s="474">
        <v>1</v>
      </c>
      <c r="N1089" s="474">
        <v>1</v>
      </c>
      <c r="O1089" s="526" t="s">
        <v>13713</v>
      </c>
      <c r="P1089" s="404" t="s">
        <v>14967</v>
      </c>
      <c r="Q1089" s="405" t="s">
        <v>10333</v>
      </c>
      <c r="R1089" s="230" t="s">
        <v>14966</v>
      </c>
    </row>
    <row r="1090" spans="1:18" x14ac:dyDescent="0.25">
      <c r="A1090" s="576">
        <v>109985</v>
      </c>
      <c r="B1090" s="469">
        <v>4741.3999999999996</v>
      </c>
      <c r="C1090" s="401">
        <v>6</v>
      </c>
      <c r="D1090" s="470">
        <v>44722</v>
      </c>
      <c r="E1090" s="471">
        <v>5</v>
      </c>
      <c r="F1090" s="472">
        <v>44729</v>
      </c>
      <c r="G1090" s="473">
        <v>44736</v>
      </c>
      <c r="H1090" s="229"/>
      <c r="I1090" s="559" t="s">
        <v>511</v>
      </c>
      <c r="J1090" s="474">
        <v>856</v>
      </c>
      <c r="K1090" s="474">
        <v>14</v>
      </c>
      <c r="L1090" s="474">
        <v>58</v>
      </c>
      <c r="M1090" s="474">
        <v>1</v>
      </c>
      <c r="N1090" s="474">
        <v>1</v>
      </c>
      <c r="O1090" s="526" t="s">
        <v>13667</v>
      </c>
      <c r="P1090" s="404"/>
      <c r="Q1090" s="405" t="s">
        <v>14968</v>
      </c>
      <c r="R1090" s="230" t="s">
        <v>14966</v>
      </c>
    </row>
    <row r="1091" spans="1:18" x14ac:dyDescent="0.25">
      <c r="A1091" s="185" t="s">
        <v>14969</v>
      </c>
      <c r="B1091" s="560">
        <v>1557.3</v>
      </c>
      <c r="C1091" s="435" t="s">
        <v>10466</v>
      </c>
      <c r="D1091" s="561">
        <v>44701</v>
      </c>
      <c r="E1091" s="562">
        <v>5</v>
      </c>
      <c r="F1091" s="563" t="s">
        <v>13655</v>
      </c>
      <c r="G1091" s="190" t="s">
        <v>724</v>
      </c>
      <c r="H1091" s="229"/>
      <c r="I1091" s="559" t="s">
        <v>511</v>
      </c>
      <c r="J1091" s="559">
        <v>69</v>
      </c>
      <c r="K1091" s="559">
        <v>0</v>
      </c>
      <c r="L1091" s="559">
        <v>33</v>
      </c>
      <c r="M1091" s="559">
        <v>1</v>
      </c>
      <c r="N1091" s="559">
        <v>1</v>
      </c>
      <c r="O1091" s="186" t="s">
        <v>13667</v>
      </c>
      <c r="P1091" s="192" t="s">
        <v>14953</v>
      </c>
      <c r="Q1091" s="193" t="s">
        <v>14970</v>
      </c>
      <c r="R1091" s="230" t="s">
        <v>14971</v>
      </c>
    </row>
    <row r="1092" spans="1:18" x14ac:dyDescent="0.25">
      <c r="A1092" s="747" t="s">
        <v>14972</v>
      </c>
      <c r="B1092" s="748">
        <v>3515</v>
      </c>
      <c r="C1092" s="749">
        <v>63</v>
      </c>
      <c r="D1092" s="750">
        <v>44713</v>
      </c>
      <c r="E1092" s="751">
        <v>5</v>
      </c>
      <c r="F1092" s="750">
        <v>44732</v>
      </c>
      <c r="G1092" s="752" t="s">
        <v>14973</v>
      </c>
      <c r="H1092" s="752"/>
      <c r="I1092" s="751" t="s">
        <v>511</v>
      </c>
      <c r="J1092" s="751">
        <v>98</v>
      </c>
      <c r="K1092" s="751">
        <v>1</v>
      </c>
      <c r="L1092" s="751">
        <v>49</v>
      </c>
      <c r="M1092" s="751">
        <v>1</v>
      </c>
      <c r="N1092" s="751">
        <v>1</v>
      </c>
      <c r="O1092" s="753" t="s">
        <v>13667</v>
      </c>
      <c r="P1092" s="754"/>
      <c r="Q1092" s="755" t="s">
        <v>14974</v>
      </c>
      <c r="R1092" s="230" t="s">
        <v>14971</v>
      </c>
    </row>
    <row r="1093" spans="1:18" x14ac:dyDescent="0.25">
      <c r="A1093" s="576" t="s">
        <v>14975</v>
      </c>
      <c r="B1093" s="469">
        <v>1328</v>
      </c>
      <c r="C1093" s="401">
        <v>45</v>
      </c>
      <c r="D1093" s="470">
        <v>44700</v>
      </c>
      <c r="E1093" s="471">
        <v>5</v>
      </c>
      <c r="F1093" s="472">
        <v>44728</v>
      </c>
      <c r="G1093" s="473">
        <v>44735</v>
      </c>
      <c r="H1093" s="229"/>
      <c r="I1093" s="474" t="s">
        <v>511</v>
      </c>
      <c r="J1093" s="474">
        <v>76</v>
      </c>
      <c r="K1093" s="474">
        <v>11</v>
      </c>
      <c r="L1093" s="474">
        <v>31</v>
      </c>
      <c r="M1093" s="474">
        <v>1</v>
      </c>
      <c r="N1093" s="474">
        <v>1</v>
      </c>
      <c r="O1093" s="526" t="s">
        <v>13667</v>
      </c>
      <c r="P1093" s="404" t="s">
        <v>14128</v>
      </c>
      <c r="Q1093" s="405" t="s">
        <v>14958</v>
      </c>
      <c r="R1093" s="230" t="s">
        <v>14971</v>
      </c>
    </row>
    <row r="1094" spans="1:18" x14ac:dyDescent="0.25">
      <c r="A1094" s="576">
        <v>108822</v>
      </c>
      <c r="B1094" s="469">
        <v>4185</v>
      </c>
      <c r="C1094" s="401">
        <v>150</v>
      </c>
      <c r="D1094" s="470">
        <v>44728</v>
      </c>
      <c r="E1094" s="471">
        <v>5</v>
      </c>
      <c r="F1094" s="472">
        <v>44728</v>
      </c>
      <c r="G1094" s="473">
        <v>44735</v>
      </c>
      <c r="H1094" s="229"/>
      <c r="I1094" s="474" t="s">
        <v>511</v>
      </c>
      <c r="J1094" s="474">
        <v>100</v>
      </c>
      <c r="K1094" s="474">
        <v>0</v>
      </c>
      <c r="L1094" s="474">
        <v>7</v>
      </c>
      <c r="M1094" s="474">
        <v>1</v>
      </c>
      <c r="N1094" s="474">
        <v>1</v>
      </c>
      <c r="O1094" s="526" t="s">
        <v>13667</v>
      </c>
      <c r="P1094" s="404"/>
      <c r="Q1094" s="405" t="s">
        <v>8961</v>
      </c>
      <c r="R1094" s="230" t="s">
        <v>14971</v>
      </c>
    </row>
    <row r="1095" spans="1:18" x14ac:dyDescent="0.25">
      <c r="A1095" s="576" t="s">
        <v>14976</v>
      </c>
      <c r="B1095" s="469">
        <v>2694</v>
      </c>
      <c r="C1095" s="401">
        <v>60</v>
      </c>
      <c r="D1095" s="470">
        <v>44714</v>
      </c>
      <c r="E1095" s="471" t="s">
        <v>14977</v>
      </c>
      <c r="F1095" s="472">
        <v>44706</v>
      </c>
      <c r="G1095" s="473">
        <v>44735</v>
      </c>
      <c r="H1095" s="229"/>
      <c r="I1095" s="474" t="s">
        <v>511</v>
      </c>
      <c r="J1095" s="474">
        <v>114</v>
      </c>
      <c r="K1095" s="474">
        <v>20</v>
      </c>
      <c r="L1095" s="474">
        <v>57</v>
      </c>
      <c r="M1095" s="474">
        <v>1</v>
      </c>
      <c r="N1095" s="474">
        <v>1</v>
      </c>
      <c r="O1095" s="526" t="s">
        <v>13667</v>
      </c>
      <c r="P1095" s="404" t="s">
        <v>14978</v>
      </c>
      <c r="Q1095" s="405" t="s">
        <v>10462</v>
      </c>
      <c r="R1095" s="230" t="s">
        <v>14971</v>
      </c>
    </row>
    <row r="1096" spans="1:18" x14ac:dyDescent="0.25">
      <c r="A1096" s="576" t="s">
        <v>14979</v>
      </c>
      <c r="B1096" s="469">
        <v>10431.299999999999</v>
      </c>
      <c r="C1096" s="452" t="s">
        <v>8341</v>
      </c>
      <c r="D1096" s="470">
        <v>44729</v>
      </c>
      <c r="E1096" s="471">
        <v>10</v>
      </c>
      <c r="F1096" s="472">
        <v>44722</v>
      </c>
      <c r="G1096" s="473">
        <v>44736</v>
      </c>
      <c r="H1096" s="229"/>
      <c r="I1096" s="474" t="s">
        <v>511</v>
      </c>
      <c r="J1096" s="474">
        <v>162</v>
      </c>
      <c r="K1096" s="474">
        <v>1</v>
      </c>
      <c r="L1096" s="474">
        <v>51</v>
      </c>
      <c r="M1096" s="474">
        <v>0</v>
      </c>
      <c r="N1096" s="474">
        <v>1</v>
      </c>
      <c r="O1096" s="526" t="s">
        <v>640</v>
      </c>
      <c r="P1096" s="404"/>
      <c r="Q1096" s="405" t="s">
        <v>14980</v>
      </c>
      <c r="R1096" s="230" t="s">
        <v>14971</v>
      </c>
    </row>
    <row r="1097" spans="1:18" x14ac:dyDescent="0.25">
      <c r="A1097" s="576">
        <v>109000</v>
      </c>
      <c r="B1097" s="469">
        <v>1572.5</v>
      </c>
      <c r="C1097" s="401">
        <v>150</v>
      </c>
      <c r="D1097" s="470">
        <v>44728</v>
      </c>
      <c r="E1097" s="471">
        <v>5</v>
      </c>
      <c r="F1097" s="472">
        <v>44728</v>
      </c>
      <c r="G1097" s="473">
        <v>44735</v>
      </c>
      <c r="H1097" s="229"/>
      <c r="I1097" s="474" t="s">
        <v>511</v>
      </c>
      <c r="J1097" s="474">
        <v>5</v>
      </c>
      <c r="K1097" s="474">
        <v>5</v>
      </c>
      <c r="L1097" s="474">
        <v>2</v>
      </c>
      <c r="M1097" s="474">
        <v>0</v>
      </c>
      <c r="N1097" s="474">
        <v>1</v>
      </c>
      <c r="O1097" s="526" t="s">
        <v>545</v>
      </c>
      <c r="P1097" s="404"/>
      <c r="Q1097" s="405" t="s">
        <v>8961</v>
      </c>
      <c r="R1097" s="230" t="s">
        <v>14971</v>
      </c>
    </row>
    <row r="1098" spans="1:18" x14ac:dyDescent="0.25">
      <c r="A1098" s="307">
        <v>110614</v>
      </c>
      <c r="B1098" s="475">
        <v>7761.75</v>
      </c>
      <c r="C1098" s="309">
        <v>15</v>
      </c>
      <c r="D1098" s="476">
        <v>44722</v>
      </c>
      <c r="E1098" s="477">
        <v>3</v>
      </c>
      <c r="F1098" s="476">
        <v>44732</v>
      </c>
      <c r="G1098" s="310">
        <v>44735</v>
      </c>
      <c r="H1098" s="310"/>
      <c r="I1098" s="477" t="s">
        <v>511</v>
      </c>
      <c r="J1098" s="477">
        <v>884</v>
      </c>
      <c r="K1098" s="477">
        <v>18</v>
      </c>
      <c r="L1098" s="477">
        <v>115</v>
      </c>
      <c r="M1098" s="477">
        <v>1</v>
      </c>
      <c r="N1098" s="477">
        <v>1</v>
      </c>
      <c r="O1098" s="308" t="s">
        <v>13713</v>
      </c>
      <c r="P1098" s="312"/>
      <c r="Q1098" s="313" t="s">
        <v>10426</v>
      </c>
      <c r="R1098" s="230" t="s">
        <v>14971</v>
      </c>
    </row>
    <row r="1099" spans="1:18" x14ac:dyDescent="0.25">
      <c r="A1099" s="715" t="s">
        <v>14981</v>
      </c>
      <c r="B1099" s="528">
        <v>2923.4</v>
      </c>
      <c r="C1099" s="529" t="s">
        <v>10489</v>
      </c>
      <c r="D1099" s="530">
        <v>44701</v>
      </c>
      <c r="E1099" s="531">
        <v>5</v>
      </c>
      <c r="F1099" s="530">
        <v>44729</v>
      </c>
      <c r="G1099" s="334">
        <v>44734</v>
      </c>
      <c r="H1099" s="334"/>
      <c r="I1099" s="531" t="s">
        <v>511</v>
      </c>
      <c r="J1099" s="531">
        <v>208</v>
      </c>
      <c r="K1099" s="531">
        <v>39</v>
      </c>
      <c r="L1099" s="531">
        <v>64</v>
      </c>
      <c r="M1099" s="531">
        <v>1</v>
      </c>
      <c r="N1099" s="531">
        <v>1</v>
      </c>
      <c r="O1099" s="332" t="s">
        <v>13713</v>
      </c>
      <c r="P1099" s="532"/>
      <c r="Q1099" s="337" t="s">
        <v>10333</v>
      </c>
      <c r="R1099" s="230" t="s">
        <v>14982</v>
      </c>
    </row>
    <row r="1100" spans="1:18" x14ac:dyDescent="0.25">
      <c r="A1100" s="307">
        <v>110857</v>
      </c>
      <c r="B1100" s="475">
        <v>4077.64</v>
      </c>
      <c r="C1100" s="309">
        <v>31</v>
      </c>
      <c r="D1100" s="476">
        <v>44732</v>
      </c>
      <c r="E1100" s="477">
        <v>3</v>
      </c>
      <c r="F1100" s="476" t="s">
        <v>13655</v>
      </c>
      <c r="G1100" s="310">
        <v>44729</v>
      </c>
      <c r="H1100" s="310">
        <v>44734</v>
      </c>
      <c r="I1100" s="477" t="s">
        <v>511</v>
      </c>
      <c r="J1100" s="477">
        <v>110</v>
      </c>
      <c r="K1100" s="477">
        <v>57</v>
      </c>
      <c r="L1100" s="477">
        <v>27</v>
      </c>
      <c r="M1100" s="477">
        <v>0</v>
      </c>
      <c r="N1100" s="477">
        <v>1</v>
      </c>
      <c r="O1100" s="308" t="s">
        <v>545</v>
      </c>
      <c r="P1100" s="312"/>
      <c r="Q1100" s="313" t="s">
        <v>10333</v>
      </c>
      <c r="R1100" s="230" t="s">
        <v>14982</v>
      </c>
    </row>
    <row r="1101" spans="1:18" x14ac:dyDescent="0.25">
      <c r="A1101" s="576">
        <v>110733</v>
      </c>
      <c r="B1101" s="469">
        <v>3387.75</v>
      </c>
      <c r="C1101" s="401">
        <v>25</v>
      </c>
      <c r="D1101" s="470">
        <v>44725</v>
      </c>
      <c r="E1101" s="471">
        <v>5</v>
      </c>
      <c r="F1101" s="472">
        <v>44727</v>
      </c>
      <c r="G1101" s="473">
        <v>44734</v>
      </c>
      <c r="H1101" s="229"/>
      <c r="I1101" s="474" t="s">
        <v>511</v>
      </c>
      <c r="J1101" s="474">
        <v>327</v>
      </c>
      <c r="K1101" s="474">
        <v>31</v>
      </c>
      <c r="L1101" s="474">
        <v>21</v>
      </c>
      <c r="M1101" s="474">
        <v>1</v>
      </c>
      <c r="N1101" s="474">
        <v>1</v>
      </c>
      <c r="O1101" s="526" t="s">
        <v>13667</v>
      </c>
      <c r="P1101" s="404"/>
      <c r="Q1101" s="405" t="s">
        <v>10510</v>
      </c>
      <c r="R1101" s="230" t="s">
        <v>14982</v>
      </c>
    </row>
    <row r="1102" spans="1:18" x14ac:dyDescent="0.25">
      <c r="A1102" s="576">
        <v>110539</v>
      </c>
      <c r="B1102" s="469">
        <v>1581.6</v>
      </c>
      <c r="C1102" s="401">
        <v>240</v>
      </c>
      <c r="D1102" s="470">
        <v>44736</v>
      </c>
      <c r="E1102" s="471">
        <v>5</v>
      </c>
      <c r="F1102" s="472">
        <v>44729</v>
      </c>
      <c r="G1102" s="473">
        <v>44736</v>
      </c>
      <c r="H1102" s="229"/>
      <c r="I1102" s="474" t="s">
        <v>511</v>
      </c>
      <c r="J1102" s="474">
        <v>12</v>
      </c>
      <c r="K1102" s="474">
        <v>0</v>
      </c>
      <c r="L1102" s="474">
        <v>9</v>
      </c>
      <c r="M1102" s="474">
        <v>0</v>
      </c>
      <c r="N1102" s="474">
        <v>1</v>
      </c>
      <c r="O1102" s="526" t="s">
        <v>545</v>
      </c>
      <c r="P1102" s="404"/>
      <c r="Q1102" s="405" t="s">
        <v>10333</v>
      </c>
      <c r="R1102" s="230" t="s">
        <v>14983</v>
      </c>
    </row>
    <row r="1103" spans="1:18" x14ac:dyDescent="0.25">
      <c r="A1103" s="576">
        <v>110387</v>
      </c>
      <c r="B1103" s="469">
        <v>1650</v>
      </c>
      <c r="C1103" s="401">
        <v>3</v>
      </c>
      <c r="D1103" s="470">
        <v>44726</v>
      </c>
      <c r="E1103" s="471">
        <v>5</v>
      </c>
      <c r="F1103" s="472">
        <v>44728</v>
      </c>
      <c r="G1103" s="473">
        <v>44735</v>
      </c>
      <c r="H1103" s="229"/>
      <c r="I1103" s="474" t="s">
        <v>511</v>
      </c>
      <c r="J1103" s="474">
        <v>0</v>
      </c>
      <c r="K1103" s="474">
        <v>2</v>
      </c>
      <c r="L1103" s="474">
        <v>0</v>
      </c>
      <c r="M1103" s="474">
        <v>0</v>
      </c>
      <c r="N1103" s="474">
        <v>0</v>
      </c>
      <c r="O1103" s="526">
        <v>0</v>
      </c>
      <c r="P1103" s="404" t="s">
        <v>4243</v>
      </c>
      <c r="Q1103" s="405" t="s">
        <v>8961</v>
      </c>
      <c r="R1103" s="230" t="s">
        <v>14983</v>
      </c>
    </row>
    <row r="1104" spans="1:18" x14ac:dyDescent="0.25">
      <c r="A1104" s="307">
        <v>110487</v>
      </c>
      <c r="B1104" s="475">
        <v>3262.16</v>
      </c>
      <c r="C1104" s="309">
        <v>8</v>
      </c>
      <c r="D1104" s="476">
        <v>44722</v>
      </c>
      <c r="E1104" s="477">
        <v>3</v>
      </c>
      <c r="F1104" s="476">
        <v>44728</v>
      </c>
      <c r="G1104" s="310">
        <v>44733</v>
      </c>
      <c r="H1104" s="310"/>
      <c r="I1104" s="477" t="s">
        <v>511</v>
      </c>
      <c r="J1104" s="477">
        <v>483</v>
      </c>
      <c r="K1104" s="477">
        <v>38</v>
      </c>
      <c r="L1104" s="477">
        <v>100</v>
      </c>
      <c r="M1104" s="477">
        <v>0</v>
      </c>
      <c r="N1104" s="477">
        <v>1</v>
      </c>
      <c r="O1104" s="308" t="s">
        <v>640</v>
      </c>
      <c r="P1104" s="312"/>
      <c r="Q1104" s="313" t="s">
        <v>8961</v>
      </c>
      <c r="R1104" s="230" t="s">
        <v>14984</v>
      </c>
    </row>
    <row r="1105" spans="1:18" x14ac:dyDescent="0.25">
      <c r="A1105" s="576">
        <v>108241</v>
      </c>
      <c r="B1105" s="469">
        <v>2174</v>
      </c>
      <c r="C1105" s="401">
        <v>20</v>
      </c>
      <c r="D1105" s="470">
        <v>44657</v>
      </c>
      <c r="E1105" s="471">
        <v>10</v>
      </c>
      <c r="F1105" s="472">
        <v>44719</v>
      </c>
      <c r="G1105" s="473">
        <v>44733</v>
      </c>
      <c r="H1105" s="606"/>
      <c r="I1105" s="474" t="s">
        <v>511</v>
      </c>
      <c r="J1105" s="474">
        <v>80</v>
      </c>
      <c r="K1105" s="474">
        <v>62</v>
      </c>
      <c r="L1105" s="474">
        <v>25</v>
      </c>
      <c r="M1105" s="474">
        <v>1</v>
      </c>
      <c r="N1105" s="474">
        <v>0</v>
      </c>
      <c r="O1105" s="526" t="s">
        <v>798</v>
      </c>
      <c r="P1105" s="404"/>
      <c r="Q1105" s="405" t="s">
        <v>10532</v>
      </c>
      <c r="R1105" s="230" t="s">
        <v>14984</v>
      </c>
    </row>
    <row r="1106" spans="1:18" x14ac:dyDescent="0.25">
      <c r="A1106" s="576">
        <v>110512</v>
      </c>
      <c r="B1106" s="469">
        <v>4255</v>
      </c>
      <c r="C1106" s="401">
        <v>500</v>
      </c>
      <c r="D1106" s="470">
        <v>44732</v>
      </c>
      <c r="E1106" s="471">
        <v>5</v>
      </c>
      <c r="F1106" s="472">
        <v>44726</v>
      </c>
      <c r="G1106" s="473">
        <v>44733</v>
      </c>
      <c r="H1106" s="229"/>
      <c r="I1106" s="559" t="s">
        <v>511</v>
      </c>
      <c r="J1106" s="474">
        <v>21</v>
      </c>
      <c r="K1106" s="474">
        <v>2</v>
      </c>
      <c r="L1106" s="474">
        <v>11</v>
      </c>
      <c r="M1106" s="474">
        <v>0</v>
      </c>
      <c r="N1106" s="474">
        <v>1</v>
      </c>
      <c r="O1106" s="526" t="s">
        <v>545</v>
      </c>
      <c r="P1106" s="404"/>
      <c r="Q1106" s="405" t="s">
        <v>10540</v>
      </c>
      <c r="R1106" s="230" t="s">
        <v>14984</v>
      </c>
    </row>
    <row r="1107" spans="1:18" x14ac:dyDescent="0.25">
      <c r="A1107" s="576" t="s">
        <v>14985</v>
      </c>
      <c r="B1107" s="469">
        <v>5815.5</v>
      </c>
      <c r="C1107" s="401">
        <v>15</v>
      </c>
      <c r="D1107" s="470">
        <v>44701</v>
      </c>
      <c r="E1107" s="471">
        <v>5</v>
      </c>
      <c r="F1107" s="472">
        <v>44725</v>
      </c>
      <c r="G1107" s="473">
        <v>44732</v>
      </c>
      <c r="H1107" s="229"/>
      <c r="I1107" s="474" t="s">
        <v>511</v>
      </c>
      <c r="J1107" s="474">
        <v>1070</v>
      </c>
      <c r="K1107" s="474">
        <v>54</v>
      </c>
      <c r="L1107" s="474">
        <v>87</v>
      </c>
      <c r="M1107" s="474">
        <v>1</v>
      </c>
      <c r="N1107" s="474">
        <v>1</v>
      </c>
      <c r="O1107" s="526" t="s">
        <v>13713</v>
      </c>
      <c r="P1107" s="404" t="s">
        <v>187</v>
      </c>
      <c r="Q1107" s="405" t="s">
        <v>13950</v>
      </c>
      <c r="R1107" s="230" t="s">
        <v>14986</v>
      </c>
    </row>
    <row r="1108" spans="1:18" x14ac:dyDescent="0.25">
      <c r="A1108" s="576">
        <v>110186</v>
      </c>
      <c r="B1108" s="469">
        <v>2909.4</v>
      </c>
      <c r="C1108" s="401">
        <v>28</v>
      </c>
      <c r="D1108" s="470">
        <v>44725</v>
      </c>
      <c r="E1108" s="471">
        <v>10</v>
      </c>
      <c r="F1108" s="472">
        <v>44715</v>
      </c>
      <c r="G1108" s="473">
        <v>44729</v>
      </c>
      <c r="H1108" s="229"/>
      <c r="I1108" s="559" t="s">
        <v>511</v>
      </c>
      <c r="J1108" s="474">
        <v>156</v>
      </c>
      <c r="K1108" s="474">
        <v>26</v>
      </c>
      <c r="L1108" s="474">
        <v>32</v>
      </c>
      <c r="M1108" s="474">
        <v>1</v>
      </c>
      <c r="N1108" s="474">
        <v>1</v>
      </c>
      <c r="O1108" s="526" t="s">
        <v>13667</v>
      </c>
      <c r="P1108" s="404"/>
      <c r="Q1108" s="405" t="s">
        <v>10557</v>
      </c>
      <c r="R1108" s="230" t="s">
        <v>14986</v>
      </c>
    </row>
    <row r="1109" spans="1:18" x14ac:dyDescent="0.25">
      <c r="A1109" s="576" t="s">
        <v>14987</v>
      </c>
      <c r="B1109" s="469">
        <v>2715.6</v>
      </c>
      <c r="C1109" s="401">
        <v>60</v>
      </c>
      <c r="D1109" s="470">
        <v>44711</v>
      </c>
      <c r="E1109" s="471">
        <v>10</v>
      </c>
      <c r="F1109" s="472">
        <v>44719</v>
      </c>
      <c r="G1109" s="473">
        <v>44733</v>
      </c>
      <c r="H1109" s="229"/>
      <c r="I1109" s="474" t="s">
        <v>511</v>
      </c>
      <c r="J1109" s="474">
        <v>183</v>
      </c>
      <c r="K1109" s="474">
        <v>0</v>
      </c>
      <c r="L1109" s="474">
        <v>51</v>
      </c>
      <c r="M1109" s="474">
        <v>1</v>
      </c>
      <c r="N1109" s="474">
        <v>1</v>
      </c>
      <c r="O1109" s="526" t="s">
        <v>13667</v>
      </c>
      <c r="P1109" s="404" t="s">
        <v>187</v>
      </c>
      <c r="Q1109" s="405" t="s">
        <v>10532</v>
      </c>
      <c r="R1109" s="230" t="s">
        <v>14986</v>
      </c>
    </row>
    <row r="1110" spans="1:18" x14ac:dyDescent="0.25">
      <c r="A1110" s="576">
        <v>110556</v>
      </c>
      <c r="B1110" s="469">
        <v>3922.26</v>
      </c>
      <c r="C1110" s="401">
        <v>43</v>
      </c>
      <c r="D1110" s="470">
        <v>44712</v>
      </c>
      <c r="E1110" s="471">
        <v>5</v>
      </c>
      <c r="F1110" s="472">
        <v>44721</v>
      </c>
      <c r="G1110" s="473">
        <v>44728</v>
      </c>
      <c r="H1110" s="229"/>
      <c r="I1110" s="474" t="s">
        <v>511</v>
      </c>
      <c r="J1110" s="474">
        <v>233</v>
      </c>
      <c r="K1110" s="474">
        <v>29</v>
      </c>
      <c r="L1110" s="474">
        <v>67</v>
      </c>
      <c r="M1110" s="474">
        <v>1</v>
      </c>
      <c r="N1110" s="474">
        <v>1</v>
      </c>
      <c r="O1110" s="526" t="s">
        <v>13667</v>
      </c>
      <c r="P1110" s="404"/>
      <c r="Q1110" s="405" t="s">
        <v>10563</v>
      </c>
      <c r="R1110" s="230" t="s">
        <v>14988</v>
      </c>
    </row>
    <row r="1111" spans="1:18" x14ac:dyDescent="0.25">
      <c r="A1111" s="576">
        <v>110481</v>
      </c>
      <c r="B1111" s="469">
        <v>1500</v>
      </c>
      <c r="C1111" s="401">
        <v>15</v>
      </c>
      <c r="D1111" s="470">
        <v>44722</v>
      </c>
      <c r="E1111" s="471">
        <v>5</v>
      </c>
      <c r="F1111" s="472">
        <v>44721</v>
      </c>
      <c r="G1111" s="473">
        <v>44728</v>
      </c>
      <c r="H1111" s="229"/>
      <c r="I1111" s="474" t="s">
        <v>511</v>
      </c>
      <c r="J1111" s="474">
        <v>214</v>
      </c>
      <c r="K1111" s="474">
        <v>0</v>
      </c>
      <c r="L1111" s="474">
        <v>56</v>
      </c>
      <c r="M1111" s="474">
        <v>1</v>
      </c>
      <c r="N1111" s="474">
        <v>1</v>
      </c>
      <c r="O1111" s="526" t="s">
        <v>13667</v>
      </c>
      <c r="P1111" s="404" t="s">
        <v>14989</v>
      </c>
      <c r="Q1111" s="405" t="s">
        <v>10563</v>
      </c>
      <c r="R1111" s="230" t="s">
        <v>14990</v>
      </c>
    </row>
    <row r="1112" spans="1:18" x14ac:dyDescent="0.25">
      <c r="A1112" s="576" t="s">
        <v>14991</v>
      </c>
      <c r="B1112" s="469">
        <v>5250</v>
      </c>
      <c r="C1112" s="401">
        <v>300</v>
      </c>
      <c r="D1112" s="470">
        <v>44697</v>
      </c>
      <c r="E1112" s="471">
        <v>20</v>
      </c>
      <c r="F1112" s="472">
        <v>44712</v>
      </c>
      <c r="G1112" s="473">
        <v>44727</v>
      </c>
      <c r="H1112" s="229"/>
      <c r="I1112" s="474" t="s">
        <v>511</v>
      </c>
      <c r="J1112" s="474">
        <v>127</v>
      </c>
      <c r="K1112" s="474">
        <v>4</v>
      </c>
      <c r="L1112" s="474">
        <v>25</v>
      </c>
      <c r="M1112" s="474">
        <v>1</v>
      </c>
      <c r="N1112" s="474">
        <v>1</v>
      </c>
      <c r="O1112" s="526" t="s">
        <v>13719</v>
      </c>
      <c r="P1112" s="404"/>
      <c r="Q1112" s="405" t="s">
        <v>14992</v>
      </c>
      <c r="R1112" s="230" t="s">
        <v>14990</v>
      </c>
    </row>
    <row r="1113" spans="1:18" x14ac:dyDescent="0.25">
      <c r="A1113" s="576">
        <v>110214</v>
      </c>
      <c r="B1113" s="469">
        <v>1846</v>
      </c>
      <c r="C1113" s="401">
        <v>142</v>
      </c>
      <c r="D1113" s="470">
        <v>44719</v>
      </c>
      <c r="E1113" s="471">
        <v>20</v>
      </c>
      <c r="F1113" s="472">
        <v>44699</v>
      </c>
      <c r="G1113" s="473">
        <v>44727</v>
      </c>
      <c r="H1113" s="229"/>
      <c r="I1113" s="474" t="s">
        <v>511</v>
      </c>
      <c r="J1113" s="474">
        <v>0</v>
      </c>
      <c r="K1113" s="474">
        <v>2</v>
      </c>
      <c r="L1113" s="474">
        <v>0</v>
      </c>
      <c r="M1113" s="474">
        <v>0</v>
      </c>
      <c r="N1113" s="474">
        <v>0</v>
      </c>
      <c r="O1113" s="526">
        <v>0</v>
      </c>
      <c r="P1113" s="404" t="s">
        <v>4243</v>
      </c>
      <c r="Q1113" s="405" t="s">
        <v>10765</v>
      </c>
      <c r="R1113" s="230" t="s">
        <v>14990</v>
      </c>
    </row>
    <row r="1114" spans="1:18" x14ac:dyDescent="0.25">
      <c r="A1114" s="576">
        <v>110099</v>
      </c>
      <c r="B1114" s="469">
        <v>4039</v>
      </c>
      <c r="C1114" s="401">
        <v>30</v>
      </c>
      <c r="D1114" s="470">
        <v>44718</v>
      </c>
      <c r="E1114" s="471">
        <v>5</v>
      </c>
      <c r="F1114" s="472">
        <v>44718</v>
      </c>
      <c r="G1114" s="558">
        <v>44725</v>
      </c>
      <c r="H1114" s="229"/>
      <c r="I1114" s="474" t="s">
        <v>511</v>
      </c>
      <c r="J1114" s="474">
        <v>428</v>
      </c>
      <c r="K1114" s="474">
        <v>0</v>
      </c>
      <c r="L1114" s="474">
        <v>99</v>
      </c>
      <c r="M1114" s="474">
        <v>1</v>
      </c>
      <c r="N1114" s="474">
        <v>1</v>
      </c>
      <c r="O1114" s="526" t="s">
        <v>13667</v>
      </c>
      <c r="P1114" s="404"/>
      <c r="Q1114" s="405" t="s">
        <v>14993</v>
      </c>
      <c r="R1114" s="230" t="s">
        <v>14990</v>
      </c>
    </row>
    <row r="1115" spans="1:18" x14ac:dyDescent="0.25">
      <c r="A1115" s="576">
        <v>110042</v>
      </c>
      <c r="B1115" s="469">
        <v>2000</v>
      </c>
      <c r="C1115" s="401">
        <v>25</v>
      </c>
      <c r="D1115" s="470">
        <v>44720</v>
      </c>
      <c r="E1115" s="471">
        <v>5</v>
      </c>
      <c r="F1115" s="472">
        <v>44720</v>
      </c>
      <c r="G1115" s="473">
        <v>44727</v>
      </c>
      <c r="H1115" s="229"/>
      <c r="I1115" s="474" t="s">
        <v>511</v>
      </c>
      <c r="J1115" s="474">
        <v>99</v>
      </c>
      <c r="K1115" s="474">
        <v>10</v>
      </c>
      <c r="L1115" s="474">
        <v>45</v>
      </c>
      <c r="M1115" s="474">
        <v>0</v>
      </c>
      <c r="N1115" s="474">
        <v>1</v>
      </c>
      <c r="O1115" s="526" t="s">
        <v>545</v>
      </c>
      <c r="P1115" s="404" t="s">
        <v>14989</v>
      </c>
      <c r="Q1115" s="405" t="s">
        <v>10569</v>
      </c>
      <c r="R1115" s="230" t="s">
        <v>14994</v>
      </c>
    </row>
    <row r="1116" spans="1:18" x14ac:dyDescent="0.25">
      <c r="A1116" s="576">
        <v>110550</v>
      </c>
      <c r="B1116" s="469">
        <v>3000</v>
      </c>
      <c r="C1116" s="401">
        <v>25</v>
      </c>
      <c r="D1116" s="470">
        <v>44718</v>
      </c>
      <c r="E1116" s="471">
        <v>4</v>
      </c>
      <c r="F1116" s="472">
        <v>44721</v>
      </c>
      <c r="G1116" s="473">
        <v>44727</v>
      </c>
      <c r="H1116" s="229"/>
      <c r="I1116" s="474" t="s">
        <v>511</v>
      </c>
      <c r="J1116" s="474">
        <v>280</v>
      </c>
      <c r="K1116" s="474">
        <v>10</v>
      </c>
      <c r="L1116" s="474">
        <v>60</v>
      </c>
      <c r="M1116" s="474">
        <v>0</v>
      </c>
      <c r="N1116" s="474">
        <v>1</v>
      </c>
      <c r="O1116" s="526" t="s">
        <v>545</v>
      </c>
      <c r="P1116" s="404" t="s">
        <v>14989</v>
      </c>
      <c r="Q1116" s="405" t="s">
        <v>10563</v>
      </c>
      <c r="R1116" s="230" t="s">
        <v>14994</v>
      </c>
    </row>
    <row r="1117" spans="1:18" x14ac:dyDescent="0.25">
      <c r="A1117" s="576" t="s">
        <v>14995</v>
      </c>
      <c r="B1117" s="469">
        <v>2255.9499999999998</v>
      </c>
      <c r="C1117" s="452" t="s">
        <v>14996</v>
      </c>
      <c r="D1117" s="470">
        <v>44713</v>
      </c>
      <c r="E1117" s="471">
        <v>5</v>
      </c>
      <c r="F1117" s="472">
        <v>44719</v>
      </c>
      <c r="G1117" s="473">
        <v>44726</v>
      </c>
      <c r="H1117" s="229"/>
      <c r="I1117" s="474" t="s">
        <v>511</v>
      </c>
      <c r="J1117" s="474">
        <v>979</v>
      </c>
      <c r="K1117" s="474">
        <v>28</v>
      </c>
      <c r="L1117" s="474">
        <v>144</v>
      </c>
      <c r="M1117" s="474">
        <v>1</v>
      </c>
      <c r="N1117" s="474">
        <v>1</v>
      </c>
      <c r="O1117" s="526" t="s">
        <v>13719</v>
      </c>
      <c r="P1117" s="404"/>
      <c r="Q1117" s="405" t="s">
        <v>14997</v>
      </c>
      <c r="R1117" s="230" t="s">
        <v>14994</v>
      </c>
    </row>
    <row r="1118" spans="1:18" x14ac:dyDescent="0.25">
      <c r="A1118" s="576">
        <v>108170</v>
      </c>
      <c r="B1118" s="469">
        <v>2994</v>
      </c>
      <c r="C1118" s="401">
        <v>30</v>
      </c>
      <c r="D1118" s="470">
        <v>44631</v>
      </c>
      <c r="E1118" s="471">
        <v>10</v>
      </c>
      <c r="F1118" s="472">
        <v>44712</v>
      </c>
      <c r="G1118" s="473">
        <v>44725</v>
      </c>
      <c r="H1118" s="229"/>
      <c r="I1118" s="474" t="s">
        <v>13664</v>
      </c>
      <c r="J1118" s="474">
        <v>259</v>
      </c>
      <c r="K1118" s="474">
        <v>23</v>
      </c>
      <c r="L1118" s="474">
        <v>72</v>
      </c>
      <c r="M1118" s="474">
        <v>1</v>
      </c>
      <c r="N1118" s="474">
        <v>1</v>
      </c>
      <c r="O1118" s="526" t="s">
        <v>13713</v>
      </c>
      <c r="P1118" s="404"/>
      <c r="Q1118" s="405" t="s">
        <v>10737</v>
      </c>
      <c r="R1118" s="230" t="s">
        <v>14994</v>
      </c>
    </row>
    <row r="1119" spans="1:18" x14ac:dyDescent="0.25">
      <c r="A1119" s="576">
        <v>109006</v>
      </c>
      <c r="B1119" s="469">
        <v>2405</v>
      </c>
      <c r="C1119" s="401">
        <v>150</v>
      </c>
      <c r="D1119" s="470">
        <v>44728</v>
      </c>
      <c r="E1119" s="471">
        <v>5</v>
      </c>
      <c r="F1119" s="472">
        <v>44719</v>
      </c>
      <c r="G1119" s="473">
        <v>44726</v>
      </c>
      <c r="H1119" s="229"/>
      <c r="I1119" s="474" t="s">
        <v>511</v>
      </c>
      <c r="J1119" s="474">
        <v>30</v>
      </c>
      <c r="K1119" s="474">
        <v>3</v>
      </c>
      <c r="L1119" s="474">
        <v>12</v>
      </c>
      <c r="M1119" s="474">
        <v>1</v>
      </c>
      <c r="N1119" s="474">
        <v>1</v>
      </c>
      <c r="O1119" s="526" t="s">
        <v>13667</v>
      </c>
      <c r="P1119" s="404"/>
      <c r="Q1119" s="405" t="s">
        <v>10532</v>
      </c>
      <c r="R1119" s="230" t="s">
        <v>14998</v>
      </c>
    </row>
    <row r="1120" spans="1:18" x14ac:dyDescent="0.25">
      <c r="A1120" s="576" t="s">
        <v>14999</v>
      </c>
      <c r="B1120" s="469">
        <v>2148</v>
      </c>
      <c r="C1120" s="401">
        <v>5</v>
      </c>
      <c r="D1120" s="470">
        <v>44726</v>
      </c>
      <c r="E1120" s="471">
        <v>5</v>
      </c>
      <c r="F1120" s="472">
        <v>44718</v>
      </c>
      <c r="G1120" s="473">
        <v>44725</v>
      </c>
      <c r="H1120" s="229"/>
      <c r="I1120" s="474" t="s">
        <v>511</v>
      </c>
      <c r="J1120" s="474">
        <v>205</v>
      </c>
      <c r="K1120" s="474">
        <v>3</v>
      </c>
      <c r="L1120" s="474">
        <v>65</v>
      </c>
      <c r="M1120" s="474">
        <v>1</v>
      </c>
      <c r="N1120" s="474">
        <v>1</v>
      </c>
      <c r="O1120" s="526" t="s">
        <v>13667</v>
      </c>
      <c r="P1120" s="404"/>
      <c r="Q1120" s="405" t="s">
        <v>10625</v>
      </c>
      <c r="R1120" s="230" t="s">
        <v>14998</v>
      </c>
    </row>
    <row r="1121" spans="1:18" x14ac:dyDescent="0.25">
      <c r="A1121" s="714" t="s">
        <v>15000</v>
      </c>
      <c r="B1121" s="469">
        <v>3910</v>
      </c>
      <c r="C1121" s="527">
        <v>20</v>
      </c>
      <c r="D1121" s="472">
        <v>44622</v>
      </c>
      <c r="E1121" s="474">
        <v>5</v>
      </c>
      <c r="F1121" s="472">
        <v>44715</v>
      </c>
      <c r="G1121" s="473">
        <v>44722</v>
      </c>
      <c r="H1121" s="191"/>
      <c r="I1121" s="474" t="s">
        <v>511</v>
      </c>
      <c r="J1121" s="474">
        <v>917</v>
      </c>
      <c r="K1121" s="474">
        <v>1</v>
      </c>
      <c r="L1121" s="474">
        <v>167</v>
      </c>
      <c r="M1121" s="474">
        <v>1</v>
      </c>
      <c r="N1121" s="474">
        <v>1</v>
      </c>
      <c r="O1121" s="526" t="s">
        <v>13672</v>
      </c>
      <c r="P1121" s="404"/>
      <c r="Q1121" s="405" t="s">
        <v>10557</v>
      </c>
      <c r="R1121" s="230" t="s">
        <v>15001</v>
      </c>
    </row>
    <row r="1122" spans="1:18" x14ac:dyDescent="0.25">
      <c r="A1122" s="576">
        <v>110196</v>
      </c>
      <c r="B1122" s="469">
        <v>3125</v>
      </c>
      <c r="C1122" s="401">
        <v>100</v>
      </c>
      <c r="D1122" s="470">
        <v>44727</v>
      </c>
      <c r="E1122" s="471">
        <v>5</v>
      </c>
      <c r="F1122" s="472">
        <v>44715</v>
      </c>
      <c r="G1122" s="473">
        <v>44722</v>
      </c>
      <c r="H1122" s="229"/>
      <c r="I1122" s="559" t="s">
        <v>511</v>
      </c>
      <c r="J1122" s="474">
        <v>70</v>
      </c>
      <c r="K1122" s="474">
        <v>11</v>
      </c>
      <c r="L1122" s="474">
        <v>34</v>
      </c>
      <c r="M1122" s="474">
        <v>0</v>
      </c>
      <c r="N1122" s="474">
        <v>1</v>
      </c>
      <c r="O1122" s="526" t="s">
        <v>545</v>
      </c>
      <c r="P1122" s="404"/>
      <c r="Q1122" s="405" t="s">
        <v>10557</v>
      </c>
      <c r="R1122" s="230" t="s">
        <v>15001</v>
      </c>
    </row>
    <row r="1123" spans="1:18" x14ac:dyDescent="0.25">
      <c r="A1123" s="576">
        <v>109885</v>
      </c>
      <c r="B1123" s="469">
        <v>4387</v>
      </c>
      <c r="C1123" s="401">
        <v>75</v>
      </c>
      <c r="D1123" s="470">
        <v>44699</v>
      </c>
      <c r="E1123" s="471">
        <v>15</v>
      </c>
      <c r="F1123" s="472">
        <v>44701</v>
      </c>
      <c r="G1123" s="473">
        <v>44722</v>
      </c>
      <c r="H1123" s="229"/>
      <c r="I1123" s="474" t="s">
        <v>511</v>
      </c>
      <c r="J1123" s="474">
        <v>173</v>
      </c>
      <c r="K1123" s="474">
        <v>18</v>
      </c>
      <c r="L1123" s="474">
        <v>50</v>
      </c>
      <c r="M1123" s="474">
        <v>1</v>
      </c>
      <c r="N1123" s="474">
        <v>1</v>
      </c>
      <c r="O1123" s="526" t="s">
        <v>13713</v>
      </c>
      <c r="P1123" s="404"/>
      <c r="Q1123" s="405" t="s">
        <v>10642</v>
      </c>
      <c r="R1123" s="230" t="s">
        <v>15001</v>
      </c>
    </row>
    <row r="1124" spans="1:18" x14ac:dyDescent="0.25">
      <c r="A1124" s="307">
        <v>110501</v>
      </c>
      <c r="B1124" s="475">
        <v>1750</v>
      </c>
      <c r="C1124" s="309">
        <v>16</v>
      </c>
      <c r="D1124" s="476">
        <v>44718</v>
      </c>
      <c r="E1124" s="477">
        <v>3</v>
      </c>
      <c r="F1124" s="476">
        <v>44719</v>
      </c>
      <c r="G1124" s="310">
        <v>44725</v>
      </c>
      <c r="H1124" s="310"/>
      <c r="I1124" s="477" t="s">
        <v>511</v>
      </c>
      <c r="J1124" s="477">
        <v>116</v>
      </c>
      <c r="K1124" s="477">
        <v>0</v>
      </c>
      <c r="L1124" s="477">
        <v>45</v>
      </c>
      <c r="M1124" s="477">
        <v>1</v>
      </c>
      <c r="N1124" s="477">
        <v>1</v>
      </c>
      <c r="O1124" s="308" t="s">
        <v>13667</v>
      </c>
      <c r="P1124" s="312" t="s">
        <v>14989</v>
      </c>
      <c r="Q1124" s="313" t="s">
        <v>10532</v>
      </c>
      <c r="R1124" s="230" t="s">
        <v>15002</v>
      </c>
    </row>
    <row r="1125" spans="1:18" x14ac:dyDescent="0.25">
      <c r="A1125" s="576">
        <v>110168</v>
      </c>
      <c r="B1125" s="469">
        <v>2986.7</v>
      </c>
      <c r="C1125" s="401">
        <v>3</v>
      </c>
      <c r="D1125" s="470">
        <v>44728</v>
      </c>
      <c r="E1125" s="471">
        <v>10</v>
      </c>
      <c r="F1125" s="472">
        <v>44713</v>
      </c>
      <c r="G1125" s="473">
        <v>44727</v>
      </c>
      <c r="H1125" s="229"/>
      <c r="I1125" s="559" t="s">
        <v>511</v>
      </c>
      <c r="J1125" s="474">
        <v>264</v>
      </c>
      <c r="K1125" s="474">
        <v>110</v>
      </c>
      <c r="L1125" s="474">
        <v>8</v>
      </c>
      <c r="M1125" s="474">
        <v>0</v>
      </c>
      <c r="N1125" s="474">
        <v>1</v>
      </c>
      <c r="O1125" s="526" t="s">
        <v>545</v>
      </c>
      <c r="P1125" s="404"/>
      <c r="Q1125" s="405" t="s">
        <v>10659</v>
      </c>
      <c r="R1125" s="230" t="s">
        <v>15002</v>
      </c>
    </row>
    <row r="1126" spans="1:18" x14ac:dyDescent="0.25">
      <c r="A1126" s="576" t="s">
        <v>15003</v>
      </c>
      <c r="B1126" s="469">
        <v>1359.75</v>
      </c>
      <c r="C1126" s="452" t="s">
        <v>10644</v>
      </c>
      <c r="D1126" s="470">
        <v>44713</v>
      </c>
      <c r="E1126" s="471">
        <v>5</v>
      </c>
      <c r="F1126" s="472" t="s">
        <v>13655</v>
      </c>
      <c r="G1126" s="473">
        <v>44721</v>
      </c>
      <c r="H1126" s="229"/>
      <c r="I1126" s="474" t="s">
        <v>511</v>
      </c>
      <c r="J1126" s="474">
        <v>98</v>
      </c>
      <c r="K1126" s="474">
        <v>1</v>
      </c>
      <c r="L1126" s="474">
        <v>49</v>
      </c>
      <c r="M1126" s="474">
        <v>1</v>
      </c>
      <c r="N1126" s="474">
        <v>1</v>
      </c>
      <c r="O1126" s="526" t="s">
        <v>13667</v>
      </c>
      <c r="P1126" s="404"/>
      <c r="Q1126" s="405" t="s">
        <v>252</v>
      </c>
      <c r="R1126" s="230" t="s">
        <v>15002</v>
      </c>
    </row>
    <row r="1127" spans="1:18" x14ac:dyDescent="0.25">
      <c r="A1127" s="307">
        <v>110699</v>
      </c>
      <c r="B1127" s="475">
        <v>1800</v>
      </c>
      <c r="C1127" s="309">
        <v>100</v>
      </c>
      <c r="D1127" s="476">
        <v>44721</v>
      </c>
      <c r="E1127" s="477">
        <v>3</v>
      </c>
      <c r="F1127" s="476">
        <v>44718</v>
      </c>
      <c r="G1127" s="310">
        <v>44721</v>
      </c>
      <c r="H1127" s="310"/>
      <c r="I1127" s="477" t="s">
        <v>511</v>
      </c>
      <c r="J1127" s="477">
        <v>0</v>
      </c>
      <c r="K1127" s="477">
        <v>24</v>
      </c>
      <c r="L1127" s="477">
        <v>0</v>
      </c>
      <c r="M1127" s="477">
        <v>0</v>
      </c>
      <c r="N1127" s="477">
        <v>0</v>
      </c>
      <c r="O1127" s="308">
        <v>0</v>
      </c>
      <c r="P1127" s="312" t="s">
        <v>14716</v>
      </c>
      <c r="Q1127" s="313" t="s">
        <v>10625</v>
      </c>
      <c r="R1127" s="230" t="s">
        <v>15002</v>
      </c>
    </row>
    <row r="1128" spans="1:18" x14ac:dyDescent="0.25">
      <c r="A1128" s="576" t="s">
        <v>15004</v>
      </c>
      <c r="B1128" s="469">
        <v>1519.5</v>
      </c>
      <c r="C1128" s="401">
        <v>30</v>
      </c>
      <c r="D1128" s="470">
        <v>44714</v>
      </c>
      <c r="E1128" s="471" t="s">
        <v>14977</v>
      </c>
      <c r="F1128" s="472">
        <v>44706</v>
      </c>
      <c r="G1128" s="473">
        <v>44721</v>
      </c>
      <c r="H1128" s="229"/>
      <c r="I1128" s="474" t="s">
        <v>511</v>
      </c>
      <c r="J1128" s="474">
        <v>114</v>
      </c>
      <c r="K1128" s="474">
        <v>20</v>
      </c>
      <c r="L1128" s="474">
        <v>57</v>
      </c>
      <c r="M1128" s="474">
        <v>1</v>
      </c>
      <c r="N1128" s="474">
        <v>1</v>
      </c>
      <c r="O1128" s="526" t="s">
        <v>13667</v>
      </c>
      <c r="P1128" s="404" t="s">
        <v>14978</v>
      </c>
      <c r="Q1128" s="405" t="s">
        <v>10462</v>
      </c>
      <c r="R1128" s="230" t="s">
        <v>15002</v>
      </c>
    </row>
    <row r="1129" spans="1:18" x14ac:dyDescent="0.25">
      <c r="A1129" s="576">
        <v>109579</v>
      </c>
      <c r="B1129" s="469">
        <v>5337.11</v>
      </c>
      <c r="C1129" s="401">
        <v>27</v>
      </c>
      <c r="D1129" s="470">
        <v>44685</v>
      </c>
      <c r="E1129" s="471">
        <v>5</v>
      </c>
      <c r="F1129" s="472">
        <v>44713</v>
      </c>
      <c r="G1129" s="473">
        <v>44721</v>
      </c>
      <c r="H1129" s="229"/>
      <c r="I1129" s="474" t="s">
        <v>511</v>
      </c>
      <c r="J1129" s="474">
        <v>529</v>
      </c>
      <c r="K1129" s="474">
        <v>41</v>
      </c>
      <c r="L1129" s="474">
        <v>109</v>
      </c>
      <c r="M1129" s="474">
        <v>1</v>
      </c>
      <c r="N1129" s="474">
        <v>1</v>
      </c>
      <c r="O1129" s="526" t="s">
        <v>13713</v>
      </c>
      <c r="P1129" s="404"/>
      <c r="Q1129" s="405" t="s">
        <v>15005</v>
      </c>
      <c r="R1129" s="230" t="s">
        <v>15002</v>
      </c>
    </row>
    <row r="1130" spans="1:18" x14ac:dyDescent="0.25">
      <c r="A1130" s="576">
        <v>110100</v>
      </c>
      <c r="B1130" s="469">
        <v>2520</v>
      </c>
      <c r="C1130" s="401">
        <v>4</v>
      </c>
      <c r="D1130" s="470">
        <v>44719</v>
      </c>
      <c r="E1130" s="471">
        <v>10</v>
      </c>
      <c r="F1130" s="472">
        <v>44707</v>
      </c>
      <c r="G1130" s="473">
        <v>44722</v>
      </c>
      <c r="H1130" s="229"/>
      <c r="I1130" s="474" t="s">
        <v>511</v>
      </c>
      <c r="J1130" s="474">
        <v>663</v>
      </c>
      <c r="K1130" s="474">
        <v>27</v>
      </c>
      <c r="L1130" s="474">
        <v>81</v>
      </c>
      <c r="M1130" s="474">
        <v>1</v>
      </c>
      <c r="N1130" s="474">
        <v>1</v>
      </c>
      <c r="O1130" s="526" t="s">
        <v>13713</v>
      </c>
      <c r="P1130" s="404"/>
      <c r="Q1130" s="405" t="s">
        <v>13973</v>
      </c>
      <c r="R1130" s="230" t="s">
        <v>15006</v>
      </c>
    </row>
    <row r="1131" spans="1:18" x14ac:dyDescent="0.25">
      <c r="A1131" s="576">
        <v>109984</v>
      </c>
      <c r="B1131" s="469">
        <v>4086.8</v>
      </c>
      <c r="C1131" s="401">
        <v>110</v>
      </c>
      <c r="D1131" s="470">
        <v>44715</v>
      </c>
      <c r="E1131" s="471">
        <v>10</v>
      </c>
      <c r="F1131" s="472">
        <v>44705</v>
      </c>
      <c r="G1131" s="473">
        <v>44720</v>
      </c>
      <c r="H1131" s="229"/>
      <c r="I1131" s="474" t="s">
        <v>511</v>
      </c>
      <c r="J1131" s="474">
        <v>117</v>
      </c>
      <c r="K1131" s="474">
        <v>7</v>
      </c>
      <c r="L1131" s="474">
        <v>45</v>
      </c>
      <c r="M1131" s="474">
        <v>1</v>
      </c>
      <c r="N1131" s="474">
        <v>1</v>
      </c>
      <c r="O1131" s="526" t="s">
        <v>13719</v>
      </c>
      <c r="P1131" s="404"/>
      <c r="Q1131" s="405" t="s">
        <v>15007</v>
      </c>
      <c r="R1131" s="230" t="s">
        <v>15006</v>
      </c>
    </row>
    <row r="1132" spans="1:18" x14ac:dyDescent="0.25">
      <c r="A1132" s="576">
        <v>109946</v>
      </c>
      <c r="B1132" s="469">
        <v>3876</v>
      </c>
      <c r="C1132" s="401">
        <v>30</v>
      </c>
      <c r="D1132" s="470">
        <v>44705</v>
      </c>
      <c r="E1132" s="471">
        <v>10</v>
      </c>
      <c r="F1132" s="472">
        <v>44704</v>
      </c>
      <c r="G1132" s="473">
        <v>44720</v>
      </c>
      <c r="H1132" s="606"/>
      <c r="I1132" s="474" t="s">
        <v>511</v>
      </c>
      <c r="J1132" s="474">
        <v>0</v>
      </c>
      <c r="K1132" s="474">
        <v>68</v>
      </c>
      <c r="L1132" s="474">
        <v>0</v>
      </c>
      <c r="M1132" s="474">
        <v>0</v>
      </c>
      <c r="N1132" s="474">
        <v>0</v>
      </c>
      <c r="O1132" s="526">
        <v>0</v>
      </c>
      <c r="P1132" s="404" t="s">
        <v>4243</v>
      </c>
      <c r="Q1132" s="405" t="s">
        <v>10804</v>
      </c>
      <c r="R1132" s="230" t="s">
        <v>15006</v>
      </c>
    </row>
    <row r="1133" spans="1:18" x14ac:dyDescent="0.25">
      <c r="A1133" s="185" t="s">
        <v>15008</v>
      </c>
      <c r="B1133" s="560">
        <v>2465</v>
      </c>
      <c r="C1133" s="187">
        <v>20</v>
      </c>
      <c r="D1133" s="561">
        <v>44713</v>
      </c>
      <c r="E1133" s="562">
        <v>10</v>
      </c>
      <c r="F1133" s="563" t="s">
        <v>13655</v>
      </c>
      <c r="G1133" s="190" t="s">
        <v>724</v>
      </c>
      <c r="H1133" s="229"/>
      <c r="I1133" s="559" t="s">
        <v>511</v>
      </c>
      <c r="J1133" s="559">
        <v>49</v>
      </c>
      <c r="K1133" s="559">
        <v>0</v>
      </c>
      <c r="L1133" s="559">
        <v>27</v>
      </c>
      <c r="M1133" s="559">
        <v>1</v>
      </c>
      <c r="N1133" s="559">
        <v>1</v>
      </c>
      <c r="O1133" s="186" t="s">
        <v>13667</v>
      </c>
      <c r="P1133" s="192"/>
      <c r="Q1133" s="193" t="s">
        <v>2179</v>
      </c>
      <c r="R1133" s="230" t="s">
        <v>15009</v>
      </c>
    </row>
    <row r="1134" spans="1:18" x14ac:dyDescent="0.25">
      <c r="A1134" s="576">
        <v>110400</v>
      </c>
      <c r="B1134" s="469">
        <v>1459.8</v>
      </c>
      <c r="C1134" s="401">
        <v>115</v>
      </c>
      <c r="D1134" s="470">
        <v>44736</v>
      </c>
      <c r="E1134" s="471">
        <v>9</v>
      </c>
      <c r="F1134" s="472">
        <v>44715</v>
      </c>
      <c r="G1134" s="473">
        <v>44728</v>
      </c>
      <c r="H1134" s="229"/>
      <c r="I1134" s="559" t="s">
        <v>511</v>
      </c>
      <c r="J1134" s="474">
        <v>7</v>
      </c>
      <c r="K1134" s="474">
        <v>0</v>
      </c>
      <c r="L1134" s="474">
        <v>5</v>
      </c>
      <c r="M1134" s="474">
        <v>1</v>
      </c>
      <c r="N1134" s="474">
        <v>1</v>
      </c>
      <c r="O1134" s="743" t="s">
        <v>13667</v>
      </c>
      <c r="P1134" s="404"/>
      <c r="Q1134" s="405" t="s">
        <v>10557</v>
      </c>
      <c r="R1134" s="230" t="s">
        <v>15009</v>
      </c>
    </row>
    <row r="1135" spans="1:18" x14ac:dyDescent="0.25">
      <c r="A1135" s="576">
        <v>110019</v>
      </c>
      <c r="B1135" s="469">
        <v>1655</v>
      </c>
      <c r="C1135" s="401">
        <v>13</v>
      </c>
      <c r="D1135" s="470"/>
      <c r="E1135" s="471"/>
      <c r="F1135" s="472"/>
      <c r="G1135" s="473"/>
      <c r="H1135" s="229"/>
      <c r="I1135" s="474"/>
      <c r="J1135" s="474"/>
      <c r="K1135" s="474"/>
      <c r="L1135" s="474"/>
      <c r="M1135" s="474"/>
      <c r="N1135" s="474"/>
      <c r="O1135" s="526"/>
      <c r="P1135" s="404" t="s">
        <v>921</v>
      </c>
      <c r="Q1135" s="405" t="s">
        <v>13973</v>
      </c>
      <c r="R1135" s="230" t="s">
        <v>15010</v>
      </c>
    </row>
    <row r="1136" spans="1:18" x14ac:dyDescent="0.25">
      <c r="A1136" s="576">
        <v>110237</v>
      </c>
      <c r="B1136" s="469">
        <v>4678</v>
      </c>
      <c r="C1136" s="401">
        <v>110</v>
      </c>
      <c r="D1136" s="470">
        <v>44720</v>
      </c>
      <c r="E1136" s="471">
        <v>5</v>
      </c>
      <c r="F1136" s="472">
        <v>44707</v>
      </c>
      <c r="G1136" s="473">
        <v>44718</v>
      </c>
      <c r="H1136" s="229"/>
      <c r="I1136" s="474" t="s">
        <v>511</v>
      </c>
      <c r="J1136" s="474">
        <v>131</v>
      </c>
      <c r="K1136" s="474">
        <v>4</v>
      </c>
      <c r="L1136" s="474">
        <v>51</v>
      </c>
      <c r="M1136" s="474">
        <v>1</v>
      </c>
      <c r="N1136" s="474">
        <v>1</v>
      </c>
      <c r="O1136" s="526" t="s">
        <v>13667</v>
      </c>
      <c r="P1136" s="404"/>
      <c r="Q1136" s="405" t="s">
        <v>13973</v>
      </c>
      <c r="R1136" s="230" t="s">
        <v>15010</v>
      </c>
    </row>
    <row r="1137" spans="1:18" x14ac:dyDescent="0.25">
      <c r="A1137" s="576">
        <v>109678</v>
      </c>
      <c r="B1137" s="469">
        <v>2906</v>
      </c>
      <c r="C1137" s="401">
        <v>25</v>
      </c>
      <c r="D1137" s="470">
        <v>44701</v>
      </c>
      <c r="E1137" s="471">
        <v>5</v>
      </c>
      <c r="F1137" s="472">
        <v>44708</v>
      </c>
      <c r="G1137" s="473">
        <v>44718</v>
      </c>
      <c r="H1137" s="229"/>
      <c r="I1137" s="474" t="s">
        <v>511</v>
      </c>
      <c r="J1137" s="474">
        <v>195</v>
      </c>
      <c r="K1137" s="474">
        <v>30</v>
      </c>
      <c r="L1137" s="474">
        <v>69</v>
      </c>
      <c r="M1137" s="474">
        <v>0</v>
      </c>
      <c r="N1137" s="474">
        <v>1</v>
      </c>
      <c r="O1137" s="526" t="s">
        <v>640</v>
      </c>
      <c r="P1137" s="404"/>
      <c r="Q1137" s="405" t="s">
        <v>10712</v>
      </c>
      <c r="R1137" s="230" t="s">
        <v>15010</v>
      </c>
    </row>
    <row r="1138" spans="1:18" x14ac:dyDescent="0.25">
      <c r="A1138" s="576" t="s">
        <v>15011</v>
      </c>
      <c r="B1138" s="469">
        <v>8175.85</v>
      </c>
      <c r="C1138" s="452" t="s">
        <v>10723</v>
      </c>
      <c r="D1138" s="470">
        <v>44715</v>
      </c>
      <c r="E1138" s="471">
        <v>5</v>
      </c>
      <c r="F1138" s="472">
        <v>44707</v>
      </c>
      <c r="G1138" s="473">
        <v>44715</v>
      </c>
      <c r="H1138" s="229"/>
      <c r="I1138" s="474" t="s">
        <v>511</v>
      </c>
      <c r="J1138" s="474">
        <v>265</v>
      </c>
      <c r="K1138" s="474">
        <v>11</v>
      </c>
      <c r="L1138" s="474">
        <v>43</v>
      </c>
      <c r="M1138" s="474">
        <v>1</v>
      </c>
      <c r="N1138" s="474">
        <v>1</v>
      </c>
      <c r="O1138" s="526" t="s">
        <v>13713</v>
      </c>
      <c r="P1138" s="404" t="s">
        <v>14774</v>
      </c>
      <c r="Q1138" s="405" t="s">
        <v>14775</v>
      </c>
      <c r="R1138" s="230" t="s">
        <v>15012</v>
      </c>
    </row>
    <row r="1139" spans="1:18" x14ac:dyDescent="0.25">
      <c r="A1139" s="576">
        <v>109768</v>
      </c>
      <c r="B1139" s="469">
        <v>5482</v>
      </c>
      <c r="C1139" s="401">
        <v>200</v>
      </c>
      <c r="D1139" s="470">
        <v>44715</v>
      </c>
      <c r="E1139" s="471">
        <v>5</v>
      </c>
      <c r="F1139" s="472">
        <v>44707</v>
      </c>
      <c r="G1139" s="473">
        <v>44715</v>
      </c>
      <c r="H1139" s="229"/>
      <c r="I1139" s="474" t="s">
        <v>511</v>
      </c>
      <c r="J1139" s="474">
        <v>100</v>
      </c>
      <c r="K1139" s="474">
        <v>6</v>
      </c>
      <c r="L1139" s="474">
        <v>50</v>
      </c>
      <c r="M1139" s="474">
        <v>0</v>
      </c>
      <c r="N1139" s="474">
        <v>1</v>
      </c>
      <c r="O1139" s="526" t="s">
        <v>640</v>
      </c>
      <c r="P1139" s="404"/>
      <c r="Q1139" s="405" t="s">
        <v>13973</v>
      </c>
      <c r="R1139" s="230" t="s">
        <v>15012</v>
      </c>
    </row>
    <row r="1140" spans="1:18" x14ac:dyDescent="0.25">
      <c r="A1140" s="576">
        <v>110354</v>
      </c>
      <c r="B1140" s="469">
        <v>3492</v>
      </c>
      <c r="C1140" s="401">
        <v>3</v>
      </c>
      <c r="D1140" s="470">
        <v>44705</v>
      </c>
      <c r="E1140" s="471">
        <v>5</v>
      </c>
      <c r="F1140" s="472">
        <v>44712</v>
      </c>
      <c r="G1140" s="473">
        <v>44718</v>
      </c>
      <c r="H1140" s="229"/>
      <c r="I1140" s="474" t="s">
        <v>511</v>
      </c>
      <c r="J1140" s="474">
        <v>462</v>
      </c>
      <c r="K1140" s="474">
        <v>60</v>
      </c>
      <c r="L1140" s="474">
        <v>53</v>
      </c>
      <c r="M1140" s="474">
        <v>1</v>
      </c>
      <c r="N1140" s="474">
        <v>1</v>
      </c>
      <c r="O1140" s="526" t="s">
        <v>13667</v>
      </c>
      <c r="P1140" s="404"/>
      <c r="Q1140" s="405" t="s">
        <v>10737</v>
      </c>
      <c r="R1140" s="230" t="s">
        <v>15013</v>
      </c>
    </row>
    <row r="1141" spans="1:18" x14ac:dyDescent="0.25">
      <c r="A1141" s="576">
        <v>110288</v>
      </c>
      <c r="B1141" s="469">
        <v>1129.5</v>
      </c>
      <c r="C1141" s="401">
        <v>45</v>
      </c>
      <c r="D1141" s="470">
        <v>44720</v>
      </c>
      <c r="E1141" s="471">
        <v>5</v>
      </c>
      <c r="F1141" s="472">
        <v>44712</v>
      </c>
      <c r="G1141" s="473">
        <v>44718</v>
      </c>
      <c r="H1141" s="229"/>
      <c r="I1141" s="474" t="s">
        <v>511</v>
      </c>
      <c r="J1141" s="474">
        <v>24</v>
      </c>
      <c r="K1141" s="474" t="s">
        <v>15014</v>
      </c>
      <c r="L1141" s="474">
        <v>11</v>
      </c>
      <c r="M1141" s="474">
        <v>0</v>
      </c>
      <c r="N1141" s="474">
        <v>1</v>
      </c>
      <c r="O1141" s="526" t="s">
        <v>545</v>
      </c>
      <c r="P1141" s="404" t="s">
        <v>15015</v>
      </c>
      <c r="Q1141" s="405" t="s">
        <v>10737</v>
      </c>
      <c r="R1141" s="230" t="s">
        <v>15013</v>
      </c>
    </row>
    <row r="1142" spans="1:18" x14ac:dyDescent="0.25">
      <c r="A1142" s="576" t="s">
        <v>15016</v>
      </c>
      <c r="B1142" s="469">
        <v>1692</v>
      </c>
      <c r="C1142" s="401">
        <v>30</v>
      </c>
      <c r="D1142" s="470">
        <v>44714</v>
      </c>
      <c r="E1142" s="471" t="s">
        <v>14977</v>
      </c>
      <c r="F1142" s="472">
        <v>44706</v>
      </c>
      <c r="G1142" s="473">
        <v>44714</v>
      </c>
      <c r="H1142" s="229"/>
      <c r="I1142" s="474" t="s">
        <v>511</v>
      </c>
      <c r="J1142" s="474">
        <v>114</v>
      </c>
      <c r="K1142" s="474">
        <v>20</v>
      </c>
      <c r="L1142" s="474">
        <v>57</v>
      </c>
      <c r="M1142" s="474">
        <v>1</v>
      </c>
      <c r="N1142" s="474">
        <v>1</v>
      </c>
      <c r="O1142" s="526" t="s">
        <v>13667</v>
      </c>
      <c r="P1142" s="404" t="s">
        <v>14978</v>
      </c>
      <c r="Q1142" s="405" t="s">
        <v>10462</v>
      </c>
      <c r="R1142" s="230" t="s">
        <v>15013</v>
      </c>
    </row>
    <row r="1143" spans="1:18" x14ac:dyDescent="0.25">
      <c r="A1143" s="576">
        <v>110177</v>
      </c>
      <c r="B1143" s="469">
        <v>2948.6</v>
      </c>
      <c r="C1143" s="401">
        <v>60</v>
      </c>
      <c r="D1143" s="470">
        <v>44706</v>
      </c>
      <c r="E1143" s="471">
        <v>9</v>
      </c>
      <c r="F1143" s="472">
        <v>44704</v>
      </c>
      <c r="G1143" s="473">
        <v>44715</v>
      </c>
      <c r="H1143" s="229"/>
      <c r="I1143" s="474" t="s">
        <v>511</v>
      </c>
      <c r="J1143" s="474">
        <v>109</v>
      </c>
      <c r="K1143" s="474">
        <v>18</v>
      </c>
      <c r="L1143" s="474">
        <v>61</v>
      </c>
      <c r="M1143" s="474">
        <v>1</v>
      </c>
      <c r="N1143" s="474">
        <v>1</v>
      </c>
      <c r="O1143" s="526" t="s">
        <v>13667</v>
      </c>
      <c r="P1143" s="404" t="s">
        <v>15017</v>
      </c>
      <c r="Q1143" s="405" t="s">
        <v>10804</v>
      </c>
      <c r="R1143" s="230" t="s">
        <v>15018</v>
      </c>
    </row>
    <row r="1144" spans="1:18" x14ac:dyDescent="0.25">
      <c r="A1144" s="576">
        <v>108838</v>
      </c>
      <c r="B1144" s="469">
        <v>4883.7299999999996</v>
      </c>
      <c r="C1144" s="401">
        <v>9</v>
      </c>
      <c r="D1144" s="470">
        <v>44671</v>
      </c>
      <c r="E1144" s="471">
        <v>5</v>
      </c>
      <c r="F1144" s="472">
        <v>44713</v>
      </c>
      <c r="G1144" s="473">
        <v>44720</v>
      </c>
      <c r="H1144" s="229"/>
      <c r="I1144" s="474" t="s">
        <v>511</v>
      </c>
      <c r="J1144" s="474">
        <v>746</v>
      </c>
      <c r="K1144" s="474">
        <v>4</v>
      </c>
      <c r="L1144" s="474">
        <v>52</v>
      </c>
      <c r="M1144" s="474">
        <v>1</v>
      </c>
      <c r="N1144" s="474">
        <v>1</v>
      </c>
      <c r="O1144" s="526" t="s">
        <v>13667</v>
      </c>
      <c r="P1144" s="404"/>
      <c r="Q1144" s="405" t="s">
        <v>10659</v>
      </c>
      <c r="R1144" s="230" t="s">
        <v>15018</v>
      </c>
    </row>
    <row r="1145" spans="1:18" x14ac:dyDescent="0.25">
      <c r="A1145" s="576" t="s">
        <v>15019</v>
      </c>
      <c r="B1145" s="469">
        <v>8690</v>
      </c>
      <c r="C1145" s="401">
        <v>20</v>
      </c>
      <c r="D1145" s="470">
        <v>44713</v>
      </c>
      <c r="E1145" s="471">
        <v>5</v>
      </c>
      <c r="F1145" s="472">
        <v>44706</v>
      </c>
      <c r="G1145" s="473">
        <v>44714</v>
      </c>
      <c r="H1145" s="229"/>
      <c r="I1145" s="474" t="s">
        <v>511</v>
      </c>
      <c r="J1145" s="474">
        <v>14</v>
      </c>
      <c r="K1145" s="474">
        <v>0</v>
      </c>
      <c r="L1145" s="474">
        <v>6</v>
      </c>
      <c r="M1145" s="474">
        <v>1</v>
      </c>
      <c r="N1145" s="474">
        <v>1</v>
      </c>
      <c r="O1145" s="526" t="s">
        <v>13667</v>
      </c>
      <c r="P1145" s="404"/>
      <c r="Q1145" s="405" t="s">
        <v>10462</v>
      </c>
      <c r="R1145" s="230" t="s">
        <v>15020</v>
      </c>
    </row>
    <row r="1146" spans="1:18" x14ac:dyDescent="0.25">
      <c r="A1146" s="576">
        <v>110040</v>
      </c>
      <c r="B1146" s="469">
        <v>3587</v>
      </c>
      <c r="C1146" s="401">
        <v>100</v>
      </c>
      <c r="D1146" s="470">
        <v>44713</v>
      </c>
      <c r="E1146" s="471">
        <v>10</v>
      </c>
      <c r="F1146" s="472">
        <v>44701</v>
      </c>
      <c r="G1146" s="473">
        <v>44715</v>
      </c>
      <c r="H1146" s="229"/>
      <c r="I1146" s="474" t="s">
        <v>511</v>
      </c>
      <c r="J1146" s="474">
        <v>100</v>
      </c>
      <c r="K1146" s="474">
        <v>5</v>
      </c>
      <c r="L1146" s="474">
        <v>38</v>
      </c>
      <c r="M1146" s="474">
        <v>0</v>
      </c>
      <c r="N1146" s="474">
        <v>1</v>
      </c>
      <c r="O1146" s="526" t="s">
        <v>545</v>
      </c>
      <c r="P1146" s="404"/>
      <c r="Q1146" s="405" t="s">
        <v>15021</v>
      </c>
      <c r="R1146" s="230" t="s">
        <v>15020</v>
      </c>
    </row>
    <row r="1147" spans="1:18" x14ac:dyDescent="0.25">
      <c r="A1147" s="576">
        <v>108701</v>
      </c>
      <c r="B1147" s="469">
        <v>2586.5</v>
      </c>
      <c r="C1147" s="401">
        <v>9</v>
      </c>
      <c r="D1147" s="470">
        <v>44694</v>
      </c>
      <c r="E1147" s="471">
        <v>10</v>
      </c>
      <c r="F1147" s="472">
        <v>44699</v>
      </c>
      <c r="G1147" s="473">
        <v>44713</v>
      </c>
      <c r="H1147" s="229"/>
      <c r="I1147" s="474" t="s">
        <v>511</v>
      </c>
      <c r="J1147" s="474">
        <v>33</v>
      </c>
      <c r="K1147" s="474">
        <v>0</v>
      </c>
      <c r="L1147" s="474">
        <v>20</v>
      </c>
      <c r="M1147" s="474">
        <v>0</v>
      </c>
      <c r="N1147" s="474">
        <v>1</v>
      </c>
      <c r="O1147" s="526" t="s">
        <v>545</v>
      </c>
      <c r="P1147" s="404"/>
      <c r="Q1147" s="405" t="s">
        <v>10765</v>
      </c>
      <c r="R1147" s="230" t="s">
        <v>15020</v>
      </c>
    </row>
    <row r="1148" spans="1:18" x14ac:dyDescent="0.25">
      <c r="A1148" s="576">
        <v>108951</v>
      </c>
      <c r="B1148" s="469">
        <v>2140.38</v>
      </c>
      <c r="C1148" s="401">
        <v>138</v>
      </c>
      <c r="D1148" s="470">
        <v>44704</v>
      </c>
      <c r="E1148" s="471">
        <v>10</v>
      </c>
      <c r="F1148" s="472">
        <v>44699</v>
      </c>
      <c r="G1148" s="473">
        <v>44713</v>
      </c>
      <c r="H1148" s="229"/>
      <c r="I1148" s="474" t="s">
        <v>511</v>
      </c>
      <c r="J1148" s="474">
        <v>55</v>
      </c>
      <c r="K1148" s="474">
        <v>3</v>
      </c>
      <c r="L1148" s="474">
        <v>23</v>
      </c>
      <c r="M1148" s="474">
        <v>1</v>
      </c>
      <c r="N1148" s="474">
        <v>1</v>
      </c>
      <c r="O1148" s="526" t="s">
        <v>13667</v>
      </c>
      <c r="P1148" s="404" t="s">
        <v>15022</v>
      </c>
      <c r="Q1148" s="405" t="s">
        <v>10765</v>
      </c>
      <c r="R1148" s="230" t="s">
        <v>15020</v>
      </c>
    </row>
    <row r="1149" spans="1:18" x14ac:dyDescent="0.25">
      <c r="A1149" s="756">
        <v>108945</v>
      </c>
      <c r="B1149" s="757">
        <v>9516.4</v>
      </c>
      <c r="C1149" s="758">
        <v>32</v>
      </c>
      <c r="D1149" s="759">
        <v>44652</v>
      </c>
      <c r="E1149" s="760">
        <v>3</v>
      </c>
      <c r="F1149" s="759" t="s">
        <v>13655</v>
      </c>
      <c r="G1149" s="462" t="s">
        <v>724</v>
      </c>
      <c r="H1149" s="453"/>
      <c r="I1149" s="760" t="s">
        <v>511</v>
      </c>
      <c r="J1149" s="760">
        <v>873</v>
      </c>
      <c r="K1149" s="760">
        <v>1</v>
      </c>
      <c r="L1149" s="760">
        <v>182</v>
      </c>
      <c r="M1149" s="760">
        <v>1</v>
      </c>
      <c r="N1149" s="760">
        <v>1</v>
      </c>
      <c r="O1149" s="761" t="s">
        <v>13672</v>
      </c>
      <c r="P1149" s="762"/>
      <c r="Q1149" s="763" t="s">
        <v>15023</v>
      </c>
      <c r="R1149" s="764" t="s">
        <v>15024</v>
      </c>
    </row>
    <row r="1150" spans="1:18" x14ac:dyDescent="0.25">
      <c r="A1150" s="765" t="s">
        <v>15025</v>
      </c>
      <c r="B1150" s="766">
        <v>35190</v>
      </c>
      <c r="C1150" s="767" t="s">
        <v>10784</v>
      </c>
      <c r="D1150" s="768">
        <v>44622</v>
      </c>
      <c r="E1150" s="769">
        <v>5</v>
      </c>
      <c r="F1150" s="768" t="s">
        <v>13655</v>
      </c>
      <c r="G1150" s="335">
        <v>44708</v>
      </c>
      <c r="H1150" s="335"/>
      <c r="I1150" s="769" t="s">
        <v>511</v>
      </c>
      <c r="J1150" s="769">
        <v>917</v>
      </c>
      <c r="K1150" s="769">
        <v>1</v>
      </c>
      <c r="L1150" s="769">
        <v>167</v>
      </c>
      <c r="M1150" s="769">
        <v>1</v>
      </c>
      <c r="N1150" s="769">
        <v>1</v>
      </c>
      <c r="O1150" s="770" t="s">
        <v>13672</v>
      </c>
      <c r="P1150" s="336"/>
      <c r="Q1150" s="771" t="s">
        <v>2706</v>
      </c>
      <c r="R1150" s="772" t="s">
        <v>15024</v>
      </c>
    </row>
    <row r="1151" spans="1:18" x14ac:dyDescent="0.25">
      <c r="A1151" s="576" t="s">
        <v>15026</v>
      </c>
      <c r="B1151" s="469">
        <v>2104.3000000000002</v>
      </c>
      <c r="C1151" s="452" t="s">
        <v>3193</v>
      </c>
      <c r="D1151" s="470">
        <v>44683</v>
      </c>
      <c r="E1151" s="471">
        <v>5</v>
      </c>
      <c r="F1151" s="472">
        <v>44701</v>
      </c>
      <c r="G1151" s="473">
        <v>44708</v>
      </c>
      <c r="H1151" s="229"/>
      <c r="I1151" s="474" t="s">
        <v>511</v>
      </c>
      <c r="J1151" s="474">
        <v>392</v>
      </c>
      <c r="K1151" s="474">
        <v>7</v>
      </c>
      <c r="L1151" s="474">
        <v>41</v>
      </c>
      <c r="M1151" s="474">
        <v>0</v>
      </c>
      <c r="N1151" s="474">
        <v>1</v>
      </c>
      <c r="O1151" s="526" t="s">
        <v>545</v>
      </c>
      <c r="P1151" s="404"/>
      <c r="Q1151" s="405" t="s">
        <v>10642</v>
      </c>
      <c r="R1151" s="230" t="s">
        <v>15024</v>
      </c>
    </row>
    <row r="1152" spans="1:18" x14ac:dyDescent="0.25">
      <c r="A1152" s="576" t="s">
        <v>15027</v>
      </c>
      <c r="B1152" s="469">
        <v>3446.19</v>
      </c>
      <c r="C1152" s="452" t="s">
        <v>10790</v>
      </c>
      <c r="D1152" s="470">
        <v>44698</v>
      </c>
      <c r="E1152" s="471">
        <v>9</v>
      </c>
      <c r="F1152" s="472" t="s">
        <v>13655</v>
      </c>
      <c r="G1152" s="473">
        <v>44708</v>
      </c>
      <c r="H1152" s="229"/>
      <c r="I1152" s="474" t="s">
        <v>511</v>
      </c>
      <c r="J1152" s="474">
        <v>92</v>
      </c>
      <c r="K1152" s="474">
        <v>15</v>
      </c>
      <c r="L1152" s="474">
        <v>21</v>
      </c>
      <c r="M1152" s="474">
        <v>0</v>
      </c>
      <c r="N1152" s="474">
        <v>1</v>
      </c>
      <c r="O1152" s="526" t="s">
        <v>545</v>
      </c>
      <c r="P1152" s="404"/>
      <c r="Q1152" s="405" t="s">
        <v>467</v>
      </c>
      <c r="R1152" s="230" t="s">
        <v>15024</v>
      </c>
    </row>
    <row r="1153" spans="1:18" x14ac:dyDescent="0.25">
      <c r="A1153" s="576" t="s">
        <v>15028</v>
      </c>
      <c r="B1153" s="469">
        <v>3931</v>
      </c>
      <c r="C1153" s="452" t="s">
        <v>2268</v>
      </c>
      <c r="D1153" s="470">
        <v>44701</v>
      </c>
      <c r="E1153" s="471">
        <v>5</v>
      </c>
      <c r="F1153" s="472">
        <v>44704</v>
      </c>
      <c r="G1153" s="473" t="s">
        <v>15029</v>
      </c>
      <c r="H1153" s="229"/>
      <c r="I1153" s="559" t="s">
        <v>511</v>
      </c>
      <c r="J1153" s="474">
        <v>1070</v>
      </c>
      <c r="K1153" s="474">
        <v>54</v>
      </c>
      <c r="L1153" s="474">
        <v>87</v>
      </c>
      <c r="M1153" s="474">
        <v>1</v>
      </c>
      <c r="N1153" s="474">
        <v>1</v>
      </c>
      <c r="O1153" s="526" t="s">
        <v>13713</v>
      </c>
      <c r="P1153" s="404"/>
      <c r="Q1153" s="405" t="s">
        <v>15030</v>
      </c>
      <c r="R1153" s="230" t="s">
        <v>15024</v>
      </c>
    </row>
    <row r="1154" spans="1:18" x14ac:dyDescent="0.25">
      <c r="A1154" s="576">
        <v>109970</v>
      </c>
      <c r="B1154" s="469">
        <v>3515.5</v>
      </c>
      <c r="C1154" s="401">
        <v>25</v>
      </c>
      <c r="D1154" s="470">
        <v>44705</v>
      </c>
      <c r="E1154" s="471">
        <v>5</v>
      </c>
      <c r="F1154" s="472">
        <v>44701</v>
      </c>
      <c r="G1154" s="473">
        <v>44708</v>
      </c>
      <c r="H1154" s="229"/>
      <c r="I1154" s="474" t="s">
        <v>511</v>
      </c>
      <c r="J1154" s="474">
        <v>304</v>
      </c>
      <c r="K1154" s="474">
        <v>37</v>
      </c>
      <c r="L1154" s="474">
        <v>88</v>
      </c>
      <c r="M1154" s="474">
        <v>1</v>
      </c>
      <c r="N1154" s="474">
        <v>1</v>
      </c>
      <c r="O1154" s="526" t="s">
        <v>13713</v>
      </c>
      <c r="P1154" s="404"/>
      <c r="Q1154" s="405" t="s">
        <v>10642</v>
      </c>
      <c r="R1154" s="230" t="s">
        <v>15031</v>
      </c>
    </row>
    <row r="1155" spans="1:18" x14ac:dyDescent="0.25">
      <c r="A1155" s="576" t="s">
        <v>14991</v>
      </c>
      <c r="B1155" s="469">
        <v>7000</v>
      </c>
      <c r="C1155" s="401">
        <v>400</v>
      </c>
      <c r="D1155" s="470">
        <v>44697</v>
      </c>
      <c r="E1155" s="471">
        <v>20</v>
      </c>
      <c r="F1155" s="472" t="s">
        <v>13655</v>
      </c>
      <c r="G1155" s="473">
        <v>44707</v>
      </c>
      <c r="H1155" s="229"/>
      <c r="I1155" s="559" t="s">
        <v>511</v>
      </c>
      <c r="J1155" s="474">
        <v>127</v>
      </c>
      <c r="K1155" s="474">
        <v>4</v>
      </c>
      <c r="L1155" s="474">
        <v>25</v>
      </c>
      <c r="M1155" s="474">
        <v>1</v>
      </c>
      <c r="N1155" s="474">
        <v>1</v>
      </c>
      <c r="O1155" s="526" t="s">
        <v>13719</v>
      </c>
      <c r="P1155" s="404"/>
      <c r="Q1155" s="405" t="s">
        <v>14992</v>
      </c>
      <c r="R1155" s="230" t="s">
        <v>15031</v>
      </c>
    </row>
    <row r="1156" spans="1:18" x14ac:dyDescent="0.25">
      <c r="A1156" s="576">
        <v>110030</v>
      </c>
      <c r="B1156" s="469">
        <v>3936.1</v>
      </c>
      <c r="C1156" s="401">
        <v>30</v>
      </c>
      <c r="D1156" s="470">
        <v>44707</v>
      </c>
      <c r="E1156" s="471">
        <v>9</v>
      </c>
      <c r="F1156" s="472">
        <v>44697</v>
      </c>
      <c r="G1156" s="473">
        <v>44708</v>
      </c>
      <c r="H1156" s="229"/>
      <c r="I1156" s="474" t="s">
        <v>511</v>
      </c>
      <c r="J1156" s="474">
        <v>486</v>
      </c>
      <c r="K1156" s="474">
        <v>0</v>
      </c>
      <c r="L1156" s="474">
        <v>90</v>
      </c>
      <c r="M1156" s="474">
        <v>1</v>
      </c>
      <c r="N1156" s="474">
        <v>1</v>
      </c>
      <c r="O1156" s="526" t="s">
        <v>13667</v>
      </c>
      <c r="P1156" s="404"/>
      <c r="Q1156" s="405" t="s">
        <v>14010</v>
      </c>
      <c r="R1156" s="230" t="s">
        <v>15032</v>
      </c>
    </row>
    <row r="1157" spans="1:18" x14ac:dyDescent="0.25">
      <c r="A1157" s="576">
        <v>109679</v>
      </c>
      <c r="B1157" s="469">
        <v>3392.5</v>
      </c>
      <c r="C1157" s="401">
        <v>25</v>
      </c>
      <c r="D1157" s="470">
        <v>44694</v>
      </c>
      <c r="E1157" s="471">
        <v>5</v>
      </c>
      <c r="F1157" s="472">
        <v>44700</v>
      </c>
      <c r="G1157" s="473">
        <v>44707</v>
      </c>
      <c r="H1157" s="229"/>
      <c r="I1157" s="474" t="s">
        <v>511</v>
      </c>
      <c r="J1157" s="474">
        <v>270</v>
      </c>
      <c r="K1157" s="474">
        <v>33</v>
      </c>
      <c r="L1157" s="474">
        <v>68</v>
      </c>
      <c r="M1157" s="474">
        <v>1</v>
      </c>
      <c r="N1157" s="474">
        <v>1</v>
      </c>
      <c r="O1157" s="526" t="s">
        <v>13713</v>
      </c>
      <c r="P1157" s="404"/>
      <c r="Q1157" s="405" t="s">
        <v>14036</v>
      </c>
      <c r="R1157" s="230" t="s">
        <v>15032</v>
      </c>
    </row>
    <row r="1158" spans="1:18" x14ac:dyDescent="0.25">
      <c r="A1158" s="576">
        <v>110022</v>
      </c>
      <c r="B1158" s="469">
        <v>9845.6</v>
      </c>
      <c r="C1158" s="401">
        <v>60</v>
      </c>
      <c r="D1158" s="470">
        <v>44701</v>
      </c>
      <c r="E1158" s="471">
        <v>15</v>
      </c>
      <c r="F1158" s="472">
        <v>44686</v>
      </c>
      <c r="G1158" s="473">
        <v>44707</v>
      </c>
      <c r="H1158" s="229"/>
      <c r="I1158" s="474" t="s">
        <v>511</v>
      </c>
      <c r="J1158" s="474">
        <v>766</v>
      </c>
      <c r="K1158" s="474">
        <v>38</v>
      </c>
      <c r="L1158" s="474">
        <v>109</v>
      </c>
      <c r="M1158" s="474">
        <v>1</v>
      </c>
      <c r="N1158" s="474">
        <v>1</v>
      </c>
      <c r="O1158" s="526" t="s">
        <v>13713</v>
      </c>
      <c r="P1158" s="404"/>
      <c r="Q1158" s="405" t="s">
        <v>10832</v>
      </c>
      <c r="R1158" s="230" t="s">
        <v>15033</v>
      </c>
    </row>
    <row r="1159" spans="1:18" x14ac:dyDescent="0.25">
      <c r="A1159" s="576">
        <v>110259</v>
      </c>
      <c r="B1159" s="469">
        <v>2640</v>
      </c>
      <c r="C1159" s="401">
        <v>300</v>
      </c>
      <c r="D1159" s="470">
        <v>44705</v>
      </c>
      <c r="E1159" s="471">
        <v>5</v>
      </c>
      <c r="F1159" s="472">
        <v>44699</v>
      </c>
      <c r="G1159" s="473">
        <v>44706</v>
      </c>
      <c r="H1159" s="229"/>
      <c r="I1159" s="559" t="s">
        <v>511</v>
      </c>
      <c r="J1159" s="474">
        <v>14</v>
      </c>
      <c r="K1159" s="474">
        <v>0</v>
      </c>
      <c r="L1159" s="474">
        <v>6</v>
      </c>
      <c r="M1159" s="474">
        <v>0</v>
      </c>
      <c r="N1159" s="474">
        <v>1</v>
      </c>
      <c r="O1159" s="526" t="s">
        <v>545</v>
      </c>
      <c r="P1159" s="404"/>
      <c r="Q1159" s="405" t="s">
        <v>10765</v>
      </c>
      <c r="R1159" s="230" t="s">
        <v>15033</v>
      </c>
    </row>
    <row r="1160" spans="1:18" x14ac:dyDescent="0.25">
      <c r="A1160" s="576">
        <v>110088</v>
      </c>
      <c r="B1160" s="469">
        <v>750.2</v>
      </c>
      <c r="C1160" s="401">
        <v>44</v>
      </c>
      <c r="D1160" s="470">
        <v>44708</v>
      </c>
      <c r="E1160" s="471">
        <v>9</v>
      </c>
      <c r="F1160" s="472">
        <v>44694</v>
      </c>
      <c r="G1160" s="473">
        <v>44707</v>
      </c>
      <c r="H1160" s="229"/>
      <c r="I1160" s="474" t="s">
        <v>511</v>
      </c>
      <c r="J1160" s="474">
        <v>1</v>
      </c>
      <c r="K1160" s="474">
        <v>16</v>
      </c>
      <c r="L1160" s="474">
        <v>1</v>
      </c>
      <c r="M1160" s="474">
        <v>0</v>
      </c>
      <c r="N1160" s="474">
        <v>1</v>
      </c>
      <c r="O1160" s="526" t="s">
        <v>545</v>
      </c>
      <c r="P1160" s="404"/>
      <c r="Q1160" s="405" t="s">
        <v>10845</v>
      </c>
      <c r="R1160" s="230" t="s">
        <v>15034</v>
      </c>
    </row>
    <row r="1161" spans="1:18" x14ac:dyDescent="0.25">
      <c r="A1161" s="576" t="s">
        <v>15035</v>
      </c>
      <c r="B1161" s="469">
        <v>2232</v>
      </c>
      <c r="C1161" s="401">
        <v>5</v>
      </c>
      <c r="D1161" s="470">
        <v>44711</v>
      </c>
      <c r="E1161" s="471">
        <v>5</v>
      </c>
      <c r="F1161" s="472">
        <v>44699</v>
      </c>
      <c r="G1161" s="473">
        <v>44706</v>
      </c>
      <c r="H1161" s="229"/>
      <c r="I1161" s="474" t="s">
        <v>511</v>
      </c>
      <c r="J1161" s="474">
        <v>186</v>
      </c>
      <c r="K1161" s="474">
        <v>0</v>
      </c>
      <c r="L1161" s="474">
        <v>52</v>
      </c>
      <c r="M1161" s="474">
        <v>1</v>
      </c>
      <c r="N1161" s="474">
        <v>1</v>
      </c>
      <c r="O1161" s="526" t="s">
        <v>13667</v>
      </c>
      <c r="P1161" s="404"/>
      <c r="Q1161" s="405" t="s">
        <v>2151</v>
      </c>
      <c r="R1161" s="230" t="s">
        <v>15034</v>
      </c>
    </row>
    <row r="1162" spans="1:18" x14ac:dyDescent="0.25">
      <c r="A1162" s="576">
        <v>108947</v>
      </c>
      <c r="B1162" s="469">
        <v>1987</v>
      </c>
      <c r="C1162" s="401">
        <v>300</v>
      </c>
      <c r="D1162" s="470">
        <v>44699</v>
      </c>
      <c r="E1162" s="471">
        <v>10</v>
      </c>
      <c r="F1162" s="472">
        <v>44692</v>
      </c>
      <c r="G1162" s="473">
        <v>44706</v>
      </c>
      <c r="H1162" s="229"/>
      <c r="I1162" s="474" t="s">
        <v>511</v>
      </c>
      <c r="J1162" s="474">
        <v>96</v>
      </c>
      <c r="K1162" s="474">
        <v>3</v>
      </c>
      <c r="L1162" s="474">
        <v>38</v>
      </c>
      <c r="M1162" s="474">
        <v>1</v>
      </c>
      <c r="N1162" s="474">
        <v>1</v>
      </c>
      <c r="O1162" s="526" t="s">
        <v>13672</v>
      </c>
      <c r="P1162" s="404"/>
      <c r="Q1162" s="405" t="s">
        <v>10929</v>
      </c>
      <c r="R1162" s="230" t="s">
        <v>15034</v>
      </c>
    </row>
    <row r="1163" spans="1:18" x14ac:dyDescent="0.25">
      <c r="A1163" s="307">
        <v>110167</v>
      </c>
      <c r="B1163" s="475">
        <v>4123.75</v>
      </c>
      <c r="C1163" s="309">
        <v>3</v>
      </c>
      <c r="D1163" s="476">
        <v>44694</v>
      </c>
      <c r="E1163" s="477">
        <v>3</v>
      </c>
      <c r="F1163" s="476">
        <v>44700</v>
      </c>
      <c r="G1163" s="310">
        <v>44706</v>
      </c>
      <c r="H1163" s="310"/>
      <c r="I1163" s="477" t="s">
        <v>511</v>
      </c>
      <c r="J1163" s="477">
        <v>862</v>
      </c>
      <c r="K1163" s="477">
        <v>56</v>
      </c>
      <c r="L1163" s="477">
        <v>89</v>
      </c>
      <c r="M1163" s="477">
        <v>1</v>
      </c>
      <c r="N1163" s="477">
        <v>1</v>
      </c>
      <c r="O1163" s="308" t="s">
        <v>13667</v>
      </c>
      <c r="P1163" s="312"/>
      <c r="Q1163" s="313" t="s">
        <v>14036</v>
      </c>
      <c r="R1163" s="230" t="s">
        <v>15034</v>
      </c>
    </row>
    <row r="1164" spans="1:18" x14ac:dyDescent="0.25">
      <c r="A1164" s="576">
        <v>106484</v>
      </c>
      <c r="B1164" s="469">
        <v>1700</v>
      </c>
      <c r="C1164" s="401">
        <v>2</v>
      </c>
      <c r="D1164" s="470">
        <v>44685</v>
      </c>
      <c r="E1164" s="471">
        <v>5</v>
      </c>
      <c r="F1164" s="472">
        <v>44699</v>
      </c>
      <c r="G1164" s="473">
        <v>44706</v>
      </c>
      <c r="H1164" s="229"/>
      <c r="I1164" s="474" t="s">
        <v>511</v>
      </c>
      <c r="J1164" s="474">
        <v>944</v>
      </c>
      <c r="K1164" s="474">
        <v>84</v>
      </c>
      <c r="L1164" s="474">
        <v>59</v>
      </c>
      <c r="M1164" s="474">
        <v>0</v>
      </c>
      <c r="N1164" s="474">
        <v>1</v>
      </c>
      <c r="O1164" s="526" t="s">
        <v>640</v>
      </c>
      <c r="P1164" s="404" t="s">
        <v>15036</v>
      </c>
      <c r="Q1164" s="405" t="s">
        <v>10765</v>
      </c>
      <c r="R1164" s="230" t="s">
        <v>15037</v>
      </c>
    </row>
    <row r="1165" spans="1:18" x14ac:dyDescent="0.25">
      <c r="A1165" s="576" t="s">
        <v>15038</v>
      </c>
      <c r="B1165" s="469">
        <v>1780</v>
      </c>
      <c r="C1165" s="452" t="s">
        <v>10869</v>
      </c>
      <c r="D1165" s="470">
        <v>44694</v>
      </c>
      <c r="E1165" s="471">
        <v>5</v>
      </c>
      <c r="F1165" s="472">
        <v>44699</v>
      </c>
      <c r="G1165" s="473">
        <v>44706</v>
      </c>
      <c r="H1165" s="229"/>
      <c r="I1165" s="559" t="s">
        <v>511</v>
      </c>
      <c r="J1165" s="474">
        <v>5</v>
      </c>
      <c r="K1165" s="474">
        <v>4</v>
      </c>
      <c r="L1165" s="474">
        <v>4</v>
      </c>
      <c r="M1165" s="474">
        <v>1</v>
      </c>
      <c r="N1165" s="474">
        <v>1</v>
      </c>
      <c r="O1165" s="526" t="s">
        <v>13667</v>
      </c>
      <c r="P1165" s="404"/>
      <c r="Q1165" s="405" t="s">
        <v>10765</v>
      </c>
      <c r="R1165" s="230" t="s">
        <v>15037</v>
      </c>
    </row>
    <row r="1166" spans="1:18" x14ac:dyDescent="0.25">
      <c r="A1166" s="576" t="s">
        <v>15039</v>
      </c>
      <c r="B1166" s="469">
        <v>1744.82</v>
      </c>
      <c r="C1166" s="401">
        <v>103</v>
      </c>
      <c r="D1166" s="470">
        <v>44627</v>
      </c>
      <c r="E1166" s="471">
        <v>10</v>
      </c>
      <c r="F1166" s="472">
        <v>44691</v>
      </c>
      <c r="G1166" s="473">
        <v>44705</v>
      </c>
      <c r="H1166" s="500"/>
      <c r="I1166" s="474" t="s">
        <v>511</v>
      </c>
      <c r="J1166" s="474">
        <v>72</v>
      </c>
      <c r="K1166" s="474">
        <v>5</v>
      </c>
      <c r="L1166" s="474">
        <v>30</v>
      </c>
      <c r="M1166" s="474">
        <v>0</v>
      </c>
      <c r="N1166" s="474">
        <v>1</v>
      </c>
      <c r="O1166" s="526" t="s">
        <v>545</v>
      </c>
      <c r="P1166" s="404"/>
      <c r="Q1166" s="405" t="s">
        <v>10947</v>
      </c>
      <c r="R1166" s="230" t="s">
        <v>15037</v>
      </c>
    </row>
    <row r="1167" spans="1:18" x14ac:dyDescent="0.25">
      <c r="A1167" s="576">
        <v>108735</v>
      </c>
      <c r="B1167" s="469">
        <v>11375</v>
      </c>
      <c r="C1167" s="401">
        <v>500</v>
      </c>
      <c r="D1167" s="470">
        <v>44701</v>
      </c>
      <c r="E1167" s="471">
        <v>15</v>
      </c>
      <c r="F1167" s="472">
        <v>44679</v>
      </c>
      <c r="G1167" s="473">
        <v>44701</v>
      </c>
      <c r="H1167" s="229"/>
      <c r="I1167" s="474" t="s">
        <v>511</v>
      </c>
      <c r="J1167" s="474">
        <v>112</v>
      </c>
      <c r="K1167" s="474">
        <v>7</v>
      </c>
      <c r="L1167" s="474">
        <v>41</v>
      </c>
      <c r="M1167" s="474">
        <v>1</v>
      </c>
      <c r="N1167" s="474">
        <v>1</v>
      </c>
      <c r="O1167" s="526" t="s">
        <v>13667</v>
      </c>
      <c r="P1167" s="404" t="s">
        <v>15040</v>
      </c>
      <c r="Q1167" s="405" t="s">
        <v>10882</v>
      </c>
      <c r="R1167" s="230" t="s">
        <v>15037</v>
      </c>
    </row>
    <row r="1168" spans="1:18" x14ac:dyDescent="0.25">
      <c r="A1168" s="307">
        <v>110176</v>
      </c>
      <c r="B1168" s="475">
        <v>3910.75</v>
      </c>
      <c r="C1168" s="309">
        <v>5</v>
      </c>
      <c r="D1168" s="476">
        <v>44704</v>
      </c>
      <c r="E1168" s="477">
        <v>3</v>
      </c>
      <c r="F1168" s="476" t="s">
        <v>13655</v>
      </c>
      <c r="G1168" s="310" t="s">
        <v>724</v>
      </c>
      <c r="H1168" s="310"/>
      <c r="I1168" s="477" t="s">
        <v>511</v>
      </c>
      <c r="J1168" s="477">
        <v>725</v>
      </c>
      <c r="K1168" s="477">
        <v>29</v>
      </c>
      <c r="L1168" s="477">
        <v>141</v>
      </c>
      <c r="M1168" s="477">
        <v>1</v>
      </c>
      <c r="N1168" s="477">
        <v>1</v>
      </c>
      <c r="O1168" s="308" t="s">
        <v>13672</v>
      </c>
      <c r="P1168" s="312"/>
      <c r="Q1168" s="313" t="s">
        <v>15041</v>
      </c>
      <c r="R1168" s="230" t="s">
        <v>15042</v>
      </c>
    </row>
    <row r="1169" spans="1:18" x14ac:dyDescent="0.25">
      <c r="A1169" s="307" t="s">
        <v>15043</v>
      </c>
      <c r="B1169" s="475">
        <v>375</v>
      </c>
      <c r="C1169" s="309">
        <v>10</v>
      </c>
      <c r="D1169" s="476">
        <v>44636</v>
      </c>
      <c r="E1169" s="477">
        <v>3</v>
      </c>
      <c r="F1169" s="476">
        <v>44699</v>
      </c>
      <c r="G1169" s="310">
        <v>44704</v>
      </c>
      <c r="H1169" s="476"/>
      <c r="I1169" s="477" t="s">
        <v>13664</v>
      </c>
      <c r="J1169" s="477">
        <v>44</v>
      </c>
      <c r="K1169" s="477">
        <v>26</v>
      </c>
      <c r="L1169" s="477">
        <v>31</v>
      </c>
      <c r="M1169" s="477">
        <v>1</v>
      </c>
      <c r="N1169" s="477">
        <v>1</v>
      </c>
      <c r="O1169" s="308" t="s">
        <v>13667</v>
      </c>
      <c r="P1169" s="312"/>
      <c r="Q1169" s="313" t="s">
        <v>10765</v>
      </c>
      <c r="R1169" s="230" t="s">
        <v>15042</v>
      </c>
    </row>
    <row r="1170" spans="1:18" x14ac:dyDescent="0.25">
      <c r="A1170" s="307" t="s">
        <v>15044</v>
      </c>
      <c r="B1170" s="475">
        <v>1328</v>
      </c>
      <c r="C1170" s="309">
        <v>5</v>
      </c>
      <c r="D1170" s="476">
        <v>44700</v>
      </c>
      <c r="E1170" s="477">
        <v>3</v>
      </c>
      <c r="F1170" s="476">
        <v>44698</v>
      </c>
      <c r="G1170" s="310">
        <v>44701</v>
      </c>
      <c r="H1170" s="310"/>
      <c r="I1170" s="477" t="s">
        <v>511</v>
      </c>
      <c r="J1170" s="477">
        <v>76</v>
      </c>
      <c r="K1170" s="477">
        <v>11</v>
      </c>
      <c r="L1170" s="477">
        <v>31</v>
      </c>
      <c r="M1170" s="477">
        <v>1</v>
      </c>
      <c r="N1170" s="477">
        <v>1</v>
      </c>
      <c r="O1170" s="308" t="s">
        <v>13667</v>
      </c>
      <c r="P1170" s="312"/>
      <c r="Q1170" s="313" t="s">
        <v>14003</v>
      </c>
      <c r="R1170" s="230" t="s">
        <v>15042</v>
      </c>
    </row>
    <row r="1171" spans="1:18" x14ac:dyDescent="0.25">
      <c r="A1171" s="307" t="s">
        <v>15045</v>
      </c>
      <c r="B1171" s="475">
        <v>1338</v>
      </c>
      <c r="C1171" s="309">
        <v>5</v>
      </c>
      <c r="D1171" s="476">
        <v>44700</v>
      </c>
      <c r="E1171" s="477">
        <v>3</v>
      </c>
      <c r="F1171" s="476">
        <v>44698</v>
      </c>
      <c r="G1171" s="310">
        <v>44701</v>
      </c>
      <c r="H1171" s="310"/>
      <c r="I1171" s="477" t="s">
        <v>511</v>
      </c>
      <c r="J1171" s="477">
        <v>85</v>
      </c>
      <c r="K1171" s="477">
        <v>11</v>
      </c>
      <c r="L1171" s="477">
        <v>33</v>
      </c>
      <c r="M1171" s="477">
        <v>1</v>
      </c>
      <c r="N1171" s="477">
        <v>1</v>
      </c>
      <c r="O1171" s="308" t="s">
        <v>13667</v>
      </c>
      <c r="P1171" s="312"/>
      <c r="Q1171" s="313" t="s">
        <v>14003</v>
      </c>
      <c r="R1171" s="230" t="s">
        <v>15042</v>
      </c>
    </row>
    <row r="1172" spans="1:18" x14ac:dyDescent="0.25">
      <c r="A1172" s="576" t="s">
        <v>15046</v>
      </c>
      <c r="B1172" s="469">
        <v>5553</v>
      </c>
      <c r="C1172" s="452">
        <v>150</v>
      </c>
      <c r="D1172" s="470">
        <v>44693</v>
      </c>
      <c r="E1172" s="471">
        <v>5</v>
      </c>
      <c r="F1172" s="472">
        <v>44691</v>
      </c>
      <c r="G1172" s="473">
        <v>44699</v>
      </c>
      <c r="H1172" s="229"/>
      <c r="I1172" s="474" t="s">
        <v>511</v>
      </c>
      <c r="J1172" s="474">
        <v>373</v>
      </c>
      <c r="K1172" s="474">
        <v>0</v>
      </c>
      <c r="L1172" s="474">
        <v>83</v>
      </c>
      <c r="M1172" s="474">
        <v>1</v>
      </c>
      <c r="N1172" s="474">
        <v>1</v>
      </c>
      <c r="O1172" s="526" t="s">
        <v>13672</v>
      </c>
      <c r="P1172" s="404"/>
      <c r="Q1172" s="405" t="s">
        <v>10947</v>
      </c>
      <c r="R1172" s="230" t="s">
        <v>15047</v>
      </c>
    </row>
    <row r="1173" spans="1:18" x14ac:dyDescent="0.25">
      <c r="A1173" s="576">
        <v>110095</v>
      </c>
      <c r="B1173" s="469">
        <v>3800</v>
      </c>
      <c r="C1173" s="401">
        <v>100</v>
      </c>
      <c r="D1173" s="470">
        <v>44704</v>
      </c>
      <c r="E1173" s="471">
        <v>3</v>
      </c>
      <c r="F1173" s="472">
        <v>44697</v>
      </c>
      <c r="G1173" s="473">
        <v>44700</v>
      </c>
      <c r="H1173" s="229"/>
      <c r="I1173" s="474" t="s">
        <v>511</v>
      </c>
      <c r="J1173" s="474">
        <v>0</v>
      </c>
      <c r="K1173" s="474">
        <v>1</v>
      </c>
      <c r="L1173" s="474">
        <v>0</v>
      </c>
      <c r="M1173" s="474">
        <v>0</v>
      </c>
      <c r="N1173" s="474">
        <v>0</v>
      </c>
      <c r="O1173" s="526">
        <v>0</v>
      </c>
      <c r="P1173" s="404" t="s">
        <v>15048</v>
      </c>
      <c r="Q1173" s="405" t="s">
        <v>14010</v>
      </c>
      <c r="R1173" s="230" t="s">
        <v>15047</v>
      </c>
    </row>
    <row r="1174" spans="1:18" x14ac:dyDescent="0.25">
      <c r="A1174" s="714" t="s">
        <v>15049</v>
      </c>
      <c r="B1174" s="469">
        <v>12121.2</v>
      </c>
      <c r="C1174" s="527">
        <v>210</v>
      </c>
      <c r="D1174" s="472">
        <v>44693</v>
      </c>
      <c r="E1174" s="474">
        <v>140</v>
      </c>
      <c r="F1174" s="472">
        <v>44685</v>
      </c>
      <c r="G1174" s="473">
        <v>44699</v>
      </c>
      <c r="H1174" s="229"/>
      <c r="I1174" s="474" t="s">
        <v>511</v>
      </c>
      <c r="J1174" s="474">
        <v>275</v>
      </c>
      <c r="K1174" s="474">
        <v>1</v>
      </c>
      <c r="L1174" s="474">
        <v>41</v>
      </c>
      <c r="M1174" s="474">
        <v>1</v>
      </c>
      <c r="N1174" s="474">
        <v>1</v>
      </c>
      <c r="O1174" s="526" t="s">
        <v>13713</v>
      </c>
      <c r="P1174" s="404"/>
      <c r="Q1174" s="405" t="s">
        <v>14102</v>
      </c>
      <c r="R1174" s="230" t="s">
        <v>15047</v>
      </c>
    </row>
    <row r="1175" spans="1:18" x14ac:dyDescent="0.25">
      <c r="A1175" s="714" t="s">
        <v>15050</v>
      </c>
      <c r="B1175" s="469">
        <v>9235.2000000000007</v>
      </c>
      <c r="C1175" s="527">
        <v>160</v>
      </c>
      <c r="D1175" s="472">
        <v>44693</v>
      </c>
      <c r="E1175" s="474">
        <v>140</v>
      </c>
      <c r="F1175" s="472">
        <v>44685</v>
      </c>
      <c r="G1175" s="473">
        <v>44699</v>
      </c>
      <c r="H1175" s="229"/>
      <c r="I1175" s="474" t="s">
        <v>511</v>
      </c>
      <c r="J1175" s="474">
        <v>275</v>
      </c>
      <c r="K1175" s="474">
        <v>1</v>
      </c>
      <c r="L1175" s="474">
        <v>41</v>
      </c>
      <c r="M1175" s="474">
        <v>1</v>
      </c>
      <c r="N1175" s="474">
        <v>1</v>
      </c>
      <c r="O1175" s="526" t="s">
        <v>13713</v>
      </c>
      <c r="P1175" s="404"/>
      <c r="Q1175" s="405" t="s">
        <v>14102</v>
      </c>
      <c r="R1175" s="230" t="s">
        <v>15051</v>
      </c>
    </row>
    <row r="1176" spans="1:18" x14ac:dyDescent="0.25">
      <c r="A1176" s="773">
        <v>109054</v>
      </c>
      <c r="B1176" s="774">
        <v>2447.5</v>
      </c>
      <c r="C1176" s="775">
        <v>1</v>
      </c>
      <c r="D1176" s="776">
        <v>44671</v>
      </c>
      <c r="E1176" s="777">
        <v>5</v>
      </c>
      <c r="F1176" s="776">
        <v>44692</v>
      </c>
      <c r="G1176" s="778">
        <v>44699</v>
      </c>
      <c r="H1176" s="778"/>
      <c r="I1176" s="777" t="s">
        <v>511</v>
      </c>
      <c r="J1176" s="777">
        <v>477</v>
      </c>
      <c r="K1176" s="777">
        <v>94</v>
      </c>
      <c r="L1176" s="777">
        <v>24</v>
      </c>
      <c r="M1176" s="777">
        <v>0</v>
      </c>
      <c r="N1176" s="777">
        <v>1</v>
      </c>
      <c r="O1176" s="779" t="s">
        <v>13667</v>
      </c>
      <c r="P1176" s="780"/>
      <c r="Q1176" s="781" t="s">
        <v>10929</v>
      </c>
      <c r="R1176" s="782" t="s">
        <v>15051</v>
      </c>
    </row>
    <row r="1177" spans="1:18" x14ac:dyDescent="0.25">
      <c r="A1177" s="714" t="s">
        <v>15052</v>
      </c>
      <c r="B1177" s="469">
        <v>3133.35</v>
      </c>
      <c r="C1177" s="527">
        <v>11</v>
      </c>
      <c r="D1177" s="472">
        <v>44671</v>
      </c>
      <c r="E1177" s="474">
        <v>5</v>
      </c>
      <c r="F1177" s="472">
        <v>44691</v>
      </c>
      <c r="G1177" s="473">
        <v>44698</v>
      </c>
      <c r="H1177" s="229"/>
      <c r="I1177" s="474" t="s">
        <v>511</v>
      </c>
      <c r="J1177" s="474">
        <v>924</v>
      </c>
      <c r="K1177" s="474">
        <v>3</v>
      </c>
      <c r="L1177" s="474">
        <v>165</v>
      </c>
      <c r="M1177" s="474">
        <v>1</v>
      </c>
      <c r="N1177" s="474">
        <v>1</v>
      </c>
      <c r="O1177" s="526" t="s">
        <v>13672</v>
      </c>
      <c r="P1177" s="404"/>
      <c r="Q1177" s="405" t="s">
        <v>10947</v>
      </c>
      <c r="R1177" s="230" t="s">
        <v>15051</v>
      </c>
    </row>
    <row r="1178" spans="1:18" x14ac:dyDescent="0.25">
      <c r="A1178" s="576" t="s">
        <v>15053</v>
      </c>
      <c r="B1178" s="469">
        <v>5553</v>
      </c>
      <c r="C1178" s="452" t="s">
        <v>10940</v>
      </c>
      <c r="D1178" s="470">
        <v>44693</v>
      </c>
      <c r="E1178" s="471" t="s">
        <v>15054</v>
      </c>
      <c r="F1178" s="472">
        <v>44691</v>
      </c>
      <c r="G1178" s="473">
        <v>44698</v>
      </c>
      <c r="H1178" s="229"/>
      <c r="I1178" s="474" t="s">
        <v>511</v>
      </c>
      <c r="J1178" s="474">
        <v>373</v>
      </c>
      <c r="K1178" s="474">
        <v>0</v>
      </c>
      <c r="L1178" s="474">
        <v>83</v>
      </c>
      <c r="M1178" s="474">
        <v>1</v>
      </c>
      <c r="N1178" s="474">
        <v>1</v>
      </c>
      <c r="O1178" s="526" t="s">
        <v>13672</v>
      </c>
      <c r="P1178" s="404"/>
      <c r="Q1178" s="405" t="s">
        <v>10947</v>
      </c>
      <c r="R1178" s="230" t="s">
        <v>15051</v>
      </c>
    </row>
    <row r="1179" spans="1:18" x14ac:dyDescent="0.25">
      <c r="A1179" s="307">
        <v>109527</v>
      </c>
      <c r="B1179" s="475">
        <v>5526</v>
      </c>
      <c r="C1179" s="309">
        <v>50</v>
      </c>
      <c r="D1179" s="476">
        <v>44694</v>
      </c>
      <c r="E1179" s="477">
        <v>3</v>
      </c>
      <c r="F1179" s="476">
        <v>44692</v>
      </c>
      <c r="G1179" s="310">
        <v>44697</v>
      </c>
      <c r="H1179" s="310"/>
      <c r="I1179" s="477" t="s">
        <v>511</v>
      </c>
      <c r="J1179" s="477">
        <v>247</v>
      </c>
      <c r="K1179" s="477">
        <v>0</v>
      </c>
      <c r="L1179" s="477">
        <v>88</v>
      </c>
      <c r="M1179" s="477">
        <v>1</v>
      </c>
      <c r="N1179" s="477">
        <v>1</v>
      </c>
      <c r="O1179" s="308" t="s">
        <v>13667</v>
      </c>
      <c r="P1179" s="312"/>
      <c r="Q1179" s="313" t="s">
        <v>10929</v>
      </c>
      <c r="R1179" s="230" t="s">
        <v>15055</v>
      </c>
    </row>
    <row r="1180" spans="1:18" x14ac:dyDescent="0.25">
      <c r="A1180" s="576" t="s">
        <v>15056</v>
      </c>
      <c r="B1180" s="469">
        <v>2050</v>
      </c>
      <c r="C1180" s="452" t="s">
        <v>15057</v>
      </c>
      <c r="D1180" s="470">
        <v>44697</v>
      </c>
      <c r="E1180" s="471">
        <v>20</v>
      </c>
      <c r="F1180" s="472" t="s">
        <v>13655</v>
      </c>
      <c r="G1180" s="473">
        <v>44697</v>
      </c>
      <c r="H1180" s="229"/>
      <c r="I1180" s="559" t="s">
        <v>511</v>
      </c>
      <c r="J1180" s="474">
        <v>127</v>
      </c>
      <c r="K1180" s="474">
        <v>4</v>
      </c>
      <c r="L1180" s="474">
        <v>25</v>
      </c>
      <c r="M1180" s="474">
        <v>1</v>
      </c>
      <c r="N1180" s="474">
        <v>1</v>
      </c>
      <c r="O1180" s="526" t="s">
        <v>13719</v>
      </c>
      <c r="P1180" s="404"/>
      <c r="Q1180" s="405" t="s">
        <v>14992</v>
      </c>
      <c r="R1180" s="230" t="s">
        <v>15055</v>
      </c>
    </row>
    <row r="1181" spans="1:18" x14ac:dyDescent="0.25">
      <c r="A1181" s="576">
        <v>109941</v>
      </c>
      <c r="B1181" s="469">
        <v>3924</v>
      </c>
      <c r="C1181" s="401">
        <v>2</v>
      </c>
      <c r="D1181" s="470">
        <v>44694</v>
      </c>
      <c r="E1181" s="471">
        <v>5</v>
      </c>
      <c r="F1181" s="472">
        <v>44690</v>
      </c>
      <c r="G1181" s="473">
        <v>44697</v>
      </c>
      <c r="H1181" s="229"/>
      <c r="I1181" s="559" t="s">
        <v>511</v>
      </c>
      <c r="J1181" s="474">
        <v>2335</v>
      </c>
      <c r="K1181" s="474">
        <v>9</v>
      </c>
      <c r="L1181" s="474">
        <v>32</v>
      </c>
      <c r="M1181" s="474">
        <v>1</v>
      </c>
      <c r="N1181" s="474">
        <v>1</v>
      </c>
      <c r="O1181" s="526" t="s">
        <v>13667</v>
      </c>
      <c r="P1181" s="404"/>
      <c r="Q1181" s="405" t="s">
        <v>15058</v>
      </c>
      <c r="R1181" s="230" t="s">
        <v>15055</v>
      </c>
    </row>
    <row r="1182" spans="1:18" x14ac:dyDescent="0.25">
      <c r="A1182" s="576">
        <v>108737</v>
      </c>
      <c r="B1182" s="469">
        <v>1560</v>
      </c>
      <c r="C1182" s="401">
        <v>12</v>
      </c>
      <c r="D1182" s="470">
        <v>44666</v>
      </c>
      <c r="E1182" s="471">
        <v>9</v>
      </c>
      <c r="F1182" s="472">
        <v>44691</v>
      </c>
      <c r="G1182" s="473">
        <v>44704</v>
      </c>
      <c r="H1182" s="229"/>
      <c r="I1182" s="474" t="s">
        <v>511</v>
      </c>
      <c r="J1182" s="474">
        <v>95</v>
      </c>
      <c r="K1182" s="474">
        <v>28</v>
      </c>
      <c r="L1182" s="474">
        <v>31</v>
      </c>
      <c r="M1182" s="474">
        <v>1</v>
      </c>
      <c r="N1182" s="474">
        <v>1</v>
      </c>
      <c r="O1182" s="526" t="s">
        <v>13667</v>
      </c>
      <c r="P1182" s="404"/>
      <c r="Q1182" s="405" t="s">
        <v>10947</v>
      </c>
      <c r="R1182" s="230" t="s">
        <v>15059</v>
      </c>
    </row>
    <row r="1183" spans="1:18" x14ac:dyDescent="0.25">
      <c r="A1183" s="576" t="s">
        <v>15060</v>
      </c>
      <c r="B1183" s="469">
        <v>1764</v>
      </c>
      <c r="C1183" s="452">
        <v>21</v>
      </c>
      <c r="D1183" s="470">
        <v>44650</v>
      </c>
      <c r="E1183" s="471">
        <v>5</v>
      </c>
      <c r="F1183" s="472">
        <v>44691</v>
      </c>
      <c r="G1183" s="473">
        <v>44698</v>
      </c>
      <c r="H1183" s="500"/>
      <c r="I1183" s="474" t="s">
        <v>511</v>
      </c>
      <c r="J1183" s="474">
        <v>0</v>
      </c>
      <c r="K1183" s="474">
        <v>70</v>
      </c>
      <c r="L1183" s="474">
        <v>0</v>
      </c>
      <c r="M1183" s="474">
        <v>0</v>
      </c>
      <c r="N1183" s="474">
        <v>0</v>
      </c>
      <c r="O1183" s="526">
        <v>0</v>
      </c>
      <c r="P1183" s="404" t="s">
        <v>4243</v>
      </c>
      <c r="Q1183" s="405" t="s">
        <v>10947</v>
      </c>
      <c r="R1183" s="230" t="s">
        <v>15059</v>
      </c>
    </row>
    <row r="1184" spans="1:18" x14ac:dyDescent="0.25">
      <c r="A1184" s="783">
        <v>109689</v>
      </c>
      <c r="B1184" s="600">
        <v>2525</v>
      </c>
      <c r="C1184" s="601">
        <v>20</v>
      </c>
      <c r="D1184" s="602">
        <v>44697</v>
      </c>
      <c r="E1184" s="603">
        <v>5</v>
      </c>
      <c r="F1184" s="604">
        <v>44687</v>
      </c>
      <c r="G1184" s="473">
        <v>44694</v>
      </c>
      <c r="H1184" s="229"/>
      <c r="I1184" s="607" t="s">
        <v>511</v>
      </c>
      <c r="J1184" s="607">
        <v>110</v>
      </c>
      <c r="K1184" s="607">
        <v>55</v>
      </c>
      <c r="L1184" s="607">
        <v>27</v>
      </c>
      <c r="M1184" s="607">
        <v>0</v>
      </c>
      <c r="N1184" s="607">
        <v>1</v>
      </c>
      <c r="O1184" s="608" t="s">
        <v>545</v>
      </c>
      <c r="P1184" s="609"/>
      <c r="Q1184" s="610" t="s">
        <v>15058</v>
      </c>
      <c r="R1184" s="230" t="s">
        <v>15059</v>
      </c>
    </row>
    <row r="1185" spans="1:18" x14ac:dyDescent="0.25">
      <c r="A1185" s="714" t="s">
        <v>15061</v>
      </c>
      <c r="B1185" s="469">
        <v>2746.2</v>
      </c>
      <c r="C1185" s="670">
        <v>138</v>
      </c>
      <c r="D1185" s="472">
        <v>44652</v>
      </c>
      <c r="E1185" s="474">
        <v>10</v>
      </c>
      <c r="F1185" s="472">
        <v>44680</v>
      </c>
      <c r="G1185" s="473">
        <v>44694</v>
      </c>
      <c r="H1185" s="229"/>
      <c r="I1185" s="474" t="s">
        <v>511</v>
      </c>
      <c r="J1185" s="474">
        <v>102</v>
      </c>
      <c r="K1185" s="474">
        <v>4</v>
      </c>
      <c r="L1185" s="474">
        <v>49</v>
      </c>
      <c r="M1185" s="474">
        <v>1</v>
      </c>
      <c r="N1185" s="474">
        <v>1</v>
      </c>
      <c r="O1185" s="526" t="s">
        <v>13667</v>
      </c>
      <c r="P1185" s="404"/>
      <c r="Q1185" s="405" t="s">
        <v>11075</v>
      </c>
      <c r="R1185" s="230" t="s">
        <v>15059</v>
      </c>
    </row>
    <row r="1186" spans="1:18" x14ac:dyDescent="0.25">
      <c r="A1186" s="576">
        <v>109694</v>
      </c>
      <c r="B1186" s="469">
        <v>4060.5</v>
      </c>
      <c r="C1186" s="401">
        <v>10</v>
      </c>
      <c r="D1186" s="470">
        <v>44690</v>
      </c>
      <c r="E1186" s="471">
        <v>5</v>
      </c>
      <c r="F1186" s="472">
        <v>44686</v>
      </c>
      <c r="G1186" s="473">
        <v>44693</v>
      </c>
      <c r="H1186" s="229"/>
      <c r="I1186" s="474" t="s">
        <v>511</v>
      </c>
      <c r="J1186" s="474">
        <v>709</v>
      </c>
      <c r="K1186" s="474">
        <v>39</v>
      </c>
      <c r="L1186" s="474">
        <v>143</v>
      </c>
      <c r="M1186" s="474">
        <v>1</v>
      </c>
      <c r="N1186" s="474">
        <v>1</v>
      </c>
      <c r="O1186" s="526" t="s">
        <v>13713</v>
      </c>
      <c r="P1186" s="404"/>
      <c r="Q1186" s="405" t="s">
        <v>10832</v>
      </c>
      <c r="R1186" s="230" t="s">
        <v>14111</v>
      </c>
    </row>
    <row r="1187" spans="1:18" x14ac:dyDescent="0.25">
      <c r="A1187" s="576">
        <v>109774</v>
      </c>
      <c r="B1187" s="469">
        <v>18101</v>
      </c>
      <c r="C1187" s="401">
        <v>100</v>
      </c>
      <c r="D1187" s="470">
        <v>44685</v>
      </c>
      <c r="E1187" s="471">
        <v>5</v>
      </c>
      <c r="F1187" s="472">
        <v>44686</v>
      </c>
      <c r="G1187" s="473">
        <v>44693</v>
      </c>
      <c r="H1187" s="229"/>
      <c r="I1187" s="474" t="s">
        <v>511</v>
      </c>
      <c r="J1187" s="474">
        <v>819</v>
      </c>
      <c r="K1187" s="474">
        <v>45</v>
      </c>
      <c r="L1187" s="474">
        <v>63</v>
      </c>
      <c r="M1187" s="474">
        <v>1</v>
      </c>
      <c r="N1187" s="474">
        <v>1</v>
      </c>
      <c r="O1187" s="526" t="s">
        <v>13719</v>
      </c>
      <c r="P1187" s="404" t="s">
        <v>15062</v>
      </c>
      <c r="Q1187" s="405" t="s">
        <v>10832</v>
      </c>
      <c r="R1187" s="230" t="s">
        <v>14111</v>
      </c>
    </row>
    <row r="1188" spans="1:18" x14ac:dyDescent="0.25">
      <c r="A1188" s="576">
        <v>109493</v>
      </c>
      <c r="B1188" s="469">
        <v>4795.2</v>
      </c>
      <c r="C1188" s="401">
        <v>15</v>
      </c>
      <c r="D1188" s="470">
        <v>44692</v>
      </c>
      <c r="E1188" s="471">
        <v>5</v>
      </c>
      <c r="F1188" s="472">
        <v>44686</v>
      </c>
      <c r="G1188" s="473">
        <v>44693</v>
      </c>
      <c r="H1188" s="229"/>
      <c r="I1188" s="474" t="s">
        <v>511</v>
      </c>
      <c r="J1188" s="474">
        <v>756</v>
      </c>
      <c r="K1188" s="474">
        <v>12</v>
      </c>
      <c r="L1188" s="474">
        <v>66</v>
      </c>
      <c r="M1188" s="474">
        <v>1</v>
      </c>
      <c r="N1188" s="474">
        <v>1</v>
      </c>
      <c r="O1188" s="526" t="s">
        <v>13713</v>
      </c>
      <c r="P1188" s="404"/>
      <c r="Q1188" s="405" t="s">
        <v>10832</v>
      </c>
      <c r="R1188" s="230" t="s">
        <v>14116</v>
      </c>
    </row>
    <row r="1189" spans="1:18" x14ac:dyDescent="0.25">
      <c r="A1189" s="576">
        <v>109427</v>
      </c>
      <c r="B1189" s="469">
        <v>3270</v>
      </c>
      <c r="C1189" s="401">
        <v>10</v>
      </c>
      <c r="D1189" s="470">
        <v>44665</v>
      </c>
      <c r="E1189" s="471">
        <v>5</v>
      </c>
      <c r="F1189" s="472">
        <v>44685</v>
      </c>
      <c r="G1189" s="473">
        <v>44692</v>
      </c>
      <c r="H1189" s="229"/>
      <c r="I1189" s="474" t="s">
        <v>511</v>
      </c>
      <c r="J1189" s="474">
        <v>51</v>
      </c>
      <c r="K1189" s="474">
        <v>2</v>
      </c>
      <c r="L1189" s="474">
        <v>31</v>
      </c>
      <c r="M1189" s="474">
        <v>1</v>
      </c>
      <c r="N1189" s="474">
        <v>1</v>
      </c>
      <c r="O1189" s="526" t="s">
        <v>13667</v>
      </c>
      <c r="P1189" s="404"/>
      <c r="Q1189" s="405" t="s">
        <v>14102</v>
      </c>
      <c r="R1189" s="230" t="s">
        <v>14116</v>
      </c>
    </row>
    <row r="1190" spans="1:18" x14ac:dyDescent="0.25">
      <c r="A1190" s="576" t="s">
        <v>15063</v>
      </c>
      <c r="B1190" s="469">
        <v>3814.93</v>
      </c>
      <c r="C1190" s="401">
        <v>230</v>
      </c>
      <c r="D1190" s="470">
        <v>44680</v>
      </c>
      <c r="E1190" s="471">
        <v>5</v>
      </c>
      <c r="F1190" s="472">
        <v>44678</v>
      </c>
      <c r="G1190" s="473">
        <v>44685</v>
      </c>
      <c r="H1190" s="229"/>
      <c r="I1190" s="559" t="s">
        <v>511</v>
      </c>
      <c r="J1190" s="474">
        <v>46</v>
      </c>
      <c r="K1190" s="474">
        <v>4</v>
      </c>
      <c r="L1190" s="474">
        <v>27</v>
      </c>
      <c r="M1190" s="474">
        <v>0</v>
      </c>
      <c r="N1190" s="474">
        <v>1</v>
      </c>
      <c r="O1190" s="526" t="s">
        <v>640</v>
      </c>
      <c r="P1190" s="404"/>
      <c r="Q1190" s="405" t="s">
        <v>14097</v>
      </c>
      <c r="R1190" s="230" t="s">
        <v>14116</v>
      </c>
    </row>
    <row r="1191" spans="1:18" x14ac:dyDescent="0.25">
      <c r="A1191" s="307" t="s">
        <v>15064</v>
      </c>
      <c r="B1191" s="475">
        <v>3531</v>
      </c>
      <c r="C1191" s="534" t="s">
        <v>3029</v>
      </c>
      <c r="D1191" s="476">
        <v>44671</v>
      </c>
      <c r="E1191" s="477">
        <v>3</v>
      </c>
      <c r="F1191" s="476">
        <v>44690</v>
      </c>
      <c r="G1191" s="310">
        <v>44693</v>
      </c>
      <c r="H1191" s="310"/>
      <c r="I1191" s="477" t="s">
        <v>511</v>
      </c>
      <c r="J1191" s="477">
        <v>924</v>
      </c>
      <c r="K1191" s="477">
        <v>3</v>
      </c>
      <c r="L1191" s="477">
        <v>165</v>
      </c>
      <c r="M1191" s="477">
        <v>1</v>
      </c>
      <c r="N1191" s="477">
        <v>1</v>
      </c>
      <c r="O1191" s="308" t="s">
        <v>13672</v>
      </c>
      <c r="P1191" s="312"/>
      <c r="Q1191" s="313" t="s">
        <v>13686</v>
      </c>
      <c r="R1191" s="230" t="s">
        <v>14116</v>
      </c>
    </row>
    <row r="1192" spans="1:18" x14ac:dyDescent="0.25">
      <c r="A1192" s="576">
        <v>108749</v>
      </c>
      <c r="B1192" s="469">
        <v>10924</v>
      </c>
      <c r="C1192" s="401">
        <v>400</v>
      </c>
      <c r="D1192" s="470">
        <v>44707</v>
      </c>
      <c r="E1192" s="471">
        <v>25</v>
      </c>
      <c r="F1192" s="472">
        <v>44663</v>
      </c>
      <c r="G1192" s="473">
        <v>44698</v>
      </c>
      <c r="H1192" s="229"/>
      <c r="I1192" s="474" t="s">
        <v>511</v>
      </c>
      <c r="J1192" s="474">
        <v>103</v>
      </c>
      <c r="K1192" s="474">
        <v>0</v>
      </c>
      <c r="L1192" s="474">
        <v>50</v>
      </c>
      <c r="M1192" s="474">
        <v>1</v>
      </c>
      <c r="N1192" s="474">
        <v>1</v>
      </c>
      <c r="O1192" s="526" t="s">
        <v>13713</v>
      </c>
      <c r="P1192" s="404" t="s">
        <v>15065</v>
      </c>
      <c r="Q1192" s="405" t="s">
        <v>14164</v>
      </c>
      <c r="R1192" s="230" t="s">
        <v>14116</v>
      </c>
    </row>
    <row r="1193" spans="1:18" x14ac:dyDescent="0.25">
      <c r="A1193" s="307">
        <v>109720</v>
      </c>
      <c r="B1193" s="475">
        <v>2888.8</v>
      </c>
      <c r="C1193" s="309">
        <v>4</v>
      </c>
      <c r="D1193" s="476">
        <v>44686</v>
      </c>
      <c r="E1193" s="477">
        <v>3</v>
      </c>
      <c r="F1193" s="476">
        <v>44687</v>
      </c>
      <c r="G1193" s="310">
        <v>44692</v>
      </c>
      <c r="H1193" s="310"/>
      <c r="I1193" s="477" t="s">
        <v>511</v>
      </c>
      <c r="J1193" s="477">
        <v>534</v>
      </c>
      <c r="K1193" s="477">
        <v>15</v>
      </c>
      <c r="L1193" s="477">
        <v>102</v>
      </c>
      <c r="M1193" s="477">
        <v>1</v>
      </c>
      <c r="N1193" s="477">
        <v>1</v>
      </c>
      <c r="O1193" s="308" t="s">
        <v>13713</v>
      </c>
      <c r="P1193" s="312"/>
      <c r="Q1193" s="313" t="s">
        <v>15066</v>
      </c>
      <c r="R1193" s="230" t="s">
        <v>14116</v>
      </c>
    </row>
    <row r="1194" spans="1:18" x14ac:dyDescent="0.25">
      <c r="A1194" s="576">
        <v>109250</v>
      </c>
      <c r="B1194" s="469">
        <v>2700</v>
      </c>
      <c r="C1194" s="401">
        <v>75</v>
      </c>
      <c r="D1194" s="470">
        <v>44678</v>
      </c>
      <c r="E1194" s="471">
        <v>5</v>
      </c>
      <c r="F1194" s="472">
        <v>44685</v>
      </c>
      <c r="G1194" s="473">
        <v>44692</v>
      </c>
      <c r="H1194" s="229"/>
      <c r="I1194" s="474" t="s">
        <v>511</v>
      </c>
      <c r="J1194" s="474">
        <v>84</v>
      </c>
      <c r="K1194" s="474">
        <v>0</v>
      </c>
      <c r="L1194" s="474">
        <v>23</v>
      </c>
      <c r="M1194" s="474">
        <v>1</v>
      </c>
      <c r="N1194" s="474">
        <v>1</v>
      </c>
      <c r="O1194" s="526" t="s">
        <v>13667</v>
      </c>
      <c r="P1194" s="404"/>
      <c r="Q1194" s="405" t="s">
        <v>14102</v>
      </c>
      <c r="R1194" s="230" t="s">
        <v>14121</v>
      </c>
    </row>
    <row r="1195" spans="1:18" x14ac:dyDescent="0.25">
      <c r="A1195" s="576" t="s">
        <v>15067</v>
      </c>
      <c r="B1195" s="469">
        <v>1825.15</v>
      </c>
      <c r="C1195" s="401">
        <v>2</v>
      </c>
      <c r="D1195" s="470">
        <v>44685</v>
      </c>
      <c r="E1195" s="471">
        <v>5</v>
      </c>
      <c r="F1195" s="472" t="s">
        <v>13655</v>
      </c>
      <c r="G1195" s="473">
        <v>44693</v>
      </c>
      <c r="H1195" s="229"/>
      <c r="I1195" s="474" t="s">
        <v>511</v>
      </c>
      <c r="J1195" s="474">
        <v>496</v>
      </c>
      <c r="K1195" s="474">
        <v>47</v>
      </c>
      <c r="L1195" s="474">
        <v>80</v>
      </c>
      <c r="M1195" s="474">
        <v>1</v>
      </c>
      <c r="N1195" s="474">
        <v>1</v>
      </c>
      <c r="O1195" s="526" t="s">
        <v>13667</v>
      </c>
      <c r="P1195" s="404"/>
      <c r="Q1195" s="405" t="s">
        <v>2682</v>
      </c>
      <c r="R1195" s="230" t="s">
        <v>14121</v>
      </c>
    </row>
    <row r="1196" spans="1:18" x14ac:dyDescent="0.25">
      <c r="A1196" s="576">
        <v>109688</v>
      </c>
      <c r="B1196" s="469">
        <v>1987</v>
      </c>
      <c r="C1196" s="401">
        <v>20</v>
      </c>
      <c r="D1196" s="470">
        <v>44697</v>
      </c>
      <c r="E1196" s="471">
        <v>5</v>
      </c>
      <c r="F1196" s="472">
        <v>44684</v>
      </c>
      <c r="G1196" s="473">
        <v>44691</v>
      </c>
      <c r="H1196" s="229"/>
      <c r="I1196" s="474" t="s">
        <v>511</v>
      </c>
      <c r="J1196" s="474">
        <v>65</v>
      </c>
      <c r="K1196" s="474">
        <v>30</v>
      </c>
      <c r="L1196" s="474">
        <v>17</v>
      </c>
      <c r="M1196" s="474">
        <v>0</v>
      </c>
      <c r="N1196" s="474">
        <v>1</v>
      </c>
      <c r="O1196" s="526" t="s">
        <v>545</v>
      </c>
      <c r="P1196" s="404"/>
      <c r="Q1196" s="405" t="s">
        <v>11033</v>
      </c>
      <c r="R1196" s="230" t="s">
        <v>14121</v>
      </c>
    </row>
    <row r="1197" spans="1:18" x14ac:dyDescent="0.25">
      <c r="A1197" s="714" t="s">
        <v>15068</v>
      </c>
      <c r="B1197" s="469">
        <v>1154.4000000000001</v>
      </c>
      <c r="C1197" s="527">
        <v>20</v>
      </c>
      <c r="D1197" s="472">
        <v>44693</v>
      </c>
      <c r="E1197" s="474">
        <v>140</v>
      </c>
      <c r="F1197" s="472">
        <v>44685</v>
      </c>
      <c r="G1197" s="473">
        <v>44699</v>
      </c>
      <c r="H1197" s="229"/>
      <c r="I1197" s="474" t="s">
        <v>511</v>
      </c>
      <c r="J1197" s="474">
        <v>275</v>
      </c>
      <c r="K1197" s="474">
        <v>1</v>
      </c>
      <c r="L1197" s="474">
        <v>41</v>
      </c>
      <c r="M1197" s="474">
        <v>1</v>
      </c>
      <c r="N1197" s="474">
        <v>1</v>
      </c>
      <c r="O1197" s="526" t="s">
        <v>13713</v>
      </c>
      <c r="P1197" s="404"/>
      <c r="Q1197" s="405" t="s">
        <v>14102</v>
      </c>
      <c r="R1197" s="230" t="s">
        <v>15069</v>
      </c>
    </row>
    <row r="1198" spans="1:18" x14ac:dyDescent="0.25">
      <c r="A1198" s="765" t="s">
        <v>15070</v>
      </c>
      <c r="B1198" s="766">
        <v>0</v>
      </c>
      <c r="C1198" s="767">
        <v>9</v>
      </c>
      <c r="D1198" s="768">
        <v>44622</v>
      </c>
      <c r="E1198" s="769">
        <v>5</v>
      </c>
      <c r="F1198" s="768" t="s">
        <v>13655</v>
      </c>
      <c r="G1198" s="335" t="s">
        <v>724</v>
      </c>
      <c r="H1198" s="335" t="s">
        <v>3677</v>
      </c>
      <c r="I1198" s="769" t="s">
        <v>511</v>
      </c>
      <c r="J1198" s="769">
        <v>917</v>
      </c>
      <c r="K1198" s="769">
        <v>1</v>
      </c>
      <c r="L1198" s="769">
        <v>167</v>
      </c>
      <c r="M1198" s="769">
        <v>1</v>
      </c>
      <c r="N1198" s="769">
        <v>1</v>
      </c>
      <c r="O1198" s="770" t="s">
        <v>13672</v>
      </c>
      <c r="P1198" s="336"/>
      <c r="Q1198" s="771" t="s">
        <v>2706</v>
      </c>
      <c r="R1198" s="230" t="s">
        <v>15069</v>
      </c>
    </row>
    <row r="1199" spans="1:18" x14ac:dyDescent="0.25">
      <c r="A1199" s="784" t="s">
        <v>15071</v>
      </c>
      <c r="B1199" s="485">
        <v>1413.02</v>
      </c>
      <c r="C1199" s="358">
        <v>2</v>
      </c>
      <c r="D1199" s="486">
        <v>44677</v>
      </c>
      <c r="E1199" s="487">
        <v>2</v>
      </c>
      <c r="F1199" s="486">
        <v>44684</v>
      </c>
      <c r="G1199" s="359">
        <v>44691</v>
      </c>
      <c r="H1199" s="359"/>
      <c r="I1199" s="487" t="s">
        <v>511</v>
      </c>
      <c r="J1199" s="487">
        <v>1032</v>
      </c>
      <c r="K1199" s="487">
        <v>36</v>
      </c>
      <c r="L1199" s="487">
        <v>96</v>
      </c>
      <c r="M1199" s="487">
        <v>1</v>
      </c>
      <c r="N1199" s="487">
        <v>1</v>
      </c>
      <c r="O1199" s="357" t="s">
        <v>13713</v>
      </c>
      <c r="P1199" s="361" t="s">
        <v>15072</v>
      </c>
      <c r="Q1199" s="362" t="s">
        <v>11033</v>
      </c>
      <c r="R1199" s="230" t="s">
        <v>15069</v>
      </c>
    </row>
    <row r="1200" spans="1:18" x14ac:dyDescent="0.25">
      <c r="A1200" s="784" t="s">
        <v>15073</v>
      </c>
      <c r="B1200" s="485">
        <v>2119.5300000000002</v>
      </c>
      <c r="C1200" s="358">
        <v>3</v>
      </c>
      <c r="D1200" s="486">
        <v>44677</v>
      </c>
      <c r="E1200" s="487">
        <v>2</v>
      </c>
      <c r="F1200" s="486">
        <v>44684</v>
      </c>
      <c r="G1200" s="359">
        <v>44690</v>
      </c>
      <c r="H1200" s="359"/>
      <c r="I1200" s="487" t="s">
        <v>511</v>
      </c>
      <c r="J1200" s="487">
        <v>1032</v>
      </c>
      <c r="K1200" s="487">
        <v>36</v>
      </c>
      <c r="L1200" s="487">
        <v>96</v>
      </c>
      <c r="M1200" s="487">
        <v>1</v>
      </c>
      <c r="N1200" s="487">
        <v>1</v>
      </c>
      <c r="O1200" s="357" t="s">
        <v>13713</v>
      </c>
      <c r="P1200" s="361" t="s">
        <v>15072</v>
      </c>
      <c r="Q1200" s="362" t="s">
        <v>11033</v>
      </c>
      <c r="R1200" s="230" t="s">
        <v>15069</v>
      </c>
    </row>
    <row r="1201" spans="1:18" x14ac:dyDescent="0.25">
      <c r="A1201" s="784" t="s">
        <v>15074</v>
      </c>
      <c r="B1201" s="485">
        <v>3969.53</v>
      </c>
      <c r="C1201" s="358">
        <v>3</v>
      </c>
      <c r="D1201" s="486">
        <v>44677</v>
      </c>
      <c r="E1201" s="487">
        <v>2</v>
      </c>
      <c r="F1201" s="486">
        <v>44684</v>
      </c>
      <c r="G1201" s="359">
        <v>44686</v>
      </c>
      <c r="H1201" s="359" t="s">
        <v>3677</v>
      </c>
      <c r="I1201" s="487" t="s">
        <v>511</v>
      </c>
      <c r="J1201" s="487">
        <v>1032</v>
      </c>
      <c r="K1201" s="487">
        <v>36</v>
      </c>
      <c r="L1201" s="487">
        <v>96</v>
      </c>
      <c r="M1201" s="487">
        <v>1</v>
      </c>
      <c r="N1201" s="487">
        <v>1</v>
      </c>
      <c r="O1201" s="357" t="s">
        <v>13713</v>
      </c>
      <c r="P1201" s="361" t="s">
        <v>15072</v>
      </c>
      <c r="Q1201" s="362" t="s">
        <v>11033</v>
      </c>
      <c r="R1201" s="230" t="s">
        <v>15075</v>
      </c>
    </row>
    <row r="1202" spans="1:18" x14ac:dyDescent="0.25">
      <c r="A1202" s="765" t="s">
        <v>15076</v>
      </c>
      <c r="B1202" s="766">
        <v>9000</v>
      </c>
      <c r="C1202" s="767" t="s">
        <v>3735</v>
      </c>
      <c r="D1202" s="768">
        <v>44622</v>
      </c>
      <c r="E1202" s="769">
        <v>5</v>
      </c>
      <c r="F1202" s="768" t="s">
        <v>13655</v>
      </c>
      <c r="G1202" s="335" t="s">
        <v>724</v>
      </c>
      <c r="H1202" s="335" t="s">
        <v>3677</v>
      </c>
      <c r="I1202" s="769" t="s">
        <v>511</v>
      </c>
      <c r="J1202" s="769">
        <v>917</v>
      </c>
      <c r="K1202" s="769">
        <v>1</v>
      </c>
      <c r="L1202" s="769">
        <v>167</v>
      </c>
      <c r="M1202" s="769">
        <v>1</v>
      </c>
      <c r="N1202" s="769">
        <v>1</v>
      </c>
      <c r="O1202" s="770" t="s">
        <v>13672</v>
      </c>
      <c r="P1202" s="336"/>
      <c r="Q1202" s="771" t="s">
        <v>2706</v>
      </c>
      <c r="R1202" s="230" t="s">
        <v>15075</v>
      </c>
    </row>
    <row r="1203" spans="1:18" x14ac:dyDescent="0.25">
      <c r="A1203" s="576" t="s">
        <v>15077</v>
      </c>
      <c r="B1203" s="469">
        <v>1161.07</v>
      </c>
      <c r="C1203" s="401">
        <v>70</v>
      </c>
      <c r="D1203" s="470">
        <v>44680</v>
      </c>
      <c r="E1203" s="471">
        <v>5</v>
      </c>
      <c r="F1203" s="472">
        <v>44678</v>
      </c>
      <c r="G1203" s="473">
        <v>44685</v>
      </c>
      <c r="H1203" s="229"/>
      <c r="I1203" s="559" t="s">
        <v>511</v>
      </c>
      <c r="J1203" s="474">
        <v>46</v>
      </c>
      <c r="K1203" s="474">
        <v>4</v>
      </c>
      <c r="L1203" s="474">
        <v>27</v>
      </c>
      <c r="M1203" s="474">
        <v>0</v>
      </c>
      <c r="N1203" s="474">
        <v>1</v>
      </c>
      <c r="O1203" s="526" t="s">
        <v>640</v>
      </c>
      <c r="P1203" s="404"/>
      <c r="Q1203" s="405" t="s">
        <v>14097</v>
      </c>
      <c r="R1203" s="230" t="s">
        <v>15075</v>
      </c>
    </row>
    <row r="1204" spans="1:18" x14ac:dyDescent="0.25">
      <c r="A1204" s="576">
        <v>108725</v>
      </c>
      <c r="B1204" s="469">
        <v>3081.5</v>
      </c>
      <c r="C1204" s="401">
        <v>10</v>
      </c>
      <c r="D1204" s="470">
        <v>44678</v>
      </c>
      <c r="E1204" s="471">
        <v>5</v>
      </c>
      <c r="F1204" s="472">
        <v>44683</v>
      </c>
      <c r="G1204" s="473">
        <v>44690</v>
      </c>
      <c r="H1204" s="229"/>
      <c r="I1204" s="474" t="s">
        <v>511</v>
      </c>
      <c r="J1204" s="474">
        <v>516</v>
      </c>
      <c r="K1204" s="474">
        <v>31</v>
      </c>
      <c r="L1204" s="474">
        <v>105</v>
      </c>
      <c r="M1204" s="474">
        <v>1</v>
      </c>
      <c r="N1204" s="474">
        <v>1</v>
      </c>
      <c r="O1204" s="526" t="s">
        <v>13713</v>
      </c>
      <c r="P1204" s="404"/>
      <c r="Q1204" s="405" t="s">
        <v>11142</v>
      </c>
      <c r="R1204" s="230" t="s">
        <v>15075</v>
      </c>
    </row>
    <row r="1205" spans="1:18" x14ac:dyDescent="0.25">
      <c r="A1205" s="576">
        <v>109189</v>
      </c>
      <c r="B1205" s="469">
        <v>1977</v>
      </c>
      <c r="C1205" s="401">
        <v>25</v>
      </c>
      <c r="D1205" s="470">
        <v>44658</v>
      </c>
      <c r="E1205" s="471">
        <v>5</v>
      </c>
      <c r="F1205" s="472">
        <v>44680</v>
      </c>
      <c r="G1205" s="473">
        <v>44687</v>
      </c>
      <c r="H1205" s="229"/>
      <c r="I1205" s="474" t="s">
        <v>511</v>
      </c>
      <c r="J1205" s="474">
        <v>100</v>
      </c>
      <c r="K1205" s="474">
        <v>22</v>
      </c>
      <c r="L1205" s="474">
        <v>45</v>
      </c>
      <c r="M1205" s="474">
        <v>1</v>
      </c>
      <c r="N1205" s="474">
        <v>1</v>
      </c>
      <c r="O1205" s="526" t="s">
        <v>13667</v>
      </c>
      <c r="P1205" s="404"/>
      <c r="Q1205" s="405" t="s">
        <v>11075</v>
      </c>
      <c r="R1205" s="230" t="s">
        <v>15075</v>
      </c>
    </row>
    <row r="1206" spans="1:18" x14ac:dyDescent="0.25">
      <c r="A1206" s="576">
        <v>109340</v>
      </c>
      <c r="B1206" s="469">
        <v>8464.6</v>
      </c>
      <c r="C1206" s="401">
        <v>10</v>
      </c>
      <c r="D1206" s="470">
        <v>44679</v>
      </c>
      <c r="E1206" s="471">
        <v>5</v>
      </c>
      <c r="F1206" s="472">
        <v>44679</v>
      </c>
      <c r="G1206" s="473">
        <v>44687</v>
      </c>
      <c r="H1206" s="229"/>
      <c r="I1206" s="474" t="s">
        <v>511</v>
      </c>
      <c r="J1206" s="474">
        <v>1056</v>
      </c>
      <c r="K1206" s="474">
        <v>49</v>
      </c>
      <c r="L1206" s="474">
        <v>148</v>
      </c>
      <c r="M1206" s="474">
        <v>1</v>
      </c>
      <c r="N1206" s="474">
        <v>1</v>
      </c>
      <c r="O1206" s="526" t="s">
        <v>13713</v>
      </c>
      <c r="P1206" s="404"/>
      <c r="Q1206" s="405" t="s">
        <v>14109</v>
      </c>
      <c r="R1206" s="230" t="s">
        <v>15075</v>
      </c>
    </row>
    <row r="1207" spans="1:18" x14ac:dyDescent="0.25">
      <c r="A1207" s="576" t="s">
        <v>15078</v>
      </c>
      <c r="B1207" s="469">
        <v>1244</v>
      </c>
      <c r="C1207" s="401">
        <v>100</v>
      </c>
      <c r="D1207" s="470">
        <v>44680</v>
      </c>
      <c r="E1207" s="471">
        <v>5</v>
      </c>
      <c r="F1207" s="472">
        <v>44678</v>
      </c>
      <c r="G1207" s="473">
        <v>44685</v>
      </c>
      <c r="H1207" s="229"/>
      <c r="I1207" s="559" t="s">
        <v>511</v>
      </c>
      <c r="J1207" s="474">
        <v>46</v>
      </c>
      <c r="K1207" s="474">
        <v>4</v>
      </c>
      <c r="L1207" s="474">
        <v>27</v>
      </c>
      <c r="M1207" s="474">
        <v>0</v>
      </c>
      <c r="N1207" s="474">
        <v>1</v>
      </c>
      <c r="O1207" s="526" t="s">
        <v>640</v>
      </c>
      <c r="P1207" s="404"/>
      <c r="Q1207" s="405" t="s">
        <v>14097</v>
      </c>
      <c r="R1207" s="230" t="s">
        <v>15079</v>
      </c>
    </row>
    <row r="1208" spans="1:18" x14ac:dyDescent="0.25">
      <c r="A1208" s="307" t="s">
        <v>15080</v>
      </c>
      <c r="B1208" s="475">
        <v>2109</v>
      </c>
      <c r="C1208" s="534" t="s">
        <v>11095</v>
      </c>
      <c r="D1208" s="476">
        <v>44693</v>
      </c>
      <c r="E1208" s="477">
        <v>3</v>
      </c>
      <c r="F1208" s="476" t="s">
        <v>13655</v>
      </c>
      <c r="G1208" s="310">
        <v>44690</v>
      </c>
      <c r="H1208" s="310"/>
      <c r="I1208" s="477" t="s">
        <v>511</v>
      </c>
      <c r="J1208" s="477">
        <v>275</v>
      </c>
      <c r="K1208" s="477">
        <v>1</v>
      </c>
      <c r="L1208" s="477">
        <v>41</v>
      </c>
      <c r="M1208" s="477">
        <v>1</v>
      </c>
      <c r="N1208" s="477">
        <v>1</v>
      </c>
      <c r="O1208" s="308" t="s">
        <v>13713</v>
      </c>
      <c r="P1208" s="312"/>
      <c r="Q1208" s="313" t="s">
        <v>14102</v>
      </c>
      <c r="R1208" s="230" t="s">
        <v>15079</v>
      </c>
    </row>
    <row r="1209" spans="1:18" x14ac:dyDescent="0.25">
      <c r="A1209" s="576">
        <v>108974</v>
      </c>
      <c r="B1209" s="469">
        <v>5389.2</v>
      </c>
      <c r="C1209" s="401">
        <v>160</v>
      </c>
      <c r="D1209" s="470">
        <v>44701</v>
      </c>
      <c r="E1209" s="471">
        <v>20</v>
      </c>
      <c r="F1209" s="472">
        <v>44672</v>
      </c>
      <c r="G1209" s="473">
        <v>44700</v>
      </c>
      <c r="H1209" s="229"/>
      <c r="I1209" s="474" t="s">
        <v>511</v>
      </c>
      <c r="J1209" s="474">
        <v>173</v>
      </c>
      <c r="K1209" s="474">
        <v>0</v>
      </c>
      <c r="L1209" s="474">
        <v>101</v>
      </c>
      <c r="M1209" s="474">
        <v>0</v>
      </c>
      <c r="N1209" s="474">
        <v>1</v>
      </c>
      <c r="O1209" s="526" t="s">
        <v>640</v>
      </c>
      <c r="P1209" s="404"/>
      <c r="Q1209" s="405" t="s">
        <v>11220</v>
      </c>
      <c r="R1209" s="230" t="s">
        <v>15079</v>
      </c>
    </row>
    <row r="1210" spans="1:18" x14ac:dyDescent="0.25">
      <c r="A1210" s="576" t="s">
        <v>15081</v>
      </c>
      <c r="B1210" s="469">
        <v>1244</v>
      </c>
      <c r="C1210" s="401">
        <v>100</v>
      </c>
      <c r="D1210" s="470">
        <v>44680</v>
      </c>
      <c r="E1210" s="471">
        <v>5</v>
      </c>
      <c r="F1210" s="472">
        <v>44678</v>
      </c>
      <c r="G1210" s="473">
        <v>44685</v>
      </c>
      <c r="H1210" s="229"/>
      <c r="I1210" s="559" t="s">
        <v>511</v>
      </c>
      <c r="J1210" s="474">
        <v>46</v>
      </c>
      <c r="K1210" s="474">
        <v>4</v>
      </c>
      <c r="L1210" s="474">
        <v>27</v>
      </c>
      <c r="M1210" s="474">
        <v>0</v>
      </c>
      <c r="N1210" s="474">
        <v>1</v>
      </c>
      <c r="O1210" s="526" t="s">
        <v>640</v>
      </c>
      <c r="P1210" s="404"/>
      <c r="Q1210" s="405" t="s">
        <v>14097</v>
      </c>
      <c r="R1210" s="230" t="s">
        <v>15082</v>
      </c>
    </row>
    <row r="1211" spans="1:18" x14ac:dyDescent="0.25">
      <c r="A1211" s="576">
        <v>109529</v>
      </c>
      <c r="B1211" s="469">
        <v>3028.06</v>
      </c>
      <c r="C1211" s="401">
        <v>33</v>
      </c>
      <c r="D1211" s="470">
        <v>44685</v>
      </c>
      <c r="E1211" s="471">
        <v>5</v>
      </c>
      <c r="F1211" s="472">
        <v>44678</v>
      </c>
      <c r="G1211" s="473">
        <v>44685</v>
      </c>
      <c r="H1211" s="229"/>
      <c r="I1211" s="559" t="s">
        <v>511</v>
      </c>
      <c r="J1211" s="474">
        <v>215</v>
      </c>
      <c r="K1211" s="474">
        <v>25</v>
      </c>
      <c r="L1211" s="474">
        <v>66</v>
      </c>
      <c r="M1211" s="474">
        <v>1</v>
      </c>
      <c r="N1211" s="474">
        <v>1</v>
      </c>
      <c r="O1211" s="526" t="s">
        <v>13713</v>
      </c>
      <c r="P1211" s="404"/>
      <c r="Q1211" s="405" t="s">
        <v>14097</v>
      </c>
      <c r="R1211" s="230" t="s">
        <v>15082</v>
      </c>
    </row>
    <row r="1212" spans="1:18" x14ac:dyDescent="0.25">
      <c r="A1212" s="576">
        <v>108039</v>
      </c>
      <c r="B1212" s="469">
        <v>1955.5</v>
      </c>
      <c r="C1212" s="401">
        <v>5</v>
      </c>
      <c r="D1212" s="470">
        <v>44687</v>
      </c>
      <c r="E1212" s="471">
        <v>10</v>
      </c>
      <c r="F1212" s="472">
        <v>44671</v>
      </c>
      <c r="G1212" s="473">
        <v>44685</v>
      </c>
      <c r="H1212" s="229"/>
      <c r="I1212" s="474" t="s">
        <v>511</v>
      </c>
      <c r="J1212" s="474">
        <v>160</v>
      </c>
      <c r="K1212" s="474">
        <v>40</v>
      </c>
      <c r="L1212" s="474">
        <v>41</v>
      </c>
      <c r="M1212" s="474">
        <v>1</v>
      </c>
      <c r="N1212" s="474">
        <v>1</v>
      </c>
      <c r="O1212" s="526" t="s">
        <v>13667</v>
      </c>
      <c r="P1212" s="404"/>
      <c r="Q1212" s="405" t="s">
        <v>11122</v>
      </c>
      <c r="R1212" s="230" t="s">
        <v>15083</v>
      </c>
    </row>
    <row r="1213" spans="1:18" x14ac:dyDescent="0.25">
      <c r="A1213" s="307">
        <v>109612</v>
      </c>
      <c r="B1213" s="475">
        <v>2808</v>
      </c>
      <c r="C1213" s="309">
        <v>24</v>
      </c>
      <c r="D1213" s="476">
        <v>44685</v>
      </c>
      <c r="E1213" s="477">
        <v>3</v>
      </c>
      <c r="F1213" s="476">
        <v>44679</v>
      </c>
      <c r="G1213" s="310">
        <v>44684</v>
      </c>
      <c r="H1213" s="310"/>
      <c r="I1213" s="477" t="s">
        <v>511</v>
      </c>
      <c r="J1213" s="477">
        <v>26</v>
      </c>
      <c r="K1213" s="477">
        <v>0</v>
      </c>
      <c r="L1213" s="477">
        <v>6</v>
      </c>
      <c r="M1213" s="477">
        <v>0</v>
      </c>
      <c r="N1213" s="477">
        <v>1</v>
      </c>
      <c r="O1213" s="308" t="s">
        <v>545</v>
      </c>
      <c r="P1213" s="312" t="s">
        <v>15084</v>
      </c>
      <c r="Q1213" s="313" t="s">
        <v>14109</v>
      </c>
      <c r="R1213" s="230" t="s">
        <v>15083</v>
      </c>
    </row>
    <row r="1214" spans="1:18" x14ac:dyDescent="0.25">
      <c r="A1214" s="576">
        <v>108988</v>
      </c>
      <c r="B1214" s="469">
        <v>1974</v>
      </c>
      <c r="C1214" s="401">
        <v>4</v>
      </c>
      <c r="D1214" s="470">
        <v>44697</v>
      </c>
      <c r="E1214" s="471">
        <v>15</v>
      </c>
      <c r="F1214" s="472">
        <v>44671</v>
      </c>
      <c r="G1214" s="473">
        <v>44692</v>
      </c>
      <c r="H1214" s="229"/>
      <c r="I1214" s="474" t="s">
        <v>511</v>
      </c>
      <c r="J1214" s="474">
        <v>251</v>
      </c>
      <c r="K1214" s="474">
        <v>12</v>
      </c>
      <c r="L1214" s="474">
        <v>39</v>
      </c>
      <c r="M1214" s="474">
        <v>1</v>
      </c>
      <c r="N1214" s="474">
        <v>1</v>
      </c>
      <c r="O1214" s="526" t="s">
        <v>13667</v>
      </c>
      <c r="P1214" s="404"/>
      <c r="Q1214" s="405" t="s">
        <v>11122</v>
      </c>
      <c r="R1214" s="230" t="s">
        <v>15083</v>
      </c>
    </row>
    <row r="1215" spans="1:18" x14ac:dyDescent="0.25">
      <c r="A1215" s="307" t="s">
        <v>15085</v>
      </c>
      <c r="B1215" s="475">
        <v>1620</v>
      </c>
      <c r="C1215" s="534">
        <v>4</v>
      </c>
      <c r="D1215" s="476">
        <v>44655</v>
      </c>
      <c r="E1215" s="477">
        <v>3</v>
      </c>
      <c r="F1215" s="476">
        <v>44683</v>
      </c>
      <c r="G1215" s="310">
        <v>44686</v>
      </c>
      <c r="H1215" s="476"/>
      <c r="I1215" s="477" t="s">
        <v>511</v>
      </c>
      <c r="J1215" s="477">
        <v>0</v>
      </c>
      <c r="K1215" s="477">
        <v>27</v>
      </c>
      <c r="L1215" s="477">
        <v>0</v>
      </c>
      <c r="M1215" s="477">
        <v>0</v>
      </c>
      <c r="N1215" s="477">
        <v>0</v>
      </c>
      <c r="O1215" s="308">
        <v>0</v>
      </c>
      <c r="P1215" s="312" t="s">
        <v>15086</v>
      </c>
      <c r="Q1215" s="313" t="s">
        <v>11142</v>
      </c>
      <c r="R1215" s="230" t="s">
        <v>15083</v>
      </c>
    </row>
    <row r="1216" spans="1:18" x14ac:dyDescent="0.25">
      <c r="A1216" s="185">
        <v>109262</v>
      </c>
      <c r="B1216" s="560">
        <v>1415.7</v>
      </c>
      <c r="C1216" s="187">
        <v>22</v>
      </c>
      <c r="D1216" s="561">
        <v>44684</v>
      </c>
      <c r="E1216" s="562">
        <v>10</v>
      </c>
      <c r="F1216" s="563" t="s">
        <v>13655</v>
      </c>
      <c r="G1216" s="190" t="s">
        <v>724</v>
      </c>
      <c r="H1216" s="191"/>
      <c r="I1216" s="559" t="s">
        <v>511</v>
      </c>
      <c r="J1216" s="559">
        <v>123</v>
      </c>
      <c r="K1216" s="559">
        <v>12</v>
      </c>
      <c r="L1216" s="559">
        <v>45</v>
      </c>
      <c r="M1216" s="559">
        <v>0</v>
      </c>
      <c r="N1216" s="559">
        <v>1</v>
      </c>
      <c r="O1216" s="186" t="s">
        <v>545</v>
      </c>
      <c r="P1216" s="192" t="s">
        <v>15087</v>
      </c>
      <c r="Q1216" s="193" t="s">
        <v>467</v>
      </c>
      <c r="R1216" s="230" t="s">
        <v>15083</v>
      </c>
    </row>
    <row r="1217" spans="1:18" x14ac:dyDescent="0.25">
      <c r="A1217" s="576">
        <v>108734</v>
      </c>
      <c r="B1217" s="469">
        <v>4960</v>
      </c>
      <c r="C1217" s="401">
        <v>500</v>
      </c>
      <c r="D1217" s="470">
        <v>44693</v>
      </c>
      <c r="E1217" s="471">
        <v>15</v>
      </c>
      <c r="F1217" s="472">
        <v>44673</v>
      </c>
      <c r="G1217" s="473">
        <v>44694</v>
      </c>
      <c r="H1217" s="229"/>
      <c r="I1217" s="474" t="s">
        <v>511</v>
      </c>
      <c r="J1217" s="474">
        <v>53</v>
      </c>
      <c r="K1217" s="474">
        <v>0</v>
      </c>
      <c r="L1217" s="474">
        <v>19</v>
      </c>
      <c r="M1217" s="474">
        <v>0</v>
      </c>
      <c r="N1217" s="474">
        <v>1</v>
      </c>
      <c r="O1217" s="526" t="s">
        <v>545</v>
      </c>
      <c r="P1217" s="404"/>
      <c r="Q1217" s="405" t="s">
        <v>11116</v>
      </c>
      <c r="R1217" s="230" t="s">
        <v>15083</v>
      </c>
    </row>
    <row r="1218" spans="1:18" x14ac:dyDescent="0.25">
      <c r="A1218" s="746">
        <v>109555</v>
      </c>
      <c r="B1218" s="535">
        <v>5279.8</v>
      </c>
      <c r="C1218" s="461">
        <v>5</v>
      </c>
      <c r="D1218" s="537">
        <v>44680</v>
      </c>
      <c r="E1218" s="538">
        <v>3</v>
      </c>
      <c r="F1218" s="537" t="s">
        <v>13655</v>
      </c>
      <c r="G1218" s="462" t="s">
        <v>724</v>
      </c>
      <c r="H1218" s="453"/>
      <c r="I1218" s="538" t="s">
        <v>511</v>
      </c>
      <c r="J1218" s="538">
        <v>783</v>
      </c>
      <c r="K1218" s="538">
        <v>71</v>
      </c>
      <c r="L1218" s="538">
        <v>128</v>
      </c>
      <c r="M1218" s="538">
        <v>1</v>
      </c>
      <c r="N1218" s="538">
        <v>1</v>
      </c>
      <c r="O1218" s="459" t="s">
        <v>13672</v>
      </c>
      <c r="P1218" s="316"/>
      <c r="Q1218" s="464" t="s">
        <v>15088</v>
      </c>
      <c r="R1218" s="230" t="s">
        <v>15089</v>
      </c>
    </row>
    <row r="1219" spans="1:18" x14ac:dyDescent="0.25">
      <c r="A1219" s="784">
        <v>109879</v>
      </c>
      <c r="B1219" s="485">
        <v>2800</v>
      </c>
      <c r="C1219" s="358">
        <v>50</v>
      </c>
      <c r="D1219" s="486">
        <v>44679</v>
      </c>
      <c r="E1219" s="487">
        <v>2</v>
      </c>
      <c r="F1219" s="486">
        <v>44679</v>
      </c>
      <c r="G1219" s="359">
        <v>44683</v>
      </c>
      <c r="H1219" s="359"/>
      <c r="I1219" s="487" t="s">
        <v>511</v>
      </c>
      <c r="J1219" s="487">
        <v>19</v>
      </c>
      <c r="K1219" s="487">
        <v>2</v>
      </c>
      <c r="L1219" s="487">
        <v>15</v>
      </c>
      <c r="M1219" s="487">
        <v>0</v>
      </c>
      <c r="N1219" s="487">
        <v>1</v>
      </c>
      <c r="O1219" s="357" t="s">
        <v>545</v>
      </c>
      <c r="P1219" s="361"/>
      <c r="Q1219" s="362" t="s">
        <v>11075</v>
      </c>
      <c r="R1219" s="230" t="s">
        <v>15089</v>
      </c>
    </row>
    <row r="1220" spans="1:18" x14ac:dyDescent="0.25">
      <c r="A1220" s="307" t="s">
        <v>15090</v>
      </c>
      <c r="B1220" s="475">
        <v>1688.8</v>
      </c>
      <c r="C1220" s="534" t="s">
        <v>11172</v>
      </c>
      <c r="D1220" s="476">
        <v>44652</v>
      </c>
      <c r="E1220" s="477">
        <v>10</v>
      </c>
      <c r="F1220" s="476" t="s">
        <v>13655</v>
      </c>
      <c r="G1220" s="310">
        <v>44683</v>
      </c>
      <c r="H1220" s="310"/>
      <c r="I1220" s="477" t="s">
        <v>511</v>
      </c>
      <c r="J1220" s="477">
        <v>102</v>
      </c>
      <c r="K1220" s="477">
        <v>4</v>
      </c>
      <c r="L1220" s="477">
        <v>49</v>
      </c>
      <c r="M1220" s="477">
        <v>1</v>
      </c>
      <c r="N1220" s="477">
        <v>1</v>
      </c>
      <c r="O1220" s="308" t="s">
        <v>13667</v>
      </c>
      <c r="P1220" s="312"/>
      <c r="Q1220" s="313" t="s">
        <v>15088</v>
      </c>
      <c r="R1220" s="230" t="s">
        <v>15089</v>
      </c>
    </row>
    <row r="1221" spans="1:18" x14ac:dyDescent="0.25">
      <c r="A1221" s="576">
        <v>106389</v>
      </c>
      <c r="B1221" s="469">
        <v>1810</v>
      </c>
      <c r="C1221" s="401">
        <v>25</v>
      </c>
      <c r="D1221" s="470">
        <v>44594</v>
      </c>
      <c r="E1221" s="471">
        <v>15</v>
      </c>
      <c r="F1221" s="472">
        <v>44666</v>
      </c>
      <c r="G1221" s="473">
        <v>44687</v>
      </c>
      <c r="H1221" s="229"/>
      <c r="I1221" s="474" t="s">
        <v>511</v>
      </c>
      <c r="J1221" s="474">
        <v>66</v>
      </c>
      <c r="K1221" s="474">
        <v>22</v>
      </c>
      <c r="L1221" s="474">
        <v>21</v>
      </c>
      <c r="M1221" s="474">
        <v>1</v>
      </c>
      <c r="N1221" s="474">
        <v>1</v>
      </c>
      <c r="O1221" s="526" t="s">
        <v>13667</v>
      </c>
      <c r="P1221" s="404"/>
      <c r="Q1221" s="405" t="s">
        <v>15091</v>
      </c>
      <c r="R1221" s="230" t="s">
        <v>15092</v>
      </c>
    </row>
    <row r="1222" spans="1:18" x14ac:dyDescent="0.25">
      <c r="A1222" s="185" t="s">
        <v>15093</v>
      </c>
      <c r="B1222" s="560">
        <v>1764</v>
      </c>
      <c r="C1222" s="435">
        <v>21</v>
      </c>
      <c r="D1222" s="561">
        <v>44650</v>
      </c>
      <c r="E1222" s="562">
        <v>5</v>
      </c>
      <c r="F1222" s="563" t="s">
        <v>13655</v>
      </c>
      <c r="G1222" s="190" t="s">
        <v>724</v>
      </c>
      <c r="H1222" s="564"/>
      <c r="I1222" s="559" t="s">
        <v>511</v>
      </c>
      <c r="J1222" s="559">
        <v>0</v>
      </c>
      <c r="K1222" s="559">
        <v>70</v>
      </c>
      <c r="L1222" s="559">
        <v>0</v>
      </c>
      <c r="M1222" s="559">
        <v>0</v>
      </c>
      <c r="N1222" s="559">
        <v>0</v>
      </c>
      <c r="O1222" s="186">
        <v>0</v>
      </c>
      <c r="P1222" s="192" t="s">
        <v>4243</v>
      </c>
      <c r="Q1222" s="193" t="s">
        <v>15094</v>
      </c>
      <c r="R1222" s="230" t="s">
        <v>15092</v>
      </c>
    </row>
    <row r="1223" spans="1:18" x14ac:dyDescent="0.25">
      <c r="A1223" s="576" t="s">
        <v>15095</v>
      </c>
      <c r="B1223" s="469">
        <v>987.8</v>
      </c>
      <c r="C1223" s="401">
        <v>28</v>
      </c>
      <c r="D1223" s="470">
        <v>44664</v>
      </c>
      <c r="E1223" s="471">
        <v>5</v>
      </c>
      <c r="F1223" s="472">
        <v>44678</v>
      </c>
      <c r="G1223" s="473">
        <v>44692</v>
      </c>
      <c r="H1223" s="229"/>
      <c r="I1223" s="474" t="s">
        <v>511</v>
      </c>
      <c r="J1223" s="474">
        <v>114</v>
      </c>
      <c r="K1223" s="474">
        <v>20</v>
      </c>
      <c r="L1223" s="474">
        <v>57</v>
      </c>
      <c r="M1223" s="474">
        <v>1</v>
      </c>
      <c r="N1223" s="474">
        <v>1</v>
      </c>
      <c r="O1223" s="526" t="s">
        <v>640</v>
      </c>
      <c r="P1223" s="404" t="s">
        <v>15096</v>
      </c>
      <c r="Q1223" s="405" t="s">
        <v>14097</v>
      </c>
      <c r="R1223" s="230" t="s">
        <v>15092</v>
      </c>
    </row>
    <row r="1224" spans="1:18" x14ac:dyDescent="0.25">
      <c r="A1224" s="576" t="s">
        <v>15097</v>
      </c>
      <c r="B1224" s="469">
        <v>1257.2</v>
      </c>
      <c r="C1224" s="401">
        <v>22</v>
      </c>
      <c r="D1224" s="470">
        <v>44664</v>
      </c>
      <c r="E1224" s="471">
        <v>5</v>
      </c>
      <c r="F1224" s="472">
        <v>44678</v>
      </c>
      <c r="G1224" s="473">
        <v>44680</v>
      </c>
      <c r="H1224" s="229"/>
      <c r="I1224" s="474" t="s">
        <v>511</v>
      </c>
      <c r="J1224" s="474">
        <v>114</v>
      </c>
      <c r="K1224" s="474">
        <v>20</v>
      </c>
      <c r="L1224" s="474">
        <v>57</v>
      </c>
      <c r="M1224" s="474">
        <v>1</v>
      </c>
      <c r="N1224" s="474">
        <v>1</v>
      </c>
      <c r="O1224" s="526" t="s">
        <v>640</v>
      </c>
      <c r="P1224" s="404" t="s">
        <v>15096</v>
      </c>
      <c r="Q1224" s="405" t="s">
        <v>14097</v>
      </c>
      <c r="R1224" s="230" t="s">
        <v>15092</v>
      </c>
    </row>
    <row r="1225" spans="1:18" x14ac:dyDescent="0.25">
      <c r="A1225" s="576">
        <v>109186</v>
      </c>
      <c r="B1225" s="469">
        <v>1988</v>
      </c>
      <c r="C1225" s="401">
        <v>25</v>
      </c>
      <c r="D1225" s="470">
        <v>44658</v>
      </c>
      <c r="E1225" s="471">
        <v>5</v>
      </c>
      <c r="F1225" s="472">
        <v>44673</v>
      </c>
      <c r="G1225" s="473">
        <v>44680</v>
      </c>
      <c r="H1225" s="229" t="s">
        <v>13712</v>
      </c>
      <c r="I1225" s="474" t="s">
        <v>511</v>
      </c>
      <c r="J1225" s="474">
        <v>109</v>
      </c>
      <c r="K1225" s="474">
        <v>22</v>
      </c>
      <c r="L1225" s="474">
        <v>38</v>
      </c>
      <c r="M1225" s="474">
        <v>1</v>
      </c>
      <c r="N1225" s="474">
        <v>1</v>
      </c>
      <c r="O1225" s="526" t="s">
        <v>13667</v>
      </c>
      <c r="P1225" s="404" t="s">
        <v>15098</v>
      </c>
      <c r="Q1225" s="405" t="s">
        <v>11116</v>
      </c>
      <c r="R1225" s="230" t="s">
        <v>15092</v>
      </c>
    </row>
    <row r="1226" spans="1:18" x14ac:dyDescent="0.25">
      <c r="A1226" s="576" t="s">
        <v>15099</v>
      </c>
      <c r="B1226" s="469">
        <v>1073.53</v>
      </c>
      <c r="C1226" s="401">
        <v>31</v>
      </c>
      <c r="D1226" s="470">
        <v>44630</v>
      </c>
      <c r="E1226" s="471">
        <v>20</v>
      </c>
      <c r="F1226" s="472">
        <v>44664</v>
      </c>
      <c r="G1226" s="473">
        <v>44680</v>
      </c>
      <c r="H1226" s="500"/>
      <c r="I1226" s="474" t="s">
        <v>511</v>
      </c>
      <c r="J1226" s="474">
        <v>131</v>
      </c>
      <c r="K1226" s="474">
        <v>15</v>
      </c>
      <c r="L1226" s="474">
        <v>11</v>
      </c>
      <c r="M1226" s="474">
        <v>0</v>
      </c>
      <c r="N1226" s="474">
        <v>1</v>
      </c>
      <c r="O1226" s="526" t="s">
        <v>545</v>
      </c>
      <c r="P1226" s="526" t="s">
        <v>15100</v>
      </c>
      <c r="Q1226" s="405" t="s">
        <v>15101</v>
      </c>
      <c r="R1226" s="230" t="s">
        <v>15102</v>
      </c>
    </row>
    <row r="1227" spans="1:18" x14ac:dyDescent="0.25">
      <c r="A1227" s="576">
        <v>108976</v>
      </c>
      <c r="B1227" s="469">
        <v>3737.2</v>
      </c>
      <c r="C1227" s="401">
        <v>40</v>
      </c>
      <c r="D1227" s="470">
        <v>44657</v>
      </c>
      <c r="E1227" s="471">
        <v>5</v>
      </c>
      <c r="F1227" s="472">
        <v>44672</v>
      </c>
      <c r="G1227" s="473">
        <v>44679</v>
      </c>
      <c r="H1227" s="229"/>
      <c r="I1227" s="474" t="s">
        <v>511</v>
      </c>
      <c r="J1227" s="474">
        <v>227</v>
      </c>
      <c r="K1227" s="474">
        <v>28</v>
      </c>
      <c r="L1227" s="474">
        <v>83</v>
      </c>
      <c r="M1227" s="474">
        <v>0</v>
      </c>
      <c r="N1227" s="474">
        <v>1</v>
      </c>
      <c r="O1227" s="526" t="s">
        <v>640</v>
      </c>
      <c r="P1227" s="404"/>
      <c r="Q1227" s="405" t="s">
        <v>11220</v>
      </c>
      <c r="R1227" s="230" t="s">
        <v>15102</v>
      </c>
    </row>
    <row r="1228" spans="1:18" x14ac:dyDescent="0.25">
      <c r="A1228" s="576">
        <v>108946</v>
      </c>
      <c r="B1228" s="469">
        <v>2934.4</v>
      </c>
      <c r="C1228" s="401">
        <v>380</v>
      </c>
      <c r="D1228" s="470">
        <v>44672</v>
      </c>
      <c r="E1228" s="471">
        <v>5</v>
      </c>
      <c r="F1228" s="472">
        <v>44672</v>
      </c>
      <c r="G1228" s="473">
        <v>44679</v>
      </c>
      <c r="H1228" s="229"/>
      <c r="I1228" s="474" t="s">
        <v>511</v>
      </c>
      <c r="J1228" s="474">
        <v>19</v>
      </c>
      <c r="K1228" s="474">
        <v>2</v>
      </c>
      <c r="L1228" s="474">
        <v>14</v>
      </c>
      <c r="M1228" s="474">
        <v>0</v>
      </c>
      <c r="N1228" s="474">
        <v>1</v>
      </c>
      <c r="O1228" s="526" t="s">
        <v>545</v>
      </c>
      <c r="P1228" s="404"/>
      <c r="Q1228" s="405" t="s">
        <v>11220</v>
      </c>
      <c r="R1228" s="230" t="s">
        <v>15102</v>
      </c>
    </row>
    <row r="1229" spans="1:18" x14ac:dyDescent="0.25">
      <c r="A1229" s="576">
        <v>109003</v>
      </c>
      <c r="B1229" s="469">
        <v>2875</v>
      </c>
      <c r="C1229" s="401">
        <v>150</v>
      </c>
      <c r="D1229" s="470">
        <v>44672</v>
      </c>
      <c r="E1229" s="471">
        <v>5</v>
      </c>
      <c r="F1229" s="472">
        <v>44671</v>
      </c>
      <c r="G1229" s="473">
        <v>44680</v>
      </c>
      <c r="H1229" s="229"/>
      <c r="I1229" s="474" t="s">
        <v>511</v>
      </c>
      <c r="J1229" s="474">
        <v>2</v>
      </c>
      <c r="K1229" s="474">
        <v>0</v>
      </c>
      <c r="L1229" s="474">
        <v>1</v>
      </c>
      <c r="M1229" s="474">
        <v>1</v>
      </c>
      <c r="N1229" s="474">
        <v>0</v>
      </c>
      <c r="O1229" s="526" t="s">
        <v>798</v>
      </c>
      <c r="P1229" s="404"/>
      <c r="Q1229" s="405" t="s">
        <v>11122</v>
      </c>
      <c r="R1229" s="230" t="s">
        <v>15102</v>
      </c>
    </row>
    <row r="1230" spans="1:18" x14ac:dyDescent="0.25">
      <c r="A1230" s="576">
        <v>108875</v>
      </c>
      <c r="B1230" s="469">
        <v>1500</v>
      </c>
      <c r="C1230" s="401">
        <v>10</v>
      </c>
      <c r="D1230" s="470">
        <v>44665</v>
      </c>
      <c r="E1230" s="471">
        <v>10</v>
      </c>
      <c r="F1230" s="472">
        <v>44671</v>
      </c>
      <c r="G1230" s="473">
        <v>44680</v>
      </c>
      <c r="H1230" s="500"/>
      <c r="I1230" s="474" t="s">
        <v>511</v>
      </c>
      <c r="J1230" s="474">
        <v>416</v>
      </c>
      <c r="K1230" s="474">
        <v>0</v>
      </c>
      <c r="L1230" s="474">
        <v>102</v>
      </c>
      <c r="M1230" s="474">
        <v>0</v>
      </c>
      <c r="N1230" s="474">
        <v>1</v>
      </c>
      <c r="O1230" s="526" t="s">
        <v>640</v>
      </c>
      <c r="P1230" s="404"/>
      <c r="Q1230" s="405" t="s">
        <v>15103</v>
      </c>
      <c r="R1230" s="230" t="s">
        <v>15104</v>
      </c>
    </row>
    <row r="1231" spans="1:18" x14ac:dyDescent="0.25">
      <c r="A1231" s="576">
        <v>109007</v>
      </c>
      <c r="B1231" s="469">
        <v>1826</v>
      </c>
      <c r="C1231" s="401">
        <v>5</v>
      </c>
      <c r="D1231" s="470">
        <v>44671</v>
      </c>
      <c r="E1231" s="471">
        <v>5</v>
      </c>
      <c r="F1231" s="472">
        <v>44671</v>
      </c>
      <c r="G1231" s="473">
        <v>44678</v>
      </c>
      <c r="H1231" s="229"/>
      <c r="I1231" s="474" t="s">
        <v>511</v>
      </c>
      <c r="J1231" s="474">
        <v>746</v>
      </c>
      <c r="K1231" s="474">
        <v>4</v>
      </c>
      <c r="L1231" s="474">
        <v>52</v>
      </c>
      <c r="M1231" s="474">
        <v>1</v>
      </c>
      <c r="N1231" s="474">
        <v>1</v>
      </c>
      <c r="O1231" s="526" t="s">
        <v>13667</v>
      </c>
      <c r="P1231" s="404"/>
      <c r="Q1231" s="405" t="s">
        <v>11122</v>
      </c>
      <c r="R1231" s="230" t="s">
        <v>15104</v>
      </c>
    </row>
    <row r="1232" spans="1:18" x14ac:dyDescent="0.25">
      <c r="A1232" s="576" t="s">
        <v>15105</v>
      </c>
      <c r="B1232" s="469">
        <v>3833.6</v>
      </c>
      <c r="C1232" s="401">
        <v>8</v>
      </c>
      <c r="D1232" s="470">
        <v>44648</v>
      </c>
      <c r="E1232" s="471">
        <v>9</v>
      </c>
      <c r="F1232" s="472">
        <v>44676</v>
      </c>
      <c r="G1232" s="473">
        <v>44687</v>
      </c>
      <c r="H1232" s="500" t="s">
        <v>8935</v>
      </c>
      <c r="I1232" s="474" t="s">
        <v>511</v>
      </c>
      <c r="J1232" s="474">
        <v>388</v>
      </c>
      <c r="K1232" s="474">
        <v>0</v>
      </c>
      <c r="L1232" s="474">
        <v>4</v>
      </c>
      <c r="M1232" s="474">
        <v>1</v>
      </c>
      <c r="N1232" s="474">
        <v>1</v>
      </c>
      <c r="O1232" s="526" t="s">
        <v>13667</v>
      </c>
      <c r="P1232" s="404"/>
      <c r="Q1232" s="405" t="s">
        <v>2912</v>
      </c>
      <c r="R1232" s="230" t="s">
        <v>15104</v>
      </c>
    </row>
    <row r="1233" spans="1:18" x14ac:dyDescent="0.25">
      <c r="A1233" s="576" t="s">
        <v>15106</v>
      </c>
      <c r="B1233" s="469">
        <v>1900</v>
      </c>
      <c r="C1233" s="452">
        <v>29</v>
      </c>
      <c r="D1233" s="470">
        <v>44568</v>
      </c>
      <c r="E1233" s="471">
        <v>5</v>
      </c>
      <c r="F1233" s="472">
        <v>44670</v>
      </c>
      <c r="G1233" s="473">
        <v>44677</v>
      </c>
      <c r="H1233" s="229"/>
      <c r="I1233" s="474" t="s">
        <v>13664</v>
      </c>
      <c r="J1233" s="474">
        <v>393</v>
      </c>
      <c r="K1233" s="474">
        <v>10</v>
      </c>
      <c r="L1233" s="474">
        <v>65</v>
      </c>
      <c r="M1233" s="474">
        <v>0</v>
      </c>
      <c r="N1233" s="474">
        <v>1</v>
      </c>
      <c r="O1233" s="526" t="s">
        <v>640</v>
      </c>
      <c r="P1233" s="404"/>
      <c r="Q1233" s="405" t="s">
        <v>11258</v>
      </c>
      <c r="R1233" s="230" t="s">
        <v>15107</v>
      </c>
    </row>
    <row r="1234" spans="1:18" x14ac:dyDescent="0.25">
      <c r="A1234" s="307">
        <v>109524</v>
      </c>
      <c r="B1234" s="475">
        <v>2043</v>
      </c>
      <c r="C1234" s="309">
        <v>100</v>
      </c>
      <c r="D1234" s="476">
        <v>44678</v>
      </c>
      <c r="E1234" s="477">
        <v>3</v>
      </c>
      <c r="F1234" s="476">
        <v>44673</v>
      </c>
      <c r="G1234" s="310">
        <v>44678</v>
      </c>
      <c r="H1234" s="310"/>
      <c r="I1234" s="477" t="s">
        <v>511</v>
      </c>
      <c r="J1234" s="477">
        <v>21</v>
      </c>
      <c r="K1234" s="477">
        <v>1</v>
      </c>
      <c r="L1234" s="477">
        <v>14</v>
      </c>
      <c r="M1234" s="477">
        <v>1</v>
      </c>
      <c r="N1234" s="477">
        <v>1</v>
      </c>
      <c r="O1234" s="308" t="s">
        <v>13667</v>
      </c>
      <c r="P1234" s="312"/>
      <c r="Q1234" s="313" t="s">
        <v>11116</v>
      </c>
      <c r="R1234" s="230" t="s">
        <v>15107</v>
      </c>
    </row>
    <row r="1235" spans="1:18" x14ac:dyDescent="0.25">
      <c r="A1235" s="714">
        <v>103326</v>
      </c>
      <c r="B1235" s="600">
        <v>4400.1000000000004</v>
      </c>
      <c r="C1235" s="600">
        <v>30</v>
      </c>
      <c r="D1235" s="604">
        <v>44449</v>
      </c>
      <c r="E1235" s="607">
        <v>15</v>
      </c>
      <c r="F1235" s="472">
        <v>44665</v>
      </c>
      <c r="G1235" s="473">
        <v>44680</v>
      </c>
      <c r="H1235" s="500"/>
      <c r="I1235" s="474" t="s">
        <v>511</v>
      </c>
      <c r="J1235" s="474">
        <v>624</v>
      </c>
      <c r="K1235" s="474">
        <v>25</v>
      </c>
      <c r="L1235" s="474">
        <v>77</v>
      </c>
      <c r="M1235" s="474">
        <v>1</v>
      </c>
      <c r="N1235" s="474">
        <v>1</v>
      </c>
      <c r="O1235" s="526" t="s">
        <v>13667</v>
      </c>
      <c r="P1235" s="473" t="s">
        <v>15108</v>
      </c>
      <c r="Q1235" s="405" t="s">
        <v>11272</v>
      </c>
      <c r="R1235" s="230" t="s">
        <v>15107</v>
      </c>
    </row>
    <row r="1236" spans="1:18" x14ac:dyDescent="0.25">
      <c r="A1236" s="576">
        <v>109425</v>
      </c>
      <c r="B1236" s="469">
        <v>1942.5</v>
      </c>
      <c r="C1236" s="401">
        <v>50</v>
      </c>
      <c r="D1236" s="470">
        <v>44670</v>
      </c>
      <c r="E1236" s="471">
        <v>10</v>
      </c>
      <c r="F1236" s="472">
        <v>44662</v>
      </c>
      <c r="G1236" s="473">
        <v>44676</v>
      </c>
      <c r="H1236" s="229"/>
      <c r="I1236" s="559" t="s">
        <v>511</v>
      </c>
      <c r="J1236" s="474">
        <v>54</v>
      </c>
      <c r="K1236" s="474">
        <v>9</v>
      </c>
      <c r="L1236" s="474">
        <v>23</v>
      </c>
      <c r="M1236" s="474">
        <v>1</v>
      </c>
      <c r="N1236" s="474">
        <v>1</v>
      </c>
      <c r="O1236" s="526" t="s">
        <v>13667</v>
      </c>
      <c r="P1236" s="404"/>
      <c r="Q1236" s="405" t="s">
        <v>11285</v>
      </c>
      <c r="R1236" s="230" t="s">
        <v>15109</v>
      </c>
    </row>
    <row r="1237" spans="1:18" x14ac:dyDescent="0.25">
      <c r="A1237" s="576" t="s">
        <v>15110</v>
      </c>
      <c r="B1237" s="469">
        <v>1818</v>
      </c>
      <c r="C1237" s="401">
        <v>20</v>
      </c>
      <c r="D1237" s="470">
        <v>44664</v>
      </c>
      <c r="E1237" s="471">
        <v>5</v>
      </c>
      <c r="F1237" s="472">
        <v>44669</v>
      </c>
      <c r="G1237" s="473">
        <v>44676</v>
      </c>
      <c r="H1237" s="229"/>
      <c r="I1237" s="474" t="s">
        <v>511</v>
      </c>
      <c r="J1237" s="474">
        <v>114</v>
      </c>
      <c r="K1237" s="474">
        <v>20</v>
      </c>
      <c r="L1237" s="474">
        <v>57</v>
      </c>
      <c r="M1237" s="474">
        <v>1</v>
      </c>
      <c r="N1237" s="474">
        <v>1</v>
      </c>
      <c r="O1237" s="526" t="s">
        <v>640</v>
      </c>
      <c r="P1237" s="404" t="s">
        <v>15096</v>
      </c>
      <c r="Q1237" s="405" t="s">
        <v>15111</v>
      </c>
      <c r="R1237" s="230" t="s">
        <v>15109</v>
      </c>
    </row>
    <row r="1238" spans="1:18" x14ac:dyDescent="0.25">
      <c r="A1238" s="576">
        <v>109227</v>
      </c>
      <c r="B1238" s="469">
        <v>3130</v>
      </c>
      <c r="C1238" s="401">
        <v>540</v>
      </c>
      <c r="D1238" s="470">
        <v>44678</v>
      </c>
      <c r="E1238" s="471">
        <v>10</v>
      </c>
      <c r="F1238" s="472">
        <v>44671</v>
      </c>
      <c r="G1238" s="473">
        <v>44685</v>
      </c>
      <c r="H1238" s="229"/>
      <c r="I1238" s="474" t="s">
        <v>511</v>
      </c>
      <c r="J1238" s="474">
        <v>2</v>
      </c>
      <c r="K1238" s="474">
        <v>0</v>
      </c>
      <c r="L1238" s="474">
        <v>2</v>
      </c>
      <c r="M1238" s="474">
        <v>0</v>
      </c>
      <c r="N1238" s="474">
        <v>1</v>
      </c>
      <c r="O1238" s="526" t="s">
        <v>545</v>
      </c>
      <c r="P1238" s="404"/>
      <c r="Q1238" s="405" t="s">
        <v>11122</v>
      </c>
      <c r="R1238" s="230" t="s">
        <v>15109</v>
      </c>
    </row>
    <row r="1239" spans="1:18" x14ac:dyDescent="0.25">
      <c r="A1239" s="576">
        <v>109385</v>
      </c>
      <c r="B1239" s="469">
        <v>2566.4</v>
      </c>
      <c r="C1239" s="401">
        <v>40</v>
      </c>
      <c r="D1239" s="470">
        <v>44685</v>
      </c>
      <c r="E1239" s="471">
        <v>9</v>
      </c>
      <c r="F1239" s="472">
        <v>44669</v>
      </c>
      <c r="G1239" s="473">
        <v>44680</v>
      </c>
      <c r="H1239" s="191"/>
      <c r="I1239" s="474" t="s">
        <v>511</v>
      </c>
      <c r="J1239" s="474">
        <v>138</v>
      </c>
      <c r="K1239" s="474">
        <v>0</v>
      </c>
      <c r="L1239" s="474">
        <v>10</v>
      </c>
      <c r="M1239" s="474">
        <v>1</v>
      </c>
      <c r="N1239" s="474">
        <v>1</v>
      </c>
      <c r="O1239" s="526" t="s">
        <v>13667</v>
      </c>
      <c r="P1239" s="404"/>
      <c r="Q1239" s="405" t="s">
        <v>11289</v>
      </c>
      <c r="R1239" s="230" t="s">
        <v>15109</v>
      </c>
    </row>
    <row r="1240" spans="1:18" x14ac:dyDescent="0.25">
      <c r="A1240" s="576">
        <v>109631</v>
      </c>
      <c r="B1240" s="469">
        <v>3616.9</v>
      </c>
      <c r="C1240" s="401">
        <v>22</v>
      </c>
      <c r="D1240" s="470">
        <v>44672</v>
      </c>
      <c r="E1240" s="471">
        <v>5</v>
      </c>
      <c r="F1240" s="472">
        <v>44669</v>
      </c>
      <c r="G1240" s="473">
        <v>44676</v>
      </c>
      <c r="H1240" s="500"/>
      <c r="I1240" s="559" t="s">
        <v>511</v>
      </c>
      <c r="J1240" s="474">
        <v>382</v>
      </c>
      <c r="K1240" s="474">
        <v>0</v>
      </c>
      <c r="L1240" s="474">
        <v>69</v>
      </c>
      <c r="M1240" s="474">
        <v>0</v>
      </c>
      <c r="N1240" s="474">
        <v>1</v>
      </c>
      <c r="O1240" s="526" t="s">
        <v>640</v>
      </c>
      <c r="P1240" s="404"/>
      <c r="Q1240" s="405" t="s">
        <v>15112</v>
      </c>
      <c r="R1240" s="230" t="s">
        <v>15113</v>
      </c>
    </row>
    <row r="1241" spans="1:18" x14ac:dyDescent="0.25">
      <c r="A1241" s="576">
        <v>108782</v>
      </c>
      <c r="B1241" s="469">
        <v>3820.5</v>
      </c>
      <c r="C1241" s="401">
        <v>50</v>
      </c>
      <c r="D1241" s="470">
        <v>44666</v>
      </c>
      <c r="E1241" s="471">
        <v>10</v>
      </c>
      <c r="F1241" s="472">
        <v>44659</v>
      </c>
      <c r="G1241" s="473">
        <v>44673</v>
      </c>
      <c r="H1241" s="229"/>
      <c r="I1241" s="474" t="s">
        <v>511</v>
      </c>
      <c r="J1241" s="474">
        <v>266</v>
      </c>
      <c r="K1241" s="474">
        <v>13</v>
      </c>
      <c r="L1241" s="474">
        <v>53</v>
      </c>
      <c r="M1241" s="474">
        <v>1</v>
      </c>
      <c r="N1241" s="474">
        <v>1</v>
      </c>
      <c r="O1241" s="526" t="s">
        <v>13667</v>
      </c>
      <c r="P1241" s="404"/>
      <c r="Q1241" s="405" t="s">
        <v>11417</v>
      </c>
      <c r="R1241" s="230" t="s">
        <v>15113</v>
      </c>
    </row>
    <row r="1242" spans="1:18" x14ac:dyDescent="0.25">
      <c r="A1242" s="576">
        <v>109231</v>
      </c>
      <c r="B1242" s="469">
        <v>6214.4</v>
      </c>
      <c r="C1242" s="401">
        <v>16</v>
      </c>
      <c r="D1242" s="470">
        <v>44664</v>
      </c>
      <c r="E1242" s="471">
        <v>5</v>
      </c>
      <c r="F1242" s="472">
        <v>44669</v>
      </c>
      <c r="G1242" s="473">
        <v>44676</v>
      </c>
      <c r="H1242" s="229"/>
      <c r="I1242" s="474" t="s">
        <v>511</v>
      </c>
      <c r="J1242" s="474">
        <v>686</v>
      </c>
      <c r="K1242" s="474">
        <v>1</v>
      </c>
      <c r="L1242" s="474">
        <v>125</v>
      </c>
      <c r="M1242" s="474">
        <v>1</v>
      </c>
      <c r="N1242" s="474">
        <v>1</v>
      </c>
      <c r="O1242" s="526" t="s">
        <v>13719</v>
      </c>
      <c r="P1242" s="404"/>
      <c r="Q1242" s="405" t="s">
        <v>11289</v>
      </c>
      <c r="R1242" s="230" t="s">
        <v>15114</v>
      </c>
    </row>
    <row r="1243" spans="1:18" x14ac:dyDescent="0.25">
      <c r="A1243" s="576" t="s">
        <v>15115</v>
      </c>
      <c r="B1243" s="785">
        <v>2874.2</v>
      </c>
      <c r="C1243" s="452">
        <v>17</v>
      </c>
      <c r="D1243" s="470">
        <v>44579</v>
      </c>
      <c r="E1243" s="471">
        <v>5</v>
      </c>
      <c r="F1243" s="472">
        <v>44666</v>
      </c>
      <c r="G1243" s="473">
        <v>44673</v>
      </c>
      <c r="H1243" s="229"/>
      <c r="I1243" s="474" t="s">
        <v>511</v>
      </c>
      <c r="J1243" s="474">
        <v>328</v>
      </c>
      <c r="K1243" s="474">
        <v>11</v>
      </c>
      <c r="L1243" s="474">
        <v>47</v>
      </c>
      <c r="M1243" s="474">
        <v>1</v>
      </c>
      <c r="N1243" s="474">
        <v>1</v>
      </c>
      <c r="O1243" s="526" t="s">
        <v>13667</v>
      </c>
      <c r="P1243" s="404"/>
      <c r="Q1243" s="405" t="s">
        <v>15091</v>
      </c>
      <c r="R1243" s="230" t="s">
        <v>15114</v>
      </c>
    </row>
    <row r="1244" spans="1:18" x14ac:dyDescent="0.25">
      <c r="A1244" s="576">
        <v>108919</v>
      </c>
      <c r="B1244" s="469">
        <v>2189</v>
      </c>
      <c r="C1244" s="401">
        <v>55</v>
      </c>
      <c r="D1244" s="470">
        <v>44662</v>
      </c>
      <c r="E1244" s="471">
        <v>9</v>
      </c>
      <c r="F1244" s="472">
        <v>44664</v>
      </c>
      <c r="G1244" s="473">
        <v>44671</v>
      </c>
      <c r="H1244" s="229"/>
      <c r="I1244" s="474" t="s">
        <v>511</v>
      </c>
      <c r="J1244" s="474">
        <v>35</v>
      </c>
      <c r="K1244" s="474">
        <v>25</v>
      </c>
      <c r="L1244" s="474">
        <v>26</v>
      </c>
      <c r="M1244" s="474">
        <v>1</v>
      </c>
      <c r="N1244" s="474">
        <v>1</v>
      </c>
      <c r="O1244" s="526" t="s">
        <v>13667</v>
      </c>
      <c r="P1244" s="404" t="s">
        <v>15116</v>
      </c>
      <c r="Q1244" s="405" t="s">
        <v>15117</v>
      </c>
      <c r="R1244" s="230" t="s">
        <v>15118</v>
      </c>
    </row>
    <row r="1245" spans="1:18" x14ac:dyDescent="0.25">
      <c r="A1245" s="576" t="s">
        <v>15119</v>
      </c>
      <c r="B1245" s="469">
        <v>3934.5</v>
      </c>
      <c r="C1245" s="401">
        <v>30</v>
      </c>
      <c r="D1245" s="470">
        <v>44664</v>
      </c>
      <c r="E1245" s="471">
        <v>5</v>
      </c>
      <c r="F1245" s="472">
        <v>44669</v>
      </c>
      <c r="G1245" s="473">
        <v>44671</v>
      </c>
      <c r="H1245" s="229"/>
      <c r="I1245" s="474" t="s">
        <v>511</v>
      </c>
      <c r="J1245" s="474">
        <v>114</v>
      </c>
      <c r="K1245" s="474">
        <v>20</v>
      </c>
      <c r="L1245" s="474">
        <v>57</v>
      </c>
      <c r="M1245" s="474">
        <v>1</v>
      </c>
      <c r="N1245" s="474">
        <v>1</v>
      </c>
      <c r="O1245" s="526" t="s">
        <v>640</v>
      </c>
      <c r="P1245" s="404" t="s">
        <v>15096</v>
      </c>
      <c r="Q1245" s="405" t="s">
        <v>11289</v>
      </c>
      <c r="R1245" s="230" t="s">
        <v>15118</v>
      </c>
    </row>
    <row r="1246" spans="1:18" x14ac:dyDescent="0.25">
      <c r="A1246" s="576">
        <v>109163</v>
      </c>
      <c r="B1246" s="469">
        <v>1461.75</v>
      </c>
      <c r="C1246" s="401">
        <v>775</v>
      </c>
      <c r="D1246" s="470">
        <v>44672</v>
      </c>
      <c r="E1246" s="471">
        <v>9</v>
      </c>
      <c r="F1246" s="472">
        <v>44662</v>
      </c>
      <c r="G1246" s="473">
        <v>44673</v>
      </c>
      <c r="H1246" s="229"/>
      <c r="I1246" s="474" t="s">
        <v>511</v>
      </c>
      <c r="J1246" s="474">
        <v>6</v>
      </c>
      <c r="K1246" s="474">
        <v>0</v>
      </c>
      <c r="L1246" s="474">
        <v>2</v>
      </c>
      <c r="M1246" s="474">
        <v>0</v>
      </c>
      <c r="N1246" s="474">
        <v>1</v>
      </c>
      <c r="O1246" s="526" t="s">
        <v>545</v>
      </c>
      <c r="P1246" s="404"/>
      <c r="Q1246" s="405" t="s">
        <v>11285</v>
      </c>
      <c r="R1246" s="230" t="s">
        <v>15120</v>
      </c>
    </row>
    <row r="1247" spans="1:18" x14ac:dyDescent="0.25">
      <c r="A1247" s="576" t="s">
        <v>15121</v>
      </c>
      <c r="B1247" s="469">
        <v>3833.6</v>
      </c>
      <c r="C1247" s="452" t="s">
        <v>11324</v>
      </c>
      <c r="D1247" s="470">
        <v>44648</v>
      </c>
      <c r="E1247" s="471">
        <v>9</v>
      </c>
      <c r="F1247" s="472">
        <v>44666</v>
      </c>
      <c r="G1247" s="473">
        <v>44678</v>
      </c>
      <c r="H1247" s="500"/>
      <c r="I1247" s="474" t="s">
        <v>511</v>
      </c>
      <c r="J1247" s="474">
        <v>388</v>
      </c>
      <c r="K1247" s="474">
        <v>0</v>
      </c>
      <c r="L1247" s="474">
        <v>4</v>
      </c>
      <c r="M1247" s="474">
        <v>1</v>
      </c>
      <c r="N1247" s="474">
        <v>1</v>
      </c>
      <c r="O1247" s="526" t="s">
        <v>13667</v>
      </c>
      <c r="P1247" s="404"/>
      <c r="Q1247" s="405" t="s">
        <v>15122</v>
      </c>
      <c r="R1247" s="230" t="s">
        <v>15120</v>
      </c>
    </row>
    <row r="1248" spans="1:18" x14ac:dyDescent="0.25">
      <c r="A1248" s="576">
        <v>108556</v>
      </c>
      <c r="B1248" s="469">
        <v>2725</v>
      </c>
      <c r="C1248" s="401">
        <v>100</v>
      </c>
      <c r="D1248" s="470">
        <v>44642</v>
      </c>
      <c r="E1248" s="471">
        <v>5</v>
      </c>
      <c r="F1248" s="472">
        <v>44664</v>
      </c>
      <c r="G1248" s="473">
        <v>44671</v>
      </c>
      <c r="H1248" s="229"/>
      <c r="I1248" s="474" t="s">
        <v>511</v>
      </c>
      <c r="J1248" s="474">
        <v>49</v>
      </c>
      <c r="K1248" s="474">
        <v>11</v>
      </c>
      <c r="L1248" s="474">
        <v>13</v>
      </c>
      <c r="M1248" s="474">
        <v>0</v>
      </c>
      <c r="N1248" s="474">
        <v>1</v>
      </c>
      <c r="O1248" s="526" t="s">
        <v>545</v>
      </c>
      <c r="P1248" s="404"/>
      <c r="Q1248" s="405" t="s">
        <v>11331</v>
      </c>
      <c r="R1248" s="230" t="s">
        <v>15120</v>
      </c>
    </row>
    <row r="1249" spans="1:18" x14ac:dyDescent="0.25">
      <c r="A1249" s="784" t="s">
        <v>15123</v>
      </c>
      <c r="B1249" s="485">
        <v>10365.58</v>
      </c>
      <c r="C1249" s="358">
        <v>302</v>
      </c>
      <c r="D1249" s="486">
        <v>44659</v>
      </c>
      <c r="E1249" s="487">
        <v>2</v>
      </c>
      <c r="F1249" s="486" t="s">
        <v>13655</v>
      </c>
      <c r="G1249" s="359">
        <v>44669</v>
      </c>
      <c r="H1249" s="359"/>
      <c r="I1249" s="487" t="s">
        <v>511</v>
      </c>
      <c r="J1249" s="487">
        <v>95</v>
      </c>
      <c r="K1249" s="487">
        <v>0</v>
      </c>
      <c r="L1249" s="487">
        <v>38</v>
      </c>
      <c r="M1249" s="487">
        <v>0</v>
      </c>
      <c r="N1249" s="487">
        <v>1</v>
      </c>
      <c r="O1249" s="357" t="s">
        <v>640</v>
      </c>
      <c r="P1249" s="361" t="s">
        <v>15124</v>
      </c>
      <c r="Q1249" s="362" t="s">
        <v>11272</v>
      </c>
      <c r="R1249" s="230" t="s">
        <v>15125</v>
      </c>
    </row>
    <row r="1250" spans="1:18" x14ac:dyDescent="0.25">
      <c r="A1250" s="576">
        <v>108531</v>
      </c>
      <c r="B1250" s="469">
        <v>3383</v>
      </c>
      <c r="C1250" s="401">
        <v>50</v>
      </c>
      <c r="D1250" s="470">
        <v>44652</v>
      </c>
      <c r="E1250" s="471">
        <v>9</v>
      </c>
      <c r="F1250" s="472">
        <v>44657</v>
      </c>
      <c r="G1250" s="473">
        <v>44670</v>
      </c>
      <c r="H1250" s="229"/>
      <c r="I1250" s="474" t="s">
        <v>511</v>
      </c>
      <c r="J1250" s="474">
        <v>167</v>
      </c>
      <c r="K1250" s="474">
        <v>7</v>
      </c>
      <c r="L1250" s="474">
        <v>47</v>
      </c>
      <c r="M1250" s="474">
        <v>1</v>
      </c>
      <c r="N1250" s="474">
        <v>1</v>
      </c>
      <c r="O1250" s="526" t="s">
        <v>13667</v>
      </c>
      <c r="P1250" s="404"/>
      <c r="Q1250" s="405" t="s">
        <v>11425</v>
      </c>
      <c r="R1250" s="230" t="s">
        <v>15125</v>
      </c>
    </row>
    <row r="1251" spans="1:18" x14ac:dyDescent="0.25">
      <c r="A1251" s="746" t="s">
        <v>15126</v>
      </c>
      <c r="B1251" s="535">
        <v>5524.5</v>
      </c>
      <c r="C1251" s="461">
        <v>3</v>
      </c>
      <c r="D1251" s="537">
        <v>44545</v>
      </c>
      <c r="E1251" s="538">
        <v>3</v>
      </c>
      <c r="F1251" s="537">
        <v>44666</v>
      </c>
      <c r="G1251" s="462">
        <v>44672</v>
      </c>
      <c r="H1251" s="537"/>
      <c r="I1251" s="538" t="s">
        <v>511</v>
      </c>
      <c r="J1251" s="538">
        <v>1780</v>
      </c>
      <c r="K1251" s="538">
        <v>385</v>
      </c>
      <c r="L1251" s="538">
        <v>88</v>
      </c>
      <c r="M1251" s="538">
        <v>1</v>
      </c>
      <c r="N1251" s="538">
        <v>1</v>
      </c>
      <c r="O1251" s="459" t="s">
        <v>13672</v>
      </c>
      <c r="P1251" s="316" t="s">
        <v>187</v>
      </c>
      <c r="Q1251" s="464" t="s">
        <v>15091</v>
      </c>
      <c r="R1251" s="230" t="s">
        <v>15125</v>
      </c>
    </row>
    <row r="1252" spans="1:18" x14ac:dyDescent="0.25">
      <c r="A1252" s="786">
        <v>109244</v>
      </c>
      <c r="B1252" s="787">
        <v>4844.5</v>
      </c>
      <c r="C1252" s="788">
        <v>3</v>
      </c>
      <c r="D1252" s="789">
        <v>44658</v>
      </c>
      <c r="E1252" s="790">
        <v>3</v>
      </c>
      <c r="F1252" s="789">
        <v>44664</v>
      </c>
      <c r="G1252" s="791">
        <v>44669</v>
      </c>
      <c r="H1252" s="791"/>
      <c r="I1252" s="790" t="s">
        <v>511</v>
      </c>
      <c r="J1252" s="790">
        <v>507</v>
      </c>
      <c r="K1252" s="790">
        <v>75</v>
      </c>
      <c r="L1252" s="790">
        <v>50</v>
      </c>
      <c r="M1252" s="790">
        <v>1</v>
      </c>
      <c r="N1252" s="790">
        <v>1</v>
      </c>
      <c r="O1252" s="792" t="s">
        <v>13667</v>
      </c>
      <c r="P1252" s="463"/>
      <c r="Q1252" s="793" t="s">
        <v>11331</v>
      </c>
      <c r="R1252" s="230" t="s">
        <v>15127</v>
      </c>
    </row>
    <row r="1253" spans="1:18" x14ac:dyDescent="0.25">
      <c r="A1253" s="576" t="s">
        <v>15128</v>
      </c>
      <c r="B1253" s="469">
        <v>7125</v>
      </c>
      <c r="C1253" s="452" t="s">
        <v>15129</v>
      </c>
      <c r="D1253" s="470">
        <v>44456</v>
      </c>
      <c r="E1253" s="471">
        <v>15</v>
      </c>
      <c r="F1253" s="472">
        <v>44631</v>
      </c>
      <c r="G1253" s="473">
        <v>44666</v>
      </c>
      <c r="H1253" s="500"/>
      <c r="I1253" s="474" t="s">
        <v>511</v>
      </c>
      <c r="J1253" s="474">
        <v>2894</v>
      </c>
      <c r="K1253" s="474">
        <v>4</v>
      </c>
      <c r="L1253" s="474">
        <v>205</v>
      </c>
      <c r="M1253" s="474">
        <v>1</v>
      </c>
      <c r="N1253" s="474">
        <v>1</v>
      </c>
      <c r="O1253" s="526" t="s">
        <v>13672</v>
      </c>
      <c r="P1253" s="404" t="s">
        <v>14868</v>
      </c>
      <c r="Q1253" s="405" t="s">
        <v>11302</v>
      </c>
      <c r="R1253" s="230" t="s">
        <v>15127</v>
      </c>
    </row>
    <row r="1254" spans="1:18" x14ac:dyDescent="0.25">
      <c r="A1254" s="784" t="s">
        <v>15130</v>
      </c>
      <c r="B1254" s="485">
        <v>1690.42</v>
      </c>
      <c r="C1254" s="501" t="s">
        <v>15131</v>
      </c>
      <c r="D1254" s="486">
        <v>44659</v>
      </c>
      <c r="E1254" s="487">
        <v>2</v>
      </c>
      <c r="F1254" s="486" t="s">
        <v>13655</v>
      </c>
      <c r="G1254" s="359">
        <v>44666</v>
      </c>
      <c r="H1254" s="359"/>
      <c r="I1254" s="487" t="s">
        <v>511</v>
      </c>
      <c r="J1254" s="487">
        <v>95</v>
      </c>
      <c r="K1254" s="487">
        <v>0</v>
      </c>
      <c r="L1254" s="487">
        <v>38</v>
      </c>
      <c r="M1254" s="487">
        <v>0</v>
      </c>
      <c r="N1254" s="487">
        <v>1</v>
      </c>
      <c r="O1254" s="357" t="s">
        <v>640</v>
      </c>
      <c r="P1254" s="361" t="s">
        <v>15124</v>
      </c>
      <c r="Q1254" s="362" t="s">
        <v>11272</v>
      </c>
      <c r="R1254" s="230" t="s">
        <v>15127</v>
      </c>
    </row>
    <row r="1255" spans="1:18" x14ac:dyDescent="0.25">
      <c r="A1255" s="576">
        <v>109183</v>
      </c>
      <c r="B1255" s="469">
        <v>1972.25</v>
      </c>
      <c r="C1255" s="401">
        <v>15</v>
      </c>
      <c r="D1255" s="470">
        <v>44655</v>
      </c>
      <c r="E1255" s="471">
        <v>5</v>
      </c>
      <c r="F1255" s="472">
        <v>44658</v>
      </c>
      <c r="G1255" s="473">
        <v>44665</v>
      </c>
      <c r="H1255" s="229"/>
      <c r="I1255" s="474" t="s">
        <v>511</v>
      </c>
      <c r="J1255" s="474">
        <v>126</v>
      </c>
      <c r="K1255" s="474">
        <v>3</v>
      </c>
      <c r="L1255" s="474">
        <v>24</v>
      </c>
      <c r="M1255" s="474">
        <v>1</v>
      </c>
      <c r="N1255" s="474">
        <v>1</v>
      </c>
      <c r="O1255" s="526" t="s">
        <v>13667</v>
      </c>
      <c r="P1255" s="404"/>
      <c r="Q1255" s="405" t="s">
        <v>11382</v>
      </c>
      <c r="R1255" s="230" t="s">
        <v>15132</v>
      </c>
    </row>
    <row r="1256" spans="1:18" x14ac:dyDescent="0.25">
      <c r="A1256" s="576">
        <v>109309</v>
      </c>
      <c r="B1256" s="469">
        <v>3991.68</v>
      </c>
      <c r="C1256" s="401">
        <v>72</v>
      </c>
      <c r="D1256" s="470">
        <v>44656</v>
      </c>
      <c r="E1256" s="471">
        <v>5</v>
      </c>
      <c r="F1256" s="472">
        <v>44659</v>
      </c>
      <c r="G1256" s="473">
        <v>44666</v>
      </c>
      <c r="H1256" s="229"/>
      <c r="I1256" s="474" t="s">
        <v>511</v>
      </c>
      <c r="J1256" s="474">
        <v>177</v>
      </c>
      <c r="K1256" s="474">
        <v>9</v>
      </c>
      <c r="L1256" s="474">
        <v>59</v>
      </c>
      <c r="M1256" s="474">
        <v>1</v>
      </c>
      <c r="N1256" s="474">
        <v>1</v>
      </c>
      <c r="O1256" s="526" t="s">
        <v>13667</v>
      </c>
      <c r="P1256" s="404" t="s">
        <v>15133</v>
      </c>
      <c r="Q1256" s="405" t="s">
        <v>11417</v>
      </c>
      <c r="R1256" s="230" t="s">
        <v>15132</v>
      </c>
    </row>
    <row r="1257" spans="1:18" x14ac:dyDescent="0.25">
      <c r="A1257" s="576">
        <v>108941</v>
      </c>
      <c r="B1257" s="469">
        <v>4646.25</v>
      </c>
      <c r="C1257" s="401">
        <v>25</v>
      </c>
      <c r="D1257" s="470">
        <v>44669</v>
      </c>
      <c r="E1257" s="471">
        <v>10</v>
      </c>
      <c r="F1257" s="472" t="s">
        <v>13655</v>
      </c>
      <c r="G1257" s="473" t="s">
        <v>15134</v>
      </c>
      <c r="H1257" s="500"/>
      <c r="I1257" s="474" t="s">
        <v>511</v>
      </c>
      <c r="J1257" s="474">
        <v>3</v>
      </c>
      <c r="K1257" s="474">
        <v>3</v>
      </c>
      <c r="L1257" s="474">
        <v>1</v>
      </c>
      <c r="M1257" s="474">
        <v>1</v>
      </c>
      <c r="N1257" s="474">
        <v>0</v>
      </c>
      <c r="O1257" s="526" t="s">
        <v>798</v>
      </c>
      <c r="P1257" s="404" t="s">
        <v>15135</v>
      </c>
      <c r="Q1257" s="405" t="s">
        <v>11390</v>
      </c>
      <c r="R1257" s="230" t="s">
        <v>15136</v>
      </c>
    </row>
    <row r="1258" spans="1:18" x14ac:dyDescent="0.25">
      <c r="A1258" s="794">
        <v>108942</v>
      </c>
      <c r="B1258" s="672">
        <v>4399.5</v>
      </c>
      <c r="C1258" s="672">
        <v>25</v>
      </c>
      <c r="D1258" s="676">
        <v>44669</v>
      </c>
      <c r="E1258" s="679">
        <v>10</v>
      </c>
      <c r="F1258" s="676" t="s">
        <v>13655</v>
      </c>
      <c r="G1258" s="677" t="s">
        <v>15134</v>
      </c>
      <c r="H1258" s="500"/>
      <c r="I1258" s="679" t="s">
        <v>511</v>
      </c>
      <c r="J1258" s="679">
        <v>2</v>
      </c>
      <c r="K1258" s="679">
        <v>2</v>
      </c>
      <c r="L1258" s="679">
        <v>1</v>
      </c>
      <c r="M1258" s="679">
        <v>1</v>
      </c>
      <c r="N1258" s="679">
        <v>0</v>
      </c>
      <c r="O1258" s="680" t="s">
        <v>798</v>
      </c>
      <c r="P1258" s="681" t="s">
        <v>15137</v>
      </c>
      <c r="Q1258" s="405" t="s">
        <v>11390</v>
      </c>
      <c r="R1258" s="230" t="s">
        <v>15136</v>
      </c>
    </row>
    <row r="1259" spans="1:18" x14ac:dyDescent="0.25">
      <c r="A1259" s="784">
        <v>109344</v>
      </c>
      <c r="B1259" s="485">
        <v>6326</v>
      </c>
      <c r="C1259" s="358">
        <v>100</v>
      </c>
      <c r="D1259" s="486">
        <v>44656</v>
      </c>
      <c r="E1259" s="487">
        <v>2</v>
      </c>
      <c r="F1259" s="486">
        <v>44663</v>
      </c>
      <c r="G1259" s="359">
        <v>44665</v>
      </c>
      <c r="H1259" s="359"/>
      <c r="I1259" s="487" t="s">
        <v>511</v>
      </c>
      <c r="J1259" s="487">
        <v>92</v>
      </c>
      <c r="K1259" s="487">
        <v>20</v>
      </c>
      <c r="L1259" s="487">
        <v>30</v>
      </c>
      <c r="M1259" s="487">
        <v>1</v>
      </c>
      <c r="N1259" s="487">
        <v>1</v>
      </c>
      <c r="O1259" s="357" t="s">
        <v>13667</v>
      </c>
      <c r="P1259" s="361"/>
      <c r="Q1259" s="362" t="s">
        <v>14164</v>
      </c>
      <c r="R1259" s="230" t="s">
        <v>15136</v>
      </c>
    </row>
    <row r="1260" spans="1:18" x14ac:dyDescent="0.25">
      <c r="A1260" s="576" t="s">
        <v>15138</v>
      </c>
      <c r="B1260" s="469">
        <v>1900</v>
      </c>
      <c r="C1260" s="452" t="s">
        <v>3531</v>
      </c>
      <c r="D1260" s="470">
        <v>44568</v>
      </c>
      <c r="E1260" s="471">
        <v>5</v>
      </c>
      <c r="F1260" s="472">
        <v>44658</v>
      </c>
      <c r="G1260" s="473">
        <v>44665</v>
      </c>
      <c r="H1260" s="229"/>
      <c r="I1260" s="474" t="s">
        <v>13664</v>
      </c>
      <c r="J1260" s="474">
        <v>393</v>
      </c>
      <c r="K1260" s="474">
        <v>10</v>
      </c>
      <c r="L1260" s="474">
        <v>65</v>
      </c>
      <c r="M1260" s="474">
        <v>0</v>
      </c>
      <c r="N1260" s="474">
        <v>1</v>
      </c>
      <c r="O1260" s="526" t="s">
        <v>640</v>
      </c>
      <c r="P1260" s="404"/>
      <c r="Q1260" s="405" t="s">
        <v>11382</v>
      </c>
      <c r="R1260" s="230" t="s">
        <v>15136</v>
      </c>
    </row>
    <row r="1261" spans="1:18" x14ac:dyDescent="0.25">
      <c r="A1261" s="576">
        <v>108585</v>
      </c>
      <c r="B1261" s="469">
        <v>1520</v>
      </c>
      <c r="C1261" s="401">
        <v>40</v>
      </c>
      <c r="D1261" s="470">
        <v>44641</v>
      </c>
      <c r="E1261" s="471">
        <v>9</v>
      </c>
      <c r="F1261" s="472">
        <v>44652</v>
      </c>
      <c r="G1261" s="473">
        <v>44665</v>
      </c>
      <c r="H1261" s="500"/>
      <c r="I1261" s="474" t="s">
        <v>511</v>
      </c>
      <c r="J1261" s="474">
        <v>69</v>
      </c>
      <c r="K1261" s="474">
        <v>7</v>
      </c>
      <c r="L1261" s="474">
        <v>23</v>
      </c>
      <c r="M1261" s="474">
        <v>0</v>
      </c>
      <c r="N1261" s="474">
        <v>1</v>
      </c>
      <c r="O1261" s="526" t="s">
        <v>545</v>
      </c>
      <c r="P1261" s="404"/>
      <c r="Q1261" s="405" t="s">
        <v>15139</v>
      </c>
      <c r="R1261" s="230" t="s">
        <v>15140</v>
      </c>
    </row>
    <row r="1262" spans="1:18" x14ac:dyDescent="0.25">
      <c r="A1262" s="576" t="s">
        <v>15141</v>
      </c>
      <c r="B1262" s="469">
        <v>3163</v>
      </c>
      <c r="C1262" s="452" t="s">
        <v>2712</v>
      </c>
      <c r="D1262" s="470">
        <v>44659</v>
      </c>
      <c r="E1262" s="471">
        <v>5</v>
      </c>
      <c r="F1262" s="472">
        <v>44657</v>
      </c>
      <c r="G1262" s="473">
        <v>44664</v>
      </c>
      <c r="H1262" s="229"/>
      <c r="I1262" s="474" t="s">
        <v>511</v>
      </c>
      <c r="J1262" s="474">
        <v>919</v>
      </c>
      <c r="K1262" s="474">
        <v>50</v>
      </c>
      <c r="L1262" s="474">
        <v>110</v>
      </c>
      <c r="M1262" s="474">
        <v>0</v>
      </c>
      <c r="N1262" s="474">
        <v>1</v>
      </c>
      <c r="O1262" s="526" t="s">
        <v>13667</v>
      </c>
      <c r="P1262" s="404"/>
      <c r="Q1262" s="405" t="s">
        <v>11425</v>
      </c>
      <c r="R1262" s="230" t="s">
        <v>15140</v>
      </c>
    </row>
    <row r="1263" spans="1:18" x14ac:dyDescent="0.25">
      <c r="A1263" s="784">
        <v>108910</v>
      </c>
      <c r="B1263" s="485">
        <v>3408.8</v>
      </c>
      <c r="C1263" s="358">
        <v>8</v>
      </c>
      <c r="D1263" s="486">
        <v>44656</v>
      </c>
      <c r="E1263" s="487">
        <v>2</v>
      </c>
      <c r="F1263" s="486">
        <v>44659</v>
      </c>
      <c r="G1263" s="359">
        <v>44663</v>
      </c>
      <c r="H1263" s="359"/>
      <c r="I1263" s="487" t="s">
        <v>511</v>
      </c>
      <c r="J1263" s="487">
        <v>267</v>
      </c>
      <c r="K1263" s="487">
        <v>6</v>
      </c>
      <c r="L1263" s="487">
        <v>57</v>
      </c>
      <c r="M1263" s="487">
        <v>1</v>
      </c>
      <c r="N1263" s="487">
        <v>1</v>
      </c>
      <c r="O1263" s="357" t="s">
        <v>13667</v>
      </c>
      <c r="P1263" s="361"/>
      <c r="Q1263" s="362" t="s">
        <v>11417</v>
      </c>
      <c r="R1263" s="230" t="s">
        <v>15140</v>
      </c>
    </row>
    <row r="1264" spans="1:18" x14ac:dyDescent="0.25">
      <c r="A1264" s="307">
        <v>109307</v>
      </c>
      <c r="B1264" s="475">
        <v>4613</v>
      </c>
      <c r="C1264" s="309">
        <v>10</v>
      </c>
      <c r="D1264" s="476">
        <v>44662</v>
      </c>
      <c r="E1264" s="477">
        <v>3</v>
      </c>
      <c r="F1264" s="476">
        <v>44657</v>
      </c>
      <c r="G1264" s="310">
        <v>44662</v>
      </c>
      <c r="H1264" s="310"/>
      <c r="I1264" s="477" t="s">
        <v>511</v>
      </c>
      <c r="J1264" s="477">
        <v>645</v>
      </c>
      <c r="K1264" s="477">
        <v>42</v>
      </c>
      <c r="L1264" s="477">
        <v>62</v>
      </c>
      <c r="M1264" s="477">
        <v>1</v>
      </c>
      <c r="N1264" s="477">
        <v>1</v>
      </c>
      <c r="O1264" s="308" t="s">
        <v>13667</v>
      </c>
      <c r="P1264" s="312"/>
      <c r="Q1264" s="313" t="s">
        <v>11425</v>
      </c>
      <c r="R1264" s="230" t="s">
        <v>15142</v>
      </c>
    </row>
    <row r="1265" spans="1:18" x14ac:dyDescent="0.25">
      <c r="A1265" s="576">
        <v>109306</v>
      </c>
      <c r="B1265" s="469">
        <v>5032.8</v>
      </c>
      <c r="C1265" s="401">
        <v>72</v>
      </c>
      <c r="D1265" s="470">
        <v>44656</v>
      </c>
      <c r="E1265" s="471">
        <v>5</v>
      </c>
      <c r="F1265" s="472">
        <v>44655</v>
      </c>
      <c r="G1265" s="473">
        <v>44662</v>
      </c>
      <c r="H1265" s="500"/>
      <c r="I1265" s="474" t="s">
        <v>511</v>
      </c>
      <c r="J1265" s="474">
        <v>257</v>
      </c>
      <c r="K1265" s="474">
        <v>13</v>
      </c>
      <c r="L1265" s="474">
        <v>34</v>
      </c>
      <c r="M1265" s="474">
        <v>0</v>
      </c>
      <c r="N1265" s="474">
        <v>1</v>
      </c>
      <c r="O1265" s="526" t="s">
        <v>545</v>
      </c>
      <c r="P1265" s="404" t="s">
        <v>15143</v>
      </c>
      <c r="Q1265" s="405" t="s">
        <v>11477</v>
      </c>
      <c r="R1265" s="230" t="s">
        <v>15142</v>
      </c>
    </row>
    <row r="1266" spans="1:18" x14ac:dyDescent="0.25">
      <c r="A1266" s="576">
        <v>108042</v>
      </c>
      <c r="B1266" s="469">
        <v>2500</v>
      </c>
      <c r="C1266" s="401">
        <v>100</v>
      </c>
      <c r="D1266" s="470">
        <v>44656</v>
      </c>
      <c r="E1266" s="471">
        <v>7</v>
      </c>
      <c r="F1266" s="472">
        <v>44651</v>
      </c>
      <c r="G1266" s="473">
        <v>44662</v>
      </c>
      <c r="H1266" s="500"/>
      <c r="I1266" s="474" t="s">
        <v>511</v>
      </c>
      <c r="J1266" s="474">
        <v>89</v>
      </c>
      <c r="K1266" s="474">
        <v>7</v>
      </c>
      <c r="L1266" s="474">
        <v>45</v>
      </c>
      <c r="M1266" s="474">
        <v>0</v>
      </c>
      <c r="N1266" s="474">
        <v>1</v>
      </c>
      <c r="O1266" s="526" t="s">
        <v>545</v>
      </c>
      <c r="P1266" s="404"/>
      <c r="Q1266" s="405" t="s">
        <v>11438</v>
      </c>
      <c r="R1266" s="230" t="s">
        <v>15142</v>
      </c>
    </row>
    <row r="1267" spans="1:18" x14ac:dyDescent="0.25">
      <c r="A1267" s="576" t="s">
        <v>15144</v>
      </c>
      <c r="B1267" s="469">
        <v>1500</v>
      </c>
      <c r="C1267" s="401">
        <v>11</v>
      </c>
      <c r="D1267" s="470">
        <v>44502</v>
      </c>
      <c r="E1267" s="471">
        <v>10</v>
      </c>
      <c r="F1267" s="472">
        <v>44649</v>
      </c>
      <c r="G1267" s="473">
        <v>44662</v>
      </c>
      <c r="H1267" s="500" t="s">
        <v>8935</v>
      </c>
      <c r="I1267" s="474" t="s">
        <v>511</v>
      </c>
      <c r="J1267" s="474">
        <v>624</v>
      </c>
      <c r="K1267" s="474">
        <v>25</v>
      </c>
      <c r="L1267" s="474">
        <v>77</v>
      </c>
      <c r="M1267" s="474">
        <v>1</v>
      </c>
      <c r="N1267" s="474">
        <v>1</v>
      </c>
      <c r="O1267" s="526" t="s">
        <v>13672</v>
      </c>
      <c r="P1267" s="404" t="s">
        <v>187</v>
      </c>
      <c r="Q1267" s="405" t="s">
        <v>14199</v>
      </c>
      <c r="R1267" s="230" t="s">
        <v>15142</v>
      </c>
    </row>
    <row r="1268" spans="1:18" x14ac:dyDescent="0.25">
      <c r="A1268" s="576" t="s">
        <v>15145</v>
      </c>
      <c r="B1268" s="469">
        <v>1945.97</v>
      </c>
      <c r="C1268" s="452">
        <v>13</v>
      </c>
      <c r="D1268" s="470">
        <v>44638</v>
      </c>
      <c r="E1268" s="471">
        <v>15</v>
      </c>
      <c r="F1268" s="472"/>
      <c r="G1268" s="473" t="s">
        <v>724</v>
      </c>
      <c r="H1268" s="500" t="s">
        <v>8935</v>
      </c>
      <c r="I1268" s="474" t="s">
        <v>511</v>
      </c>
      <c r="J1268" s="474">
        <v>882</v>
      </c>
      <c r="K1268" s="474">
        <v>10</v>
      </c>
      <c r="L1268" s="474">
        <v>57</v>
      </c>
      <c r="M1268" s="474">
        <v>1</v>
      </c>
      <c r="N1268" s="474">
        <v>1</v>
      </c>
      <c r="O1268" s="526" t="s">
        <v>13667</v>
      </c>
      <c r="P1268" s="404"/>
      <c r="Q1268" s="405"/>
      <c r="R1268" s="230" t="s">
        <v>15146</v>
      </c>
    </row>
    <row r="1269" spans="1:18" x14ac:dyDescent="0.25">
      <c r="A1269" s="576" t="s">
        <v>15147</v>
      </c>
      <c r="B1269" s="469">
        <v>2896.28</v>
      </c>
      <c r="C1269" s="452" t="s">
        <v>15148</v>
      </c>
      <c r="D1269" s="470">
        <v>44638</v>
      </c>
      <c r="E1269" s="471">
        <v>15</v>
      </c>
      <c r="F1269" s="472">
        <v>44637</v>
      </c>
      <c r="G1269" s="473">
        <v>44659</v>
      </c>
      <c r="H1269" s="500"/>
      <c r="I1269" s="474" t="s">
        <v>511</v>
      </c>
      <c r="J1269" s="474">
        <v>882</v>
      </c>
      <c r="K1269" s="474">
        <v>10</v>
      </c>
      <c r="L1269" s="474">
        <v>57</v>
      </c>
      <c r="M1269" s="474">
        <v>1</v>
      </c>
      <c r="N1269" s="474">
        <v>1</v>
      </c>
      <c r="O1269" s="526" t="s">
        <v>13667</v>
      </c>
      <c r="P1269" s="404"/>
      <c r="Q1269" s="405" t="s">
        <v>11678</v>
      </c>
      <c r="R1269" s="230" t="s">
        <v>15146</v>
      </c>
    </row>
    <row r="1270" spans="1:18" x14ac:dyDescent="0.25">
      <c r="A1270" s="307">
        <v>109173</v>
      </c>
      <c r="B1270" s="475">
        <v>7663</v>
      </c>
      <c r="C1270" s="309">
        <v>10</v>
      </c>
      <c r="D1270" s="476">
        <v>44662</v>
      </c>
      <c r="E1270" s="477">
        <v>3</v>
      </c>
      <c r="F1270" s="476">
        <v>44657</v>
      </c>
      <c r="G1270" s="310">
        <v>44662</v>
      </c>
      <c r="H1270" s="476"/>
      <c r="I1270" s="477" t="s">
        <v>511</v>
      </c>
      <c r="J1270" s="477">
        <v>1</v>
      </c>
      <c r="K1270" s="477">
        <v>1</v>
      </c>
      <c r="L1270" s="477">
        <v>1</v>
      </c>
      <c r="M1270" s="477">
        <v>1</v>
      </c>
      <c r="N1270" s="477">
        <v>0</v>
      </c>
      <c r="O1270" s="308" t="s">
        <v>798</v>
      </c>
      <c r="P1270" s="312" t="s">
        <v>15149</v>
      </c>
      <c r="Q1270" s="313" t="s">
        <v>11425</v>
      </c>
      <c r="R1270" s="230" t="s">
        <v>15146</v>
      </c>
    </row>
    <row r="1271" spans="1:18" x14ac:dyDescent="0.25">
      <c r="A1271" s="307">
        <v>109174</v>
      </c>
      <c r="B1271" s="475">
        <v>7362</v>
      </c>
      <c r="C1271" s="309">
        <v>10</v>
      </c>
      <c r="D1271" s="476">
        <v>44655</v>
      </c>
      <c r="E1271" s="477">
        <v>3</v>
      </c>
      <c r="F1271" s="476">
        <v>44657</v>
      </c>
      <c r="G1271" s="310">
        <v>44662</v>
      </c>
      <c r="H1271" s="476"/>
      <c r="I1271" s="477" t="s">
        <v>511</v>
      </c>
      <c r="J1271" s="477">
        <v>2</v>
      </c>
      <c r="K1271" s="477">
        <v>0</v>
      </c>
      <c r="L1271" s="477">
        <v>1</v>
      </c>
      <c r="M1271" s="477">
        <v>1</v>
      </c>
      <c r="N1271" s="477">
        <v>1</v>
      </c>
      <c r="O1271" s="308" t="s">
        <v>13667</v>
      </c>
      <c r="P1271" s="312" t="s">
        <v>15150</v>
      </c>
      <c r="Q1271" s="313" t="s">
        <v>11425</v>
      </c>
      <c r="R1271" s="230" t="s">
        <v>15146</v>
      </c>
    </row>
    <row r="1272" spans="1:18" x14ac:dyDescent="0.25">
      <c r="A1272" s="185">
        <v>109381</v>
      </c>
      <c r="B1272" s="560">
        <v>258.82</v>
      </c>
      <c r="C1272" s="187">
        <v>16</v>
      </c>
      <c r="D1272" s="561"/>
      <c r="E1272" s="562"/>
      <c r="F1272" s="563"/>
      <c r="G1272" s="190">
        <v>44659</v>
      </c>
      <c r="H1272" s="191"/>
      <c r="I1272" s="559"/>
      <c r="J1272" s="559"/>
      <c r="K1272" s="559"/>
      <c r="L1272" s="559"/>
      <c r="M1272" s="559">
        <v>1</v>
      </c>
      <c r="N1272" s="559"/>
      <c r="O1272" s="186"/>
      <c r="P1272" s="192" t="s">
        <v>776</v>
      </c>
      <c r="Q1272" s="193" t="s">
        <v>15151</v>
      </c>
      <c r="R1272" s="230" t="s">
        <v>15146</v>
      </c>
    </row>
    <row r="1273" spans="1:18" x14ac:dyDescent="0.25">
      <c r="A1273" s="185">
        <v>108335</v>
      </c>
      <c r="B1273" s="560">
        <v>1500</v>
      </c>
      <c r="C1273" s="187">
        <v>4</v>
      </c>
      <c r="D1273" s="561">
        <v>44669</v>
      </c>
      <c r="E1273" s="562">
        <v>10</v>
      </c>
      <c r="F1273" s="563" t="s">
        <v>13655</v>
      </c>
      <c r="G1273" s="190" t="s">
        <v>724</v>
      </c>
      <c r="H1273" s="191"/>
      <c r="I1273" s="559" t="s">
        <v>13664</v>
      </c>
      <c r="J1273" s="559">
        <v>471</v>
      </c>
      <c r="K1273" s="559">
        <v>14</v>
      </c>
      <c r="L1273" s="559">
        <v>86</v>
      </c>
      <c r="M1273" s="559">
        <v>1</v>
      </c>
      <c r="N1273" s="559">
        <v>1</v>
      </c>
      <c r="O1273" s="186" t="s">
        <v>13713</v>
      </c>
      <c r="P1273" s="192"/>
      <c r="Q1273" s="193" t="s">
        <v>15152</v>
      </c>
      <c r="R1273" s="230" t="s">
        <v>15153</v>
      </c>
    </row>
    <row r="1274" spans="1:18" x14ac:dyDescent="0.25">
      <c r="A1274" s="576" t="s">
        <v>15154</v>
      </c>
      <c r="B1274" s="785">
        <v>1350</v>
      </c>
      <c r="C1274" s="452" t="s">
        <v>11472</v>
      </c>
      <c r="D1274" s="470">
        <v>44579</v>
      </c>
      <c r="E1274" s="471">
        <v>5</v>
      </c>
      <c r="F1274" s="472">
        <v>44652</v>
      </c>
      <c r="G1274" s="473">
        <v>44659</v>
      </c>
      <c r="H1274" s="229"/>
      <c r="I1274" s="474" t="s">
        <v>511</v>
      </c>
      <c r="J1274" s="474">
        <v>328</v>
      </c>
      <c r="K1274" s="474">
        <v>11</v>
      </c>
      <c r="L1274" s="474">
        <v>47</v>
      </c>
      <c r="M1274" s="474">
        <v>1</v>
      </c>
      <c r="N1274" s="474">
        <v>1</v>
      </c>
      <c r="O1274" s="526" t="s">
        <v>13667</v>
      </c>
      <c r="P1274" s="404"/>
      <c r="Q1274" s="405" t="s">
        <v>11390</v>
      </c>
      <c r="R1274" s="230" t="s">
        <v>15153</v>
      </c>
    </row>
    <row r="1275" spans="1:18" x14ac:dyDescent="0.25">
      <c r="A1275" s="576">
        <v>108859</v>
      </c>
      <c r="B1275" s="469">
        <v>3457</v>
      </c>
      <c r="C1275" s="401">
        <v>10</v>
      </c>
      <c r="D1275" s="470">
        <v>44642</v>
      </c>
      <c r="E1275" s="471">
        <v>5</v>
      </c>
      <c r="F1275" s="472">
        <v>44652</v>
      </c>
      <c r="G1275" s="473">
        <v>44658</v>
      </c>
      <c r="H1275" s="500"/>
      <c r="I1275" s="474" t="s">
        <v>13664</v>
      </c>
      <c r="J1275" s="474">
        <v>576</v>
      </c>
      <c r="K1275" s="474">
        <v>26</v>
      </c>
      <c r="L1275" s="474">
        <v>106</v>
      </c>
      <c r="M1275" s="474">
        <v>0</v>
      </c>
      <c r="N1275" s="474">
        <v>1</v>
      </c>
      <c r="O1275" s="526" t="s">
        <v>640</v>
      </c>
      <c r="P1275" s="404"/>
      <c r="Q1275" s="405" t="s">
        <v>2896</v>
      </c>
      <c r="R1275" s="230" t="s">
        <v>15153</v>
      </c>
    </row>
    <row r="1276" spans="1:18" x14ac:dyDescent="0.25">
      <c r="A1276" s="576">
        <v>108514</v>
      </c>
      <c r="B1276" s="469">
        <v>3054</v>
      </c>
      <c r="C1276" s="401">
        <v>100</v>
      </c>
      <c r="D1276" s="470">
        <v>44642</v>
      </c>
      <c r="E1276" s="471">
        <v>5</v>
      </c>
      <c r="F1276" s="472">
        <v>44650</v>
      </c>
      <c r="G1276" s="473">
        <v>44658</v>
      </c>
      <c r="H1276" s="500"/>
      <c r="I1276" s="474" t="s">
        <v>511</v>
      </c>
      <c r="J1276" s="474">
        <v>75</v>
      </c>
      <c r="K1276" s="474">
        <v>0</v>
      </c>
      <c r="L1276" s="474">
        <v>28</v>
      </c>
      <c r="M1276" s="474">
        <v>1</v>
      </c>
      <c r="N1276" s="474">
        <v>1</v>
      </c>
      <c r="O1276" s="526" t="s">
        <v>13667</v>
      </c>
      <c r="P1276" s="404"/>
      <c r="Q1276" s="405" t="s">
        <v>11483</v>
      </c>
      <c r="R1276" s="230" t="s">
        <v>15153</v>
      </c>
    </row>
    <row r="1277" spans="1:18" x14ac:dyDescent="0.25">
      <c r="A1277" s="576" t="s">
        <v>15155</v>
      </c>
      <c r="B1277" s="469">
        <v>57447</v>
      </c>
      <c r="C1277" s="452">
        <v>90</v>
      </c>
      <c r="D1277" s="470">
        <v>44432</v>
      </c>
      <c r="E1277" s="471">
        <v>15</v>
      </c>
      <c r="F1277" s="472">
        <v>44627</v>
      </c>
      <c r="G1277" s="473">
        <v>44658</v>
      </c>
      <c r="H1277" s="500"/>
      <c r="I1277" s="474" t="s">
        <v>511</v>
      </c>
      <c r="J1277" s="474">
        <v>3746</v>
      </c>
      <c r="K1277" s="474">
        <v>5</v>
      </c>
      <c r="L1277" s="474">
        <v>238</v>
      </c>
      <c r="M1277" s="474">
        <v>1</v>
      </c>
      <c r="N1277" s="474">
        <v>1</v>
      </c>
      <c r="O1277" s="526" t="s">
        <v>13832</v>
      </c>
      <c r="P1277" s="404" t="s">
        <v>14868</v>
      </c>
      <c r="Q1277" s="405" t="s">
        <v>11492</v>
      </c>
      <c r="R1277" s="230" t="s">
        <v>15153</v>
      </c>
    </row>
    <row r="1278" spans="1:18" x14ac:dyDescent="0.25">
      <c r="A1278" s="716">
        <v>109020</v>
      </c>
      <c r="B1278" s="795">
        <v>862.5</v>
      </c>
      <c r="C1278" s="796">
        <v>150</v>
      </c>
      <c r="D1278" s="797">
        <v>44662</v>
      </c>
      <c r="E1278" s="798">
        <v>5</v>
      </c>
      <c r="F1278" s="799">
        <v>44655</v>
      </c>
      <c r="G1278" s="515">
        <v>44662</v>
      </c>
      <c r="H1278" s="500"/>
      <c r="I1278" s="800" t="s">
        <v>511</v>
      </c>
      <c r="J1278" s="800">
        <v>7</v>
      </c>
      <c r="K1278" s="800">
        <v>0</v>
      </c>
      <c r="L1278" s="800">
        <v>7</v>
      </c>
      <c r="M1278" s="800">
        <v>1</v>
      </c>
      <c r="N1278" s="800">
        <v>1</v>
      </c>
      <c r="O1278" s="512" t="s">
        <v>13667</v>
      </c>
      <c r="P1278" s="516"/>
      <c r="Q1278" s="405" t="s">
        <v>11477</v>
      </c>
      <c r="R1278" s="230" t="s">
        <v>15153</v>
      </c>
    </row>
    <row r="1279" spans="1:18" x14ac:dyDescent="0.25">
      <c r="A1279" s="576">
        <v>109021</v>
      </c>
      <c r="B1279" s="795">
        <v>1572.5</v>
      </c>
      <c r="C1279" s="796">
        <v>150</v>
      </c>
      <c r="D1279" s="797">
        <v>44662</v>
      </c>
      <c r="E1279" s="798">
        <v>5</v>
      </c>
      <c r="F1279" s="799">
        <v>44655</v>
      </c>
      <c r="G1279" s="515">
        <v>44662</v>
      </c>
      <c r="H1279" s="500"/>
      <c r="I1279" s="800" t="s">
        <v>511</v>
      </c>
      <c r="J1279" s="800">
        <v>4</v>
      </c>
      <c r="K1279" s="800">
        <v>0</v>
      </c>
      <c r="L1279" s="800">
        <v>4</v>
      </c>
      <c r="M1279" s="800">
        <v>1</v>
      </c>
      <c r="N1279" s="800">
        <v>1</v>
      </c>
      <c r="O1279" s="512" t="s">
        <v>13667</v>
      </c>
      <c r="P1279" s="516"/>
      <c r="Q1279" s="405" t="s">
        <v>11477</v>
      </c>
      <c r="R1279" s="230" t="s">
        <v>15153</v>
      </c>
    </row>
    <row r="1280" spans="1:18" x14ac:dyDescent="0.25">
      <c r="A1280" s="307">
        <v>108145</v>
      </c>
      <c r="B1280" s="475">
        <v>120.97</v>
      </c>
      <c r="C1280" s="309">
        <v>1</v>
      </c>
      <c r="D1280" s="476">
        <v>44622</v>
      </c>
      <c r="E1280" s="477">
        <v>3</v>
      </c>
      <c r="F1280" s="476">
        <v>44645</v>
      </c>
      <c r="G1280" s="310">
        <v>44650</v>
      </c>
      <c r="H1280" s="476"/>
      <c r="I1280" s="477" t="s">
        <v>13664</v>
      </c>
      <c r="J1280" s="477">
        <v>215</v>
      </c>
      <c r="K1280" s="477">
        <v>25</v>
      </c>
      <c r="L1280" s="477">
        <v>75</v>
      </c>
      <c r="M1280" s="477">
        <v>0</v>
      </c>
      <c r="N1280" s="477">
        <v>1</v>
      </c>
      <c r="O1280" s="308" t="s">
        <v>640</v>
      </c>
      <c r="P1280" s="312"/>
      <c r="Q1280" s="313" t="s">
        <v>15156</v>
      </c>
      <c r="R1280" s="230" t="s">
        <v>15157</v>
      </c>
    </row>
    <row r="1281" spans="1:18" x14ac:dyDescent="0.25">
      <c r="A1281" s="576" t="s">
        <v>15158</v>
      </c>
      <c r="B1281" s="469">
        <v>5083.8900000000003</v>
      </c>
      <c r="C1281" s="452">
        <v>43</v>
      </c>
      <c r="D1281" s="470">
        <v>44638</v>
      </c>
      <c r="E1281" s="471">
        <v>5</v>
      </c>
      <c r="F1281" s="472">
        <v>44649</v>
      </c>
      <c r="G1281" s="473">
        <v>44656</v>
      </c>
      <c r="H1281" s="500"/>
      <c r="I1281" s="474" t="s">
        <v>511</v>
      </c>
      <c r="J1281" s="474">
        <v>599</v>
      </c>
      <c r="K1281" s="474">
        <v>8</v>
      </c>
      <c r="L1281" s="474">
        <v>122</v>
      </c>
      <c r="M1281" s="474">
        <v>1</v>
      </c>
      <c r="N1281" s="474">
        <v>1</v>
      </c>
      <c r="O1281" s="526" t="s">
        <v>13713</v>
      </c>
      <c r="P1281" s="404"/>
      <c r="Q1281" s="405" t="s">
        <v>15159</v>
      </c>
      <c r="R1281" s="230" t="s">
        <v>15157</v>
      </c>
    </row>
    <row r="1282" spans="1:18" x14ac:dyDescent="0.25">
      <c r="A1282" s="576">
        <v>108937</v>
      </c>
      <c r="B1282" s="469">
        <v>2509.5</v>
      </c>
      <c r="C1282" s="401">
        <v>15</v>
      </c>
      <c r="D1282" s="470">
        <v>44669</v>
      </c>
      <c r="E1282" s="471">
        <v>10</v>
      </c>
      <c r="F1282" s="472">
        <v>44652</v>
      </c>
      <c r="G1282" s="473">
        <v>44666</v>
      </c>
      <c r="H1282" s="500"/>
      <c r="I1282" s="474" t="s">
        <v>511</v>
      </c>
      <c r="J1282" s="474">
        <v>1</v>
      </c>
      <c r="K1282" s="474">
        <v>1</v>
      </c>
      <c r="L1282" s="474">
        <v>1</v>
      </c>
      <c r="M1282" s="474">
        <v>1</v>
      </c>
      <c r="N1282" s="474">
        <v>0</v>
      </c>
      <c r="O1282" s="526" t="s">
        <v>798</v>
      </c>
      <c r="P1282" s="404" t="s">
        <v>15160</v>
      </c>
      <c r="Q1282" s="405" t="s">
        <v>11390</v>
      </c>
      <c r="R1282" s="230" t="s">
        <v>15157</v>
      </c>
    </row>
    <row r="1283" spans="1:18" x14ac:dyDescent="0.25">
      <c r="A1283" s="576">
        <v>108938</v>
      </c>
      <c r="B1283" s="469">
        <v>6250</v>
      </c>
      <c r="C1283" s="401">
        <v>25</v>
      </c>
      <c r="D1283" s="470">
        <v>44669</v>
      </c>
      <c r="E1283" s="471">
        <v>10</v>
      </c>
      <c r="F1283" s="472">
        <v>44652</v>
      </c>
      <c r="G1283" s="473">
        <v>44666</v>
      </c>
      <c r="H1283" s="500"/>
      <c r="I1283" s="474" t="s">
        <v>511</v>
      </c>
      <c r="J1283" s="474">
        <v>2</v>
      </c>
      <c r="K1283" s="474">
        <v>0</v>
      </c>
      <c r="L1283" s="474">
        <v>1</v>
      </c>
      <c r="M1283" s="474">
        <v>1</v>
      </c>
      <c r="N1283" s="474">
        <v>1</v>
      </c>
      <c r="O1283" s="526" t="s">
        <v>13667</v>
      </c>
      <c r="P1283" s="404" t="s">
        <v>15150</v>
      </c>
      <c r="Q1283" s="405" t="s">
        <v>11390</v>
      </c>
      <c r="R1283" s="230" t="s">
        <v>15157</v>
      </c>
    </row>
    <row r="1284" spans="1:18" x14ac:dyDescent="0.25">
      <c r="A1284" s="576">
        <v>109226</v>
      </c>
      <c r="B1284" s="469">
        <v>1800</v>
      </c>
      <c r="C1284" s="401">
        <v>220</v>
      </c>
      <c r="D1284" s="470">
        <v>44663</v>
      </c>
      <c r="E1284" s="471">
        <v>5</v>
      </c>
      <c r="F1284" s="472">
        <v>44652</v>
      </c>
      <c r="G1284" s="473">
        <v>44659</v>
      </c>
      <c r="H1284" s="500"/>
      <c r="I1284" s="474" t="s">
        <v>511</v>
      </c>
      <c r="J1284" s="474">
        <v>4</v>
      </c>
      <c r="K1284" s="474">
        <v>0</v>
      </c>
      <c r="L1284" s="474">
        <v>2</v>
      </c>
      <c r="M1284" s="474">
        <v>0</v>
      </c>
      <c r="N1284" s="474">
        <v>1</v>
      </c>
      <c r="O1284" s="526" t="s">
        <v>545</v>
      </c>
      <c r="P1284" s="404"/>
      <c r="Q1284" s="405" t="s">
        <v>11390</v>
      </c>
      <c r="R1284" s="230" t="s">
        <v>15157</v>
      </c>
    </row>
    <row r="1285" spans="1:18" x14ac:dyDescent="0.25">
      <c r="A1285" s="307" t="s">
        <v>15161</v>
      </c>
      <c r="B1285" s="475">
        <v>1188</v>
      </c>
      <c r="C1285" s="534" t="s">
        <v>15162</v>
      </c>
      <c r="D1285" s="476">
        <v>44655</v>
      </c>
      <c r="E1285" s="477">
        <v>5</v>
      </c>
      <c r="F1285" s="476">
        <v>44650</v>
      </c>
      <c r="G1285" s="310">
        <v>44655</v>
      </c>
      <c r="H1285" s="476"/>
      <c r="I1285" s="477" t="s">
        <v>511</v>
      </c>
      <c r="J1285" s="477">
        <v>0</v>
      </c>
      <c r="K1285" s="477">
        <v>27</v>
      </c>
      <c r="L1285" s="477">
        <v>0</v>
      </c>
      <c r="M1285" s="477">
        <v>0</v>
      </c>
      <c r="N1285" s="477">
        <v>0</v>
      </c>
      <c r="O1285" s="308">
        <v>0</v>
      </c>
      <c r="P1285" s="312" t="s">
        <v>15086</v>
      </c>
      <c r="Q1285" s="313" t="s">
        <v>11483</v>
      </c>
      <c r="R1285" s="230" t="s">
        <v>15163</v>
      </c>
    </row>
    <row r="1286" spans="1:18" x14ac:dyDescent="0.25">
      <c r="A1286" s="185">
        <v>108907</v>
      </c>
      <c r="B1286" s="560">
        <v>1932</v>
      </c>
      <c r="C1286" s="435" t="s">
        <v>15164</v>
      </c>
      <c r="D1286" s="561">
        <v>44650</v>
      </c>
      <c r="E1286" s="562">
        <v>5</v>
      </c>
      <c r="F1286" s="563" t="s">
        <v>13655</v>
      </c>
      <c r="G1286" s="190" t="s">
        <v>724</v>
      </c>
      <c r="H1286" s="564"/>
      <c r="I1286" s="559" t="s">
        <v>511</v>
      </c>
      <c r="J1286" s="559">
        <v>0</v>
      </c>
      <c r="K1286" s="559">
        <v>70</v>
      </c>
      <c r="L1286" s="559">
        <v>0</v>
      </c>
      <c r="M1286" s="559">
        <v>0</v>
      </c>
      <c r="N1286" s="559">
        <v>0</v>
      </c>
      <c r="O1286" s="186">
        <v>0</v>
      </c>
      <c r="P1286" s="192" t="s">
        <v>4243</v>
      </c>
      <c r="Q1286" s="193" t="s">
        <v>15094</v>
      </c>
      <c r="R1286" s="230" t="s">
        <v>15163</v>
      </c>
    </row>
    <row r="1287" spans="1:18" x14ac:dyDescent="0.25">
      <c r="A1287" s="576" t="s">
        <v>15165</v>
      </c>
      <c r="B1287" s="469">
        <v>3301.06</v>
      </c>
      <c r="C1287" s="452" t="s">
        <v>11521</v>
      </c>
      <c r="D1287" s="470">
        <v>44652</v>
      </c>
      <c r="E1287" s="471">
        <v>5</v>
      </c>
      <c r="F1287" s="472">
        <v>44648</v>
      </c>
      <c r="G1287" s="473">
        <v>44655</v>
      </c>
      <c r="H1287" s="500"/>
      <c r="I1287" s="559" t="s">
        <v>511</v>
      </c>
      <c r="J1287" s="474">
        <v>263</v>
      </c>
      <c r="K1287" s="474">
        <v>0</v>
      </c>
      <c r="L1287" s="474">
        <v>82</v>
      </c>
      <c r="M1287" s="474">
        <v>1</v>
      </c>
      <c r="N1287" s="474">
        <v>1</v>
      </c>
      <c r="O1287" s="526" t="s">
        <v>13667</v>
      </c>
      <c r="P1287" s="404"/>
      <c r="Q1287" s="405" t="s">
        <v>15166</v>
      </c>
      <c r="R1287" s="230" t="s">
        <v>15163</v>
      </c>
    </row>
    <row r="1288" spans="1:18" x14ac:dyDescent="0.25">
      <c r="A1288" s="801">
        <v>109213</v>
      </c>
      <c r="B1288" s="659">
        <v>6000</v>
      </c>
      <c r="C1288" s="660">
        <v>20</v>
      </c>
      <c r="D1288" s="661">
        <v>44655</v>
      </c>
      <c r="E1288" s="802">
        <v>1</v>
      </c>
      <c r="F1288" s="661" t="s">
        <v>13655</v>
      </c>
      <c r="G1288" s="663"/>
      <c r="H1288" s="663"/>
      <c r="I1288" s="662" t="s">
        <v>511</v>
      </c>
      <c r="J1288" s="662">
        <v>235</v>
      </c>
      <c r="K1288" s="662">
        <v>7</v>
      </c>
      <c r="L1288" s="662">
        <v>79</v>
      </c>
      <c r="M1288" s="662">
        <v>1</v>
      </c>
      <c r="N1288" s="662">
        <v>1</v>
      </c>
      <c r="O1288" s="658" t="s">
        <v>13713</v>
      </c>
      <c r="P1288" s="664"/>
      <c r="Q1288" s="665" t="s">
        <v>15167</v>
      </c>
      <c r="R1288" s="230" t="s">
        <v>15163</v>
      </c>
    </row>
    <row r="1289" spans="1:18" x14ac:dyDescent="0.25">
      <c r="A1289" s="576">
        <v>106595</v>
      </c>
      <c r="B1289" s="469">
        <v>3178</v>
      </c>
      <c r="C1289" s="401">
        <v>200</v>
      </c>
      <c r="D1289" s="470">
        <v>44621</v>
      </c>
      <c r="E1289" s="471">
        <v>10</v>
      </c>
      <c r="F1289" s="472">
        <v>44613</v>
      </c>
      <c r="G1289" s="473">
        <v>44655</v>
      </c>
      <c r="H1289" s="500"/>
      <c r="I1289" s="474" t="s">
        <v>511</v>
      </c>
      <c r="J1289" s="474">
        <v>7</v>
      </c>
      <c r="K1289" s="474">
        <v>0</v>
      </c>
      <c r="L1289" s="474">
        <v>1</v>
      </c>
      <c r="M1289" s="474">
        <v>1</v>
      </c>
      <c r="N1289" s="474">
        <v>0</v>
      </c>
      <c r="O1289" s="526" t="s">
        <v>798</v>
      </c>
      <c r="P1289" s="404"/>
      <c r="Q1289" s="405" t="s">
        <v>11670</v>
      </c>
      <c r="R1289" s="230" t="s">
        <v>15168</v>
      </c>
    </row>
    <row r="1290" spans="1:18" x14ac:dyDescent="0.25">
      <c r="A1290" s="576">
        <v>108392</v>
      </c>
      <c r="B1290" s="469">
        <v>2791.25</v>
      </c>
      <c r="C1290" s="401">
        <v>5</v>
      </c>
      <c r="D1290" s="470">
        <v>44655</v>
      </c>
      <c r="E1290" s="471">
        <v>5</v>
      </c>
      <c r="F1290" s="472">
        <v>44645</v>
      </c>
      <c r="G1290" s="473">
        <v>44652</v>
      </c>
      <c r="H1290" s="500"/>
      <c r="I1290" s="474" t="s">
        <v>511</v>
      </c>
      <c r="J1290" s="474">
        <v>835</v>
      </c>
      <c r="K1290" s="474">
        <v>9</v>
      </c>
      <c r="L1290" s="474">
        <v>94</v>
      </c>
      <c r="M1290" s="474">
        <v>1</v>
      </c>
      <c r="N1290" s="474">
        <v>1</v>
      </c>
      <c r="O1290" s="526" t="s">
        <v>13713</v>
      </c>
      <c r="P1290" s="404"/>
      <c r="Q1290" s="405" t="s">
        <v>11554</v>
      </c>
      <c r="R1290" s="230" t="s">
        <v>15168</v>
      </c>
    </row>
    <row r="1291" spans="1:18" x14ac:dyDescent="0.25">
      <c r="A1291" s="714" t="s">
        <v>15169</v>
      </c>
      <c r="B1291" s="469">
        <v>945.77599999999995</v>
      </c>
      <c r="C1291" s="452">
        <v>122</v>
      </c>
      <c r="D1291" s="470">
        <v>44617</v>
      </c>
      <c r="E1291" s="471">
        <v>5</v>
      </c>
      <c r="F1291" s="472">
        <v>44645</v>
      </c>
      <c r="G1291" s="473">
        <v>44652</v>
      </c>
      <c r="H1291" s="500"/>
      <c r="I1291" s="474" t="s">
        <v>511</v>
      </c>
      <c r="J1291" s="474">
        <v>2</v>
      </c>
      <c r="K1291" s="474">
        <v>0</v>
      </c>
      <c r="L1291" s="474">
        <v>2</v>
      </c>
      <c r="M1291" s="474">
        <v>1</v>
      </c>
      <c r="N1291" s="474">
        <v>0</v>
      </c>
      <c r="O1291" s="526" t="s">
        <v>798</v>
      </c>
      <c r="P1291" s="526"/>
      <c r="Q1291" s="405" t="s">
        <v>11554</v>
      </c>
      <c r="R1291" s="230" t="s">
        <v>15170</v>
      </c>
    </row>
    <row r="1292" spans="1:18" x14ac:dyDescent="0.25">
      <c r="A1292" s="307" t="s">
        <v>15171</v>
      </c>
      <c r="B1292" s="475">
        <v>2092.5</v>
      </c>
      <c r="C1292" s="309">
        <v>35</v>
      </c>
      <c r="D1292" s="476">
        <v>44636</v>
      </c>
      <c r="E1292" s="477">
        <v>3</v>
      </c>
      <c r="F1292" s="476">
        <v>44648</v>
      </c>
      <c r="G1292" s="310">
        <v>44651</v>
      </c>
      <c r="H1292" s="476"/>
      <c r="I1292" s="477" t="s">
        <v>13664</v>
      </c>
      <c r="J1292" s="477">
        <v>44</v>
      </c>
      <c r="K1292" s="477">
        <v>26</v>
      </c>
      <c r="L1292" s="477">
        <v>31</v>
      </c>
      <c r="M1292" s="477">
        <v>1</v>
      </c>
      <c r="N1292" s="477">
        <v>1</v>
      </c>
      <c r="O1292" s="308" t="s">
        <v>13667</v>
      </c>
      <c r="P1292" s="312"/>
      <c r="Q1292" s="313" t="s">
        <v>15166</v>
      </c>
      <c r="R1292" s="230" t="s">
        <v>15170</v>
      </c>
    </row>
    <row r="1293" spans="1:18" x14ac:dyDescent="0.25">
      <c r="A1293" s="307">
        <v>108877</v>
      </c>
      <c r="B1293" s="475">
        <v>12490.5</v>
      </c>
      <c r="C1293" s="309">
        <v>10</v>
      </c>
      <c r="D1293" s="476">
        <v>44648</v>
      </c>
      <c r="E1293" s="477">
        <v>3</v>
      </c>
      <c r="F1293" s="476">
        <v>44648</v>
      </c>
      <c r="G1293" s="310">
        <v>44651</v>
      </c>
      <c r="H1293" s="310" t="s">
        <v>15172</v>
      </c>
      <c r="I1293" s="477" t="s">
        <v>511</v>
      </c>
      <c r="J1293" s="477">
        <v>630</v>
      </c>
      <c r="K1293" s="477">
        <v>203</v>
      </c>
      <c r="L1293" s="477">
        <v>38</v>
      </c>
      <c r="M1293" s="477">
        <v>0</v>
      </c>
      <c r="N1293" s="477">
        <v>1</v>
      </c>
      <c r="O1293" s="308" t="s">
        <v>545</v>
      </c>
      <c r="P1293" s="312"/>
      <c r="Q1293" s="313" t="s">
        <v>15166</v>
      </c>
      <c r="R1293" s="230" t="s">
        <v>15170</v>
      </c>
    </row>
    <row r="1294" spans="1:18" x14ac:dyDescent="0.25">
      <c r="A1294" s="576">
        <v>108784</v>
      </c>
      <c r="B1294" s="469">
        <v>1489.52</v>
      </c>
      <c r="C1294" s="401">
        <v>108</v>
      </c>
      <c r="D1294" s="470">
        <v>44648</v>
      </c>
      <c r="E1294" s="471">
        <v>9</v>
      </c>
      <c r="F1294" s="472">
        <v>44638</v>
      </c>
      <c r="G1294" s="473">
        <v>44651</v>
      </c>
      <c r="H1294" s="500"/>
      <c r="I1294" s="474" t="s">
        <v>511</v>
      </c>
      <c r="J1294" s="474">
        <v>41</v>
      </c>
      <c r="K1294" s="474">
        <v>0</v>
      </c>
      <c r="L1294" s="474">
        <v>18</v>
      </c>
      <c r="M1294" s="474">
        <v>0</v>
      </c>
      <c r="N1294" s="474">
        <v>1</v>
      </c>
      <c r="O1294" s="526" t="s">
        <v>545</v>
      </c>
      <c r="P1294" s="404"/>
      <c r="Q1294" s="405" t="s">
        <v>11581</v>
      </c>
      <c r="R1294" s="230" t="s">
        <v>15170</v>
      </c>
    </row>
    <row r="1295" spans="1:18" x14ac:dyDescent="0.25">
      <c r="A1295" s="576">
        <v>109058</v>
      </c>
      <c r="B1295" s="469">
        <v>1150</v>
      </c>
      <c r="C1295" s="401">
        <v>10</v>
      </c>
      <c r="D1295" s="470">
        <v>44651</v>
      </c>
      <c r="E1295" s="471">
        <v>5</v>
      </c>
      <c r="F1295" s="472">
        <v>44643</v>
      </c>
      <c r="G1295" s="473">
        <v>44650</v>
      </c>
      <c r="H1295" s="500"/>
      <c r="I1295" s="474" t="s">
        <v>511</v>
      </c>
      <c r="J1295" s="474">
        <v>223</v>
      </c>
      <c r="K1295" s="474">
        <v>0</v>
      </c>
      <c r="L1295" s="474">
        <v>48</v>
      </c>
      <c r="M1295" s="474">
        <v>0</v>
      </c>
      <c r="N1295" s="474">
        <v>1</v>
      </c>
      <c r="O1295" s="526" t="s">
        <v>545</v>
      </c>
      <c r="P1295" s="404"/>
      <c r="Q1295" s="405" t="s">
        <v>11604</v>
      </c>
      <c r="R1295" s="230" t="s">
        <v>15173</v>
      </c>
    </row>
    <row r="1296" spans="1:18" x14ac:dyDescent="0.25">
      <c r="A1296" s="714">
        <v>108786</v>
      </c>
      <c r="B1296" s="469">
        <v>5492.16</v>
      </c>
      <c r="C1296" s="670">
        <v>6</v>
      </c>
      <c r="D1296" s="472">
        <v>44634</v>
      </c>
      <c r="E1296" s="474">
        <v>5</v>
      </c>
      <c r="F1296" s="472">
        <v>44643</v>
      </c>
      <c r="G1296" s="473">
        <v>44650</v>
      </c>
      <c r="H1296" s="500"/>
      <c r="I1296" s="474" t="s">
        <v>511</v>
      </c>
      <c r="J1296" s="474">
        <v>1274</v>
      </c>
      <c r="K1296" s="474">
        <v>102</v>
      </c>
      <c r="L1296" s="474">
        <v>79</v>
      </c>
      <c r="M1296" s="474">
        <v>1</v>
      </c>
      <c r="N1296" s="474">
        <v>1</v>
      </c>
      <c r="O1296" s="526" t="s">
        <v>13713</v>
      </c>
      <c r="P1296" s="404"/>
      <c r="Q1296" s="405" t="s">
        <v>11586</v>
      </c>
      <c r="R1296" s="230" t="s">
        <v>15173</v>
      </c>
    </row>
    <row r="1297" spans="1:18" x14ac:dyDescent="0.25">
      <c r="A1297" s="307">
        <v>108145</v>
      </c>
      <c r="B1297" s="475">
        <v>4717.83</v>
      </c>
      <c r="C1297" s="309">
        <v>40</v>
      </c>
      <c r="D1297" s="476">
        <v>44622</v>
      </c>
      <c r="E1297" s="477">
        <v>3</v>
      </c>
      <c r="F1297" s="476">
        <v>44645</v>
      </c>
      <c r="G1297" s="310">
        <v>44650</v>
      </c>
      <c r="H1297" s="476"/>
      <c r="I1297" s="477" t="s">
        <v>13664</v>
      </c>
      <c r="J1297" s="477">
        <v>215</v>
      </c>
      <c r="K1297" s="477">
        <v>25</v>
      </c>
      <c r="L1297" s="477">
        <v>75</v>
      </c>
      <c r="M1297" s="477">
        <v>0</v>
      </c>
      <c r="N1297" s="477">
        <v>1</v>
      </c>
      <c r="O1297" s="308" t="s">
        <v>640</v>
      </c>
      <c r="P1297" s="312"/>
      <c r="Q1297" s="313" t="s">
        <v>15156</v>
      </c>
      <c r="R1297" s="230" t="s">
        <v>15173</v>
      </c>
    </row>
    <row r="1298" spans="1:18" x14ac:dyDescent="0.25">
      <c r="A1298" s="576" t="s">
        <v>15174</v>
      </c>
      <c r="B1298" s="469">
        <v>5643.36</v>
      </c>
      <c r="C1298" s="452" t="s">
        <v>11592</v>
      </c>
      <c r="D1298" s="470">
        <v>44638</v>
      </c>
      <c r="E1298" s="471">
        <v>5</v>
      </c>
      <c r="F1298" s="472">
        <v>44642</v>
      </c>
      <c r="G1298" s="473">
        <v>44650</v>
      </c>
      <c r="H1298" s="500"/>
      <c r="I1298" s="474" t="s">
        <v>511</v>
      </c>
      <c r="J1298" s="474">
        <v>599</v>
      </c>
      <c r="K1298" s="474">
        <v>8</v>
      </c>
      <c r="L1298" s="474">
        <v>122</v>
      </c>
      <c r="M1298" s="474">
        <v>1</v>
      </c>
      <c r="N1298" s="474">
        <v>1</v>
      </c>
      <c r="O1298" s="526" t="s">
        <v>13713</v>
      </c>
      <c r="P1298" s="404"/>
      <c r="Q1298" s="405" t="s">
        <v>15159</v>
      </c>
      <c r="R1298" s="230" t="s">
        <v>15173</v>
      </c>
    </row>
    <row r="1299" spans="1:18" x14ac:dyDescent="0.25">
      <c r="A1299" s="576" t="s">
        <v>15175</v>
      </c>
      <c r="B1299" s="469">
        <v>2490.1799999999998</v>
      </c>
      <c r="C1299" s="401">
        <v>147</v>
      </c>
      <c r="D1299" s="470">
        <v>44627</v>
      </c>
      <c r="E1299" s="471">
        <v>10</v>
      </c>
      <c r="F1299" s="472">
        <v>44635</v>
      </c>
      <c r="G1299" s="473">
        <v>44649</v>
      </c>
      <c r="H1299" s="500"/>
      <c r="I1299" s="474" t="s">
        <v>511</v>
      </c>
      <c r="J1299" s="474">
        <v>72</v>
      </c>
      <c r="K1299" s="474">
        <v>5</v>
      </c>
      <c r="L1299" s="474">
        <v>30</v>
      </c>
      <c r="M1299" s="474">
        <v>0</v>
      </c>
      <c r="N1299" s="474">
        <v>1</v>
      </c>
      <c r="O1299" s="526" t="s">
        <v>545</v>
      </c>
      <c r="P1299" s="404"/>
      <c r="Q1299" s="405" t="s">
        <v>15094</v>
      </c>
      <c r="R1299" s="230" t="s">
        <v>15173</v>
      </c>
    </row>
    <row r="1300" spans="1:18" x14ac:dyDescent="0.25">
      <c r="A1300" s="576">
        <v>104894</v>
      </c>
      <c r="B1300" s="469">
        <v>650</v>
      </c>
      <c r="C1300" s="401">
        <v>95</v>
      </c>
      <c r="D1300" s="470"/>
      <c r="E1300" s="471"/>
      <c r="F1300" s="472"/>
      <c r="G1300" s="473"/>
      <c r="H1300" s="500"/>
      <c r="I1300" s="474"/>
      <c r="J1300" s="474"/>
      <c r="K1300" s="474"/>
      <c r="L1300" s="474"/>
      <c r="M1300" s="474"/>
      <c r="N1300" s="474"/>
      <c r="O1300" s="526"/>
      <c r="P1300" s="404" t="s">
        <v>776</v>
      </c>
      <c r="Q1300" s="405" t="s">
        <v>11586</v>
      </c>
      <c r="R1300" s="230" t="s">
        <v>15176</v>
      </c>
    </row>
    <row r="1301" spans="1:18" x14ac:dyDescent="0.25">
      <c r="A1301" s="576">
        <v>107891</v>
      </c>
      <c r="B1301" s="469">
        <v>7710</v>
      </c>
      <c r="C1301" s="401">
        <v>90</v>
      </c>
      <c r="D1301" s="470">
        <v>44631</v>
      </c>
      <c r="E1301" s="471">
        <v>10</v>
      </c>
      <c r="F1301" s="472">
        <v>44643</v>
      </c>
      <c r="G1301" s="473">
        <v>44657</v>
      </c>
      <c r="H1301" s="500"/>
      <c r="I1301" s="474" t="s">
        <v>13664</v>
      </c>
      <c r="J1301" s="474">
        <v>314</v>
      </c>
      <c r="K1301" s="474">
        <v>4</v>
      </c>
      <c r="L1301" s="474">
        <v>112</v>
      </c>
      <c r="M1301" s="474">
        <v>1</v>
      </c>
      <c r="N1301" s="474">
        <v>1</v>
      </c>
      <c r="O1301" s="526" t="s">
        <v>13672</v>
      </c>
      <c r="P1301" s="404"/>
      <c r="Q1301" s="405" t="s">
        <v>11586</v>
      </c>
      <c r="R1301" s="230" t="s">
        <v>15176</v>
      </c>
    </row>
    <row r="1302" spans="1:18" x14ac:dyDescent="0.25">
      <c r="A1302" s="576">
        <v>106450</v>
      </c>
      <c r="B1302" s="469">
        <v>4084.24</v>
      </c>
      <c r="C1302" s="401">
        <v>36</v>
      </c>
      <c r="D1302" s="470">
        <v>44537</v>
      </c>
      <c r="E1302" s="471">
        <v>5</v>
      </c>
      <c r="F1302" s="472">
        <v>44642</v>
      </c>
      <c r="G1302" s="473">
        <v>44649</v>
      </c>
      <c r="H1302" s="500"/>
      <c r="I1302" s="474" t="s">
        <v>511</v>
      </c>
      <c r="J1302" s="474">
        <v>309</v>
      </c>
      <c r="K1302" s="474">
        <v>9</v>
      </c>
      <c r="L1302" s="474">
        <v>118</v>
      </c>
      <c r="M1302" s="474">
        <v>1</v>
      </c>
      <c r="N1302" s="474">
        <v>1</v>
      </c>
      <c r="O1302" s="526" t="s">
        <v>13713</v>
      </c>
      <c r="P1302" s="404"/>
      <c r="Q1302" s="405" t="s">
        <v>11604</v>
      </c>
      <c r="R1302" s="230" t="s">
        <v>15176</v>
      </c>
    </row>
    <row r="1303" spans="1:18" x14ac:dyDescent="0.25">
      <c r="A1303" s="576">
        <v>109118</v>
      </c>
      <c r="B1303" s="469">
        <v>1781.9</v>
      </c>
      <c r="C1303" s="401">
        <v>130</v>
      </c>
      <c r="D1303" s="470">
        <v>44645</v>
      </c>
      <c r="E1303" s="471">
        <v>5</v>
      </c>
      <c r="F1303" s="472">
        <v>44642</v>
      </c>
      <c r="G1303" s="473">
        <v>44649</v>
      </c>
      <c r="H1303" s="500"/>
      <c r="I1303" s="474" t="s">
        <v>511</v>
      </c>
      <c r="J1303" s="474">
        <v>13</v>
      </c>
      <c r="K1303" s="474">
        <v>1</v>
      </c>
      <c r="L1303" s="474">
        <v>3</v>
      </c>
      <c r="M1303" s="474">
        <v>0</v>
      </c>
      <c r="N1303" s="474">
        <v>1</v>
      </c>
      <c r="O1303" s="526" t="s">
        <v>545</v>
      </c>
      <c r="P1303" s="404"/>
      <c r="Q1303" s="405" t="s">
        <v>11604</v>
      </c>
      <c r="R1303" s="230" t="s">
        <v>15176</v>
      </c>
    </row>
    <row r="1304" spans="1:18" x14ac:dyDescent="0.25">
      <c r="A1304" s="576">
        <v>108317</v>
      </c>
      <c r="B1304" s="469">
        <v>2900.2</v>
      </c>
      <c r="C1304" s="401">
        <v>2</v>
      </c>
      <c r="D1304" s="470">
        <v>44623</v>
      </c>
      <c r="E1304" s="471">
        <v>5</v>
      </c>
      <c r="F1304" s="472">
        <v>44648</v>
      </c>
      <c r="G1304" s="473">
        <v>44655</v>
      </c>
      <c r="H1304" s="500"/>
      <c r="I1304" s="474" t="s">
        <v>511</v>
      </c>
      <c r="J1304" s="474">
        <v>1420</v>
      </c>
      <c r="K1304" s="474">
        <v>98</v>
      </c>
      <c r="L1304" s="474">
        <v>82</v>
      </c>
      <c r="M1304" s="474">
        <v>1</v>
      </c>
      <c r="N1304" s="474">
        <v>1</v>
      </c>
      <c r="O1304" s="526" t="s">
        <v>13713</v>
      </c>
      <c r="P1304" s="404"/>
      <c r="Q1304" s="405" t="s">
        <v>15166</v>
      </c>
      <c r="R1304" s="230" t="s">
        <v>15177</v>
      </c>
    </row>
    <row r="1305" spans="1:18" x14ac:dyDescent="0.25">
      <c r="A1305" s="698" t="s">
        <v>15178</v>
      </c>
      <c r="B1305" s="699">
        <v>1650</v>
      </c>
      <c r="C1305" s="803">
        <v>6</v>
      </c>
      <c r="D1305" s="701">
        <v>44621</v>
      </c>
      <c r="E1305" s="702">
        <v>1</v>
      </c>
      <c r="F1305" s="701">
        <v>44644</v>
      </c>
      <c r="G1305" s="703">
        <v>44648</v>
      </c>
      <c r="H1305" s="701"/>
      <c r="I1305" s="702" t="s">
        <v>511</v>
      </c>
      <c r="J1305" s="702">
        <v>95</v>
      </c>
      <c r="K1305" s="702">
        <v>0</v>
      </c>
      <c r="L1305" s="702">
        <v>40</v>
      </c>
      <c r="M1305" s="702">
        <v>1</v>
      </c>
      <c r="N1305" s="702">
        <v>1</v>
      </c>
      <c r="O1305" s="804" t="s">
        <v>13667</v>
      </c>
      <c r="P1305" s="804"/>
      <c r="Q1305" s="705" t="s">
        <v>11554</v>
      </c>
      <c r="R1305" s="230" t="s">
        <v>15177</v>
      </c>
    </row>
    <row r="1306" spans="1:18" x14ac:dyDescent="0.25">
      <c r="A1306" s="307">
        <v>108874</v>
      </c>
      <c r="B1306" s="475">
        <v>4881.25</v>
      </c>
      <c r="C1306" s="309">
        <v>25</v>
      </c>
      <c r="D1306" s="476">
        <v>44638</v>
      </c>
      <c r="E1306" s="477">
        <v>3</v>
      </c>
      <c r="F1306" s="476">
        <v>44643</v>
      </c>
      <c r="G1306" s="310">
        <v>44648</v>
      </c>
      <c r="H1306" s="476"/>
      <c r="I1306" s="477" t="s">
        <v>13664</v>
      </c>
      <c r="J1306" s="477">
        <v>367</v>
      </c>
      <c r="K1306" s="477">
        <v>6</v>
      </c>
      <c r="L1306" s="477">
        <v>107</v>
      </c>
      <c r="M1306" s="477">
        <v>1</v>
      </c>
      <c r="N1306" s="477">
        <v>1</v>
      </c>
      <c r="O1306" s="308" t="s">
        <v>13672</v>
      </c>
      <c r="P1306" s="312"/>
      <c r="Q1306" s="313" t="s">
        <v>11586</v>
      </c>
      <c r="R1306" s="230" t="s">
        <v>15177</v>
      </c>
    </row>
    <row r="1307" spans="1:18" x14ac:dyDescent="0.25">
      <c r="A1307" s="576">
        <v>104008</v>
      </c>
      <c r="B1307" s="469">
        <v>2491.83</v>
      </c>
      <c r="C1307" s="401">
        <v>27</v>
      </c>
      <c r="D1307" s="470">
        <v>44638</v>
      </c>
      <c r="E1307" s="471">
        <v>10</v>
      </c>
      <c r="F1307" s="472">
        <v>44635</v>
      </c>
      <c r="G1307" s="473">
        <v>44649</v>
      </c>
      <c r="H1307" s="500"/>
      <c r="I1307" s="474" t="s">
        <v>511</v>
      </c>
      <c r="J1307" s="474">
        <v>402</v>
      </c>
      <c r="K1307" s="474">
        <v>15</v>
      </c>
      <c r="L1307" s="474">
        <v>57</v>
      </c>
      <c r="M1307" s="474">
        <v>1</v>
      </c>
      <c r="N1307" s="474">
        <v>1</v>
      </c>
      <c r="O1307" s="526" t="s">
        <v>13667</v>
      </c>
      <c r="P1307" s="404" t="s">
        <v>15179</v>
      </c>
      <c r="Q1307" s="405" t="s">
        <v>11643</v>
      </c>
      <c r="R1307" s="230" t="s">
        <v>15180</v>
      </c>
    </row>
    <row r="1308" spans="1:18" x14ac:dyDescent="0.25">
      <c r="A1308" s="185">
        <v>107274</v>
      </c>
      <c r="B1308" s="560">
        <v>7372.5</v>
      </c>
      <c r="C1308" s="187">
        <v>50</v>
      </c>
      <c r="D1308" s="561">
        <v>44636</v>
      </c>
      <c r="E1308" s="562">
        <v>5</v>
      </c>
      <c r="F1308" s="563" t="s">
        <v>13655</v>
      </c>
      <c r="G1308" s="190" t="s">
        <v>15181</v>
      </c>
      <c r="H1308" s="572"/>
      <c r="I1308" s="559" t="s">
        <v>511</v>
      </c>
      <c r="J1308" s="559">
        <v>550</v>
      </c>
      <c r="K1308" s="559">
        <v>54</v>
      </c>
      <c r="L1308" s="559">
        <v>135</v>
      </c>
      <c r="M1308" s="559">
        <v>0</v>
      </c>
      <c r="N1308" s="559">
        <v>1</v>
      </c>
      <c r="O1308" s="186" t="s">
        <v>640</v>
      </c>
      <c r="P1308" s="192"/>
      <c r="Q1308" s="193" t="s">
        <v>15156</v>
      </c>
      <c r="R1308" s="230" t="s">
        <v>15180</v>
      </c>
    </row>
    <row r="1309" spans="1:18" x14ac:dyDescent="0.25">
      <c r="A1309" s="576" t="s">
        <v>15182</v>
      </c>
      <c r="B1309" s="469">
        <v>458.85</v>
      </c>
      <c r="C1309" s="452">
        <v>133</v>
      </c>
      <c r="D1309" s="470">
        <v>44634</v>
      </c>
      <c r="E1309" s="471">
        <v>5</v>
      </c>
      <c r="F1309" s="472">
        <v>44641</v>
      </c>
      <c r="G1309" s="473">
        <v>44648</v>
      </c>
      <c r="H1309" s="500"/>
      <c r="I1309" s="474" t="s">
        <v>511</v>
      </c>
      <c r="J1309" s="474">
        <v>1</v>
      </c>
      <c r="K1309" s="474">
        <v>1</v>
      </c>
      <c r="L1309" s="474">
        <v>1</v>
      </c>
      <c r="M1309" s="474">
        <v>0</v>
      </c>
      <c r="N1309" s="474">
        <v>1</v>
      </c>
      <c r="O1309" s="526" t="s">
        <v>545</v>
      </c>
      <c r="P1309" s="404"/>
      <c r="Q1309" s="405" t="s">
        <v>11670</v>
      </c>
      <c r="R1309" s="230" t="s">
        <v>15180</v>
      </c>
    </row>
    <row r="1310" spans="1:18" x14ac:dyDescent="0.25">
      <c r="A1310" s="307">
        <v>108348</v>
      </c>
      <c r="B1310" s="475">
        <v>4705.6000000000004</v>
      </c>
      <c r="C1310" s="309">
        <v>45</v>
      </c>
      <c r="D1310" s="476">
        <v>44636</v>
      </c>
      <c r="E1310" s="477">
        <v>3</v>
      </c>
      <c r="F1310" s="476">
        <v>44642</v>
      </c>
      <c r="G1310" s="310">
        <v>44645</v>
      </c>
      <c r="H1310" s="310"/>
      <c r="I1310" s="477" t="s">
        <v>13664</v>
      </c>
      <c r="J1310" s="477">
        <v>220</v>
      </c>
      <c r="K1310" s="477">
        <v>3</v>
      </c>
      <c r="L1310" s="477">
        <v>71</v>
      </c>
      <c r="M1310" s="477">
        <v>1</v>
      </c>
      <c r="N1310" s="477">
        <v>1</v>
      </c>
      <c r="O1310" s="308" t="s">
        <v>13667</v>
      </c>
      <c r="P1310" s="312"/>
      <c r="Q1310" s="313" t="s">
        <v>11604</v>
      </c>
      <c r="R1310" s="230" t="s">
        <v>15180</v>
      </c>
    </row>
    <row r="1311" spans="1:18" x14ac:dyDescent="0.25">
      <c r="A1311" s="805">
        <v>108876</v>
      </c>
      <c r="B1311" s="806">
        <v>2394</v>
      </c>
      <c r="C1311" s="807">
        <v>25</v>
      </c>
      <c r="D1311" s="808">
        <v>44638</v>
      </c>
      <c r="E1311" s="809" t="s">
        <v>15183</v>
      </c>
      <c r="F1311" s="808">
        <v>44642</v>
      </c>
      <c r="G1311" s="810">
        <v>44644</v>
      </c>
      <c r="H1311" s="811"/>
      <c r="I1311" s="809" t="s">
        <v>511</v>
      </c>
      <c r="J1311" s="809">
        <v>82</v>
      </c>
      <c r="K1311" s="809">
        <v>8</v>
      </c>
      <c r="L1311" s="809">
        <v>41</v>
      </c>
      <c r="M1311" s="809">
        <v>1</v>
      </c>
      <c r="N1311" s="809">
        <v>1</v>
      </c>
      <c r="O1311" s="812" t="s">
        <v>13667</v>
      </c>
      <c r="P1311" s="813"/>
      <c r="Q1311" s="814" t="s">
        <v>11604</v>
      </c>
      <c r="R1311" s="230" t="s">
        <v>15184</v>
      </c>
    </row>
    <row r="1312" spans="1:18" x14ac:dyDescent="0.25">
      <c r="A1312" s="307">
        <v>108358</v>
      </c>
      <c r="B1312" s="475">
        <v>4850</v>
      </c>
      <c r="C1312" s="309">
        <v>20</v>
      </c>
      <c r="D1312" s="476">
        <v>44642</v>
      </c>
      <c r="E1312" s="477">
        <v>3</v>
      </c>
      <c r="F1312" s="476">
        <v>44641</v>
      </c>
      <c r="G1312" s="310">
        <v>44644</v>
      </c>
      <c r="H1312" s="476"/>
      <c r="I1312" s="477" t="s">
        <v>511</v>
      </c>
      <c r="J1312" s="477">
        <v>379</v>
      </c>
      <c r="K1312" s="477">
        <v>1</v>
      </c>
      <c r="L1312" s="477">
        <v>150</v>
      </c>
      <c r="M1312" s="477">
        <v>1</v>
      </c>
      <c r="N1312" s="477">
        <v>1</v>
      </c>
      <c r="O1312" s="308" t="s">
        <v>13719</v>
      </c>
      <c r="P1312" s="312"/>
      <c r="Q1312" s="313" t="s">
        <v>11670</v>
      </c>
      <c r="R1312" s="230" t="s">
        <v>15184</v>
      </c>
    </row>
    <row r="1313" spans="1:18" x14ac:dyDescent="0.25">
      <c r="A1313" s="307">
        <v>109041</v>
      </c>
      <c r="B1313" s="475">
        <v>1910</v>
      </c>
      <c r="C1313" s="309">
        <v>50</v>
      </c>
      <c r="D1313" s="476">
        <v>44643</v>
      </c>
      <c r="E1313" s="477">
        <v>3</v>
      </c>
      <c r="F1313" s="476">
        <v>44641</v>
      </c>
      <c r="G1313" s="310">
        <v>44644</v>
      </c>
      <c r="H1313" s="476"/>
      <c r="I1313" s="477" t="s">
        <v>511</v>
      </c>
      <c r="J1313" s="477">
        <v>24</v>
      </c>
      <c r="K1313" s="477">
        <v>0</v>
      </c>
      <c r="L1313" s="477">
        <v>1</v>
      </c>
      <c r="M1313" s="477">
        <v>0</v>
      </c>
      <c r="N1313" s="477">
        <v>0</v>
      </c>
      <c r="O1313" s="308">
        <v>0</v>
      </c>
      <c r="P1313" s="312" t="s">
        <v>15185</v>
      </c>
      <c r="Q1313" s="313" t="s">
        <v>11670</v>
      </c>
      <c r="R1313" s="230" t="s">
        <v>15184</v>
      </c>
    </row>
    <row r="1314" spans="1:18" x14ac:dyDescent="0.25">
      <c r="A1314" s="576">
        <v>107347</v>
      </c>
      <c r="B1314" s="469">
        <v>2522.5</v>
      </c>
      <c r="C1314" s="401">
        <v>5</v>
      </c>
      <c r="D1314" s="470">
        <v>44643</v>
      </c>
      <c r="E1314" s="471">
        <v>5</v>
      </c>
      <c r="F1314" s="472">
        <v>44638</v>
      </c>
      <c r="G1314" s="473">
        <v>44648</v>
      </c>
      <c r="H1314" s="500"/>
      <c r="I1314" s="474" t="s">
        <v>511</v>
      </c>
      <c r="J1314" s="474">
        <v>334</v>
      </c>
      <c r="K1314" s="474">
        <v>22</v>
      </c>
      <c r="L1314" s="474">
        <v>84</v>
      </c>
      <c r="M1314" s="474">
        <v>1</v>
      </c>
      <c r="N1314" s="474">
        <v>1</v>
      </c>
      <c r="O1314" s="526" t="s">
        <v>13667</v>
      </c>
      <c r="P1314" s="404"/>
      <c r="Q1314" s="405" t="s">
        <v>11581</v>
      </c>
      <c r="R1314" s="230" t="s">
        <v>15184</v>
      </c>
    </row>
    <row r="1315" spans="1:18" x14ac:dyDescent="0.25">
      <c r="A1315" s="576">
        <v>104009</v>
      </c>
      <c r="B1315" s="469">
        <v>2704.05</v>
      </c>
      <c r="C1315" s="401">
        <v>27</v>
      </c>
      <c r="D1315" s="470">
        <v>44638</v>
      </c>
      <c r="E1315" s="471">
        <v>10</v>
      </c>
      <c r="F1315" s="472">
        <v>44634</v>
      </c>
      <c r="G1315" s="473">
        <v>44648</v>
      </c>
      <c r="H1315" s="500"/>
      <c r="I1315" s="474" t="s">
        <v>511</v>
      </c>
      <c r="J1315" s="474">
        <v>402</v>
      </c>
      <c r="K1315" s="474">
        <v>15</v>
      </c>
      <c r="L1315" s="474">
        <v>57</v>
      </c>
      <c r="M1315" s="474">
        <v>1</v>
      </c>
      <c r="N1315" s="474">
        <v>1</v>
      </c>
      <c r="O1315" s="526" t="s">
        <v>13667</v>
      </c>
      <c r="P1315" s="404" t="s">
        <v>15186</v>
      </c>
      <c r="Q1315" s="405" t="s">
        <v>11659</v>
      </c>
      <c r="R1315" s="230" t="s">
        <v>15184</v>
      </c>
    </row>
    <row r="1316" spans="1:18" x14ac:dyDescent="0.25">
      <c r="A1316" s="576">
        <v>108689</v>
      </c>
      <c r="B1316" s="469">
        <v>3029.75</v>
      </c>
      <c r="C1316" s="401">
        <v>15</v>
      </c>
      <c r="D1316" s="470">
        <v>44644</v>
      </c>
      <c r="E1316" s="471">
        <v>5</v>
      </c>
      <c r="F1316" s="472">
        <v>44637</v>
      </c>
      <c r="G1316" s="473">
        <v>44644</v>
      </c>
      <c r="H1316" s="500"/>
      <c r="I1316" s="474" t="s">
        <v>511</v>
      </c>
      <c r="J1316" s="474">
        <v>426</v>
      </c>
      <c r="K1316" s="474">
        <v>41</v>
      </c>
      <c r="L1316" s="474">
        <v>54</v>
      </c>
      <c r="M1316" s="474">
        <v>1</v>
      </c>
      <c r="N1316" s="474">
        <v>1</v>
      </c>
      <c r="O1316" s="526" t="s">
        <v>13667</v>
      </c>
      <c r="P1316" s="404"/>
      <c r="Q1316" s="405" t="s">
        <v>11678</v>
      </c>
      <c r="R1316" s="230" t="s">
        <v>15187</v>
      </c>
    </row>
    <row r="1317" spans="1:18" x14ac:dyDescent="0.25">
      <c r="A1317" s="576">
        <v>108038</v>
      </c>
      <c r="B1317" s="469">
        <v>1696.5</v>
      </c>
      <c r="C1317" s="401">
        <v>50</v>
      </c>
      <c r="D1317" s="470">
        <v>44643</v>
      </c>
      <c r="E1317" s="471">
        <v>5</v>
      </c>
      <c r="F1317" s="472">
        <v>44637</v>
      </c>
      <c r="G1317" s="473">
        <v>44644</v>
      </c>
      <c r="H1317" s="500"/>
      <c r="I1317" s="474" t="s">
        <v>511</v>
      </c>
      <c r="J1317" s="474">
        <v>117</v>
      </c>
      <c r="K1317" s="474">
        <v>0</v>
      </c>
      <c r="L1317" s="474">
        <v>32</v>
      </c>
      <c r="M1317" s="474">
        <v>1</v>
      </c>
      <c r="N1317" s="474">
        <v>1</v>
      </c>
      <c r="O1317" s="526" t="s">
        <v>13667</v>
      </c>
      <c r="P1317" s="404" t="s">
        <v>15188</v>
      </c>
      <c r="Q1317" s="405" t="s">
        <v>11678</v>
      </c>
      <c r="R1317" s="230" t="s">
        <v>15187</v>
      </c>
    </row>
    <row r="1318" spans="1:18" x14ac:dyDescent="0.25">
      <c r="A1318" s="576" t="s">
        <v>15189</v>
      </c>
      <c r="B1318" s="469">
        <v>4050</v>
      </c>
      <c r="C1318" s="452">
        <v>180</v>
      </c>
      <c r="D1318" s="470">
        <v>44623</v>
      </c>
      <c r="E1318" s="471">
        <v>10</v>
      </c>
      <c r="F1318" s="472">
        <v>44636</v>
      </c>
      <c r="G1318" s="473">
        <v>44651</v>
      </c>
      <c r="H1318" s="500"/>
      <c r="I1318" s="474" t="s">
        <v>511</v>
      </c>
      <c r="J1318" s="474">
        <v>9</v>
      </c>
      <c r="K1318" s="474">
        <v>0</v>
      </c>
      <c r="L1318" s="474">
        <v>5</v>
      </c>
      <c r="M1318" s="474">
        <v>1</v>
      </c>
      <c r="N1318" s="474">
        <v>1</v>
      </c>
      <c r="O1318" s="526" t="s">
        <v>13667</v>
      </c>
      <c r="P1318" s="404"/>
      <c r="Q1318" s="405" t="s">
        <v>11686</v>
      </c>
      <c r="R1318" s="230" t="s">
        <v>15187</v>
      </c>
    </row>
    <row r="1319" spans="1:18" x14ac:dyDescent="0.25">
      <c r="A1319" s="576">
        <v>106994</v>
      </c>
      <c r="B1319" s="469">
        <v>2604</v>
      </c>
      <c r="C1319" s="401">
        <v>2</v>
      </c>
      <c r="D1319" s="470">
        <v>44643</v>
      </c>
      <c r="E1319" s="471">
        <v>10</v>
      </c>
      <c r="F1319" s="472">
        <v>44635</v>
      </c>
      <c r="G1319" s="473">
        <v>44649</v>
      </c>
      <c r="H1319" s="500"/>
      <c r="I1319" s="474" t="s">
        <v>13664</v>
      </c>
      <c r="J1319" s="474">
        <v>1220</v>
      </c>
      <c r="K1319" s="474">
        <v>40</v>
      </c>
      <c r="L1319" s="474">
        <v>14</v>
      </c>
      <c r="M1319" s="474">
        <v>1</v>
      </c>
      <c r="N1319" s="474">
        <v>1</v>
      </c>
      <c r="O1319" s="526" t="s">
        <v>13667</v>
      </c>
      <c r="P1319" s="404"/>
      <c r="Q1319" s="405" t="s">
        <v>11643</v>
      </c>
      <c r="R1319" s="230" t="s">
        <v>15190</v>
      </c>
    </row>
    <row r="1320" spans="1:18" x14ac:dyDescent="0.25">
      <c r="A1320" s="576">
        <v>106531</v>
      </c>
      <c r="B1320" s="469">
        <v>12360</v>
      </c>
      <c r="C1320" s="401">
        <v>80</v>
      </c>
      <c r="D1320" s="470">
        <v>44624</v>
      </c>
      <c r="E1320" s="471">
        <v>5</v>
      </c>
      <c r="F1320" s="472">
        <v>44635</v>
      </c>
      <c r="G1320" s="473">
        <v>44643</v>
      </c>
      <c r="H1320" s="500"/>
      <c r="I1320" s="474" t="s">
        <v>511</v>
      </c>
      <c r="J1320" s="474">
        <v>265</v>
      </c>
      <c r="K1320" s="474">
        <v>11</v>
      </c>
      <c r="L1320" s="474">
        <v>43</v>
      </c>
      <c r="M1320" s="474">
        <v>1</v>
      </c>
      <c r="N1320" s="474">
        <v>1</v>
      </c>
      <c r="O1320" s="526" t="s">
        <v>13713</v>
      </c>
      <c r="P1320" s="404" t="s">
        <v>15191</v>
      </c>
      <c r="Q1320" s="405" t="s">
        <v>11643</v>
      </c>
      <c r="R1320" s="230" t="s">
        <v>15190</v>
      </c>
    </row>
    <row r="1321" spans="1:18" x14ac:dyDescent="0.25">
      <c r="A1321" s="576" t="s">
        <v>15192</v>
      </c>
      <c r="B1321" s="469">
        <v>1350</v>
      </c>
      <c r="C1321" s="452" t="s">
        <v>11713</v>
      </c>
      <c r="D1321" s="470">
        <v>44636</v>
      </c>
      <c r="E1321" s="471">
        <v>10</v>
      </c>
      <c r="F1321" s="472">
        <v>44631</v>
      </c>
      <c r="G1321" s="473">
        <v>44645</v>
      </c>
      <c r="H1321" s="500"/>
      <c r="I1321" s="474" t="s">
        <v>511</v>
      </c>
      <c r="J1321" s="474">
        <v>0</v>
      </c>
      <c r="K1321" s="474">
        <v>1</v>
      </c>
      <c r="L1321" s="474">
        <v>0</v>
      </c>
      <c r="M1321" s="474">
        <v>0</v>
      </c>
      <c r="N1321" s="474">
        <v>0</v>
      </c>
      <c r="O1321" s="526">
        <v>0</v>
      </c>
      <c r="P1321" s="404" t="s">
        <v>15193</v>
      </c>
      <c r="Q1321" s="405" t="s">
        <v>15194</v>
      </c>
      <c r="R1321" s="230" t="s">
        <v>15190</v>
      </c>
    </row>
    <row r="1322" spans="1:18" x14ac:dyDescent="0.25">
      <c r="A1322" s="576" t="s">
        <v>15195</v>
      </c>
      <c r="B1322" s="469">
        <v>1350</v>
      </c>
      <c r="C1322" s="452">
        <v>53</v>
      </c>
      <c r="D1322" s="470">
        <v>44636</v>
      </c>
      <c r="E1322" s="471">
        <v>10</v>
      </c>
      <c r="F1322" s="472">
        <v>44631</v>
      </c>
      <c r="G1322" s="473">
        <v>44652</v>
      </c>
      <c r="H1322" s="500"/>
      <c r="I1322" s="474" t="s">
        <v>511</v>
      </c>
      <c r="J1322" s="474">
        <v>0</v>
      </c>
      <c r="K1322" s="474">
        <v>1</v>
      </c>
      <c r="L1322" s="474">
        <v>0</v>
      </c>
      <c r="M1322" s="474">
        <v>0</v>
      </c>
      <c r="N1322" s="474">
        <v>0</v>
      </c>
      <c r="O1322" s="526">
        <v>0</v>
      </c>
      <c r="P1322" s="404" t="s">
        <v>15193</v>
      </c>
      <c r="Q1322" s="405" t="s">
        <v>15194</v>
      </c>
      <c r="R1322" s="230" t="s">
        <v>15190</v>
      </c>
    </row>
    <row r="1323" spans="1:18" x14ac:dyDescent="0.25">
      <c r="A1323" s="576">
        <v>108758</v>
      </c>
      <c r="B1323" s="469">
        <v>1642.5</v>
      </c>
      <c r="C1323" s="401">
        <v>25</v>
      </c>
      <c r="D1323" s="470">
        <v>44644</v>
      </c>
      <c r="E1323" s="471">
        <v>5</v>
      </c>
      <c r="F1323" s="472">
        <v>44636</v>
      </c>
      <c r="G1323" s="473">
        <v>44643</v>
      </c>
      <c r="H1323" s="500"/>
      <c r="I1323" s="474" t="s">
        <v>511</v>
      </c>
      <c r="J1323" s="474">
        <v>57</v>
      </c>
      <c r="K1323" s="474">
        <v>41</v>
      </c>
      <c r="L1323" s="474">
        <v>18</v>
      </c>
      <c r="M1323" s="474">
        <v>0</v>
      </c>
      <c r="N1323" s="474">
        <v>1</v>
      </c>
      <c r="O1323" s="526" t="s">
        <v>545</v>
      </c>
      <c r="P1323" s="404"/>
      <c r="Q1323" s="405" t="s">
        <v>11686</v>
      </c>
      <c r="R1323" s="230" t="s">
        <v>15190</v>
      </c>
    </row>
    <row r="1324" spans="1:18" x14ac:dyDescent="0.25">
      <c r="A1324" s="576">
        <v>107565</v>
      </c>
      <c r="B1324" s="469">
        <v>1600.1</v>
      </c>
      <c r="C1324" s="401">
        <v>1</v>
      </c>
      <c r="D1324" s="470">
        <v>44635</v>
      </c>
      <c r="E1324" s="471">
        <v>5</v>
      </c>
      <c r="F1324" s="472">
        <v>44635</v>
      </c>
      <c r="G1324" s="473">
        <v>44642</v>
      </c>
      <c r="H1324" s="500"/>
      <c r="I1324" s="474" t="s">
        <v>13664</v>
      </c>
      <c r="J1324" s="474">
        <v>822</v>
      </c>
      <c r="K1324" s="474">
        <v>22</v>
      </c>
      <c r="L1324" s="474">
        <v>118</v>
      </c>
      <c r="M1324" s="474">
        <v>1</v>
      </c>
      <c r="N1324" s="474">
        <v>1</v>
      </c>
      <c r="O1324" s="526" t="s">
        <v>13713</v>
      </c>
      <c r="P1324" s="404"/>
      <c r="Q1324" s="405" t="s">
        <v>11643</v>
      </c>
      <c r="R1324" s="230" t="s">
        <v>15190</v>
      </c>
    </row>
    <row r="1325" spans="1:18" x14ac:dyDescent="0.25">
      <c r="A1325" s="576">
        <v>106693</v>
      </c>
      <c r="B1325" s="469">
        <v>1610</v>
      </c>
      <c r="C1325" s="452">
        <v>46</v>
      </c>
      <c r="D1325" s="470">
        <v>44607</v>
      </c>
      <c r="E1325" s="471">
        <v>5</v>
      </c>
      <c r="F1325" s="472">
        <v>44610</v>
      </c>
      <c r="G1325" s="473">
        <v>44617</v>
      </c>
      <c r="H1325" s="500"/>
      <c r="I1325" s="474" t="s">
        <v>511</v>
      </c>
      <c r="J1325" s="474">
        <v>0</v>
      </c>
      <c r="K1325" s="474">
        <v>1</v>
      </c>
      <c r="L1325" s="474">
        <v>0</v>
      </c>
      <c r="M1325" s="474">
        <v>0</v>
      </c>
      <c r="N1325" s="474">
        <v>0</v>
      </c>
      <c r="O1325" s="526">
        <v>0</v>
      </c>
      <c r="P1325" s="404" t="s">
        <v>15196</v>
      </c>
      <c r="Q1325" s="405" t="s">
        <v>15197</v>
      </c>
      <c r="R1325" s="230" t="s">
        <v>15198</v>
      </c>
    </row>
    <row r="1326" spans="1:18" x14ac:dyDescent="0.25">
      <c r="A1326" s="576">
        <v>108471</v>
      </c>
      <c r="B1326" s="469">
        <v>4100.0600000000004</v>
      </c>
      <c r="C1326" s="401">
        <v>17</v>
      </c>
      <c r="D1326" s="470">
        <v>44637</v>
      </c>
      <c r="E1326" s="471">
        <v>6</v>
      </c>
      <c r="F1326" s="472">
        <v>44634</v>
      </c>
      <c r="G1326" s="473">
        <v>44642</v>
      </c>
      <c r="H1326" s="500"/>
      <c r="I1326" s="474" t="s">
        <v>13664</v>
      </c>
      <c r="J1326" s="474">
        <v>496</v>
      </c>
      <c r="K1326" s="474">
        <v>1</v>
      </c>
      <c r="L1326" s="474">
        <v>161</v>
      </c>
      <c r="M1326" s="474">
        <v>1</v>
      </c>
      <c r="N1326" s="474">
        <v>1</v>
      </c>
      <c r="O1326" s="526" t="s">
        <v>14487</v>
      </c>
      <c r="P1326" s="404"/>
      <c r="Q1326" s="405" t="s">
        <v>15199</v>
      </c>
      <c r="R1326" s="230" t="s">
        <v>15198</v>
      </c>
    </row>
    <row r="1327" spans="1:18" x14ac:dyDescent="0.25">
      <c r="A1327" s="185">
        <v>107719</v>
      </c>
      <c r="B1327" s="560">
        <v>1599.6</v>
      </c>
      <c r="C1327" s="187">
        <v>30</v>
      </c>
      <c r="D1327" s="561">
        <v>44629</v>
      </c>
      <c r="E1327" s="562">
        <v>10</v>
      </c>
      <c r="F1327" s="563" t="s">
        <v>13655</v>
      </c>
      <c r="G1327" s="190" t="s">
        <v>724</v>
      </c>
      <c r="H1327" s="564"/>
      <c r="I1327" s="559" t="s">
        <v>511</v>
      </c>
      <c r="J1327" s="559">
        <v>106</v>
      </c>
      <c r="K1327" s="559">
        <v>38</v>
      </c>
      <c r="L1327" s="559">
        <v>38</v>
      </c>
      <c r="M1327" s="559">
        <v>0</v>
      </c>
      <c r="N1327" s="559">
        <v>1</v>
      </c>
      <c r="O1327" s="186" t="s">
        <v>545</v>
      </c>
      <c r="P1327" s="192" t="s">
        <v>15200</v>
      </c>
      <c r="Q1327" s="193" t="s">
        <v>15201</v>
      </c>
      <c r="R1327" s="230" t="s">
        <v>15202</v>
      </c>
    </row>
    <row r="1328" spans="1:18" x14ac:dyDescent="0.25">
      <c r="A1328" s="576" t="s">
        <v>15203</v>
      </c>
      <c r="B1328" s="469">
        <v>3925</v>
      </c>
      <c r="C1328" s="452" t="s">
        <v>11731</v>
      </c>
      <c r="D1328" s="470">
        <v>44621</v>
      </c>
      <c r="E1328" s="471">
        <v>1</v>
      </c>
      <c r="F1328" s="472">
        <v>44630</v>
      </c>
      <c r="G1328" s="473">
        <v>44638</v>
      </c>
      <c r="H1328" s="500"/>
      <c r="I1328" s="474" t="s">
        <v>511</v>
      </c>
      <c r="J1328" s="474">
        <v>95</v>
      </c>
      <c r="K1328" s="474">
        <v>0</v>
      </c>
      <c r="L1328" s="474">
        <v>40</v>
      </c>
      <c r="M1328" s="474">
        <v>1</v>
      </c>
      <c r="N1328" s="474">
        <v>1</v>
      </c>
      <c r="O1328" s="526" t="s">
        <v>13667</v>
      </c>
      <c r="P1328" s="526"/>
      <c r="Q1328" s="405" t="s">
        <v>15204</v>
      </c>
      <c r="R1328" s="230" t="s">
        <v>15202</v>
      </c>
    </row>
    <row r="1329" spans="1:18" x14ac:dyDescent="0.25">
      <c r="A1329" s="576" t="s">
        <v>15205</v>
      </c>
      <c r="B1329" s="469">
        <v>1260</v>
      </c>
      <c r="C1329" s="401">
        <v>130</v>
      </c>
      <c r="D1329" s="470">
        <v>44623</v>
      </c>
      <c r="E1329" s="471">
        <v>5</v>
      </c>
      <c r="F1329" s="472">
        <v>44634</v>
      </c>
      <c r="G1329" s="473">
        <v>44641</v>
      </c>
      <c r="H1329" s="500"/>
      <c r="I1329" s="474" t="s">
        <v>511</v>
      </c>
      <c r="J1329" s="474">
        <v>0</v>
      </c>
      <c r="K1329" s="474">
        <v>5</v>
      </c>
      <c r="L1329" s="474">
        <v>0</v>
      </c>
      <c r="M1329" s="474">
        <v>0</v>
      </c>
      <c r="N1329" s="474">
        <v>0</v>
      </c>
      <c r="O1329" s="526">
        <v>0</v>
      </c>
      <c r="P1329" s="404" t="s">
        <v>15206</v>
      </c>
      <c r="Q1329" s="405" t="s">
        <v>11659</v>
      </c>
      <c r="R1329" s="230" t="s">
        <v>15202</v>
      </c>
    </row>
    <row r="1330" spans="1:18" x14ac:dyDescent="0.25">
      <c r="A1330" s="576">
        <v>107894</v>
      </c>
      <c r="B1330" s="469">
        <v>4294.5</v>
      </c>
      <c r="C1330" s="401">
        <v>25</v>
      </c>
      <c r="D1330" s="470">
        <v>44638</v>
      </c>
      <c r="E1330" s="471">
        <v>15</v>
      </c>
      <c r="F1330" s="472">
        <v>44628</v>
      </c>
      <c r="G1330" s="473">
        <v>44649</v>
      </c>
      <c r="H1330" s="500"/>
      <c r="I1330" s="474" t="s">
        <v>511</v>
      </c>
      <c r="J1330" s="474">
        <v>781</v>
      </c>
      <c r="K1330" s="474">
        <v>2</v>
      </c>
      <c r="L1330" s="474">
        <v>19</v>
      </c>
      <c r="M1330" s="474">
        <v>1</v>
      </c>
      <c r="N1330" s="474">
        <v>1</v>
      </c>
      <c r="O1330" s="526" t="s">
        <v>13667</v>
      </c>
      <c r="P1330" s="404"/>
      <c r="Q1330" s="405" t="s">
        <v>11745</v>
      </c>
      <c r="R1330" s="230" t="s">
        <v>15202</v>
      </c>
    </row>
    <row r="1331" spans="1:18" x14ac:dyDescent="0.25">
      <c r="A1331" s="815">
        <v>108866</v>
      </c>
      <c r="B1331" s="469">
        <v>499.8</v>
      </c>
      <c r="C1331" s="401">
        <v>1</v>
      </c>
      <c r="D1331" s="470"/>
      <c r="E1331" s="471"/>
      <c r="F1331" s="472"/>
      <c r="G1331" s="473"/>
      <c r="H1331" s="500"/>
      <c r="I1331" s="474"/>
      <c r="J1331" s="474"/>
      <c r="K1331" s="474"/>
      <c r="L1331" s="474"/>
      <c r="M1331" s="474"/>
      <c r="N1331" s="474"/>
      <c r="O1331" s="526"/>
      <c r="P1331" s="404" t="s">
        <v>776</v>
      </c>
      <c r="Q1331" s="405"/>
      <c r="R1331" s="230" t="s">
        <v>15207</v>
      </c>
    </row>
    <row r="1332" spans="1:18" x14ac:dyDescent="0.25">
      <c r="A1332" s="307">
        <v>107457</v>
      </c>
      <c r="B1332" s="475">
        <v>8520.9699999999993</v>
      </c>
      <c r="C1332" s="309">
        <v>36</v>
      </c>
      <c r="D1332" s="476">
        <v>44593</v>
      </c>
      <c r="E1332" s="477">
        <v>5</v>
      </c>
      <c r="F1332" s="476">
        <v>44634</v>
      </c>
      <c r="G1332" s="310">
        <v>44641</v>
      </c>
      <c r="H1332" s="476"/>
      <c r="I1332" s="477" t="s">
        <v>511</v>
      </c>
      <c r="J1332" s="477">
        <v>489</v>
      </c>
      <c r="K1332" s="477">
        <v>1</v>
      </c>
      <c r="L1332" s="477">
        <v>165</v>
      </c>
      <c r="M1332" s="477">
        <v>1</v>
      </c>
      <c r="N1332" s="477">
        <v>1</v>
      </c>
      <c r="O1332" s="308" t="s">
        <v>13672</v>
      </c>
      <c r="P1332" s="312" t="s">
        <v>15208</v>
      </c>
      <c r="Q1332" s="313" t="s">
        <v>11659</v>
      </c>
      <c r="R1332" s="230" t="s">
        <v>15207</v>
      </c>
    </row>
    <row r="1333" spans="1:18" x14ac:dyDescent="0.25">
      <c r="A1333" s="815">
        <v>108553</v>
      </c>
      <c r="B1333" s="469">
        <v>862.5</v>
      </c>
      <c r="C1333" s="401">
        <v>25</v>
      </c>
      <c r="D1333" s="470">
        <v>44627</v>
      </c>
      <c r="E1333" s="471">
        <v>5</v>
      </c>
      <c r="F1333" s="472">
        <v>44631</v>
      </c>
      <c r="G1333" s="473">
        <v>44638</v>
      </c>
      <c r="H1333" s="500"/>
      <c r="I1333" s="474" t="s">
        <v>511</v>
      </c>
      <c r="J1333" s="474">
        <v>109</v>
      </c>
      <c r="K1333" s="474">
        <v>18</v>
      </c>
      <c r="L1333" s="474">
        <v>61</v>
      </c>
      <c r="M1333" s="474">
        <v>1</v>
      </c>
      <c r="N1333" s="474">
        <v>1</v>
      </c>
      <c r="O1333" s="526" t="s">
        <v>13667</v>
      </c>
      <c r="P1333" s="404" t="s">
        <v>15209</v>
      </c>
      <c r="Q1333" s="405" t="s">
        <v>11302</v>
      </c>
      <c r="R1333" s="230" t="s">
        <v>15207</v>
      </c>
    </row>
    <row r="1334" spans="1:18" x14ac:dyDescent="0.25">
      <c r="A1334" s="576" t="s">
        <v>15210</v>
      </c>
      <c r="B1334" s="469">
        <v>1912</v>
      </c>
      <c r="C1334" s="401">
        <v>4</v>
      </c>
      <c r="D1334" s="470">
        <v>44455</v>
      </c>
      <c r="E1334" s="471">
        <v>5</v>
      </c>
      <c r="F1334" s="472">
        <v>44628</v>
      </c>
      <c r="G1334" s="473">
        <v>44637</v>
      </c>
      <c r="H1334" s="500"/>
      <c r="I1334" s="559" t="s">
        <v>511</v>
      </c>
      <c r="J1334" s="474">
        <v>750</v>
      </c>
      <c r="K1334" s="474">
        <v>12</v>
      </c>
      <c r="L1334" s="474">
        <v>83</v>
      </c>
      <c r="M1334" s="474">
        <v>1</v>
      </c>
      <c r="N1334" s="474">
        <v>1</v>
      </c>
      <c r="O1334" s="526" t="s">
        <v>13713</v>
      </c>
      <c r="P1334" s="404" t="s">
        <v>14868</v>
      </c>
      <c r="Q1334" s="405" t="s">
        <v>11745</v>
      </c>
      <c r="R1334" s="230" t="s">
        <v>15207</v>
      </c>
    </row>
    <row r="1335" spans="1:18" x14ac:dyDescent="0.25">
      <c r="A1335" s="576" t="s">
        <v>15211</v>
      </c>
      <c r="B1335" s="469">
        <v>5903.64</v>
      </c>
      <c r="C1335" s="401">
        <v>4</v>
      </c>
      <c r="D1335" s="470">
        <v>44461</v>
      </c>
      <c r="E1335" s="471">
        <v>15</v>
      </c>
      <c r="F1335" s="472">
        <v>44621</v>
      </c>
      <c r="G1335" s="473">
        <v>44642</v>
      </c>
      <c r="H1335" s="500"/>
      <c r="I1335" s="474" t="s">
        <v>511</v>
      </c>
      <c r="J1335" s="474">
        <v>4093</v>
      </c>
      <c r="K1335" s="474">
        <v>5</v>
      </c>
      <c r="L1335" s="474">
        <v>237</v>
      </c>
      <c r="M1335" s="474">
        <v>1</v>
      </c>
      <c r="N1335" s="474">
        <v>1</v>
      </c>
      <c r="O1335" s="526" t="s">
        <v>13832</v>
      </c>
      <c r="P1335" s="404" t="s">
        <v>14868</v>
      </c>
      <c r="Q1335" s="405" t="s">
        <v>15212</v>
      </c>
      <c r="R1335" s="230" t="s">
        <v>15207</v>
      </c>
    </row>
    <row r="1336" spans="1:18" x14ac:dyDescent="0.25">
      <c r="A1336" s="576">
        <v>106324</v>
      </c>
      <c r="B1336" s="469">
        <v>41390.400000000001</v>
      </c>
      <c r="C1336" s="401">
        <v>3504</v>
      </c>
      <c r="D1336" s="470">
        <v>44564</v>
      </c>
      <c r="E1336" s="471">
        <v>10</v>
      </c>
      <c r="F1336" s="472">
        <v>44624</v>
      </c>
      <c r="G1336" s="473">
        <v>44638</v>
      </c>
      <c r="H1336" s="500"/>
      <c r="I1336" s="474" t="s">
        <v>511</v>
      </c>
      <c r="J1336" s="474">
        <v>25</v>
      </c>
      <c r="K1336" s="474">
        <v>0</v>
      </c>
      <c r="L1336" s="474">
        <v>16</v>
      </c>
      <c r="M1336" s="474">
        <v>1</v>
      </c>
      <c r="N1336" s="474">
        <v>1</v>
      </c>
      <c r="O1336" s="526" t="s">
        <v>13667</v>
      </c>
      <c r="P1336" s="404" t="s">
        <v>15213</v>
      </c>
      <c r="Q1336" s="405" t="s">
        <v>15214</v>
      </c>
      <c r="R1336" s="230" t="s">
        <v>15207</v>
      </c>
    </row>
    <row r="1337" spans="1:18" x14ac:dyDescent="0.25">
      <c r="A1337" s="816" t="s">
        <v>15215</v>
      </c>
      <c r="B1337" s="817">
        <v>0</v>
      </c>
      <c r="C1337" s="346">
        <v>9</v>
      </c>
      <c r="D1337" s="818">
        <v>44623</v>
      </c>
      <c r="E1337" s="819">
        <v>5</v>
      </c>
      <c r="F1337" s="820" t="s">
        <v>13655</v>
      </c>
      <c r="G1337" s="348"/>
      <c r="H1337" s="348"/>
      <c r="I1337" s="559" t="s">
        <v>511</v>
      </c>
      <c r="J1337" s="559">
        <v>326</v>
      </c>
      <c r="K1337" s="559">
        <v>124</v>
      </c>
      <c r="L1337" s="559">
        <v>43</v>
      </c>
      <c r="M1337" s="559">
        <v>1</v>
      </c>
      <c r="N1337" s="559">
        <v>1</v>
      </c>
      <c r="O1337" s="186" t="s">
        <v>13667</v>
      </c>
      <c r="P1337" s="192" t="s">
        <v>15216</v>
      </c>
      <c r="Q1337" s="350" t="s">
        <v>15217</v>
      </c>
      <c r="R1337" s="386" t="s">
        <v>15218</v>
      </c>
    </row>
    <row r="1338" spans="1:18" x14ac:dyDescent="0.25">
      <c r="A1338" s="816">
        <v>108771</v>
      </c>
      <c r="B1338" s="817">
        <v>1080</v>
      </c>
      <c r="C1338" s="346">
        <v>90</v>
      </c>
      <c r="D1338" s="818">
        <v>44629</v>
      </c>
      <c r="E1338" s="819">
        <v>5</v>
      </c>
      <c r="F1338" s="820" t="s">
        <v>13655</v>
      </c>
      <c r="G1338" s="348"/>
      <c r="H1338" s="348"/>
      <c r="I1338" s="821" t="s">
        <v>13656</v>
      </c>
      <c r="J1338" s="821"/>
      <c r="K1338" s="821"/>
      <c r="L1338" s="821"/>
      <c r="M1338" s="821"/>
      <c r="N1338" s="821"/>
      <c r="O1338" s="345"/>
      <c r="P1338" s="349"/>
      <c r="Q1338" s="350" t="s">
        <v>514</v>
      </c>
      <c r="R1338" s="230" t="s">
        <v>15219</v>
      </c>
    </row>
    <row r="1339" spans="1:18" x14ac:dyDescent="0.25">
      <c r="A1339" s="576">
        <v>108681</v>
      </c>
      <c r="B1339" s="469">
        <v>3219</v>
      </c>
      <c r="C1339" s="401">
        <v>100</v>
      </c>
      <c r="D1339" s="470">
        <v>44644</v>
      </c>
      <c r="E1339" s="471">
        <v>5</v>
      </c>
      <c r="F1339" s="472">
        <v>44629</v>
      </c>
      <c r="G1339" s="473">
        <v>44636</v>
      </c>
      <c r="H1339" s="500"/>
      <c r="I1339" s="474" t="s">
        <v>511</v>
      </c>
      <c r="J1339" s="474">
        <v>45</v>
      </c>
      <c r="K1339" s="474">
        <v>35</v>
      </c>
      <c r="L1339" s="474">
        <v>7</v>
      </c>
      <c r="M1339" s="474">
        <v>0</v>
      </c>
      <c r="N1339" s="474">
        <v>1</v>
      </c>
      <c r="O1339" s="526" t="s">
        <v>545</v>
      </c>
      <c r="P1339" s="404"/>
      <c r="Q1339" s="405" t="s">
        <v>11767</v>
      </c>
      <c r="R1339" s="230" t="s">
        <v>15219</v>
      </c>
    </row>
    <row r="1340" spans="1:18" x14ac:dyDescent="0.25">
      <c r="A1340" s="746" t="s">
        <v>15220</v>
      </c>
      <c r="B1340" s="535">
        <v>912.75</v>
      </c>
      <c r="C1340" s="461" t="s">
        <v>15221</v>
      </c>
      <c r="D1340" s="537">
        <v>44630</v>
      </c>
      <c r="E1340" s="538">
        <v>3</v>
      </c>
      <c r="F1340" s="537">
        <v>44637</v>
      </c>
      <c r="G1340" s="462">
        <v>44637</v>
      </c>
      <c r="H1340" s="476" t="s">
        <v>15222</v>
      </c>
      <c r="I1340" s="538" t="s">
        <v>13664</v>
      </c>
      <c r="J1340" s="538">
        <v>216</v>
      </c>
      <c r="K1340" s="538">
        <v>7</v>
      </c>
      <c r="L1340" s="538">
        <v>87</v>
      </c>
      <c r="M1340" s="538">
        <v>1</v>
      </c>
      <c r="N1340" s="538">
        <v>1</v>
      </c>
      <c r="O1340" s="459" t="s">
        <v>13719</v>
      </c>
      <c r="P1340" s="316"/>
      <c r="Q1340" s="464" t="s">
        <v>15223</v>
      </c>
      <c r="R1340" s="230" t="s">
        <v>15219</v>
      </c>
    </row>
    <row r="1341" spans="1:18" x14ac:dyDescent="0.25">
      <c r="A1341" s="307">
        <v>107457</v>
      </c>
      <c r="B1341" s="475">
        <v>6154.03</v>
      </c>
      <c r="C1341" s="309">
        <v>26</v>
      </c>
      <c r="D1341" s="476">
        <v>44593</v>
      </c>
      <c r="E1341" s="477">
        <v>3</v>
      </c>
      <c r="F1341" s="476">
        <v>44634</v>
      </c>
      <c r="G1341" s="310">
        <v>44637</v>
      </c>
      <c r="H1341" s="476"/>
      <c r="I1341" s="477" t="s">
        <v>511</v>
      </c>
      <c r="J1341" s="477">
        <v>489</v>
      </c>
      <c r="K1341" s="477">
        <v>1</v>
      </c>
      <c r="L1341" s="477">
        <v>165</v>
      </c>
      <c r="M1341" s="477">
        <v>1</v>
      </c>
      <c r="N1341" s="477">
        <v>1</v>
      </c>
      <c r="O1341" s="308" t="s">
        <v>13672</v>
      </c>
      <c r="P1341" s="312" t="s">
        <v>15208</v>
      </c>
      <c r="Q1341" s="313" t="s">
        <v>11659</v>
      </c>
      <c r="R1341" s="230" t="s">
        <v>15219</v>
      </c>
    </row>
    <row r="1342" spans="1:18" x14ac:dyDescent="0.25">
      <c r="A1342" s="185" t="s">
        <v>15224</v>
      </c>
      <c r="B1342" s="560">
        <v>1113.6500000000001</v>
      </c>
      <c r="C1342" s="435" t="s">
        <v>15225</v>
      </c>
      <c r="D1342" s="561">
        <v>44634</v>
      </c>
      <c r="E1342" s="562">
        <v>5</v>
      </c>
      <c r="F1342" s="563" t="s">
        <v>13655</v>
      </c>
      <c r="G1342" s="190" t="s">
        <v>724</v>
      </c>
      <c r="H1342" s="564"/>
      <c r="I1342" s="559" t="s">
        <v>511</v>
      </c>
      <c r="J1342" s="559">
        <v>1</v>
      </c>
      <c r="K1342" s="559">
        <v>1</v>
      </c>
      <c r="L1342" s="559">
        <v>1</v>
      </c>
      <c r="M1342" s="559">
        <v>0</v>
      </c>
      <c r="N1342" s="559">
        <v>1</v>
      </c>
      <c r="O1342" s="186" t="s">
        <v>545</v>
      </c>
      <c r="P1342" s="192"/>
      <c r="Q1342" s="193" t="s">
        <v>15226</v>
      </c>
      <c r="R1342" s="230" t="s">
        <v>15227</v>
      </c>
    </row>
    <row r="1343" spans="1:18" x14ac:dyDescent="0.25">
      <c r="A1343" s="185" t="s">
        <v>15228</v>
      </c>
      <c r="B1343" s="560">
        <v>3473.65</v>
      </c>
      <c r="C1343" s="187">
        <v>1</v>
      </c>
      <c r="D1343" s="561">
        <v>44623</v>
      </c>
      <c r="E1343" s="562">
        <v>5</v>
      </c>
      <c r="F1343" s="563" t="s">
        <v>13655</v>
      </c>
      <c r="G1343" s="190" t="s">
        <v>724</v>
      </c>
      <c r="H1343" s="500"/>
      <c r="I1343" s="559" t="s">
        <v>511</v>
      </c>
      <c r="J1343" s="559">
        <v>326</v>
      </c>
      <c r="K1343" s="559">
        <v>124</v>
      </c>
      <c r="L1343" s="559">
        <v>43</v>
      </c>
      <c r="M1343" s="559">
        <v>1</v>
      </c>
      <c r="N1343" s="559">
        <v>1</v>
      </c>
      <c r="O1343" s="186" t="s">
        <v>13667</v>
      </c>
      <c r="P1343" s="192" t="s">
        <v>15216</v>
      </c>
      <c r="Q1343" s="193" t="s">
        <v>15223</v>
      </c>
      <c r="R1343" s="230" t="s">
        <v>15227</v>
      </c>
    </row>
    <row r="1344" spans="1:18" x14ac:dyDescent="0.25">
      <c r="A1344" s="576" t="s">
        <v>15229</v>
      </c>
      <c r="B1344" s="469">
        <v>4525</v>
      </c>
      <c r="C1344" s="401">
        <v>50</v>
      </c>
      <c r="D1344" s="470">
        <v>44622</v>
      </c>
      <c r="E1344" s="471">
        <v>5</v>
      </c>
      <c r="F1344" s="472">
        <v>44629</v>
      </c>
      <c r="G1344" s="473">
        <v>44636</v>
      </c>
      <c r="H1344" s="500"/>
      <c r="I1344" s="474" t="s">
        <v>511</v>
      </c>
      <c r="J1344" s="474">
        <v>268</v>
      </c>
      <c r="K1344" s="474">
        <v>2</v>
      </c>
      <c r="L1344" s="474">
        <v>38</v>
      </c>
      <c r="M1344" s="474">
        <v>1</v>
      </c>
      <c r="N1344" s="474">
        <v>1</v>
      </c>
      <c r="O1344" s="526" t="s">
        <v>13667</v>
      </c>
      <c r="P1344" s="404"/>
      <c r="Q1344" s="405" t="s">
        <v>15230</v>
      </c>
      <c r="R1344" s="230" t="s">
        <v>15227</v>
      </c>
    </row>
    <row r="1345" spans="1:18" x14ac:dyDescent="0.25">
      <c r="A1345" s="576">
        <v>108481</v>
      </c>
      <c r="B1345" s="469">
        <v>2648</v>
      </c>
      <c r="C1345" s="401">
        <v>15</v>
      </c>
      <c r="D1345" s="470">
        <v>44635</v>
      </c>
      <c r="E1345" s="471">
        <v>10</v>
      </c>
      <c r="F1345" s="472">
        <v>44624</v>
      </c>
      <c r="G1345" s="473">
        <v>44638</v>
      </c>
      <c r="H1345" s="500"/>
      <c r="I1345" s="474" t="s">
        <v>511</v>
      </c>
      <c r="J1345" s="474">
        <v>74</v>
      </c>
      <c r="K1345" s="474">
        <v>2</v>
      </c>
      <c r="L1345" s="474">
        <v>22</v>
      </c>
      <c r="M1345" s="474">
        <v>1</v>
      </c>
      <c r="N1345" s="474">
        <v>1</v>
      </c>
      <c r="O1345" s="526" t="s">
        <v>13667</v>
      </c>
      <c r="P1345" s="404"/>
      <c r="Q1345" s="405" t="s">
        <v>15231</v>
      </c>
      <c r="R1345" s="230" t="s">
        <v>15232</v>
      </c>
    </row>
    <row r="1346" spans="1:18" x14ac:dyDescent="0.25">
      <c r="A1346" s="185">
        <v>107438</v>
      </c>
      <c r="B1346" s="560">
        <v>426.6</v>
      </c>
      <c r="C1346" s="187">
        <v>2</v>
      </c>
      <c r="D1346" s="561">
        <v>44606</v>
      </c>
      <c r="E1346" s="562">
        <v>10</v>
      </c>
      <c r="F1346" s="563" t="s">
        <v>13655</v>
      </c>
      <c r="G1346" s="190" t="s">
        <v>724</v>
      </c>
      <c r="H1346" s="564"/>
      <c r="I1346" s="559" t="s">
        <v>511</v>
      </c>
      <c r="J1346" s="559">
        <v>481</v>
      </c>
      <c r="K1346" s="559">
        <v>50</v>
      </c>
      <c r="L1346" s="559">
        <v>78</v>
      </c>
      <c r="M1346" s="559">
        <v>1</v>
      </c>
      <c r="N1346" s="559">
        <v>1</v>
      </c>
      <c r="O1346" s="186" t="s">
        <v>13713</v>
      </c>
      <c r="P1346" s="192" t="s">
        <v>15233</v>
      </c>
      <c r="Q1346" s="193" t="s">
        <v>15234</v>
      </c>
      <c r="R1346" s="230" t="s">
        <v>15232</v>
      </c>
    </row>
    <row r="1347" spans="1:18" x14ac:dyDescent="0.25">
      <c r="A1347" s="576">
        <v>104014</v>
      </c>
      <c r="B1347" s="469">
        <v>8700</v>
      </c>
      <c r="C1347" s="401">
        <v>20</v>
      </c>
      <c r="D1347" s="470">
        <v>44587</v>
      </c>
      <c r="E1347" s="471">
        <v>10</v>
      </c>
      <c r="F1347" s="472">
        <v>44620</v>
      </c>
      <c r="G1347" s="473">
        <v>44634</v>
      </c>
      <c r="H1347" s="500"/>
      <c r="I1347" s="474" t="s">
        <v>511</v>
      </c>
      <c r="J1347" s="474">
        <v>1022</v>
      </c>
      <c r="K1347" s="474">
        <v>12</v>
      </c>
      <c r="L1347" s="474">
        <v>165</v>
      </c>
      <c r="M1347" s="474">
        <v>1</v>
      </c>
      <c r="N1347" s="474">
        <v>1</v>
      </c>
      <c r="O1347" s="526" t="s">
        <v>13672</v>
      </c>
      <c r="P1347" s="404"/>
      <c r="Q1347" s="405" t="s">
        <v>11915</v>
      </c>
      <c r="R1347" s="230" t="s">
        <v>15232</v>
      </c>
    </row>
    <row r="1348" spans="1:18" x14ac:dyDescent="0.25">
      <c r="A1348" s="576" t="s">
        <v>15235</v>
      </c>
      <c r="B1348" s="469">
        <v>2625.75</v>
      </c>
      <c r="C1348" s="401">
        <v>15</v>
      </c>
      <c r="D1348" s="470">
        <v>44713</v>
      </c>
      <c r="E1348" s="471">
        <v>10</v>
      </c>
      <c r="F1348" s="472">
        <v>44599</v>
      </c>
      <c r="G1348" s="473">
        <v>44713</v>
      </c>
      <c r="H1348" s="500"/>
      <c r="I1348" s="474" t="s">
        <v>511</v>
      </c>
      <c r="J1348" s="474">
        <v>682</v>
      </c>
      <c r="K1348" s="474">
        <v>117</v>
      </c>
      <c r="L1348" s="474">
        <v>57</v>
      </c>
      <c r="M1348" s="474">
        <v>0</v>
      </c>
      <c r="N1348" s="474">
        <v>1</v>
      </c>
      <c r="O1348" s="526" t="s">
        <v>640</v>
      </c>
      <c r="P1348" s="404" t="s">
        <v>15236</v>
      </c>
      <c r="Q1348" s="405" t="s">
        <v>11811</v>
      </c>
      <c r="R1348" s="230" t="s">
        <v>15232</v>
      </c>
    </row>
    <row r="1349" spans="1:18" x14ac:dyDescent="0.25">
      <c r="A1349" s="576" t="s">
        <v>15237</v>
      </c>
      <c r="B1349" s="469">
        <v>4655.18</v>
      </c>
      <c r="C1349" s="401">
        <v>86</v>
      </c>
      <c r="D1349" s="470">
        <v>44537</v>
      </c>
      <c r="E1349" s="471">
        <v>20</v>
      </c>
      <c r="F1349" s="472">
        <v>44617</v>
      </c>
      <c r="G1349" s="473">
        <v>44645</v>
      </c>
      <c r="H1349" s="500"/>
      <c r="I1349" s="474" t="s">
        <v>511</v>
      </c>
      <c r="J1349" s="474">
        <v>248</v>
      </c>
      <c r="K1349" s="474">
        <v>17</v>
      </c>
      <c r="L1349" s="474">
        <v>53</v>
      </c>
      <c r="M1349" s="474">
        <v>1</v>
      </c>
      <c r="N1349" s="474">
        <v>1</v>
      </c>
      <c r="O1349" s="526" t="s">
        <v>13667</v>
      </c>
      <c r="P1349" s="404" t="s">
        <v>15238</v>
      </c>
      <c r="Q1349" s="405" t="s">
        <v>11821</v>
      </c>
      <c r="R1349" s="230" t="s">
        <v>15232</v>
      </c>
    </row>
    <row r="1350" spans="1:18" x14ac:dyDescent="0.25">
      <c r="A1350" s="307">
        <v>108641</v>
      </c>
      <c r="B1350" s="475">
        <v>2230</v>
      </c>
      <c r="C1350" s="309" t="s">
        <v>15239</v>
      </c>
      <c r="D1350" s="476">
        <v>44631</v>
      </c>
      <c r="E1350" s="477">
        <v>3</v>
      </c>
      <c r="F1350" s="476">
        <v>44629</v>
      </c>
      <c r="G1350" s="310">
        <v>44634</v>
      </c>
      <c r="H1350" s="310"/>
      <c r="I1350" s="538" t="s">
        <v>511</v>
      </c>
      <c r="J1350" s="477">
        <v>196</v>
      </c>
      <c r="K1350" s="477">
        <v>34</v>
      </c>
      <c r="L1350" s="477">
        <v>62</v>
      </c>
      <c r="M1350" s="477">
        <v>0</v>
      </c>
      <c r="N1350" s="477">
        <v>1</v>
      </c>
      <c r="O1350" s="308" t="s">
        <v>545</v>
      </c>
      <c r="P1350" s="312"/>
      <c r="Q1350" s="313" t="s">
        <v>11767</v>
      </c>
      <c r="R1350" s="230" t="s">
        <v>15240</v>
      </c>
    </row>
    <row r="1351" spans="1:18" x14ac:dyDescent="0.25">
      <c r="A1351" s="576">
        <v>108466</v>
      </c>
      <c r="B1351" s="469">
        <v>1560</v>
      </c>
      <c r="C1351" s="401">
        <v>150</v>
      </c>
      <c r="D1351" s="470">
        <v>44635</v>
      </c>
      <c r="E1351" s="471">
        <v>5</v>
      </c>
      <c r="F1351" s="472">
        <v>44627</v>
      </c>
      <c r="G1351" s="473">
        <v>44634</v>
      </c>
      <c r="H1351" s="500"/>
      <c r="I1351" s="474" t="s">
        <v>511</v>
      </c>
      <c r="J1351" s="474">
        <v>7</v>
      </c>
      <c r="K1351" s="474">
        <v>0</v>
      </c>
      <c r="L1351" s="474">
        <v>3</v>
      </c>
      <c r="M1351" s="474">
        <v>0</v>
      </c>
      <c r="N1351" s="474">
        <v>1</v>
      </c>
      <c r="O1351" s="526" t="s">
        <v>545</v>
      </c>
      <c r="P1351" s="404"/>
      <c r="Q1351" s="405" t="s">
        <v>11492</v>
      </c>
      <c r="R1351" s="230" t="s">
        <v>15240</v>
      </c>
    </row>
    <row r="1352" spans="1:18" x14ac:dyDescent="0.25">
      <c r="A1352" s="576">
        <v>106828</v>
      </c>
      <c r="B1352" s="469">
        <v>4191.5</v>
      </c>
      <c r="C1352" s="401">
        <v>7</v>
      </c>
      <c r="D1352" s="470">
        <v>44615</v>
      </c>
      <c r="E1352" s="471">
        <v>5</v>
      </c>
      <c r="F1352" s="472">
        <v>44617</v>
      </c>
      <c r="G1352" s="473">
        <v>44624</v>
      </c>
      <c r="H1352" s="500"/>
      <c r="I1352" s="474" t="s">
        <v>511</v>
      </c>
      <c r="J1352" s="474">
        <v>888</v>
      </c>
      <c r="K1352" s="474">
        <v>6</v>
      </c>
      <c r="L1352" s="474">
        <v>90</v>
      </c>
      <c r="M1352" s="474">
        <v>1</v>
      </c>
      <c r="N1352" s="474">
        <v>1</v>
      </c>
      <c r="O1352" s="526" t="s">
        <v>13667</v>
      </c>
      <c r="P1352" s="404"/>
      <c r="Q1352" s="405" t="s">
        <v>11821</v>
      </c>
      <c r="R1352" s="230" t="s">
        <v>15240</v>
      </c>
    </row>
    <row r="1353" spans="1:18" x14ac:dyDescent="0.25">
      <c r="A1353" s="746" t="s">
        <v>15220</v>
      </c>
      <c r="B1353" s="535">
        <v>1204.25</v>
      </c>
      <c r="C1353" s="461">
        <v>5</v>
      </c>
      <c r="D1353" s="537">
        <v>44630</v>
      </c>
      <c r="E1353" s="538">
        <v>3</v>
      </c>
      <c r="F1353" s="537" t="s">
        <v>13655</v>
      </c>
      <c r="G1353" s="462" t="s">
        <v>724</v>
      </c>
      <c r="H1353" s="476" t="s">
        <v>15222</v>
      </c>
      <c r="I1353" s="538" t="s">
        <v>13664</v>
      </c>
      <c r="J1353" s="538">
        <v>216</v>
      </c>
      <c r="K1353" s="538">
        <v>7</v>
      </c>
      <c r="L1353" s="538">
        <v>87</v>
      </c>
      <c r="M1353" s="538">
        <v>1</v>
      </c>
      <c r="N1353" s="538">
        <v>1</v>
      </c>
      <c r="O1353" s="459" t="s">
        <v>13719</v>
      </c>
      <c r="P1353" s="316"/>
      <c r="Q1353" s="464" t="s">
        <v>15223</v>
      </c>
      <c r="R1353" s="230" t="s">
        <v>15240</v>
      </c>
    </row>
    <row r="1354" spans="1:18" x14ac:dyDescent="0.25">
      <c r="A1354" s="576">
        <v>108412</v>
      </c>
      <c r="B1354" s="469">
        <v>3999.6</v>
      </c>
      <c r="C1354" s="401">
        <v>20</v>
      </c>
      <c r="D1354" s="470">
        <v>44631</v>
      </c>
      <c r="E1354" s="471">
        <v>15</v>
      </c>
      <c r="F1354" s="472">
        <v>44620</v>
      </c>
      <c r="G1354" s="473">
        <v>44641</v>
      </c>
      <c r="H1354" s="500"/>
      <c r="I1354" s="474" t="s">
        <v>511</v>
      </c>
      <c r="J1354" s="474">
        <v>572</v>
      </c>
      <c r="K1354" s="474">
        <v>0</v>
      </c>
      <c r="L1354" s="474">
        <v>131</v>
      </c>
      <c r="M1354" s="474">
        <v>1</v>
      </c>
      <c r="N1354" s="474">
        <v>1</v>
      </c>
      <c r="O1354" s="526" t="s">
        <v>13672</v>
      </c>
      <c r="P1354" s="404" t="s">
        <v>15241</v>
      </c>
      <c r="Q1354" s="405" t="s">
        <v>11915</v>
      </c>
      <c r="R1354" s="230" t="s">
        <v>15242</v>
      </c>
    </row>
    <row r="1355" spans="1:18" x14ac:dyDescent="0.25">
      <c r="A1355" s="576">
        <v>106596</v>
      </c>
      <c r="B1355" s="469">
        <v>450</v>
      </c>
      <c r="C1355" s="452" t="s">
        <v>11845</v>
      </c>
      <c r="D1355" s="470">
        <v>44623</v>
      </c>
      <c r="E1355" s="471">
        <v>10</v>
      </c>
      <c r="F1355" s="472">
        <v>44617</v>
      </c>
      <c r="G1355" s="473">
        <v>44631</v>
      </c>
      <c r="H1355" s="500"/>
      <c r="I1355" s="474" t="s">
        <v>511</v>
      </c>
      <c r="J1355" s="474">
        <v>9</v>
      </c>
      <c r="K1355" s="474">
        <v>0</v>
      </c>
      <c r="L1355" s="474">
        <v>5</v>
      </c>
      <c r="M1355" s="474">
        <v>1</v>
      </c>
      <c r="N1355" s="474">
        <v>1</v>
      </c>
      <c r="O1355" s="526" t="s">
        <v>13667</v>
      </c>
      <c r="P1355" s="404"/>
      <c r="Q1355" s="405" t="s">
        <v>15243</v>
      </c>
      <c r="R1355" s="230" t="s">
        <v>15242</v>
      </c>
    </row>
    <row r="1356" spans="1:18" x14ac:dyDescent="0.25">
      <c r="A1356" s="576">
        <v>108049</v>
      </c>
      <c r="B1356" s="469">
        <v>7500</v>
      </c>
      <c r="C1356" s="401">
        <v>400</v>
      </c>
      <c r="D1356" s="470">
        <v>44620</v>
      </c>
      <c r="E1356" s="471">
        <v>5</v>
      </c>
      <c r="F1356" s="472">
        <v>44623</v>
      </c>
      <c r="G1356" s="473">
        <v>44630</v>
      </c>
      <c r="H1356" s="500"/>
      <c r="I1356" s="474" t="s">
        <v>511</v>
      </c>
      <c r="J1356" s="474">
        <v>114</v>
      </c>
      <c r="K1356" s="474">
        <v>0</v>
      </c>
      <c r="L1356" s="474">
        <v>53</v>
      </c>
      <c r="M1356" s="474">
        <v>1</v>
      </c>
      <c r="N1356" s="474">
        <v>1</v>
      </c>
      <c r="O1356" s="526" t="s">
        <v>13667</v>
      </c>
      <c r="P1356" s="404" t="s">
        <v>15244</v>
      </c>
      <c r="Q1356" s="405" t="s">
        <v>11756</v>
      </c>
      <c r="R1356" s="230" t="s">
        <v>15242</v>
      </c>
    </row>
    <row r="1357" spans="1:18" x14ac:dyDescent="0.25">
      <c r="A1357" s="714" t="s">
        <v>15245</v>
      </c>
      <c r="B1357" s="469">
        <v>3783.11</v>
      </c>
      <c r="C1357" s="452" t="s">
        <v>11860</v>
      </c>
      <c r="D1357" s="470">
        <v>44617</v>
      </c>
      <c r="E1357" s="471">
        <v>5</v>
      </c>
      <c r="F1357" s="472">
        <v>44624</v>
      </c>
      <c r="G1357" s="473">
        <v>44631</v>
      </c>
      <c r="H1357" s="500"/>
      <c r="I1357" s="474" t="s">
        <v>511</v>
      </c>
      <c r="J1357" s="474">
        <v>2</v>
      </c>
      <c r="K1357" s="474">
        <v>0</v>
      </c>
      <c r="L1357" s="474">
        <v>2</v>
      </c>
      <c r="M1357" s="474">
        <v>1</v>
      </c>
      <c r="N1357" s="474">
        <v>0</v>
      </c>
      <c r="O1357" s="526" t="s">
        <v>798</v>
      </c>
      <c r="P1357" s="526"/>
      <c r="Q1357" s="405" t="s">
        <v>15246</v>
      </c>
      <c r="R1357" s="230" t="s">
        <v>15242</v>
      </c>
    </row>
    <row r="1358" spans="1:18" x14ac:dyDescent="0.25">
      <c r="A1358" s="576" t="s">
        <v>15247</v>
      </c>
      <c r="B1358" s="469">
        <v>850</v>
      </c>
      <c r="C1358" s="401">
        <v>20</v>
      </c>
      <c r="D1358" s="470">
        <v>44623</v>
      </c>
      <c r="E1358" s="471">
        <v>3</v>
      </c>
      <c r="F1358" s="472">
        <v>44624</v>
      </c>
      <c r="G1358" s="473">
        <v>44629</v>
      </c>
      <c r="H1358" s="500"/>
      <c r="I1358" s="474" t="s">
        <v>511</v>
      </c>
      <c r="J1358" s="474">
        <v>0</v>
      </c>
      <c r="K1358" s="474">
        <v>5</v>
      </c>
      <c r="L1358" s="474">
        <v>0</v>
      </c>
      <c r="M1358" s="474">
        <v>0</v>
      </c>
      <c r="N1358" s="474">
        <v>0</v>
      </c>
      <c r="O1358" s="526">
        <v>0</v>
      </c>
      <c r="P1358" s="404" t="s">
        <v>15248</v>
      </c>
      <c r="Q1358" s="405" t="s">
        <v>11801</v>
      </c>
      <c r="R1358" s="230" t="s">
        <v>15249</v>
      </c>
    </row>
    <row r="1359" spans="1:18" x14ac:dyDescent="0.25">
      <c r="A1359" s="576" t="s">
        <v>15250</v>
      </c>
      <c r="B1359" s="469">
        <v>1100.04</v>
      </c>
      <c r="C1359" s="401">
        <v>8</v>
      </c>
      <c r="D1359" s="470">
        <v>44455</v>
      </c>
      <c r="E1359" s="471">
        <v>15</v>
      </c>
      <c r="F1359" s="472">
        <v>44614</v>
      </c>
      <c r="G1359" s="473">
        <v>44628</v>
      </c>
      <c r="H1359" s="500"/>
      <c r="I1359" s="474" t="s">
        <v>511</v>
      </c>
      <c r="J1359" s="474">
        <v>64</v>
      </c>
      <c r="K1359" s="474">
        <v>32</v>
      </c>
      <c r="L1359" s="474">
        <v>8</v>
      </c>
      <c r="M1359" s="474">
        <v>1</v>
      </c>
      <c r="N1359" s="474">
        <v>1</v>
      </c>
      <c r="O1359" s="526" t="s">
        <v>13667</v>
      </c>
      <c r="P1359" s="404" t="s">
        <v>14868</v>
      </c>
      <c r="Q1359" s="405" t="s">
        <v>11893</v>
      </c>
      <c r="R1359" s="230" t="s">
        <v>15249</v>
      </c>
    </row>
    <row r="1360" spans="1:18" x14ac:dyDescent="0.25">
      <c r="A1360" s="576">
        <v>108048</v>
      </c>
      <c r="B1360" s="469">
        <v>3599</v>
      </c>
      <c r="C1360" s="401">
        <v>100</v>
      </c>
      <c r="D1360" s="470">
        <v>44627</v>
      </c>
      <c r="E1360" s="471">
        <v>5</v>
      </c>
      <c r="F1360" s="472">
        <v>44623</v>
      </c>
      <c r="G1360" s="473">
        <v>44630</v>
      </c>
      <c r="H1360" s="500"/>
      <c r="I1360" s="474" t="s">
        <v>511</v>
      </c>
      <c r="J1360" s="474">
        <v>108</v>
      </c>
      <c r="K1360" s="474">
        <v>0</v>
      </c>
      <c r="L1360" s="474">
        <v>51</v>
      </c>
      <c r="M1360" s="474">
        <v>1</v>
      </c>
      <c r="N1360" s="474">
        <v>1</v>
      </c>
      <c r="O1360" s="526" t="s">
        <v>13667</v>
      </c>
      <c r="P1360" s="404" t="s">
        <v>15244</v>
      </c>
      <c r="Q1360" s="405" t="s">
        <v>11756</v>
      </c>
      <c r="R1360" s="230" t="s">
        <v>15249</v>
      </c>
    </row>
    <row r="1361" spans="1:18" x14ac:dyDescent="0.25">
      <c r="A1361" s="576">
        <v>105219</v>
      </c>
      <c r="B1361" s="469">
        <v>3999.84</v>
      </c>
      <c r="C1361" s="401">
        <v>24</v>
      </c>
      <c r="D1361" s="470">
        <v>44567</v>
      </c>
      <c r="E1361" s="471">
        <v>15</v>
      </c>
      <c r="F1361" s="472" t="s">
        <v>13655</v>
      </c>
      <c r="G1361" s="473" t="s">
        <v>15251</v>
      </c>
      <c r="H1361" s="564"/>
      <c r="I1361" s="474" t="s">
        <v>13664</v>
      </c>
      <c r="J1361" s="474">
        <v>872</v>
      </c>
      <c r="K1361" s="474">
        <v>80</v>
      </c>
      <c r="L1361" s="474">
        <v>99</v>
      </c>
      <c r="M1361" s="474">
        <v>1</v>
      </c>
      <c r="N1361" s="474">
        <v>1</v>
      </c>
      <c r="O1361" s="526" t="s">
        <v>13713</v>
      </c>
      <c r="P1361" s="404"/>
      <c r="Q1361" s="405" t="s">
        <v>15252</v>
      </c>
      <c r="R1361" s="230" t="s">
        <v>15249</v>
      </c>
    </row>
    <row r="1362" spans="1:18" x14ac:dyDescent="0.25">
      <c r="A1362" s="576">
        <v>108046</v>
      </c>
      <c r="B1362" s="469">
        <v>3241.2</v>
      </c>
      <c r="C1362" s="401">
        <v>2</v>
      </c>
      <c r="D1362" s="470">
        <v>44608</v>
      </c>
      <c r="E1362" s="471">
        <v>5</v>
      </c>
      <c r="F1362" s="472">
        <v>44622</v>
      </c>
      <c r="G1362" s="473">
        <v>44629</v>
      </c>
      <c r="H1362" s="500"/>
      <c r="I1362" s="474" t="s">
        <v>511</v>
      </c>
      <c r="J1362" s="474">
        <v>1504</v>
      </c>
      <c r="K1362" s="474">
        <v>109</v>
      </c>
      <c r="L1362" s="474">
        <v>79</v>
      </c>
      <c r="M1362" s="474">
        <v>1</v>
      </c>
      <c r="N1362" s="474">
        <v>1</v>
      </c>
      <c r="O1362" s="526" t="s">
        <v>13713</v>
      </c>
      <c r="P1362" s="404"/>
      <c r="Q1362" s="405" t="s">
        <v>11882</v>
      </c>
      <c r="R1362" s="230" t="s">
        <v>15253</v>
      </c>
    </row>
    <row r="1363" spans="1:18" x14ac:dyDescent="0.25">
      <c r="A1363" s="576" t="s">
        <v>15254</v>
      </c>
      <c r="B1363" s="469">
        <v>2536.6</v>
      </c>
      <c r="C1363" s="452" t="s">
        <v>703</v>
      </c>
      <c r="D1363" s="470">
        <v>44389</v>
      </c>
      <c r="E1363" s="471">
        <v>15</v>
      </c>
      <c r="F1363" s="472">
        <v>44609</v>
      </c>
      <c r="G1363" s="473">
        <v>44631</v>
      </c>
      <c r="H1363" s="500"/>
      <c r="I1363" s="474" t="s">
        <v>511</v>
      </c>
      <c r="J1363" s="474">
        <v>3848</v>
      </c>
      <c r="K1363" s="474">
        <v>7</v>
      </c>
      <c r="L1363" s="474">
        <v>237</v>
      </c>
      <c r="M1363" s="474">
        <v>1</v>
      </c>
      <c r="N1363" s="474">
        <v>1</v>
      </c>
      <c r="O1363" s="526" t="s">
        <v>13832</v>
      </c>
      <c r="P1363" s="404" t="s">
        <v>14868</v>
      </c>
      <c r="Q1363" s="405" t="s">
        <v>11927</v>
      </c>
      <c r="R1363" s="230" t="s">
        <v>15253</v>
      </c>
    </row>
    <row r="1364" spans="1:18" x14ac:dyDescent="0.25">
      <c r="A1364" s="185">
        <v>107236</v>
      </c>
      <c r="B1364" s="560">
        <v>2389.4699999999998</v>
      </c>
      <c r="C1364" s="187">
        <v>69</v>
      </c>
      <c r="D1364" s="561">
        <v>44630</v>
      </c>
      <c r="E1364" s="562">
        <v>20</v>
      </c>
      <c r="F1364" s="563" t="s">
        <v>13655</v>
      </c>
      <c r="G1364" s="190" t="s">
        <v>724</v>
      </c>
      <c r="H1364" s="564"/>
      <c r="I1364" s="559" t="s">
        <v>511</v>
      </c>
      <c r="J1364" s="559">
        <v>131</v>
      </c>
      <c r="K1364" s="559">
        <v>15</v>
      </c>
      <c r="L1364" s="559">
        <v>11</v>
      </c>
      <c r="M1364" s="559">
        <v>0</v>
      </c>
      <c r="N1364" s="559">
        <v>1</v>
      </c>
      <c r="O1364" s="186" t="s">
        <v>545</v>
      </c>
      <c r="P1364" s="186" t="s">
        <v>15100</v>
      </c>
      <c r="Q1364" s="193" t="s">
        <v>15101</v>
      </c>
      <c r="R1364" s="230" t="s">
        <v>15253</v>
      </c>
    </row>
    <row r="1365" spans="1:18" x14ac:dyDescent="0.25">
      <c r="A1365" s="576">
        <v>108558</v>
      </c>
      <c r="B1365" s="469">
        <v>999.1</v>
      </c>
      <c r="C1365" s="401">
        <v>10</v>
      </c>
      <c r="D1365" s="470">
        <v>44634</v>
      </c>
      <c r="E1365" s="471">
        <v>10</v>
      </c>
      <c r="F1365" s="472">
        <v>44620</v>
      </c>
      <c r="G1365" s="473">
        <v>44629</v>
      </c>
      <c r="H1365" s="564"/>
      <c r="I1365" s="474" t="s">
        <v>511</v>
      </c>
      <c r="J1365" s="474">
        <v>40</v>
      </c>
      <c r="K1365" s="474">
        <v>47</v>
      </c>
      <c r="L1365" s="474">
        <v>1</v>
      </c>
      <c r="M1365" s="474">
        <v>0</v>
      </c>
      <c r="N1365" s="474">
        <v>1</v>
      </c>
      <c r="O1365" s="526" t="s">
        <v>545</v>
      </c>
      <c r="P1365" s="404" t="s">
        <v>15255</v>
      </c>
      <c r="Q1365" s="405" t="s">
        <v>11915</v>
      </c>
      <c r="R1365" s="230" t="s">
        <v>15256</v>
      </c>
    </row>
    <row r="1366" spans="1:18" x14ac:dyDescent="0.25">
      <c r="A1366" s="307">
        <v>107345</v>
      </c>
      <c r="B1366" s="475">
        <v>6264</v>
      </c>
      <c r="C1366" s="309">
        <v>15</v>
      </c>
      <c r="D1366" s="476">
        <v>44615</v>
      </c>
      <c r="E1366" s="477">
        <v>3</v>
      </c>
      <c r="F1366" s="476">
        <v>44623</v>
      </c>
      <c r="G1366" s="310">
        <v>44628</v>
      </c>
      <c r="H1366" s="310"/>
      <c r="I1366" s="477" t="s">
        <v>511</v>
      </c>
      <c r="J1366" s="477">
        <v>795</v>
      </c>
      <c r="K1366" s="477">
        <v>24</v>
      </c>
      <c r="L1366" s="477">
        <v>99</v>
      </c>
      <c r="M1366" s="477">
        <v>1</v>
      </c>
      <c r="N1366" s="477">
        <v>1</v>
      </c>
      <c r="O1366" s="308" t="s">
        <v>13713</v>
      </c>
      <c r="P1366" s="308" t="s">
        <v>15257</v>
      </c>
      <c r="Q1366" s="313" t="s">
        <v>3373</v>
      </c>
      <c r="R1366" s="230" t="s">
        <v>15256</v>
      </c>
    </row>
    <row r="1367" spans="1:18" x14ac:dyDescent="0.25">
      <c r="A1367" s="786">
        <v>108212</v>
      </c>
      <c r="B1367" s="787">
        <v>5130</v>
      </c>
      <c r="C1367" s="788">
        <v>10</v>
      </c>
      <c r="D1367" s="789">
        <v>44608</v>
      </c>
      <c r="E1367" s="790">
        <v>3</v>
      </c>
      <c r="F1367" s="789">
        <v>44621</v>
      </c>
      <c r="G1367" s="791">
        <v>44624</v>
      </c>
      <c r="H1367" s="789"/>
      <c r="I1367" s="790" t="s">
        <v>511</v>
      </c>
      <c r="J1367" s="790">
        <v>795</v>
      </c>
      <c r="K1367" s="790">
        <v>24</v>
      </c>
      <c r="L1367" s="790">
        <v>99</v>
      </c>
      <c r="M1367" s="790">
        <v>1</v>
      </c>
      <c r="N1367" s="790">
        <v>1</v>
      </c>
      <c r="O1367" s="792" t="s">
        <v>13672</v>
      </c>
      <c r="P1367" s="792" t="s">
        <v>15257</v>
      </c>
      <c r="Q1367" s="793" t="s">
        <v>15212</v>
      </c>
      <c r="R1367" s="230" t="s">
        <v>15258</v>
      </c>
    </row>
    <row r="1368" spans="1:18" x14ac:dyDescent="0.25">
      <c r="A1368" s="576" t="s">
        <v>15259</v>
      </c>
      <c r="B1368" s="469">
        <v>5363.6</v>
      </c>
      <c r="C1368" s="401">
        <v>11</v>
      </c>
      <c r="D1368" s="470">
        <v>44581</v>
      </c>
      <c r="E1368" s="471">
        <v>5</v>
      </c>
      <c r="F1368" s="472">
        <v>44617</v>
      </c>
      <c r="G1368" s="473">
        <v>44624</v>
      </c>
      <c r="H1368" s="500"/>
      <c r="I1368" s="474" t="s">
        <v>13664</v>
      </c>
      <c r="J1368" s="474">
        <v>1607</v>
      </c>
      <c r="K1368" s="474">
        <v>11</v>
      </c>
      <c r="L1368" s="474">
        <v>48</v>
      </c>
      <c r="M1368" s="474">
        <v>1</v>
      </c>
      <c r="N1368" s="474">
        <v>1</v>
      </c>
      <c r="O1368" s="526"/>
      <c r="P1368" s="404"/>
      <c r="Q1368" s="405" t="s">
        <v>11821</v>
      </c>
      <c r="R1368" s="230" t="s">
        <v>15258</v>
      </c>
    </row>
    <row r="1369" spans="1:18" x14ac:dyDescent="0.25">
      <c r="A1369" s="185">
        <v>106693</v>
      </c>
      <c r="B1369" s="560">
        <v>140</v>
      </c>
      <c r="C1369" s="435" t="s">
        <v>11901</v>
      </c>
      <c r="D1369" s="561">
        <v>44607</v>
      </c>
      <c r="E1369" s="562">
        <v>5</v>
      </c>
      <c r="F1369" s="563">
        <v>44603</v>
      </c>
      <c r="G1369" s="190">
        <v>44610</v>
      </c>
      <c r="H1369" s="564"/>
      <c r="I1369" s="559" t="s">
        <v>511</v>
      </c>
      <c r="J1369" s="559">
        <v>0</v>
      </c>
      <c r="K1369" s="559">
        <v>1</v>
      </c>
      <c r="L1369" s="559">
        <v>0</v>
      </c>
      <c r="M1369" s="559">
        <v>0</v>
      </c>
      <c r="N1369" s="559">
        <v>0</v>
      </c>
      <c r="O1369" s="186">
        <v>0</v>
      </c>
      <c r="P1369" s="192" t="s">
        <v>15196</v>
      </c>
      <c r="Q1369" s="193" t="s">
        <v>15194</v>
      </c>
      <c r="R1369" s="230" t="s">
        <v>15260</v>
      </c>
    </row>
    <row r="1370" spans="1:18" x14ac:dyDescent="0.25">
      <c r="A1370" s="576">
        <v>107492</v>
      </c>
      <c r="B1370" s="469">
        <v>3445.75</v>
      </c>
      <c r="C1370" s="401">
        <v>205</v>
      </c>
      <c r="D1370" s="470">
        <v>44622</v>
      </c>
      <c r="E1370" s="471">
        <v>5</v>
      </c>
      <c r="F1370" s="472">
        <v>44616</v>
      </c>
      <c r="G1370" s="473">
        <v>44623</v>
      </c>
      <c r="H1370" s="500"/>
      <c r="I1370" s="474" t="s">
        <v>511</v>
      </c>
      <c r="J1370" s="474">
        <v>24</v>
      </c>
      <c r="K1370" s="474">
        <v>11</v>
      </c>
      <c r="L1370" s="474">
        <v>15</v>
      </c>
      <c r="M1370" s="474">
        <v>1</v>
      </c>
      <c r="N1370" s="474">
        <v>1</v>
      </c>
      <c r="O1370" s="526" t="s">
        <v>13667</v>
      </c>
      <c r="P1370" s="404"/>
      <c r="Q1370" s="405" t="s">
        <v>11909</v>
      </c>
      <c r="R1370" s="230" t="s">
        <v>15261</v>
      </c>
    </row>
    <row r="1371" spans="1:18" x14ac:dyDescent="0.25">
      <c r="A1371" s="786">
        <v>108225</v>
      </c>
      <c r="B1371" s="787">
        <v>5745</v>
      </c>
      <c r="C1371" s="788">
        <v>500</v>
      </c>
      <c r="D1371" s="789">
        <v>44602</v>
      </c>
      <c r="E1371" s="790">
        <v>3</v>
      </c>
      <c r="F1371" s="789">
        <v>44620</v>
      </c>
      <c r="G1371" s="791">
        <v>44623</v>
      </c>
      <c r="H1371" s="789"/>
      <c r="I1371" s="790" t="s">
        <v>511</v>
      </c>
      <c r="J1371" s="790">
        <v>36</v>
      </c>
      <c r="K1371" s="790">
        <v>0</v>
      </c>
      <c r="L1371" s="790">
        <v>22</v>
      </c>
      <c r="M1371" s="790">
        <v>0</v>
      </c>
      <c r="N1371" s="790">
        <v>1</v>
      </c>
      <c r="O1371" s="792" t="s">
        <v>640</v>
      </c>
      <c r="P1371" s="463" t="s">
        <v>15262</v>
      </c>
      <c r="Q1371" s="793" t="s">
        <v>11915</v>
      </c>
      <c r="R1371" s="230" t="s">
        <v>15263</v>
      </c>
    </row>
    <row r="1372" spans="1:18" x14ac:dyDescent="0.25">
      <c r="A1372" s="307">
        <v>108063</v>
      </c>
      <c r="B1372" s="475">
        <v>3992</v>
      </c>
      <c r="C1372" s="309">
        <v>120</v>
      </c>
      <c r="D1372" s="476">
        <v>44606</v>
      </c>
      <c r="E1372" s="477">
        <v>3</v>
      </c>
      <c r="F1372" s="476">
        <v>44620</v>
      </c>
      <c r="G1372" s="310">
        <v>44623</v>
      </c>
      <c r="H1372" s="476"/>
      <c r="I1372" s="477" t="s">
        <v>511</v>
      </c>
      <c r="J1372" s="477">
        <v>69</v>
      </c>
      <c r="K1372" s="477">
        <v>0</v>
      </c>
      <c r="L1372" s="477">
        <v>33</v>
      </c>
      <c r="M1372" s="477">
        <v>1</v>
      </c>
      <c r="N1372" s="477">
        <v>1</v>
      </c>
      <c r="O1372" s="308" t="s">
        <v>13667</v>
      </c>
      <c r="P1372" s="312"/>
      <c r="Q1372" s="313" t="s">
        <v>11915</v>
      </c>
      <c r="R1372" s="230" t="s">
        <v>15263</v>
      </c>
    </row>
    <row r="1373" spans="1:18" x14ac:dyDescent="0.25">
      <c r="A1373" s="576" t="s">
        <v>15264</v>
      </c>
      <c r="B1373" s="469">
        <v>3025.75</v>
      </c>
      <c r="C1373" s="401">
        <v>15</v>
      </c>
      <c r="D1373" s="470">
        <v>44621</v>
      </c>
      <c r="E1373" s="471">
        <v>10</v>
      </c>
      <c r="F1373" s="472">
        <v>44599</v>
      </c>
      <c r="G1373" s="473">
        <v>44621</v>
      </c>
      <c r="H1373" s="500"/>
      <c r="I1373" s="474" t="s">
        <v>511</v>
      </c>
      <c r="J1373" s="474">
        <v>682</v>
      </c>
      <c r="K1373" s="474">
        <v>117</v>
      </c>
      <c r="L1373" s="474">
        <v>57</v>
      </c>
      <c r="M1373" s="474">
        <v>0</v>
      </c>
      <c r="N1373" s="474">
        <v>1</v>
      </c>
      <c r="O1373" s="526" t="s">
        <v>640</v>
      </c>
      <c r="P1373" s="404" t="s">
        <v>15236</v>
      </c>
      <c r="Q1373" s="405" t="s">
        <v>11811</v>
      </c>
      <c r="R1373" s="230" t="s">
        <v>15265</v>
      </c>
    </row>
    <row r="1374" spans="1:18" x14ac:dyDescent="0.25">
      <c r="A1374" s="576" t="s">
        <v>15266</v>
      </c>
      <c r="B1374" s="469">
        <v>1866.64</v>
      </c>
      <c r="C1374" s="401">
        <v>32</v>
      </c>
      <c r="D1374" s="470">
        <v>44484</v>
      </c>
      <c r="E1374" s="471">
        <v>10</v>
      </c>
      <c r="F1374" s="472">
        <v>44615</v>
      </c>
      <c r="G1374" s="473">
        <v>44632</v>
      </c>
      <c r="H1374" s="564"/>
      <c r="I1374" s="474" t="s">
        <v>511</v>
      </c>
      <c r="J1374" s="474">
        <v>26</v>
      </c>
      <c r="K1374" s="474">
        <v>0</v>
      </c>
      <c r="L1374" s="474">
        <v>7</v>
      </c>
      <c r="M1374" s="474">
        <v>1</v>
      </c>
      <c r="N1374" s="474">
        <v>1</v>
      </c>
      <c r="O1374" s="526" t="s">
        <v>13667</v>
      </c>
      <c r="P1374" s="404" t="s">
        <v>15267</v>
      </c>
      <c r="Q1374" s="405" t="s">
        <v>11893</v>
      </c>
      <c r="R1374" s="230" t="s">
        <v>15265</v>
      </c>
    </row>
    <row r="1375" spans="1:18" x14ac:dyDescent="0.25">
      <c r="A1375" s="576">
        <v>106037</v>
      </c>
      <c r="B1375" s="469">
        <v>6150</v>
      </c>
      <c r="C1375" s="401">
        <v>200</v>
      </c>
      <c r="D1375" s="470">
        <v>44516</v>
      </c>
      <c r="E1375" s="471">
        <v>10</v>
      </c>
      <c r="F1375" s="472" t="s">
        <v>13655</v>
      </c>
      <c r="G1375" s="473">
        <v>44616</v>
      </c>
      <c r="H1375" s="500"/>
      <c r="I1375" s="474" t="s">
        <v>511</v>
      </c>
      <c r="J1375" s="474">
        <v>46</v>
      </c>
      <c r="K1375" s="474">
        <v>2</v>
      </c>
      <c r="L1375" s="474">
        <v>28</v>
      </c>
      <c r="M1375" s="474">
        <v>1</v>
      </c>
      <c r="N1375" s="474">
        <v>1</v>
      </c>
      <c r="O1375" s="526" t="s">
        <v>13667</v>
      </c>
      <c r="P1375" s="404" t="s">
        <v>15268</v>
      </c>
      <c r="Q1375" s="405" t="s">
        <v>14970</v>
      </c>
      <c r="R1375" s="230" t="s">
        <v>15269</v>
      </c>
    </row>
    <row r="1376" spans="1:18" x14ac:dyDescent="0.25">
      <c r="A1376" s="715" t="s">
        <v>15270</v>
      </c>
      <c r="B1376" s="528">
        <v>6463.8</v>
      </c>
      <c r="C1376" s="822">
        <v>95</v>
      </c>
      <c r="D1376" s="823">
        <v>44603</v>
      </c>
      <c r="E1376" s="824">
        <v>2</v>
      </c>
      <c r="F1376" s="530">
        <v>44616</v>
      </c>
      <c r="G1376" s="334">
        <v>44620</v>
      </c>
      <c r="H1376" s="530"/>
      <c r="I1376" s="531" t="s">
        <v>511</v>
      </c>
      <c r="J1376" s="531">
        <v>114</v>
      </c>
      <c r="K1376" s="531">
        <v>20</v>
      </c>
      <c r="L1376" s="531">
        <v>57</v>
      </c>
      <c r="M1376" s="531">
        <v>1</v>
      </c>
      <c r="N1376" s="531">
        <v>1</v>
      </c>
      <c r="O1376" s="332" t="s">
        <v>13667</v>
      </c>
      <c r="P1376" s="532"/>
      <c r="Q1376" s="337" t="s">
        <v>3373</v>
      </c>
      <c r="R1376" s="230" t="s">
        <v>15269</v>
      </c>
    </row>
    <row r="1377" spans="1:18" x14ac:dyDescent="0.25">
      <c r="A1377" s="185" t="s">
        <v>15271</v>
      </c>
      <c r="B1377" s="560">
        <v>2275.44</v>
      </c>
      <c r="C1377" s="187">
        <v>2</v>
      </c>
      <c r="D1377" s="561">
        <v>44582</v>
      </c>
      <c r="E1377" s="562">
        <v>15</v>
      </c>
      <c r="F1377" s="563">
        <v>6</v>
      </c>
      <c r="G1377" s="190" t="s">
        <v>724</v>
      </c>
      <c r="H1377" s="564"/>
      <c r="I1377" s="559" t="s">
        <v>13664</v>
      </c>
      <c r="J1377" s="559">
        <v>747</v>
      </c>
      <c r="K1377" s="559">
        <v>8</v>
      </c>
      <c r="L1377" s="559">
        <v>109</v>
      </c>
      <c r="M1377" s="559">
        <v>1</v>
      </c>
      <c r="N1377" s="559">
        <v>1</v>
      </c>
      <c r="O1377" s="186" t="s">
        <v>13672</v>
      </c>
      <c r="P1377" s="192"/>
      <c r="Q1377" s="193" t="s">
        <v>15272</v>
      </c>
      <c r="R1377" s="230" t="s">
        <v>15269</v>
      </c>
    </row>
    <row r="1378" spans="1:18" x14ac:dyDescent="0.25">
      <c r="A1378" s="576">
        <v>107705</v>
      </c>
      <c r="B1378" s="469">
        <v>2462.96</v>
      </c>
      <c r="C1378" s="401">
        <v>996</v>
      </c>
      <c r="D1378" s="470">
        <v>44609</v>
      </c>
      <c r="E1378" s="471">
        <v>9</v>
      </c>
      <c r="F1378" s="472">
        <v>44615</v>
      </c>
      <c r="G1378" s="473">
        <v>44625</v>
      </c>
      <c r="H1378" s="500"/>
      <c r="I1378" s="474" t="s">
        <v>511</v>
      </c>
      <c r="J1378" s="474">
        <v>9</v>
      </c>
      <c r="K1378" s="474">
        <v>0</v>
      </c>
      <c r="L1378" s="474">
        <v>6</v>
      </c>
      <c r="M1378" s="474">
        <v>1</v>
      </c>
      <c r="N1378" s="474">
        <v>1</v>
      </c>
      <c r="O1378" s="526" t="s">
        <v>13667</v>
      </c>
      <c r="P1378" s="526"/>
      <c r="Q1378" s="405" t="s">
        <v>11893</v>
      </c>
      <c r="R1378" s="230" t="s">
        <v>15273</v>
      </c>
    </row>
    <row r="1379" spans="1:18" x14ac:dyDescent="0.25">
      <c r="A1379" s="185">
        <v>107438</v>
      </c>
      <c r="B1379" s="560">
        <v>1066.5</v>
      </c>
      <c r="C1379" s="187">
        <v>5</v>
      </c>
      <c r="D1379" s="561">
        <v>44606</v>
      </c>
      <c r="E1379" s="562">
        <v>10</v>
      </c>
      <c r="F1379" s="563" t="s">
        <v>13655</v>
      </c>
      <c r="G1379" s="190" t="s">
        <v>724</v>
      </c>
      <c r="H1379" s="564"/>
      <c r="I1379" s="559" t="s">
        <v>511</v>
      </c>
      <c r="J1379" s="559">
        <v>481</v>
      </c>
      <c r="K1379" s="559">
        <v>50</v>
      </c>
      <c r="L1379" s="559">
        <v>78</v>
      </c>
      <c r="M1379" s="559">
        <v>1</v>
      </c>
      <c r="N1379" s="559">
        <v>1</v>
      </c>
      <c r="O1379" s="186" t="s">
        <v>13713</v>
      </c>
      <c r="P1379" s="192" t="s">
        <v>15233</v>
      </c>
      <c r="Q1379" s="193" t="s">
        <v>15234</v>
      </c>
      <c r="R1379" s="230" t="s">
        <v>15274</v>
      </c>
    </row>
    <row r="1380" spans="1:18" x14ac:dyDescent="0.25">
      <c r="A1380" s="714" t="s">
        <v>15275</v>
      </c>
      <c r="B1380" s="469">
        <v>5909.85</v>
      </c>
      <c r="C1380" s="670">
        <v>345</v>
      </c>
      <c r="D1380" s="472">
        <v>44557</v>
      </c>
      <c r="E1380" s="825">
        <v>20</v>
      </c>
      <c r="F1380" s="472">
        <v>44609</v>
      </c>
      <c r="G1380" s="473">
        <v>44637</v>
      </c>
      <c r="H1380" s="500"/>
      <c r="I1380" s="474" t="s">
        <v>511</v>
      </c>
      <c r="J1380" s="474">
        <v>106</v>
      </c>
      <c r="K1380" s="474">
        <v>5</v>
      </c>
      <c r="L1380" s="474">
        <v>41</v>
      </c>
      <c r="M1380" s="474">
        <v>0</v>
      </c>
      <c r="N1380" s="474">
        <v>1</v>
      </c>
      <c r="O1380" s="526" t="s">
        <v>545</v>
      </c>
      <c r="P1380" s="404" t="s">
        <v>679</v>
      </c>
      <c r="Q1380" s="405" t="s">
        <v>14970</v>
      </c>
      <c r="R1380" s="230" t="s">
        <v>15274</v>
      </c>
    </row>
    <row r="1381" spans="1:18" x14ac:dyDescent="0.25">
      <c r="A1381" s="576" t="s">
        <v>15276</v>
      </c>
      <c r="B1381" s="469">
        <v>3686.68</v>
      </c>
      <c r="C1381" s="401">
        <v>106</v>
      </c>
      <c r="D1381" s="470">
        <v>44568</v>
      </c>
      <c r="E1381" s="471">
        <v>20</v>
      </c>
      <c r="F1381" s="472">
        <v>44595</v>
      </c>
      <c r="G1381" s="473">
        <v>44623</v>
      </c>
      <c r="H1381" s="500"/>
      <c r="I1381" s="559" t="s">
        <v>511</v>
      </c>
      <c r="J1381" s="474">
        <v>185</v>
      </c>
      <c r="K1381" s="474">
        <v>3</v>
      </c>
      <c r="L1381" s="474">
        <v>62</v>
      </c>
      <c r="M1381" s="474">
        <v>0</v>
      </c>
      <c r="N1381" s="474">
        <v>1</v>
      </c>
      <c r="O1381" s="526" t="s">
        <v>640</v>
      </c>
      <c r="P1381" s="404" t="s">
        <v>15238</v>
      </c>
      <c r="Q1381" s="405" t="s">
        <v>146</v>
      </c>
      <c r="R1381" s="230" t="s">
        <v>15277</v>
      </c>
    </row>
    <row r="1382" spans="1:18" x14ac:dyDescent="0.25">
      <c r="A1382" s="826">
        <v>107918</v>
      </c>
      <c r="B1382" s="469">
        <v>5168</v>
      </c>
      <c r="C1382" s="401">
        <v>6</v>
      </c>
      <c r="D1382" s="470">
        <v>44607</v>
      </c>
      <c r="E1382" s="471">
        <v>5</v>
      </c>
      <c r="F1382" s="472" t="s">
        <v>13655</v>
      </c>
      <c r="G1382" s="473" t="s">
        <v>15278</v>
      </c>
      <c r="H1382" s="500"/>
      <c r="I1382" s="474" t="s">
        <v>511</v>
      </c>
      <c r="J1382" s="474">
        <v>13</v>
      </c>
      <c r="K1382" s="474">
        <v>1</v>
      </c>
      <c r="L1382" s="474">
        <v>7</v>
      </c>
      <c r="M1382" s="474">
        <v>0</v>
      </c>
      <c r="N1382" s="474">
        <v>1</v>
      </c>
      <c r="O1382" s="526" t="s">
        <v>545</v>
      </c>
      <c r="P1382" s="526"/>
      <c r="Q1382" s="405" t="s">
        <v>11893</v>
      </c>
      <c r="R1382" s="230" t="s">
        <v>15277</v>
      </c>
    </row>
    <row r="1383" spans="1:18" x14ac:dyDescent="0.25">
      <c r="A1383" s="576">
        <v>108295</v>
      </c>
      <c r="B1383" s="469">
        <v>2430</v>
      </c>
      <c r="C1383" s="401">
        <v>200</v>
      </c>
      <c r="D1383" s="470">
        <v>44609</v>
      </c>
      <c r="E1383" s="471">
        <v>5</v>
      </c>
      <c r="F1383" s="472">
        <v>44609</v>
      </c>
      <c r="G1383" s="473">
        <v>44617</v>
      </c>
      <c r="H1383" s="500"/>
      <c r="I1383" s="474" t="s">
        <v>511</v>
      </c>
      <c r="J1383" s="474">
        <v>32</v>
      </c>
      <c r="K1383" s="474">
        <v>3</v>
      </c>
      <c r="L1383" s="474">
        <v>21</v>
      </c>
      <c r="M1383" s="474">
        <v>1</v>
      </c>
      <c r="N1383" s="474">
        <v>1</v>
      </c>
      <c r="O1383" s="526" t="s">
        <v>13667</v>
      </c>
      <c r="P1383" s="404" t="s">
        <v>15279</v>
      </c>
      <c r="Q1383" s="405" t="s">
        <v>11927</v>
      </c>
      <c r="R1383" s="230" t="s">
        <v>15277</v>
      </c>
    </row>
    <row r="1384" spans="1:18" x14ac:dyDescent="0.25">
      <c r="A1384" s="576">
        <v>105709</v>
      </c>
      <c r="B1384" s="469">
        <v>4320.2</v>
      </c>
      <c r="C1384" s="401">
        <v>12</v>
      </c>
      <c r="D1384" s="470">
        <v>44509</v>
      </c>
      <c r="E1384" s="471">
        <v>5</v>
      </c>
      <c r="F1384" s="472">
        <v>44608</v>
      </c>
      <c r="G1384" s="473">
        <v>44616</v>
      </c>
      <c r="H1384" s="500"/>
      <c r="I1384" s="474" t="s">
        <v>511</v>
      </c>
      <c r="J1384" s="474">
        <v>861</v>
      </c>
      <c r="K1384" s="474">
        <v>17</v>
      </c>
      <c r="L1384" s="474">
        <v>144</v>
      </c>
      <c r="M1384" s="474">
        <v>1</v>
      </c>
      <c r="N1384" s="474">
        <v>1</v>
      </c>
      <c r="O1384" s="526" t="s">
        <v>13719</v>
      </c>
      <c r="P1384" s="404"/>
      <c r="Q1384" s="405" t="s">
        <v>14306</v>
      </c>
      <c r="R1384" s="230" t="s">
        <v>15280</v>
      </c>
    </row>
    <row r="1385" spans="1:18" x14ac:dyDescent="0.25">
      <c r="A1385" s="827">
        <v>108093</v>
      </c>
      <c r="B1385" s="469">
        <v>4105</v>
      </c>
      <c r="C1385" s="401">
        <v>25</v>
      </c>
      <c r="D1385" s="470">
        <v>44606</v>
      </c>
      <c r="E1385" s="471">
        <v>3</v>
      </c>
      <c r="F1385" s="472">
        <v>44607</v>
      </c>
      <c r="G1385" s="473">
        <v>44610</v>
      </c>
      <c r="H1385" s="500"/>
      <c r="I1385" s="474" t="s">
        <v>511</v>
      </c>
      <c r="J1385" s="474">
        <v>176</v>
      </c>
      <c r="K1385" s="474">
        <v>70</v>
      </c>
      <c r="L1385" s="474">
        <v>44</v>
      </c>
      <c r="M1385" s="474">
        <v>0</v>
      </c>
      <c r="N1385" s="474">
        <v>1</v>
      </c>
      <c r="O1385" s="526" t="s">
        <v>545</v>
      </c>
      <c r="P1385" s="404"/>
      <c r="Q1385" s="405" t="s">
        <v>15281</v>
      </c>
      <c r="R1385" s="230" t="s">
        <v>15282</v>
      </c>
    </row>
    <row r="1386" spans="1:18" x14ac:dyDescent="0.25">
      <c r="A1386" s="576">
        <v>107616</v>
      </c>
      <c r="B1386" s="469">
        <v>2984.5</v>
      </c>
      <c r="C1386" s="401">
        <v>50</v>
      </c>
      <c r="D1386" s="470">
        <v>44586</v>
      </c>
      <c r="E1386" s="471">
        <v>10</v>
      </c>
      <c r="F1386" s="472">
        <v>44609</v>
      </c>
      <c r="G1386" s="473">
        <v>44623</v>
      </c>
      <c r="H1386" s="500"/>
      <c r="I1386" s="474" t="s">
        <v>511</v>
      </c>
      <c r="J1386" s="474">
        <v>112</v>
      </c>
      <c r="K1386" s="474">
        <v>62</v>
      </c>
      <c r="L1386" s="474">
        <v>27</v>
      </c>
      <c r="M1386" s="474">
        <v>0</v>
      </c>
      <c r="N1386" s="474">
        <v>1</v>
      </c>
      <c r="O1386" s="526" t="s">
        <v>545</v>
      </c>
      <c r="P1386" s="404"/>
      <c r="Q1386" s="405" t="s">
        <v>15283</v>
      </c>
      <c r="R1386" s="230" t="s">
        <v>15282</v>
      </c>
    </row>
    <row r="1387" spans="1:18" x14ac:dyDescent="0.25">
      <c r="A1387" s="576" t="s">
        <v>15155</v>
      </c>
      <c r="B1387" s="469">
        <v>6341.5</v>
      </c>
      <c r="C1387" s="452" t="s">
        <v>11988</v>
      </c>
      <c r="D1387" s="470">
        <v>44432</v>
      </c>
      <c r="E1387" s="471">
        <v>15</v>
      </c>
      <c r="F1387" s="472" t="s">
        <v>13655</v>
      </c>
      <c r="G1387" s="473">
        <v>44610</v>
      </c>
      <c r="H1387" s="500"/>
      <c r="I1387" s="474" t="s">
        <v>511</v>
      </c>
      <c r="J1387" s="474">
        <v>3746</v>
      </c>
      <c r="K1387" s="474">
        <v>5</v>
      </c>
      <c r="L1387" s="474">
        <v>238</v>
      </c>
      <c r="M1387" s="474">
        <v>1</v>
      </c>
      <c r="N1387" s="474">
        <v>1</v>
      </c>
      <c r="O1387" s="526" t="s">
        <v>13832</v>
      </c>
      <c r="P1387" s="404" t="s">
        <v>14868</v>
      </c>
      <c r="Q1387" s="405" t="s">
        <v>15284</v>
      </c>
      <c r="R1387" s="230" t="s">
        <v>15282</v>
      </c>
    </row>
    <row r="1388" spans="1:18" x14ac:dyDescent="0.25">
      <c r="A1388" s="185">
        <v>106667</v>
      </c>
      <c r="B1388" s="560">
        <v>2687.5</v>
      </c>
      <c r="C1388" s="187">
        <v>5</v>
      </c>
      <c r="D1388" s="561">
        <v>44564</v>
      </c>
      <c r="E1388" s="562">
        <v>10</v>
      </c>
      <c r="F1388" s="563" t="s">
        <v>13655</v>
      </c>
      <c r="G1388" s="190" t="s">
        <v>724</v>
      </c>
      <c r="H1388" s="564"/>
      <c r="I1388" s="559" t="s">
        <v>511</v>
      </c>
      <c r="J1388" s="559">
        <v>178</v>
      </c>
      <c r="K1388" s="559">
        <v>62</v>
      </c>
      <c r="L1388" s="559">
        <v>22</v>
      </c>
      <c r="M1388" s="559">
        <v>1</v>
      </c>
      <c r="N1388" s="559">
        <v>1</v>
      </c>
      <c r="O1388" s="186" t="s">
        <v>13667</v>
      </c>
      <c r="P1388" s="192"/>
      <c r="Q1388" s="193" t="s">
        <v>15285</v>
      </c>
      <c r="R1388" s="230" t="s">
        <v>15286</v>
      </c>
    </row>
    <row r="1389" spans="1:18" x14ac:dyDescent="0.25">
      <c r="A1389" s="185" t="s">
        <v>15287</v>
      </c>
      <c r="B1389" s="560">
        <v>1900</v>
      </c>
      <c r="C1389" s="187">
        <v>5</v>
      </c>
      <c r="D1389" s="561">
        <v>44603</v>
      </c>
      <c r="E1389" s="562">
        <v>2</v>
      </c>
      <c r="F1389" s="563" t="s">
        <v>13655</v>
      </c>
      <c r="G1389" s="190" t="s">
        <v>724</v>
      </c>
      <c r="H1389" s="564"/>
      <c r="I1389" s="559" t="s">
        <v>511</v>
      </c>
      <c r="J1389" s="559">
        <v>114</v>
      </c>
      <c r="K1389" s="559">
        <v>20</v>
      </c>
      <c r="L1389" s="559">
        <v>57</v>
      </c>
      <c r="M1389" s="559">
        <v>1</v>
      </c>
      <c r="N1389" s="559">
        <v>1</v>
      </c>
      <c r="O1389" s="186" t="s">
        <v>13667</v>
      </c>
      <c r="P1389" s="192"/>
      <c r="Q1389" s="193" t="s">
        <v>3373</v>
      </c>
      <c r="R1389" s="230" t="s">
        <v>15288</v>
      </c>
    </row>
    <row r="1390" spans="1:18" x14ac:dyDescent="0.25">
      <c r="A1390" s="827">
        <v>107726</v>
      </c>
      <c r="B1390" s="469">
        <v>1400</v>
      </c>
      <c r="C1390" s="401">
        <v>200</v>
      </c>
      <c r="D1390" s="470">
        <v>44602</v>
      </c>
      <c r="E1390" s="471">
        <v>5</v>
      </c>
      <c r="F1390" s="472">
        <v>44602</v>
      </c>
      <c r="G1390" s="473">
        <v>44609</v>
      </c>
      <c r="H1390" s="500"/>
      <c r="I1390" s="474" t="s">
        <v>511</v>
      </c>
      <c r="J1390" s="474">
        <v>0</v>
      </c>
      <c r="K1390" s="474">
        <v>7</v>
      </c>
      <c r="L1390" s="474">
        <v>0</v>
      </c>
      <c r="M1390" s="474">
        <v>0</v>
      </c>
      <c r="N1390" s="474">
        <v>0</v>
      </c>
      <c r="O1390" s="526">
        <v>0</v>
      </c>
      <c r="P1390" s="404" t="s">
        <v>4243</v>
      </c>
      <c r="Q1390" s="405" t="s">
        <v>14250</v>
      </c>
      <c r="R1390" s="230" t="s">
        <v>15288</v>
      </c>
    </row>
    <row r="1391" spans="1:18" x14ac:dyDescent="0.25">
      <c r="A1391" s="576">
        <v>106090</v>
      </c>
      <c r="B1391" s="469">
        <v>3244</v>
      </c>
      <c r="C1391" s="401">
        <v>200</v>
      </c>
      <c r="D1391" s="470">
        <v>44516</v>
      </c>
      <c r="E1391" s="471">
        <v>5</v>
      </c>
      <c r="F1391" s="472">
        <v>44602</v>
      </c>
      <c r="G1391" s="473">
        <v>44609</v>
      </c>
      <c r="H1391" s="500"/>
      <c r="I1391" s="474" t="s">
        <v>511</v>
      </c>
      <c r="J1391" s="474">
        <v>45</v>
      </c>
      <c r="K1391" s="474">
        <v>3</v>
      </c>
      <c r="L1391" s="474">
        <v>27</v>
      </c>
      <c r="M1391" s="474">
        <v>1</v>
      </c>
      <c r="N1391" s="474">
        <v>1</v>
      </c>
      <c r="O1391" s="526" t="s">
        <v>13667</v>
      </c>
      <c r="P1391" s="404" t="s">
        <v>15268</v>
      </c>
      <c r="Q1391" s="405" t="s">
        <v>14250</v>
      </c>
      <c r="R1391" s="230" t="s">
        <v>15288</v>
      </c>
    </row>
    <row r="1392" spans="1:18" x14ac:dyDescent="0.25">
      <c r="A1392" s="576">
        <v>107903</v>
      </c>
      <c r="B1392" s="469">
        <v>2400</v>
      </c>
      <c r="C1392" s="401">
        <v>7</v>
      </c>
      <c r="D1392" s="470"/>
      <c r="E1392" s="471"/>
      <c r="F1392" s="472"/>
      <c r="G1392" s="473"/>
      <c r="H1392" s="500"/>
      <c r="I1392" s="474"/>
      <c r="J1392" s="474"/>
      <c r="K1392" s="474"/>
      <c r="L1392" s="474"/>
      <c r="M1392" s="474"/>
      <c r="N1392" s="474"/>
      <c r="O1392" s="526"/>
      <c r="P1392" s="404"/>
      <c r="Q1392" s="405"/>
      <c r="R1392" s="230" t="s">
        <v>15289</v>
      </c>
    </row>
    <row r="1393" spans="1:18" x14ac:dyDescent="0.25">
      <c r="A1393" s="576">
        <v>107451</v>
      </c>
      <c r="B1393" s="469">
        <v>9449</v>
      </c>
      <c r="C1393" s="401">
        <v>50</v>
      </c>
      <c r="D1393" s="470">
        <v>44600</v>
      </c>
      <c r="E1393" s="471">
        <v>5</v>
      </c>
      <c r="F1393" s="472">
        <v>44602</v>
      </c>
      <c r="G1393" s="473">
        <v>44609</v>
      </c>
      <c r="H1393" s="500"/>
      <c r="I1393" s="474" t="s">
        <v>511</v>
      </c>
      <c r="J1393" s="474">
        <v>863</v>
      </c>
      <c r="K1393" s="474">
        <v>1</v>
      </c>
      <c r="L1393" s="474">
        <v>180</v>
      </c>
      <c r="M1393" s="474">
        <v>1</v>
      </c>
      <c r="N1393" s="474">
        <v>1</v>
      </c>
      <c r="O1393" s="526" t="s">
        <v>13672</v>
      </c>
      <c r="P1393" s="404"/>
      <c r="Q1393" s="405" t="s">
        <v>14250</v>
      </c>
      <c r="R1393" s="230" t="s">
        <v>15289</v>
      </c>
    </row>
    <row r="1394" spans="1:18" x14ac:dyDescent="0.25">
      <c r="A1394" s="827">
        <v>107799</v>
      </c>
      <c r="B1394" s="469">
        <v>2570</v>
      </c>
      <c r="C1394" s="401">
        <v>10</v>
      </c>
      <c r="D1394" s="470">
        <v>44613</v>
      </c>
      <c r="E1394" s="471">
        <v>10</v>
      </c>
      <c r="F1394" s="472">
        <v>44601</v>
      </c>
      <c r="G1394" s="473">
        <v>44615</v>
      </c>
      <c r="H1394" s="564"/>
      <c r="I1394" s="474" t="s">
        <v>511</v>
      </c>
      <c r="J1394" s="474">
        <v>8</v>
      </c>
      <c r="K1394" s="474">
        <v>90</v>
      </c>
      <c r="L1394" s="474">
        <v>6</v>
      </c>
      <c r="M1394" s="474">
        <v>1</v>
      </c>
      <c r="N1394" s="474">
        <v>1</v>
      </c>
      <c r="O1394" s="526" t="s">
        <v>13667</v>
      </c>
      <c r="P1394" s="404"/>
      <c r="Q1394" s="405" t="s">
        <v>12022</v>
      </c>
      <c r="R1394" s="230" t="s">
        <v>15289</v>
      </c>
    </row>
    <row r="1395" spans="1:18" x14ac:dyDescent="0.25">
      <c r="A1395" s="576">
        <v>107632</v>
      </c>
      <c r="B1395" s="469">
        <v>80</v>
      </c>
      <c r="C1395" s="401">
        <v>1</v>
      </c>
      <c r="D1395" s="470">
        <v>44602</v>
      </c>
      <c r="E1395" s="471">
        <v>5</v>
      </c>
      <c r="F1395" s="472" t="s">
        <v>13655</v>
      </c>
      <c r="G1395" s="473">
        <v>44603</v>
      </c>
      <c r="H1395" s="500"/>
      <c r="I1395" s="474" t="s">
        <v>511</v>
      </c>
      <c r="J1395" s="474"/>
      <c r="K1395" s="474"/>
      <c r="L1395" s="474"/>
      <c r="M1395" s="474"/>
      <c r="N1395" s="474"/>
      <c r="O1395" s="526"/>
      <c r="P1395" s="404" t="s">
        <v>912</v>
      </c>
      <c r="Q1395" s="405" t="s">
        <v>514</v>
      </c>
      <c r="R1395" s="230" t="s">
        <v>15290</v>
      </c>
    </row>
    <row r="1396" spans="1:18" x14ac:dyDescent="0.25">
      <c r="A1396" s="185">
        <v>106708</v>
      </c>
      <c r="B1396" s="560">
        <v>1838</v>
      </c>
      <c r="C1396" s="187">
        <v>12</v>
      </c>
      <c r="D1396" s="561">
        <v>44564</v>
      </c>
      <c r="E1396" s="562">
        <v>10</v>
      </c>
      <c r="F1396" s="563" t="s">
        <v>13655</v>
      </c>
      <c r="G1396" s="190" t="s">
        <v>15291</v>
      </c>
      <c r="H1396" s="564"/>
      <c r="I1396" s="559" t="s">
        <v>511</v>
      </c>
      <c r="J1396" s="559">
        <v>34</v>
      </c>
      <c r="K1396" s="559">
        <v>50</v>
      </c>
      <c r="L1396" s="559">
        <v>13</v>
      </c>
      <c r="M1396" s="559">
        <v>0</v>
      </c>
      <c r="N1396" s="559">
        <v>1</v>
      </c>
      <c r="O1396" s="186" t="s">
        <v>545</v>
      </c>
      <c r="P1396" s="192"/>
      <c r="Q1396" s="193" t="s">
        <v>15292</v>
      </c>
      <c r="R1396" s="230" t="s">
        <v>15290</v>
      </c>
    </row>
    <row r="1397" spans="1:18" x14ac:dyDescent="0.25">
      <c r="A1397" s="576">
        <v>108173</v>
      </c>
      <c r="B1397" s="469">
        <v>1500</v>
      </c>
      <c r="C1397" s="401">
        <v>96</v>
      </c>
      <c r="D1397" s="470">
        <v>44602</v>
      </c>
      <c r="E1397" s="471">
        <v>5</v>
      </c>
      <c r="F1397" s="472" t="s">
        <v>13655</v>
      </c>
      <c r="G1397" s="473">
        <v>44603</v>
      </c>
      <c r="H1397" s="500"/>
      <c r="I1397" s="474" t="s">
        <v>511</v>
      </c>
      <c r="J1397" s="474"/>
      <c r="K1397" s="474"/>
      <c r="L1397" s="474"/>
      <c r="M1397" s="474"/>
      <c r="N1397" s="474"/>
      <c r="O1397" s="526"/>
      <c r="P1397" s="404" t="s">
        <v>912</v>
      </c>
      <c r="Q1397" s="405" t="s">
        <v>514</v>
      </c>
      <c r="R1397" s="230" t="s">
        <v>15293</v>
      </c>
    </row>
    <row r="1398" spans="1:18" x14ac:dyDescent="0.25">
      <c r="A1398" s="576">
        <v>107632</v>
      </c>
      <c r="B1398" s="469">
        <v>7200</v>
      </c>
      <c r="C1398" s="401">
        <v>91</v>
      </c>
      <c r="D1398" s="470">
        <v>44602</v>
      </c>
      <c r="E1398" s="471">
        <v>5</v>
      </c>
      <c r="F1398" s="472" t="s">
        <v>13655</v>
      </c>
      <c r="G1398" s="473">
        <v>44603</v>
      </c>
      <c r="H1398" s="500"/>
      <c r="I1398" s="474" t="s">
        <v>511</v>
      </c>
      <c r="J1398" s="474"/>
      <c r="K1398" s="474"/>
      <c r="L1398" s="474"/>
      <c r="M1398" s="474"/>
      <c r="N1398" s="474"/>
      <c r="O1398" s="526"/>
      <c r="P1398" s="404" t="s">
        <v>912</v>
      </c>
      <c r="Q1398" s="405" t="s">
        <v>514</v>
      </c>
      <c r="R1398" s="230" t="s">
        <v>15293</v>
      </c>
    </row>
    <row r="1399" spans="1:18" x14ac:dyDescent="0.25">
      <c r="A1399" s="576">
        <v>107714</v>
      </c>
      <c r="B1399" s="469">
        <v>2816.72</v>
      </c>
      <c r="C1399" s="401">
        <v>1028</v>
      </c>
      <c r="D1399" s="470">
        <v>44609</v>
      </c>
      <c r="E1399" s="471">
        <v>10</v>
      </c>
      <c r="F1399" s="472">
        <v>44592</v>
      </c>
      <c r="G1399" s="473">
        <v>44606</v>
      </c>
      <c r="H1399" s="500"/>
      <c r="I1399" s="474" t="s">
        <v>511</v>
      </c>
      <c r="J1399" s="474">
        <v>8</v>
      </c>
      <c r="K1399" s="474">
        <v>2</v>
      </c>
      <c r="L1399" s="474">
        <v>3</v>
      </c>
      <c r="M1399" s="474">
        <v>1</v>
      </c>
      <c r="N1399" s="474">
        <v>1</v>
      </c>
      <c r="O1399" s="526" t="s">
        <v>13667</v>
      </c>
      <c r="P1399" s="404" t="s">
        <v>15294</v>
      </c>
      <c r="Q1399" s="405" t="s">
        <v>12033</v>
      </c>
      <c r="R1399" s="230" t="s">
        <v>15293</v>
      </c>
    </row>
    <row r="1400" spans="1:18" x14ac:dyDescent="0.25">
      <c r="A1400" s="576" t="s">
        <v>15128</v>
      </c>
      <c r="B1400" s="469">
        <v>7125</v>
      </c>
      <c r="C1400" s="452" t="s">
        <v>12038</v>
      </c>
      <c r="D1400" s="470">
        <v>44456</v>
      </c>
      <c r="E1400" s="471">
        <v>15</v>
      </c>
      <c r="F1400" s="472" t="s">
        <v>13655</v>
      </c>
      <c r="G1400" s="473" t="s">
        <v>724</v>
      </c>
      <c r="H1400" s="500"/>
      <c r="I1400" s="474" t="s">
        <v>511</v>
      </c>
      <c r="J1400" s="474">
        <v>2894</v>
      </c>
      <c r="K1400" s="474">
        <v>4</v>
      </c>
      <c r="L1400" s="474">
        <v>205</v>
      </c>
      <c r="M1400" s="474">
        <v>1</v>
      </c>
      <c r="N1400" s="474">
        <v>1</v>
      </c>
      <c r="O1400" s="526" t="s">
        <v>13672</v>
      </c>
      <c r="P1400" s="404" t="s">
        <v>14868</v>
      </c>
      <c r="Q1400" s="405" t="s">
        <v>15295</v>
      </c>
      <c r="R1400" s="230" t="s">
        <v>15296</v>
      </c>
    </row>
    <row r="1401" spans="1:18" x14ac:dyDescent="0.25">
      <c r="A1401" s="576">
        <v>107632</v>
      </c>
      <c r="B1401" s="469">
        <v>8000</v>
      </c>
      <c r="C1401" s="401">
        <v>100</v>
      </c>
      <c r="D1401" s="470">
        <v>44602</v>
      </c>
      <c r="E1401" s="471">
        <v>5</v>
      </c>
      <c r="F1401" s="472" t="s">
        <v>13655</v>
      </c>
      <c r="G1401" s="473">
        <v>44602</v>
      </c>
      <c r="H1401" s="500"/>
      <c r="I1401" s="474" t="s">
        <v>13656</v>
      </c>
      <c r="J1401" s="474"/>
      <c r="K1401" s="474"/>
      <c r="L1401" s="474"/>
      <c r="M1401" s="474"/>
      <c r="N1401" s="474"/>
      <c r="O1401" s="526"/>
      <c r="P1401" s="404" t="s">
        <v>912</v>
      </c>
      <c r="Q1401" s="405" t="s">
        <v>514</v>
      </c>
      <c r="R1401" s="230" t="s">
        <v>15296</v>
      </c>
    </row>
    <row r="1402" spans="1:18" x14ac:dyDescent="0.25">
      <c r="A1402" s="576">
        <v>107538</v>
      </c>
      <c r="B1402" s="469">
        <v>2750</v>
      </c>
      <c r="C1402" s="401">
        <v>5</v>
      </c>
      <c r="D1402" s="470">
        <v>44613</v>
      </c>
      <c r="E1402" s="471">
        <v>10</v>
      </c>
      <c r="F1402" s="472">
        <v>44599</v>
      </c>
      <c r="G1402" s="473">
        <v>44613</v>
      </c>
      <c r="H1402" s="500"/>
      <c r="I1402" s="474" t="s">
        <v>511</v>
      </c>
      <c r="J1402" s="474">
        <v>26</v>
      </c>
      <c r="K1402" s="474">
        <v>0</v>
      </c>
      <c r="L1402" s="474">
        <v>5</v>
      </c>
      <c r="M1402" s="474">
        <v>0</v>
      </c>
      <c r="N1402" s="474">
        <v>1</v>
      </c>
      <c r="O1402" s="526" t="s">
        <v>545</v>
      </c>
      <c r="P1402" s="404" t="s">
        <v>15084</v>
      </c>
      <c r="Q1402" s="405" t="s">
        <v>11811</v>
      </c>
      <c r="R1402" s="230" t="s">
        <v>15297</v>
      </c>
    </row>
    <row r="1403" spans="1:18" x14ac:dyDescent="0.25">
      <c r="A1403" s="714" t="s">
        <v>15298</v>
      </c>
      <c r="B1403" s="600">
        <v>7996</v>
      </c>
      <c r="C1403" s="744" t="s">
        <v>15299</v>
      </c>
      <c r="D1403" s="604">
        <v>44255</v>
      </c>
      <c r="E1403" s="607">
        <v>20</v>
      </c>
      <c r="F1403" s="472">
        <v>44592</v>
      </c>
      <c r="G1403" s="473">
        <v>44606</v>
      </c>
      <c r="H1403" s="500"/>
      <c r="I1403" s="474" t="s">
        <v>511</v>
      </c>
      <c r="J1403" s="474">
        <v>148</v>
      </c>
      <c r="K1403" s="474">
        <v>9</v>
      </c>
      <c r="L1403" s="474">
        <v>59</v>
      </c>
      <c r="M1403" s="474">
        <v>1</v>
      </c>
      <c r="N1403" s="474">
        <v>1</v>
      </c>
      <c r="O1403" s="526" t="s">
        <v>13667</v>
      </c>
      <c r="P1403" s="745" t="s">
        <v>13677</v>
      </c>
      <c r="Q1403" s="405" t="s">
        <v>12033</v>
      </c>
      <c r="R1403" s="230" t="s">
        <v>15300</v>
      </c>
    </row>
    <row r="1404" spans="1:18" x14ac:dyDescent="0.25">
      <c r="A1404" s="576">
        <v>106017</v>
      </c>
      <c r="B1404" s="469">
        <v>5752.32</v>
      </c>
      <c r="C1404" s="452">
        <v>96</v>
      </c>
      <c r="D1404" s="470">
        <v>44568</v>
      </c>
      <c r="E1404" s="471">
        <v>20</v>
      </c>
      <c r="F1404" s="472">
        <v>44585</v>
      </c>
      <c r="G1404" s="473">
        <v>44613</v>
      </c>
      <c r="H1404" s="500"/>
      <c r="I1404" s="559" t="s">
        <v>511</v>
      </c>
      <c r="J1404" s="474">
        <v>354</v>
      </c>
      <c r="K1404" s="474">
        <v>4</v>
      </c>
      <c r="L1404" s="474">
        <v>80</v>
      </c>
      <c r="M1404" s="474">
        <v>0</v>
      </c>
      <c r="N1404" s="474">
        <v>1</v>
      </c>
      <c r="O1404" s="526" t="s">
        <v>640</v>
      </c>
      <c r="P1404" s="404" t="s">
        <v>15238</v>
      </c>
      <c r="Q1404" s="405" t="s">
        <v>12247</v>
      </c>
      <c r="R1404" s="230" t="s">
        <v>15301</v>
      </c>
    </row>
    <row r="1405" spans="1:18" x14ac:dyDescent="0.25">
      <c r="A1405" s="576">
        <v>106421</v>
      </c>
      <c r="B1405" s="469">
        <v>2679.8</v>
      </c>
      <c r="C1405" s="401">
        <v>4</v>
      </c>
      <c r="D1405" s="470">
        <v>44560</v>
      </c>
      <c r="E1405" s="471">
        <v>5</v>
      </c>
      <c r="F1405" s="472">
        <v>44592</v>
      </c>
      <c r="G1405" s="473">
        <v>44599</v>
      </c>
      <c r="H1405" s="500"/>
      <c r="I1405" s="474" t="s">
        <v>13664</v>
      </c>
      <c r="J1405" s="474">
        <v>478</v>
      </c>
      <c r="K1405" s="474">
        <v>76</v>
      </c>
      <c r="L1405" s="474">
        <v>94</v>
      </c>
      <c r="M1405" s="474">
        <v>1</v>
      </c>
      <c r="N1405" s="474">
        <v>1</v>
      </c>
      <c r="O1405" s="526"/>
      <c r="P1405" s="404"/>
      <c r="Q1405" s="405" t="s">
        <v>15302</v>
      </c>
      <c r="R1405" s="230" t="s">
        <v>15301</v>
      </c>
    </row>
    <row r="1406" spans="1:18" x14ac:dyDescent="0.25">
      <c r="A1406" s="576">
        <v>107590</v>
      </c>
      <c r="B1406" s="469">
        <v>1715.5</v>
      </c>
      <c r="C1406" s="401">
        <v>10</v>
      </c>
      <c r="D1406" s="470">
        <v>44579</v>
      </c>
      <c r="E1406" s="471">
        <v>5</v>
      </c>
      <c r="F1406" s="472">
        <v>44592</v>
      </c>
      <c r="G1406" s="473">
        <v>44599</v>
      </c>
      <c r="H1406" s="500"/>
      <c r="I1406" s="474" t="s">
        <v>511</v>
      </c>
      <c r="J1406" s="474">
        <v>32</v>
      </c>
      <c r="K1406" s="474">
        <v>3</v>
      </c>
      <c r="L1406" s="474">
        <v>21</v>
      </c>
      <c r="M1406" s="474">
        <v>1</v>
      </c>
      <c r="N1406" s="474">
        <v>1</v>
      </c>
      <c r="O1406" s="526" t="s">
        <v>13667</v>
      </c>
      <c r="P1406" s="404"/>
      <c r="Q1406" s="405" t="s">
        <v>12033</v>
      </c>
      <c r="R1406" s="230" t="s">
        <v>15303</v>
      </c>
    </row>
    <row r="1407" spans="1:18" x14ac:dyDescent="0.25">
      <c r="A1407" s="185">
        <v>106701</v>
      </c>
      <c r="B1407" s="560">
        <v>2625.15</v>
      </c>
      <c r="C1407" s="187">
        <v>15</v>
      </c>
      <c r="D1407" s="561">
        <v>44571</v>
      </c>
      <c r="E1407" s="562">
        <v>10</v>
      </c>
      <c r="F1407" s="563" t="s">
        <v>13655</v>
      </c>
      <c r="G1407" s="190" t="s">
        <v>724</v>
      </c>
      <c r="H1407" s="564"/>
      <c r="I1407" s="559" t="s">
        <v>511</v>
      </c>
      <c r="J1407" s="559">
        <v>682</v>
      </c>
      <c r="K1407" s="559">
        <v>117</v>
      </c>
      <c r="L1407" s="559">
        <v>57</v>
      </c>
      <c r="M1407" s="559">
        <v>0</v>
      </c>
      <c r="N1407" s="559">
        <v>1</v>
      </c>
      <c r="O1407" s="186" t="s">
        <v>640</v>
      </c>
      <c r="P1407" s="192" t="s">
        <v>15304</v>
      </c>
      <c r="Q1407" s="193" t="s">
        <v>15305</v>
      </c>
      <c r="R1407" s="230" t="s">
        <v>15303</v>
      </c>
    </row>
    <row r="1408" spans="1:18" x14ac:dyDescent="0.25">
      <c r="A1408" s="828">
        <v>104911</v>
      </c>
      <c r="B1408" s="634">
        <v>1847</v>
      </c>
      <c r="C1408" s="635" t="s">
        <v>15306</v>
      </c>
      <c r="D1408" s="564">
        <v>44557</v>
      </c>
      <c r="E1408" s="829" t="s">
        <v>2175</v>
      </c>
      <c r="F1408" s="564">
        <v>44594</v>
      </c>
      <c r="G1408" s="191">
        <v>44601</v>
      </c>
      <c r="H1408" s="564"/>
      <c r="I1408" s="636" t="s">
        <v>511</v>
      </c>
      <c r="J1408" s="636">
        <v>106</v>
      </c>
      <c r="K1408" s="636">
        <v>5</v>
      </c>
      <c r="L1408" s="636">
        <v>41</v>
      </c>
      <c r="M1408" s="636">
        <v>0</v>
      </c>
      <c r="N1408" s="636">
        <v>1</v>
      </c>
      <c r="O1408" s="830" t="s">
        <v>545</v>
      </c>
      <c r="P1408" s="637" t="s">
        <v>15307</v>
      </c>
      <c r="Q1408" s="638" t="s">
        <v>15283</v>
      </c>
      <c r="R1408" s="230" t="s">
        <v>15303</v>
      </c>
    </row>
    <row r="1409" spans="1:18" x14ac:dyDescent="0.25">
      <c r="A1409" s="576">
        <v>107413</v>
      </c>
      <c r="B1409" s="469">
        <v>2486.8000000000002</v>
      </c>
      <c r="C1409" s="401">
        <v>20</v>
      </c>
      <c r="D1409" s="470">
        <v>44587</v>
      </c>
      <c r="E1409" s="471">
        <v>10</v>
      </c>
      <c r="F1409" s="472">
        <v>44581</v>
      </c>
      <c r="G1409" s="473">
        <v>44595</v>
      </c>
      <c r="H1409" s="500"/>
      <c r="I1409" s="474" t="s">
        <v>511</v>
      </c>
      <c r="J1409" s="474">
        <v>184</v>
      </c>
      <c r="K1409" s="474">
        <v>35</v>
      </c>
      <c r="L1409" s="474">
        <v>24</v>
      </c>
      <c r="M1409" s="474">
        <v>0</v>
      </c>
      <c r="N1409" s="474">
        <v>1</v>
      </c>
      <c r="O1409" s="526" t="s">
        <v>545</v>
      </c>
      <c r="P1409" s="404"/>
      <c r="Q1409" s="405" t="s">
        <v>12151</v>
      </c>
      <c r="R1409" s="230" t="s">
        <v>15308</v>
      </c>
    </row>
    <row r="1410" spans="1:18" x14ac:dyDescent="0.25">
      <c r="A1410" s="185">
        <v>107452</v>
      </c>
      <c r="B1410" s="560">
        <v>10962</v>
      </c>
      <c r="C1410" s="187">
        <v>35</v>
      </c>
      <c r="D1410" s="561">
        <v>44593</v>
      </c>
      <c r="E1410" s="562">
        <v>10</v>
      </c>
      <c r="F1410" s="563" t="s">
        <v>13655</v>
      </c>
      <c r="G1410" s="190">
        <v>44602</v>
      </c>
      <c r="H1410" s="564"/>
      <c r="I1410" s="559" t="s">
        <v>511</v>
      </c>
      <c r="J1410" s="559">
        <v>522</v>
      </c>
      <c r="K1410" s="559">
        <v>0</v>
      </c>
      <c r="L1410" s="559">
        <v>123</v>
      </c>
      <c r="M1410" s="559">
        <v>1</v>
      </c>
      <c r="N1410" s="559">
        <v>1</v>
      </c>
      <c r="O1410" s="186" t="s">
        <v>13672</v>
      </c>
      <c r="P1410" s="192" t="s">
        <v>15309</v>
      </c>
      <c r="Q1410" s="193" t="s">
        <v>3657</v>
      </c>
      <c r="R1410" s="230" t="s">
        <v>15308</v>
      </c>
    </row>
    <row r="1411" spans="1:18" x14ac:dyDescent="0.25">
      <c r="A1411" s="307">
        <v>106891</v>
      </c>
      <c r="B1411" s="475">
        <v>8001</v>
      </c>
      <c r="C1411" s="309">
        <v>50</v>
      </c>
      <c r="D1411" s="476">
        <v>44572</v>
      </c>
      <c r="E1411" s="477">
        <v>3</v>
      </c>
      <c r="F1411" s="476">
        <v>44588</v>
      </c>
      <c r="G1411" s="310">
        <v>44593</v>
      </c>
      <c r="H1411" s="476"/>
      <c r="I1411" s="477" t="s">
        <v>511</v>
      </c>
      <c r="J1411" s="477">
        <v>184</v>
      </c>
      <c r="K1411" s="477">
        <v>68</v>
      </c>
      <c r="L1411" s="477">
        <v>70</v>
      </c>
      <c r="M1411" s="477">
        <v>0</v>
      </c>
      <c r="N1411" s="477">
        <v>1</v>
      </c>
      <c r="O1411" s="308" t="s">
        <v>640</v>
      </c>
      <c r="P1411" s="312"/>
      <c r="Q1411" s="313" t="s">
        <v>12088</v>
      </c>
      <c r="R1411" s="230" t="s">
        <v>15310</v>
      </c>
    </row>
    <row r="1412" spans="1:18" x14ac:dyDescent="0.25">
      <c r="A1412" s="185">
        <v>107486</v>
      </c>
      <c r="B1412" s="560">
        <v>2475</v>
      </c>
      <c r="C1412" s="435" t="s">
        <v>12081</v>
      </c>
      <c r="D1412" s="561">
        <v>44587</v>
      </c>
      <c r="E1412" s="562">
        <v>5</v>
      </c>
      <c r="F1412" s="563" t="s">
        <v>13655</v>
      </c>
      <c r="G1412" s="190" t="s">
        <v>724</v>
      </c>
      <c r="H1412" s="564"/>
      <c r="I1412" s="559" t="s">
        <v>13664</v>
      </c>
      <c r="J1412" s="559">
        <v>573</v>
      </c>
      <c r="K1412" s="559">
        <v>60</v>
      </c>
      <c r="L1412" s="559">
        <v>115</v>
      </c>
      <c r="M1412" s="559">
        <v>0</v>
      </c>
      <c r="N1412" s="559">
        <v>1</v>
      </c>
      <c r="O1412" s="186"/>
      <c r="P1412" s="192"/>
      <c r="Q1412" s="193" t="s">
        <v>15302</v>
      </c>
      <c r="R1412" s="230" t="s">
        <v>15310</v>
      </c>
    </row>
    <row r="1413" spans="1:18" x14ac:dyDescent="0.25">
      <c r="A1413" s="576">
        <v>107630</v>
      </c>
      <c r="B1413" s="469">
        <v>1721</v>
      </c>
      <c r="C1413" s="401">
        <v>255</v>
      </c>
      <c r="D1413" s="470">
        <v>44599</v>
      </c>
      <c r="E1413" s="471">
        <v>10</v>
      </c>
      <c r="F1413" s="472">
        <v>44586</v>
      </c>
      <c r="G1413" s="473">
        <v>44600</v>
      </c>
      <c r="H1413" s="500"/>
      <c r="I1413" s="474" t="s">
        <v>511</v>
      </c>
      <c r="J1413" s="474">
        <v>6</v>
      </c>
      <c r="K1413" s="474">
        <v>0</v>
      </c>
      <c r="L1413" s="474">
        <v>2</v>
      </c>
      <c r="M1413" s="474">
        <v>0</v>
      </c>
      <c r="N1413" s="474">
        <v>1</v>
      </c>
      <c r="O1413" s="526" t="s">
        <v>545</v>
      </c>
      <c r="P1413" s="404"/>
      <c r="Q1413" s="405" t="s">
        <v>12079</v>
      </c>
      <c r="R1413" s="230" t="s">
        <v>15310</v>
      </c>
    </row>
    <row r="1414" spans="1:18" x14ac:dyDescent="0.25">
      <c r="A1414" s="576">
        <v>107456</v>
      </c>
      <c r="B1414" s="469">
        <v>986</v>
      </c>
      <c r="C1414" s="401">
        <v>20</v>
      </c>
      <c r="D1414" s="470">
        <v>44592</v>
      </c>
      <c r="E1414" s="471">
        <v>10</v>
      </c>
      <c r="F1414" s="472">
        <v>44586</v>
      </c>
      <c r="G1414" s="473">
        <v>44600</v>
      </c>
      <c r="H1414" s="500"/>
      <c r="I1414" s="474" t="s">
        <v>511</v>
      </c>
      <c r="J1414" s="474">
        <v>17</v>
      </c>
      <c r="K1414" s="474">
        <v>0</v>
      </c>
      <c r="L1414" s="474">
        <v>7</v>
      </c>
      <c r="M1414" s="474">
        <v>0</v>
      </c>
      <c r="N1414" s="474">
        <v>1</v>
      </c>
      <c r="O1414" s="526" t="s">
        <v>545</v>
      </c>
      <c r="P1414" s="404" t="s">
        <v>15311</v>
      </c>
      <c r="Q1414" s="405" t="s">
        <v>12079</v>
      </c>
      <c r="R1414" s="230" t="s">
        <v>15312</v>
      </c>
    </row>
    <row r="1415" spans="1:18" x14ac:dyDescent="0.25">
      <c r="A1415" s="576">
        <v>107608</v>
      </c>
      <c r="B1415" s="469">
        <v>3431</v>
      </c>
      <c r="C1415" s="401">
        <v>50</v>
      </c>
      <c r="D1415" s="470">
        <v>44600</v>
      </c>
      <c r="E1415" s="471">
        <v>9</v>
      </c>
      <c r="F1415" s="472">
        <v>44580</v>
      </c>
      <c r="G1415" s="473">
        <v>44593</v>
      </c>
      <c r="H1415" s="564"/>
      <c r="I1415" s="474" t="s">
        <v>511</v>
      </c>
      <c r="J1415" s="474">
        <v>157</v>
      </c>
      <c r="K1415" s="474">
        <v>15</v>
      </c>
      <c r="L1415" s="474">
        <v>51</v>
      </c>
      <c r="M1415" s="474">
        <v>1</v>
      </c>
      <c r="N1415" s="474">
        <v>1</v>
      </c>
      <c r="O1415" s="526" t="s">
        <v>13667</v>
      </c>
      <c r="P1415" s="404" t="s">
        <v>15313</v>
      </c>
      <c r="Q1415" s="405" t="s">
        <v>12101</v>
      </c>
      <c r="R1415" s="230" t="s">
        <v>15312</v>
      </c>
    </row>
    <row r="1416" spans="1:18" x14ac:dyDescent="0.25">
      <c r="A1416" s="576">
        <v>107516</v>
      </c>
      <c r="B1416" s="469">
        <v>8920.4500000000007</v>
      </c>
      <c r="C1416" s="401">
        <v>55</v>
      </c>
      <c r="D1416" s="470">
        <v>44592</v>
      </c>
      <c r="E1416" s="471">
        <v>4</v>
      </c>
      <c r="F1416" s="472">
        <v>44586</v>
      </c>
      <c r="G1416" s="473">
        <v>44592</v>
      </c>
      <c r="H1416" s="500"/>
      <c r="I1416" s="474" t="s">
        <v>13664</v>
      </c>
      <c r="J1416" s="474">
        <v>675</v>
      </c>
      <c r="K1416" s="474">
        <v>6</v>
      </c>
      <c r="L1416" s="474">
        <v>78</v>
      </c>
      <c r="M1416" s="474">
        <v>1</v>
      </c>
      <c r="N1416" s="474">
        <v>1</v>
      </c>
      <c r="O1416" s="526"/>
      <c r="P1416" s="404"/>
      <c r="Q1416" s="405" t="s">
        <v>12079</v>
      </c>
      <c r="R1416" s="230" t="s">
        <v>15312</v>
      </c>
    </row>
    <row r="1417" spans="1:18" x14ac:dyDescent="0.25">
      <c r="A1417" s="576" t="s">
        <v>15314</v>
      </c>
      <c r="B1417" s="469">
        <v>2500</v>
      </c>
      <c r="C1417" s="401">
        <v>100</v>
      </c>
      <c r="D1417" s="470">
        <v>44589</v>
      </c>
      <c r="E1417" s="471">
        <v>2</v>
      </c>
      <c r="F1417" s="472">
        <v>44589</v>
      </c>
      <c r="G1417" s="473">
        <v>44594</v>
      </c>
      <c r="H1417" s="500"/>
      <c r="I1417" s="474" t="s">
        <v>511</v>
      </c>
      <c r="J1417" s="474">
        <v>0</v>
      </c>
      <c r="K1417" s="474">
        <v>4</v>
      </c>
      <c r="L1417" s="474">
        <v>0</v>
      </c>
      <c r="M1417" s="474">
        <v>0</v>
      </c>
      <c r="N1417" s="474">
        <v>0</v>
      </c>
      <c r="O1417" s="526"/>
      <c r="P1417" s="404" t="s">
        <v>4286</v>
      </c>
      <c r="Q1417" s="405" t="s">
        <v>15315</v>
      </c>
      <c r="R1417" s="230" t="s">
        <v>15312</v>
      </c>
    </row>
    <row r="1418" spans="1:18" x14ac:dyDescent="0.25">
      <c r="A1418" s="576">
        <v>106826</v>
      </c>
      <c r="B1418" s="469">
        <v>1928.3</v>
      </c>
      <c r="C1418" s="401">
        <v>55</v>
      </c>
      <c r="D1418" s="470">
        <v>44550</v>
      </c>
      <c r="E1418" s="471">
        <v>5</v>
      </c>
      <c r="F1418" s="472">
        <v>44585</v>
      </c>
      <c r="G1418" s="473">
        <v>44592</v>
      </c>
      <c r="H1418" s="500"/>
      <c r="I1418" s="474" t="s">
        <v>511</v>
      </c>
      <c r="J1418" s="474">
        <v>83</v>
      </c>
      <c r="K1418" s="474">
        <v>12</v>
      </c>
      <c r="L1418" s="474">
        <v>37</v>
      </c>
      <c r="M1418" s="474">
        <v>1</v>
      </c>
      <c r="N1418" s="474">
        <v>1</v>
      </c>
      <c r="O1418" s="526" t="s">
        <v>13667</v>
      </c>
      <c r="P1418" s="404" t="s">
        <v>15316</v>
      </c>
      <c r="Q1418" s="405" t="s">
        <v>12050</v>
      </c>
      <c r="R1418" s="230" t="s">
        <v>15317</v>
      </c>
    </row>
    <row r="1419" spans="1:18" x14ac:dyDescent="0.25">
      <c r="A1419" s="576" t="s">
        <v>15318</v>
      </c>
      <c r="B1419" s="469">
        <v>1500</v>
      </c>
      <c r="C1419" s="452" t="s">
        <v>12105</v>
      </c>
      <c r="D1419" s="470">
        <v>44589</v>
      </c>
      <c r="E1419" s="471">
        <v>2</v>
      </c>
      <c r="F1419" s="472">
        <v>44589</v>
      </c>
      <c r="G1419" s="473">
        <v>44594</v>
      </c>
      <c r="H1419" s="500"/>
      <c r="I1419" s="474" t="s">
        <v>511</v>
      </c>
      <c r="J1419" s="474">
        <v>0</v>
      </c>
      <c r="K1419" s="474">
        <v>4</v>
      </c>
      <c r="L1419" s="474">
        <v>0</v>
      </c>
      <c r="M1419" s="474">
        <v>0</v>
      </c>
      <c r="N1419" s="474">
        <v>0</v>
      </c>
      <c r="O1419" s="526"/>
      <c r="P1419" s="404" t="s">
        <v>4286</v>
      </c>
      <c r="Q1419" s="405" t="s">
        <v>15315</v>
      </c>
      <c r="R1419" s="230" t="s">
        <v>15317</v>
      </c>
    </row>
    <row r="1420" spans="1:18" x14ac:dyDescent="0.25">
      <c r="A1420" s="576">
        <v>107607</v>
      </c>
      <c r="B1420" s="469">
        <v>1652.5</v>
      </c>
      <c r="C1420" s="401">
        <v>25</v>
      </c>
      <c r="D1420" s="470">
        <v>44592</v>
      </c>
      <c r="E1420" s="471">
        <v>5</v>
      </c>
      <c r="F1420" s="472">
        <v>44585</v>
      </c>
      <c r="G1420" s="473">
        <v>44592</v>
      </c>
      <c r="H1420" s="500"/>
      <c r="I1420" s="474" t="s">
        <v>511</v>
      </c>
      <c r="J1420" s="474">
        <v>59</v>
      </c>
      <c r="K1420" s="474">
        <v>38</v>
      </c>
      <c r="L1420" s="474">
        <v>19</v>
      </c>
      <c r="M1420" s="474">
        <v>1</v>
      </c>
      <c r="N1420" s="474">
        <v>1</v>
      </c>
      <c r="O1420" s="526" t="s">
        <v>13667</v>
      </c>
      <c r="P1420" s="404"/>
      <c r="Q1420" s="405" t="s">
        <v>12050</v>
      </c>
      <c r="R1420" s="230" t="s">
        <v>15317</v>
      </c>
    </row>
    <row r="1421" spans="1:18" x14ac:dyDescent="0.25">
      <c r="A1421" s="576">
        <v>107383</v>
      </c>
      <c r="B1421" s="469">
        <v>2344</v>
      </c>
      <c r="C1421" s="401">
        <v>400</v>
      </c>
      <c r="D1421" s="470">
        <v>44568</v>
      </c>
      <c r="E1421" s="471">
        <v>10</v>
      </c>
      <c r="F1421" s="472">
        <v>44578</v>
      </c>
      <c r="G1421" s="473">
        <v>44592</v>
      </c>
      <c r="H1421" s="500"/>
      <c r="I1421" s="474" t="s">
        <v>511</v>
      </c>
      <c r="J1421" s="474">
        <v>7</v>
      </c>
      <c r="K1421" s="474">
        <v>4</v>
      </c>
      <c r="L1421" s="474">
        <v>6</v>
      </c>
      <c r="M1421" s="474">
        <v>0</v>
      </c>
      <c r="N1421" s="474">
        <v>1</v>
      </c>
      <c r="O1421" s="526" t="s">
        <v>545</v>
      </c>
      <c r="P1421" s="404"/>
      <c r="Q1421" s="405" t="s">
        <v>12111</v>
      </c>
      <c r="R1421" s="230" t="s">
        <v>15319</v>
      </c>
    </row>
    <row r="1422" spans="1:18" x14ac:dyDescent="0.25">
      <c r="A1422" s="576">
        <v>107519</v>
      </c>
      <c r="B1422" s="469">
        <v>2352</v>
      </c>
      <c r="C1422" s="401">
        <v>5</v>
      </c>
      <c r="D1422" s="470">
        <v>44587</v>
      </c>
      <c r="E1422" s="471">
        <v>5</v>
      </c>
      <c r="F1422" s="472">
        <v>44586</v>
      </c>
      <c r="G1422" s="473">
        <v>44592</v>
      </c>
      <c r="H1422" s="500"/>
      <c r="I1422" s="474" t="s">
        <v>13664</v>
      </c>
      <c r="J1422" s="474">
        <v>104</v>
      </c>
      <c r="K1422" s="474">
        <v>22</v>
      </c>
      <c r="L1422" s="474">
        <v>23</v>
      </c>
      <c r="M1422" s="474">
        <v>1</v>
      </c>
      <c r="N1422" s="474">
        <v>1</v>
      </c>
      <c r="O1422" s="526"/>
      <c r="P1422" s="404"/>
      <c r="Q1422" s="405" t="s">
        <v>12079</v>
      </c>
      <c r="R1422" s="230" t="s">
        <v>15319</v>
      </c>
    </row>
    <row r="1423" spans="1:18" x14ac:dyDescent="0.25">
      <c r="A1423" s="576">
        <v>107104</v>
      </c>
      <c r="B1423" s="469">
        <v>3049.9</v>
      </c>
      <c r="C1423" s="401">
        <v>14</v>
      </c>
      <c r="D1423" s="470">
        <v>44585</v>
      </c>
      <c r="E1423" s="471">
        <v>5</v>
      </c>
      <c r="F1423" s="472">
        <v>44582</v>
      </c>
      <c r="G1423" s="473">
        <v>44589</v>
      </c>
      <c r="H1423" s="500"/>
      <c r="I1423" s="474" t="s">
        <v>511</v>
      </c>
      <c r="J1423" s="474">
        <v>511</v>
      </c>
      <c r="K1423" s="474">
        <v>5</v>
      </c>
      <c r="L1423" s="474">
        <v>56</v>
      </c>
      <c r="M1423" s="474">
        <v>0</v>
      </c>
      <c r="N1423" s="474">
        <v>1</v>
      </c>
      <c r="O1423" s="526" t="s">
        <v>545</v>
      </c>
      <c r="P1423" s="404" t="s">
        <v>15320</v>
      </c>
      <c r="Q1423" s="405" t="s">
        <v>15321</v>
      </c>
      <c r="R1423" s="230" t="s">
        <v>15319</v>
      </c>
    </row>
    <row r="1424" spans="1:18" x14ac:dyDescent="0.25">
      <c r="A1424" s="576">
        <v>107450</v>
      </c>
      <c r="B1424" s="469">
        <v>5677.5</v>
      </c>
      <c r="C1424" s="401">
        <v>50</v>
      </c>
      <c r="D1424" s="470">
        <v>44596</v>
      </c>
      <c r="E1424" s="471">
        <v>10</v>
      </c>
      <c r="F1424" s="472">
        <v>44580</v>
      </c>
      <c r="G1424" s="473">
        <v>44594</v>
      </c>
      <c r="H1424" s="564"/>
      <c r="I1424" s="474" t="s">
        <v>511</v>
      </c>
      <c r="J1424" s="474">
        <v>3</v>
      </c>
      <c r="K1424" s="474">
        <v>3</v>
      </c>
      <c r="L1424" s="474">
        <v>1</v>
      </c>
      <c r="M1424" s="474">
        <v>1</v>
      </c>
      <c r="N1424" s="474">
        <v>0</v>
      </c>
      <c r="O1424" s="526" t="s">
        <v>798</v>
      </c>
      <c r="P1424" s="404" t="s">
        <v>15322</v>
      </c>
      <c r="Q1424" s="405" t="s">
        <v>12101</v>
      </c>
      <c r="R1424" s="230" t="s">
        <v>15323</v>
      </c>
    </row>
    <row r="1425" spans="1:18" x14ac:dyDescent="0.25">
      <c r="A1425" s="576">
        <v>107449</v>
      </c>
      <c r="B1425" s="469">
        <v>5000</v>
      </c>
      <c r="C1425" s="401">
        <v>50</v>
      </c>
      <c r="D1425" s="470">
        <v>44596</v>
      </c>
      <c r="E1425" s="471">
        <v>10</v>
      </c>
      <c r="F1425" s="472">
        <v>44580</v>
      </c>
      <c r="G1425" s="473">
        <v>44594</v>
      </c>
      <c r="H1425" s="564"/>
      <c r="I1425" s="474" t="s">
        <v>511</v>
      </c>
      <c r="J1425" s="474">
        <v>2</v>
      </c>
      <c r="K1425" s="474">
        <v>2</v>
      </c>
      <c r="L1425" s="474">
        <v>1</v>
      </c>
      <c r="M1425" s="474">
        <v>1</v>
      </c>
      <c r="N1425" s="474">
        <v>0</v>
      </c>
      <c r="O1425" s="526" t="s">
        <v>798</v>
      </c>
      <c r="P1425" s="404" t="s">
        <v>15324</v>
      </c>
      <c r="Q1425" s="405" t="s">
        <v>12101</v>
      </c>
      <c r="R1425" s="230" t="s">
        <v>15323</v>
      </c>
    </row>
    <row r="1426" spans="1:18" x14ac:dyDescent="0.25">
      <c r="A1426" s="576">
        <v>107454</v>
      </c>
      <c r="B1426" s="469">
        <v>7150</v>
      </c>
      <c r="C1426" s="401">
        <v>50</v>
      </c>
      <c r="D1426" s="470">
        <v>44596</v>
      </c>
      <c r="E1426" s="471">
        <v>10</v>
      </c>
      <c r="F1426" s="472">
        <v>44580</v>
      </c>
      <c r="G1426" s="473">
        <v>44594</v>
      </c>
      <c r="H1426" s="564"/>
      <c r="I1426" s="474" t="s">
        <v>511</v>
      </c>
      <c r="J1426" s="474">
        <v>1</v>
      </c>
      <c r="K1426" s="474">
        <v>1</v>
      </c>
      <c r="L1426" s="474">
        <v>1</v>
      </c>
      <c r="M1426" s="474">
        <v>1</v>
      </c>
      <c r="N1426" s="474">
        <v>0</v>
      </c>
      <c r="O1426" s="526" t="s">
        <v>798</v>
      </c>
      <c r="P1426" s="404" t="s">
        <v>15149</v>
      </c>
      <c r="Q1426" s="405" t="s">
        <v>12101</v>
      </c>
      <c r="R1426" s="230" t="s">
        <v>15323</v>
      </c>
    </row>
    <row r="1427" spans="1:18" x14ac:dyDescent="0.25">
      <c r="A1427" s="831">
        <v>107786</v>
      </c>
      <c r="B1427" s="832">
        <v>4075</v>
      </c>
      <c r="C1427" s="833">
        <v>10</v>
      </c>
      <c r="D1427" s="834">
        <v>44580</v>
      </c>
      <c r="E1427" s="835">
        <v>1</v>
      </c>
      <c r="F1427" s="834">
        <v>44586</v>
      </c>
      <c r="G1427" s="836">
        <v>44587</v>
      </c>
      <c r="H1427" s="834"/>
      <c r="I1427" s="835" t="s">
        <v>511</v>
      </c>
      <c r="J1427" s="835">
        <v>95</v>
      </c>
      <c r="K1427" s="835">
        <v>0</v>
      </c>
      <c r="L1427" s="835">
        <v>26</v>
      </c>
      <c r="M1427" s="835">
        <v>0</v>
      </c>
      <c r="N1427" s="835">
        <v>1</v>
      </c>
      <c r="O1427" s="837" t="s">
        <v>545</v>
      </c>
      <c r="P1427" s="837"/>
      <c r="Q1427" s="838" t="s">
        <v>12079</v>
      </c>
      <c r="R1427" s="230" t="s">
        <v>15323</v>
      </c>
    </row>
    <row r="1428" spans="1:18" x14ac:dyDescent="0.25">
      <c r="A1428" s="576">
        <v>107470</v>
      </c>
      <c r="B1428" s="469">
        <v>5230</v>
      </c>
      <c r="C1428" s="401">
        <v>50</v>
      </c>
      <c r="D1428" s="470">
        <v>44613</v>
      </c>
      <c r="E1428" s="471">
        <v>5</v>
      </c>
      <c r="F1428" s="472">
        <v>44580</v>
      </c>
      <c r="G1428" s="473">
        <v>44587</v>
      </c>
      <c r="H1428" s="500"/>
      <c r="I1428" s="559" t="s">
        <v>13664</v>
      </c>
      <c r="J1428" s="474">
        <v>370</v>
      </c>
      <c r="K1428" s="474">
        <v>9</v>
      </c>
      <c r="L1428" s="474">
        <v>98</v>
      </c>
      <c r="M1428" s="474">
        <v>1</v>
      </c>
      <c r="N1428" s="474">
        <v>1</v>
      </c>
      <c r="O1428" s="526"/>
      <c r="P1428" s="404"/>
      <c r="Q1428" s="405" t="s">
        <v>12101</v>
      </c>
      <c r="R1428" s="230" t="s">
        <v>15323</v>
      </c>
    </row>
    <row r="1429" spans="1:18" x14ac:dyDescent="0.25">
      <c r="A1429" s="576">
        <v>107348</v>
      </c>
      <c r="B1429" s="469">
        <v>1600</v>
      </c>
      <c r="C1429" s="401">
        <v>25</v>
      </c>
      <c r="D1429" s="470">
        <v>44602</v>
      </c>
      <c r="E1429" s="471">
        <v>10</v>
      </c>
      <c r="F1429" s="472">
        <v>44582</v>
      </c>
      <c r="G1429" s="473">
        <v>44596</v>
      </c>
      <c r="H1429" s="500"/>
      <c r="I1429" s="474" t="s">
        <v>511</v>
      </c>
      <c r="J1429" s="474">
        <v>2</v>
      </c>
      <c r="K1429" s="474">
        <v>0</v>
      </c>
      <c r="L1429" s="474">
        <v>2</v>
      </c>
      <c r="M1429" s="474">
        <v>1</v>
      </c>
      <c r="N1429" s="474">
        <v>1</v>
      </c>
      <c r="O1429" s="526" t="s">
        <v>13667</v>
      </c>
      <c r="P1429" s="404"/>
      <c r="Q1429" s="405" t="s">
        <v>15321</v>
      </c>
      <c r="R1429" s="230" t="s">
        <v>15325</v>
      </c>
    </row>
    <row r="1430" spans="1:18" x14ac:dyDescent="0.25">
      <c r="A1430" s="576">
        <v>107482</v>
      </c>
      <c r="B1430" s="469">
        <v>2414</v>
      </c>
      <c r="C1430" s="452" t="s">
        <v>12081</v>
      </c>
      <c r="D1430" s="470">
        <v>44582</v>
      </c>
      <c r="E1430" s="471">
        <v>5</v>
      </c>
      <c r="F1430" s="472">
        <v>44581</v>
      </c>
      <c r="G1430" s="473">
        <v>44588</v>
      </c>
      <c r="H1430" s="500"/>
      <c r="I1430" s="559" t="s">
        <v>13664</v>
      </c>
      <c r="J1430" s="474">
        <v>645</v>
      </c>
      <c r="K1430" s="474">
        <v>52</v>
      </c>
      <c r="L1430" s="474">
        <v>108</v>
      </c>
      <c r="M1430" s="474">
        <v>0</v>
      </c>
      <c r="N1430" s="474">
        <v>1</v>
      </c>
      <c r="O1430" s="526"/>
      <c r="P1430" s="404"/>
      <c r="Q1430" s="405" t="s">
        <v>12151</v>
      </c>
      <c r="R1430" s="230" t="s">
        <v>15325</v>
      </c>
    </row>
    <row r="1431" spans="1:18" x14ac:dyDescent="0.25">
      <c r="A1431" s="576">
        <v>107081</v>
      </c>
      <c r="B1431" s="469">
        <v>3360.5</v>
      </c>
      <c r="C1431" s="401">
        <v>2</v>
      </c>
      <c r="D1431" s="470">
        <v>44557</v>
      </c>
      <c r="E1431" s="471">
        <v>5</v>
      </c>
      <c r="F1431" s="472">
        <v>44579</v>
      </c>
      <c r="G1431" s="473">
        <v>44586</v>
      </c>
      <c r="H1431" s="564"/>
      <c r="I1431" s="559" t="s">
        <v>13664</v>
      </c>
      <c r="J1431" s="474">
        <v>637</v>
      </c>
      <c r="K1431" s="474">
        <v>28</v>
      </c>
      <c r="L1431" s="474">
        <v>69</v>
      </c>
      <c r="M1431" s="474">
        <v>0</v>
      </c>
      <c r="N1431" s="474">
        <v>1</v>
      </c>
      <c r="O1431" s="526"/>
      <c r="P1431" s="404"/>
      <c r="Q1431" s="405" t="s">
        <v>12134</v>
      </c>
      <c r="R1431" s="230" t="s">
        <v>15325</v>
      </c>
    </row>
    <row r="1432" spans="1:18" x14ac:dyDescent="0.25">
      <c r="A1432" s="576" t="s">
        <v>15326</v>
      </c>
      <c r="B1432" s="469">
        <v>3000</v>
      </c>
      <c r="C1432" s="401">
        <v>1</v>
      </c>
      <c r="D1432" s="470">
        <v>44581</v>
      </c>
      <c r="E1432" s="471">
        <v>5</v>
      </c>
      <c r="F1432" s="472">
        <v>44579</v>
      </c>
      <c r="G1432" s="473">
        <v>44586</v>
      </c>
      <c r="H1432" s="564"/>
      <c r="I1432" s="559" t="s">
        <v>13664</v>
      </c>
      <c r="J1432" s="474">
        <v>1607</v>
      </c>
      <c r="K1432" s="474">
        <v>11</v>
      </c>
      <c r="L1432" s="474">
        <v>48</v>
      </c>
      <c r="M1432" s="474">
        <v>1</v>
      </c>
      <c r="N1432" s="474">
        <v>1</v>
      </c>
      <c r="O1432" s="526"/>
      <c r="P1432" s="404"/>
      <c r="Q1432" s="405" t="s">
        <v>12134</v>
      </c>
      <c r="R1432" s="230" t="s">
        <v>15325</v>
      </c>
    </row>
    <row r="1433" spans="1:18" x14ac:dyDescent="0.25">
      <c r="A1433" s="576">
        <v>107491</v>
      </c>
      <c r="B1433" s="469">
        <v>4988</v>
      </c>
      <c r="C1433" s="401">
        <v>100</v>
      </c>
      <c r="D1433" s="470">
        <v>44573</v>
      </c>
      <c r="E1433" s="471">
        <v>5</v>
      </c>
      <c r="F1433" s="472">
        <v>44578</v>
      </c>
      <c r="G1433" s="473">
        <v>44585</v>
      </c>
      <c r="H1433" s="564"/>
      <c r="I1433" s="474" t="s">
        <v>511</v>
      </c>
      <c r="J1433" s="474">
        <v>135</v>
      </c>
      <c r="K1433" s="474">
        <v>7</v>
      </c>
      <c r="L1433" s="474">
        <v>47</v>
      </c>
      <c r="M1433" s="474">
        <v>1</v>
      </c>
      <c r="N1433" s="474">
        <v>1</v>
      </c>
      <c r="O1433" s="526" t="s">
        <v>13713</v>
      </c>
      <c r="P1433" s="404" t="s">
        <v>15327</v>
      </c>
      <c r="Q1433" s="405" t="s">
        <v>12111</v>
      </c>
      <c r="R1433" s="230" t="s">
        <v>15328</v>
      </c>
    </row>
    <row r="1434" spans="1:18" x14ac:dyDescent="0.25">
      <c r="A1434" s="576">
        <v>103611</v>
      </c>
      <c r="B1434" s="469">
        <v>5472</v>
      </c>
      <c r="C1434" s="401">
        <v>38</v>
      </c>
      <c r="D1434" s="470">
        <v>44420</v>
      </c>
      <c r="E1434" s="471">
        <v>5</v>
      </c>
      <c r="F1434" s="472">
        <v>44582</v>
      </c>
      <c r="G1434" s="473">
        <v>44589</v>
      </c>
      <c r="H1434" s="500"/>
      <c r="I1434" s="474" t="s">
        <v>511</v>
      </c>
      <c r="J1434" s="474">
        <v>370</v>
      </c>
      <c r="K1434" s="474">
        <v>4</v>
      </c>
      <c r="L1434" s="474">
        <v>93</v>
      </c>
      <c r="M1434" s="474">
        <v>1</v>
      </c>
      <c r="N1434" s="474">
        <v>1</v>
      </c>
      <c r="O1434" s="526" t="s">
        <v>13713</v>
      </c>
      <c r="P1434" s="473" t="s">
        <v>15329</v>
      </c>
      <c r="Q1434" s="405" t="s">
        <v>15330</v>
      </c>
      <c r="R1434" s="230" t="s">
        <v>15328</v>
      </c>
    </row>
    <row r="1435" spans="1:18" x14ac:dyDescent="0.25">
      <c r="A1435" s="576">
        <v>107127</v>
      </c>
      <c r="B1435" s="469">
        <v>2485</v>
      </c>
      <c r="C1435" s="401">
        <v>50</v>
      </c>
      <c r="D1435" s="470">
        <v>44224</v>
      </c>
      <c r="E1435" s="471">
        <v>9</v>
      </c>
      <c r="F1435" s="472">
        <v>44575</v>
      </c>
      <c r="G1435" s="473">
        <v>44588</v>
      </c>
      <c r="H1435" s="500"/>
      <c r="I1435" s="474" t="s">
        <v>511</v>
      </c>
      <c r="J1435" s="474">
        <v>97</v>
      </c>
      <c r="K1435" s="474">
        <v>16</v>
      </c>
      <c r="L1435" s="474">
        <v>47</v>
      </c>
      <c r="M1435" s="474">
        <v>1</v>
      </c>
      <c r="N1435" s="474">
        <v>1</v>
      </c>
      <c r="O1435" s="526" t="s">
        <v>13667</v>
      </c>
      <c r="P1435" s="404"/>
      <c r="Q1435" s="405" t="s">
        <v>12223</v>
      </c>
      <c r="R1435" s="230" t="s">
        <v>15328</v>
      </c>
    </row>
    <row r="1436" spans="1:18" x14ac:dyDescent="0.25">
      <c r="A1436" s="576">
        <v>107455</v>
      </c>
      <c r="B1436" s="469">
        <v>7900</v>
      </c>
      <c r="C1436" s="401">
        <v>50</v>
      </c>
      <c r="D1436" s="470">
        <v>44596</v>
      </c>
      <c r="E1436" s="471">
        <v>10</v>
      </c>
      <c r="F1436" s="472">
        <v>44580</v>
      </c>
      <c r="G1436" s="473">
        <v>44594</v>
      </c>
      <c r="H1436" s="564"/>
      <c r="I1436" s="474" t="s">
        <v>511</v>
      </c>
      <c r="J1436" s="474">
        <v>2</v>
      </c>
      <c r="K1436" s="474">
        <v>0</v>
      </c>
      <c r="L1436" s="474">
        <v>1</v>
      </c>
      <c r="M1436" s="474">
        <v>1</v>
      </c>
      <c r="N1436" s="474">
        <v>1</v>
      </c>
      <c r="O1436" s="526" t="s">
        <v>13667</v>
      </c>
      <c r="P1436" s="404" t="s">
        <v>15331</v>
      </c>
      <c r="Q1436" s="405" t="s">
        <v>12101</v>
      </c>
      <c r="R1436" s="230" t="s">
        <v>15328</v>
      </c>
    </row>
    <row r="1437" spans="1:18" x14ac:dyDescent="0.25">
      <c r="A1437" s="576">
        <v>107665</v>
      </c>
      <c r="B1437" s="469">
        <v>36000</v>
      </c>
      <c r="C1437" s="401"/>
      <c r="D1437" s="470"/>
      <c r="E1437" s="471"/>
      <c r="F1437" s="472"/>
      <c r="G1437" s="473"/>
      <c r="H1437" s="564"/>
      <c r="I1437" s="559"/>
      <c r="J1437" s="474"/>
      <c r="K1437" s="474"/>
      <c r="L1437" s="474"/>
      <c r="M1437" s="474"/>
      <c r="N1437" s="474"/>
      <c r="O1437" s="526"/>
      <c r="P1437" s="404" t="s">
        <v>15332</v>
      </c>
      <c r="Q1437" s="405"/>
      <c r="R1437" s="230" t="s">
        <v>15333</v>
      </c>
    </row>
    <row r="1438" spans="1:18" x14ac:dyDescent="0.25">
      <c r="A1438" s="576">
        <v>107445</v>
      </c>
      <c r="B1438" s="469">
        <v>3264.4</v>
      </c>
      <c r="C1438" s="401">
        <v>15</v>
      </c>
      <c r="D1438" s="470">
        <v>44578</v>
      </c>
      <c r="E1438" s="471">
        <v>5</v>
      </c>
      <c r="F1438" s="472">
        <v>44578</v>
      </c>
      <c r="G1438" s="473">
        <v>44585</v>
      </c>
      <c r="H1438" s="564"/>
      <c r="I1438" s="559" t="s">
        <v>13664</v>
      </c>
      <c r="J1438" s="474">
        <v>432</v>
      </c>
      <c r="K1438" s="474">
        <v>6</v>
      </c>
      <c r="L1438" s="474">
        <v>100</v>
      </c>
      <c r="M1438" s="474">
        <v>1</v>
      </c>
      <c r="N1438" s="474">
        <v>1</v>
      </c>
      <c r="O1438" s="526"/>
      <c r="P1438" s="404"/>
      <c r="Q1438" s="405" t="s">
        <v>12111</v>
      </c>
      <c r="R1438" s="230" t="s">
        <v>15333</v>
      </c>
    </row>
    <row r="1439" spans="1:18" x14ac:dyDescent="0.25">
      <c r="A1439" s="576" t="s">
        <v>15334</v>
      </c>
      <c r="B1439" s="469">
        <v>1114</v>
      </c>
      <c r="C1439" s="401">
        <v>15</v>
      </c>
      <c r="D1439" s="470">
        <v>44532</v>
      </c>
      <c r="E1439" s="471">
        <v>5</v>
      </c>
      <c r="F1439" s="472">
        <v>44579</v>
      </c>
      <c r="G1439" s="473">
        <v>44586</v>
      </c>
      <c r="H1439" s="500"/>
      <c r="I1439" s="474" t="s">
        <v>511</v>
      </c>
      <c r="J1439" s="474">
        <v>32</v>
      </c>
      <c r="K1439" s="474">
        <v>8</v>
      </c>
      <c r="L1439" s="474">
        <v>18</v>
      </c>
      <c r="M1439" s="474">
        <v>1</v>
      </c>
      <c r="N1439" s="474">
        <v>1</v>
      </c>
      <c r="O1439" s="526" t="s">
        <v>13667</v>
      </c>
      <c r="P1439" s="404" t="s">
        <v>187</v>
      </c>
      <c r="Q1439" s="405" t="s">
        <v>15335</v>
      </c>
      <c r="R1439" s="230" t="s">
        <v>15333</v>
      </c>
    </row>
    <row r="1440" spans="1:18" x14ac:dyDescent="0.25">
      <c r="A1440" s="576">
        <v>106479</v>
      </c>
      <c r="B1440" s="469">
        <v>4958.8</v>
      </c>
      <c r="C1440" s="401">
        <v>10</v>
      </c>
      <c r="D1440" s="470">
        <v>44544</v>
      </c>
      <c r="E1440" s="471">
        <v>5</v>
      </c>
      <c r="F1440" s="472">
        <v>44574</v>
      </c>
      <c r="G1440" s="473">
        <v>44581</v>
      </c>
      <c r="H1440" s="564"/>
      <c r="I1440" s="474" t="s">
        <v>13664</v>
      </c>
      <c r="J1440" s="474">
        <v>640</v>
      </c>
      <c r="K1440" s="474">
        <v>28</v>
      </c>
      <c r="L1440" s="474">
        <v>169</v>
      </c>
      <c r="M1440" s="474">
        <v>1</v>
      </c>
      <c r="N1440" s="474">
        <v>1</v>
      </c>
      <c r="O1440" s="526" t="s">
        <v>13672</v>
      </c>
      <c r="P1440" s="526"/>
      <c r="Q1440" s="405" t="s">
        <v>15336</v>
      </c>
      <c r="R1440" s="230" t="s">
        <v>15333</v>
      </c>
    </row>
    <row r="1441" spans="1:18" x14ac:dyDescent="0.25">
      <c r="A1441" s="576">
        <v>106658</v>
      </c>
      <c r="B1441" s="469">
        <v>7130</v>
      </c>
      <c r="C1441" s="401">
        <v>1000</v>
      </c>
      <c r="D1441" s="470">
        <v>44594</v>
      </c>
      <c r="E1441" s="471">
        <v>15</v>
      </c>
      <c r="F1441" s="472">
        <v>44572</v>
      </c>
      <c r="G1441" s="473">
        <v>44593</v>
      </c>
      <c r="H1441" s="564"/>
      <c r="I1441" s="559" t="s">
        <v>511</v>
      </c>
      <c r="J1441" s="474">
        <v>35</v>
      </c>
      <c r="K1441" s="474">
        <v>2</v>
      </c>
      <c r="L1441" s="474">
        <v>22</v>
      </c>
      <c r="M1441" s="474">
        <v>0</v>
      </c>
      <c r="N1441" s="474">
        <v>1</v>
      </c>
      <c r="O1441" s="526" t="s">
        <v>640</v>
      </c>
      <c r="P1441" s="404"/>
      <c r="Q1441" s="405" t="s">
        <v>12184</v>
      </c>
      <c r="R1441" s="230" t="s">
        <v>15333</v>
      </c>
    </row>
    <row r="1442" spans="1:18" x14ac:dyDescent="0.25">
      <c r="A1442" s="185">
        <v>106012</v>
      </c>
      <c r="B1442" s="560">
        <v>3640.8</v>
      </c>
      <c r="C1442" s="187">
        <v>90</v>
      </c>
      <c r="D1442" s="561">
        <v>44568</v>
      </c>
      <c r="E1442" s="562">
        <v>20</v>
      </c>
      <c r="F1442" s="563" t="s">
        <v>13655</v>
      </c>
      <c r="G1442" s="190" t="s">
        <v>15337</v>
      </c>
      <c r="H1442" s="564"/>
      <c r="I1442" s="559" t="s">
        <v>511</v>
      </c>
      <c r="J1442" s="559">
        <v>179</v>
      </c>
      <c r="K1442" s="559">
        <v>4</v>
      </c>
      <c r="L1442" s="559">
        <v>53</v>
      </c>
      <c r="M1442" s="559">
        <v>1</v>
      </c>
      <c r="N1442" s="559">
        <v>1</v>
      </c>
      <c r="O1442" s="186" t="s">
        <v>13667</v>
      </c>
      <c r="P1442" s="526" t="s">
        <v>918</v>
      </c>
      <c r="Q1442" s="193" t="s">
        <v>15338</v>
      </c>
      <c r="R1442" s="230" t="s">
        <v>15339</v>
      </c>
    </row>
    <row r="1443" spans="1:18" x14ac:dyDescent="0.25">
      <c r="A1443" s="576" t="s">
        <v>15340</v>
      </c>
      <c r="B1443" s="469">
        <v>9983.25</v>
      </c>
      <c r="C1443" s="401">
        <v>27</v>
      </c>
      <c r="D1443" s="470">
        <v>44546</v>
      </c>
      <c r="E1443" s="471">
        <v>5</v>
      </c>
      <c r="F1443" s="472">
        <v>44575</v>
      </c>
      <c r="G1443" s="473">
        <v>44581</v>
      </c>
      <c r="H1443" s="500"/>
      <c r="I1443" s="474" t="s">
        <v>511</v>
      </c>
      <c r="J1443" s="474">
        <v>1306</v>
      </c>
      <c r="K1443" s="474">
        <v>45</v>
      </c>
      <c r="L1443" s="474">
        <v>207</v>
      </c>
      <c r="M1443" s="474">
        <v>1</v>
      </c>
      <c r="N1443" s="474">
        <v>1</v>
      </c>
      <c r="O1443" s="526" t="s">
        <v>14487</v>
      </c>
      <c r="P1443" s="404" t="s">
        <v>187</v>
      </c>
      <c r="Q1443" s="405" t="s">
        <v>12223</v>
      </c>
      <c r="R1443" s="230" t="s">
        <v>15339</v>
      </c>
    </row>
    <row r="1444" spans="1:18" x14ac:dyDescent="0.25">
      <c r="A1444" s="576">
        <v>107412</v>
      </c>
      <c r="B1444" s="469">
        <v>6293.5</v>
      </c>
      <c r="C1444" s="401">
        <v>25</v>
      </c>
      <c r="D1444" s="470">
        <v>44575</v>
      </c>
      <c r="E1444" s="471">
        <v>3</v>
      </c>
      <c r="F1444" s="472">
        <v>44578</v>
      </c>
      <c r="G1444" s="473">
        <v>44581</v>
      </c>
      <c r="H1444" s="564"/>
      <c r="I1444" s="474" t="s">
        <v>511</v>
      </c>
      <c r="J1444" s="474">
        <v>591</v>
      </c>
      <c r="K1444" s="474">
        <v>1</v>
      </c>
      <c r="L1444" s="474">
        <v>88</v>
      </c>
      <c r="M1444" s="474">
        <v>1</v>
      </c>
      <c r="N1444" s="474">
        <v>1</v>
      </c>
      <c r="O1444" s="526" t="s">
        <v>13719</v>
      </c>
      <c r="P1444" s="404"/>
      <c r="Q1444" s="405" t="s">
        <v>3657</v>
      </c>
      <c r="R1444" s="230" t="s">
        <v>15339</v>
      </c>
    </row>
    <row r="1445" spans="1:18" x14ac:dyDescent="0.25">
      <c r="A1445" s="576" t="s">
        <v>15341</v>
      </c>
      <c r="B1445" s="469">
        <v>370.36799999999999</v>
      </c>
      <c r="C1445" s="401">
        <v>8</v>
      </c>
      <c r="D1445" s="470">
        <v>44427</v>
      </c>
      <c r="E1445" s="471">
        <v>15</v>
      </c>
      <c r="F1445" s="472">
        <v>44575</v>
      </c>
      <c r="G1445" s="473">
        <v>44589</v>
      </c>
      <c r="H1445" s="564"/>
      <c r="I1445" s="474" t="s">
        <v>511</v>
      </c>
      <c r="J1445" s="474">
        <v>119</v>
      </c>
      <c r="K1445" s="474">
        <v>4</v>
      </c>
      <c r="L1445" s="474">
        <v>32</v>
      </c>
      <c r="M1445" s="474">
        <v>1</v>
      </c>
      <c r="N1445" s="474">
        <v>1</v>
      </c>
      <c r="O1445" s="526" t="s">
        <v>13667</v>
      </c>
      <c r="P1445" s="404" t="s">
        <v>14868</v>
      </c>
      <c r="Q1445" s="405" t="s">
        <v>12223</v>
      </c>
      <c r="R1445" s="230" t="s">
        <v>15342</v>
      </c>
    </row>
    <row r="1446" spans="1:18" x14ac:dyDescent="0.25">
      <c r="A1446" s="576" t="s">
        <v>15343</v>
      </c>
      <c r="B1446" s="469">
        <v>2441.5100000000002</v>
      </c>
      <c r="C1446" s="401">
        <v>32</v>
      </c>
      <c r="D1446" s="470">
        <v>44427</v>
      </c>
      <c r="E1446" s="471">
        <v>15</v>
      </c>
      <c r="F1446" s="472">
        <v>44575</v>
      </c>
      <c r="G1446" s="473">
        <v>44589</v>
      </c>
      <c r="H1446" s="564"/>
      <c r="I1446" s="474" t="s">
        <v>511</v>
      </c>
      <c r="J1446" s="474">
        <v>401</v>
      </c>
      <c r="K1446" s="474">
        <v>4</v>
      </c>
      <c r="L1446" s="474">
        <v>54</v>
      </c>
      <c r="M1446" s="474">
        <v>1</v>
      </c>
      <c r="N1446" s="474">
        <v>1</v>
      </c>
      <c r="O1446" s="526" t="s">
        <v>13667</v>
      </c>
      <c r="P1446" s="404" t="s">
        <v>14868</v>
      </c>
      <c r="Q1446" s="405" t="s">
        <v>12220</v>
      </c>
      <c r="R1446" s="230" t="s">
        <v>15342</v>
      </c>
    </row>
    <row r="1447" spans="1:18" x14ac:dyDescent="0.25">
      <c r="A1447" s="576">
        <v>107332</v>
      </c>
      <c r="B1447" s="469">
        <v>1532.33</v>
      </c>
      <c r="C1447" s="401">
        <v>150</v>
      </c>
      <c r="D1447" s="470">
        <v>44596</v>
      </c>
      <c r="E1447" s="471">
        <v>10</v>
      </c>
      <c r="F1447" s="472">
        <v>44578</v>
      </c>
      <c r="G1447" s="473">
        <v>44589</v>
      </c>
      <c r="H1447" s="564"/>
      <c r="I1447" s="474" t="s">
        <v>511</v>
      </c>
      <c r="J1447" s="474">
        <v>16</v>
      </c>
      <c r="K1447" s="474">
        <v>0</v>
      </c>
      <c r="L1447" s="474">
        <v>2</v>
      </c>
      <c r="M1447" s="474">
        <v>1</v>
      </c>
      <c r="N1447" s="474">
        <v>1</v>
      </c>
      <c r="O1447" s="526"/>
      <c r="P1447" s="404"/>
      <c r="Q1447" s="405" t="s">
        <v>12111</v>
      </c>
      <c r="R1447" s="230" t="s">
        <v>15344</v>
      </c>
    </row>
    <row r="1448" spans="1:18" x14ac:dyDescent="0.25">
      <c r="A1448" s="576">
        <v>104885</v>
      </c>
      <c r="B1448" s="469">
        <v>1500</v>
      </c>
      <c r="C1448" s="452" t="s">
        <v>3029</v>
      </c>
      <c r="D1448" s="470">
        <v>44502</v>
      </c>
      <c r="E1448" s="471">
        <v>10</v>
      </c>
      <c r="F1448" s="472">
        <v>44566</v>
      </c>
      <c r="G1448" s="473">
        <v>44580</v>
      </c>
      <c r="H1448" s="500"/>
      <c r="I1448" s="474" t="s">
        <v>511</v>
      </c>
      <c r="J1448" s="474">
        <v>624</v>
      </c>
      <c r="K1448" s="474">
        <v>25</v>
      </c>
      <c r="L1448" s="474">
        <v>77</v>
      </c>
      <c r="M1448" s="474">
        <v>1</v>
      </c>
      <c r="N1448" s="474">
        <v>1</v>
      </c>
      <c r="O1448" s="526" t="s">
        <v>13672</v>
      </c>
      <c r="P1448" s="526" t="s">
        <v>15345</v>
      </c>
      <c r="Q1448" s="405" t="s">
        <v>15346</v>
      </c>
      <c r="R1448" s="230" t="s">
        <v>15344</v>
      </c>
    </row>
    <row r="1449" spans="1:18" x14ac:dyDescent="0.25">
      <c r="A1449" s="185">
        <v>105709</v>
      </c>
      <c r="B1449" s="560">
        <v>3245.8</v>
      </c>
      <c r="C1449" s="187">
        <v>8</v>
      </c>
      <c r="D1449" s="561">
        <v>44509</v>
      </c>
      <c r="E1449" s="562">
        <v>5</v>
      </c>
      <c r="F1449" s="563" t="s">
        <v>13655</v>
      </c>
      <c r="G1449" s="190">
        <v>44579</v>
      </c>
      <c r="H1449" s="500"/>
      <c r="I1449" s="559" t="s">
        <v>511</v>
      </c>
      <c r="J1449" s="559">
        <v>861</v>
      </c>
      <c r="K1449" s="559">
        <v>17</v>
      </c>
      <c r="L1449" s="559">
        <v>144</v>
      </c>
      <c r="M1449" s="559">
        <v>1</v>
      </c>
      <c r="N1449" s="559">
        <v>1</v>
      </c>
      <c r="O1449" s="186" t="s">
        <v>13719</v>
      </c>
      <c r="P1449" s="192"/>
      <c r="Q1449" s="193" t="s">
        <v>15347</v>
      </c>
      <c r="R1449" s="230" t="s">
        <v>15344</v>
      </c>
    </row>
    <row r="1450" spans="1:18" x14ac:dyDescent="0.25">
      <c r="A1450" s="576">
        <v>106023</v>
      </c>
      <c r="B1450" s="469">
        <v>4984</v>
      </c>
      <c r="C1450" s="401">
        <v>20</v>
      </c>
      <c r="D1450" s="470">
        <v>44545</v>
      </c>
      <c r="E1450" s="471">
        <v>5</v>
      </c>
      <c r="F1450" s="472">
        <v>44578</v>
      </c>
      <c r="G1450" s="473">
        <v>44585</v>
      </c>
      <c r="H1450" s="500"/>
      <c r="I1450" s="474" t="s">
        <v>511</v>
      </c>
      <c r="J1450" s="474">
        <v>678</v>
      </c>
      <c r="K1450" s="474">
        <v>3</v>
      </c>
      <c r="L1450" s="474">
        <v>75</v>
      </c>
      <c r="M1450" s="474">
        <v>1</v>
      </c>
      <c r="N1450" s="474">
        <v>1</v>
      </c>
      <c r="O1450" s="526" t="s">
        <v>13667</v>
      </c>
      <c r="P1450" s="404"/>
      <c r="Q1450" s="405" t="s">
        <v>12111</v>
      </c>
      <c r="R1450" s="230" t="s">
        <v>15348</v>
      </c>
    </row>
    <row r="1451" spans="1:18" x14ac:dyDescent="0.25">
      <c r="A1451" s="576">
        <v>107232</v>
      </c>
      <c r="B1451" s="469">
        <v>2984.4</v>
      </c>
      <c r="C1451" s="401">
        <v>105</v>
      </c>
      <c r="D1451" s="470">
        <v>44571</v>
      </c>
      <c r="E1451" s="471">
        <v>10</v>
      </c>
      <c r="F1451" s="472">
        <v>44568</v>
      </c>
      <c r="G1451" s="473">
        <v>44582</v>
      </c>
      <c r="H1451" s="564"/>
      <c r="I1451" s="559" t="s">
        <v>511</v>
      </c>
      <c r="J1451" s="474">
        <v>92</v>
      </c>
      <c r="K1451" s="474">
        <v>4</v>
      </c>
      <c r="L1451" s="474">
        <v>41</v>
      </c>
      <c r="M1451" s="474">
        <v>0</v>
      </c>
      <c r="N1451" s="474">
        <v>1</v>
      </c>
      <c r="O1451" s="526" t="s">
        <v>545</v>
      </c>
      <c r="P1451" s="404"/>
      <c r="Q1451" s="405" t="s">
        <v>12240</v>
      </c>
      <c r="R1451" s="230" t="s">
        <v>15348</v>
      </c>
    </row>
    <row r="1452" spans="1:18" x14ac:dyDescent="0.25">
      <c r="A1452" s="576">
        <v>106011</v>
      </c>
      <c r="B1452" s="469">
        <v>2832</v>
      </c>
      <c r="C1452" s="401">
        <v>300</v>
      </c>
      <c r="D1452" s="470">
        <v>44568</v>
      </c>
      <c r="E1452" s="471">
        <v>20</v>
      </c>
      <c r="F1452" s="472">
        <v>44557</v>
      </c>
      <c r="G1452" s="473">
        <v>44211</v>
      </c>
      <c r="H1452" s="500"/>
      <c r="I1452" s="474" t="s">
        <v>511</v>
      </c>
      <c r="J1452" s="474">
        <v>21</v>
      </c>
      <c r="K1452" s="474">
        <v>1</v>
      </c>
      <c r="L1452" s="474">
        <v>9</v>
      </c>
      <c r="M1452" s="474">
        <v>0</v>
      </c>
      <c r="N1452" s="474">
        <v>1</v>
      </c>
      <c r="O1452" s="526" t="s">
        <v>545</v>
      </c>
      <c r="P1452" s="526" t="s">
        <v>918</v>
      </c>
      <c r="Q1452" s="405" t="s">
        <v>12247</v>
      </c>
      <c r="R1452" s="230" t="s">
        <v>15349</v>
      </c>
    </row>
    <row r="1453" spans="1:18" x14ac:dyDescent="0.25">
      <c r="A1453" s="839" t="s">
        <v>15350</v>
      </c>
      <c r="B1453" s="840">
        <v>4967</v>
      </c>
      <c r="C1453" s="841" t="s">
        <v>15351</v>
      </c>
      <c r="D1453" s="842">
        <v>44529</v>
      </c>
      <c r="E1453" s="632">
        <v>20</v>
      </c>
      <c r="F1453" s="563" t="s">
        <v>13655</v>
      </c>
      <c r="G1453" s="190" t="s">
        <v>724</v>
      </c>
      <c r="H1453" s="500"/>
      <c r="I1453" s="559" t="s">
        <v>511</v>
      </c>
      <c r="J1453" s="559">
        <v>148</v>
      </c>
      <c r="K1453" s="559">
        <v>9</v>
      </c>
      <c r="L1453" s="559">
        <v>59</v>
      </c>
      <c r="M1453" s="559">
        <v>1</v>
      </c>
      <c r="N1453" s="559">
        <v>1</v>
      </c>
      <c r="O1453" s="186" t="s">
        <v>13667</v>
      </c>
      <c r="P1453" s="843" t="s">
        <v>13677</v>
      </c>
      <c r="Q1453" s="193" t="s">
        <v>13678</v>
      </c>
      <c r="R1453" s="230" t="s">
        <v>15349</v>
      </c>
    </row>
    <row r="1454" spans="1:18" x14ac:dyDescent="0.25">
      <c r="A1454" s="576">
        <v>106016</v>
      </c>
      <c r="B1454" s="469">
        <v>2836.2</v>
      </c>
      <c r="C1454" s="401">
        <v>90</v>
      </c>
      <c r="D1454" s="470">
        <v>44568</v>
      </c>
      <c r="E1454" s="471">
        <v>20</v>
      </c>
      <c r="F1454" s="472">
        <v>44557</v>
      </c>
      <c r="G1454" s="473">
        <v>44211</v>
      </c>
      <c r="H1454" s="500"/>
      <c r="I1454" s="559" t="s">
        <v>511</v>
      </c>
      <c r="J1454" s="474">
        <v>90</v>
      </c>
      <c r="K1454" s="474">
        <v>0</v>
      </c>
      <c r="L1454" s="474">
        <v>33</v>
      </c>
      <c r="M1454" s="474">
        <v>0</v>
      </c>
      <c r="N1454" s="474">
        <v>1</v>
      </c>
      <c r="O1454" s="526" t="s">
        <v>545</v>
      </c>
      <c r="P1454" s="526" t="s">
        <v>918</v>
      </c>
      <c r="Q1454" s="405" t="s">
        <v>12247</v>
      </c>
      <c r="R1454" s="230" t="s">
        <v>15349</v>
      </c>
    </row>
    <row r="1455" spans="1:18" x14ac:dyDescent="0.25">
      <c r="A1455" s="185">
        <v>106324</v>
      </c>
      <c r="B1455" s="560">
        <v>25209.599999999999</v>
      </c>
      <c r="C1455" s="435" t="s">
        <v>15352</v>
      </c>
      <c r="D1455" s="561">
        <v>44564</v>
      </c>
      <c r="E1455" s="562">
        <v>10</v>
      </c>
      <c r="F1455" s="563" t="s">
        <v>13655</v>
      </c>
      <c r="G1455" s="190" t="s">
        <v>724</v>
      </c>
      <c r="H1455" s="500"/>
      <c r="I1455" s="559" t="s">
        <v>511</v>
      </c>
      <c r="J1455" s="559">
        <v>25</v>
      </c>
      <c r="K1455" s="559">
        <v>0</v>
      </c>
      <c r="L1455" s="559">
        <v>16</v>
      </c>
      <c r="M1455" s="559">
        <v>1</v>
      </c>
      <c r="N1455" s="559">
        <v>1</v>
      </c>
      <c r="O1455" s="186" t="s">
        <v>13667</v>
      </c>
      <c r="P1455" s="192" t="s">
        <v>15213</v>
      </c>
      <c r="Q1455" s="193" t="s">
        <v>15353</v>
      </c>
      <c r="R1455" s="230" t="s">
        <v>15349</v>
      </c>
    </row>
    <row r="1456" spans="1:18" x14ac:dyDescent="0.25">
      <c r="A1456" s="185">
        <v>106808</v>
      </c>
      <c r="B1456" s="560">
        <v>2595</v>
      </c>
      <c r="C1456" s="187">
        <v>50</v>
      </c>
      <c r="D1456" s="561">
        <v>44552</v>
      </c>
      <c r="E1456" s="562">
        <v>3</v>
      </c>
      <c r="F1456" s="563" t="s">
        <v>13655</v>
      </c>
      <c r="G1456" s="190" t="s">
        <v>724</v>
      </c>
      <c r="H1456" s="564"/>
      <c r="I1456" s="559" t="s">
        <v>13664</v>
      </c>
      <c r="J1456" s="559">
        <v>35</v>
      </c>
      <c r="K1456" s="559">
        <v>25</v>
      </c>
      <c r="L1456" s="559">
        <v>26</v>
      </c>
      <c r="M1456" s="559">
        <v>1</v>
      </c>
      <c r="N1456" s="559">
        <v>1</v>
      </c>
      <c r="O1456" s="186" t="s">
        <v>13667</v>
      </c>
      <c r="P1456" s="192" t="s">
        <v>15354</v>
      </c>
      <c r="Q1456" s="193" t="s">
        <v>15355</v>
      </c>
      <c r="R1456" s="230" t="s">
        <v>15356</v>
      </c>
    </row>
    <row r="1457" spans="1:18" x14ac:dyDescent="0.25">
      <c r="A1457" s="576" t="s">
        <v>15357</v>
      </c>
      <c r="B1457" s="469">
        <v>4585</v>
      </c>
      <c r="C1457" s="401" t="s">
        <v>12264</v>
      </c>
      <c r="D1457" s="470">
        <v>44545</v>
      </c>
      <c r="E1457" s="471" t="s">
        <v>15358</v>
      </c>
      <c r="F1457" s="472">
        <v>44571</v>
      </c>
      <c r="G1457" s="473">
        <v>44578</v>
      </c>
      <c r="H1457" s="500"/>
      <c r="I1457" s="474" t="s">
        <v>511</v>
      </c>
      <c r="J1457" s="474">
        <v>1780</v>
      </c>
      <c r="K1457" s="474">
        <v>385</v>
      </c>
      <c r="L1457" s="474">
        <v>88</v>
      </c>
      <c r="M1457" s="474">
        <v>1</v>
      </c>
      <c r="N1457" s="474">
        <v>1</v>
      </c>
      <c r="O1457" s="526" t="s">
        <v>13667</v>
      </c>
      <c r="P1457" s="404"/>
      <c r="Q1457" s="405" t="s">
        <v>15359</v>
      </c>
      <c r="R1457" s="230" t="s">
        <v>15356</v>
      </c>
    </row>
    <row r="1458" spans="1:18" x14ac:dyDescent="0.25">
      <c r="A1458" s="185">
        <v>106008</v>
      </c>
      <c r="B1458" s="560">
        <v>1799.8</v>
      </c>
      <c r="C1458" s="187" t="s">
        <v>12268</v>
      </c>
      <c r="D1458" s="561">
        <v>44537</v>
      </c>
      <c r="E1458" s="562">
        <v>20</v>
      </c>
      <c r="F1458" s="563" t="s">
        <v>13655</v>
      </c>
      <c r="G1458" s="190" t="s">
        <v>724</v>
      </c>
      <c r="H1458" s="564"/>
      <c r="I1458" s="559" t="s">
        <v>511</v>
      </c>
      <c r="J1458" s="559">
        <v>248</v>
      </c>
      <c r="K1458" s="559">
        <v>17</v>
      </c>
      <c r="L1458" s="559">
        <v>53</v>
      </c>
      <c r="M1458" s="559">
        <v>1</v>
      </c>
      <c r="N1458" s="559">
        <v>1</v>
      </c>
      <c r="O1458" s="186" t="s">
        <v>13667</v>
      </c>
      <c r="P1458" s="404" t="s">
        <v>15238</v>
      </c>
      <c r="Q1458" s="193" t="s">
        <v>3995</v>
      </c>
      <c r="R1458" s="230" t="s">
        <v>15360</v>
      </c>
    </row>
    <row r="1459" spans="1:18" x14ac:dyDescent="0.25">
      <c r="A1459" s="576">
        <v>106872</v>
      </c>
      <c r="B1459" s="469">
        <v>1637.84</v>
      </c>
      <c r="C1459" s="401">
        <v>28</v>
      </c>
      <c r="D1459" s="470">
        <v>44208</v>
      </c>
      <c r="E1459" s="471">
        <v>10</v>
      </c>
      <c r="F1459" s="472">
        <v>44571</v>
      </c>
      <c r="G1459" s="473">
        <v>44585</v>
      </c>
      <c r="H1459" s="564"/>
      <c r="I1459" s="474" t="s">
        <v>511</v>
      </c>
      <c r="J1459" s="474">
        <v>29</v>
      </c>
      <c r="K1459" s="474">
        <v>13</v>
      </c>
      <c r="L1459" s="474">
        <v>8</v>
      </c>
      <c r="M1459" s="474">
        <v>0</v>
      </c>
      <c r="N1459" s="474">
        <v>1</v>
      </c>
      <c r="O1459" s="526" t="s">
        <v>545</v>
      </c>
      <c r="P1459" s="404"/>
      <c r="Q1459" s="405" t="s">
        <v>12274</v>
      </c>
      <c r="R1459" s="230" t="s">
        <v>15360</v>
      </c>
    </row>
    <row r="1460" spans="1:18" x14ac:dyDescent="0.25">
      <c r="A1460" s="576">
        <v>107108</v>
      </c>
      <c r="B1460" s="469">
        <v>2888.15</v>
      </c>
      <c r="C1460" s="401">
        <v>3</v>
      </c>
      <c r="D1460" s="470">
        <v>44557</v>
      </c>
      <c r="E1460" s="471">
        <v>3</v>
      </c>
      <c r="F1460" s="472">
        <v>44573</v>
      </c>
      <c r="G1460" s="473">
        <v>44575</v>
      </c>
      <c r="H1460" s="500"/>
      <c r="I1460" s="474" t="s">
        <v>511</v>
      </c>
      <c r="J1460" s="474">
        <v>795</v>
      </c>
      <c r="K1460" s="474">
        <v>24</v>
      </c>
      <c r="L1460" s="474">
        <v>99</v>
      </c>
      <c r="M1460" s="474">
        <v>1</v>
      </c>
      <c r="N1460" s="474">
        <v>1</v>
      </c>
      <c r="O1460" s="526" t="s">
        <v>13713</v>
      </c>
      <c r="P1460" s="404"/>
      <c r="Q1460" s="405" t="s">
        <v>12271</v>
      </c>
      <c r="R1460" s="230" t="s">
        <v>15360</v>
      </c>
    </row>
    <row r="1461" spans="1:18" x14ac:dyDescent="0.25">
      <c r="A1461" s="576">
        <v>106900</v>
      </c>
      <c r="B1461" s="469">
        <v>2532.4</v>
      </c>
      <c r="C1461" s="401">
        <v>4</v>
      </c>
      <c r="D1461" s="470">
        <v>44573</v>
      </c>
      <c r="E1461" s="471">
        <v>10</v>
      </c>
      <c r="F1461" s="472">
        <v>44567</v>
      </c>
      <c r="G1461" s="473">
        <v>44581</v>
      </c>
      <c r="H1461" s="500"/>
      <c r="I1461" s="474" t="s">
        <v>13664</v>
      </c>
      <c r="J1461" s="474">
        <v>819</v>
      </c>
      <c r="K1461" s="474">
        <v>21</v>
      </c>
      <c r="L1461" s="474">
        <v>104</v>
      </c>
      <c r="M1461" s="474">
        <v>1</v>
      </c>
      <c r="N1461" s="474">
        <v>1</v>
      </c>
      <c r="O1461" s="526" t="s">
        <v>13713</v>
      </c>
      <c r="P1461" s="404" t="s">
        <v>15354</v>
      </c>
      <c r="Q1461" s="405" t="s">
        <v>12284</v>
      </c>
      <c r="R1461" s="230" t="s">
        <v>15361</v>
      </c>
    </row>
    <row r="1462" spans="1:18" x14ac:dyDescent="0.25">
      <c r="A1462" s="816">
        <v>107260</v>
      </c>
      <c r="B1462" s="817">
        <v>3410.88</v>
      </c>
      <c r="C1462" s="346">
        <v>33</v>
      </c>
      <c r="D1462" s="818">
        <v>44580</v>
      </c>
      <c r="E1462" s="819">
        <v>10</v>
      </c>
      <c r="F1462" s="820" t="s">
        <v>13655</v>
      </c>
      <c r="G1462" s="190" t="s">
        <v>724</v>
      </c>
      <c r="H1462" s="564"/>
      <c r="I1462" s="821" t="s">
        <v>511</v>
      </c>
      <c r="J1462" s="821">
        <v>304</v>
      </c>
      <c r="K1462" s="821">
        <v>0</v>
      </c>
      <c r="L1462" s="821">
        <v>85</v>
      </c>
      <c r="M1462" s="821">
        <v>1</v>
      </c>
      <c r="N1462" s="821">
        <v>1</v>
      </c>
      <c r="O1462" s="345" t="s">
        <v>13713</v>
      </c>
      <c r="P1462" s="349" t="s">
        <v>15362</v>
      </c>
      <c r="Q1462" s="350" t="s">
        <v>15363</v>
      </c>
      <c r="R1462" s="230" t="s">
        <v>15361</v>
      </c>
    </row>
    <row r="1463" spans="1:18" x14ac:dyDescent="0.25">
      <c r="A1463" s="185">
        <v>107259</v>
      </c>
      <c r="B1463" s="560">
        <v>3116.1</v>
      </c>
      <c r="C1463" s="187">
        <v>30</v>
      </c>
      <c r="D1463" s="561">
        <v>44566</v>
      </c>
      <c r="E1463" s="562">
        <v>10</v>
      </c>
      <c r="F1463" s="563" t="s">
        <v>13655</v>
      </c>
      <c r="G1463" s="190" t="s">
        <v>724</v>
      </c>
      <c r="H1463" s="564"/>
      <c r="I1463" s="559" t="s">
        <v>511</v>
      </c>
      <c r="J1463" s="559">
        <v>298</v>
      </c>
      <c r="K1463" s="559">
        <v>3</v>
      </c>
      <c r="L1463" s="559">
        <v>84</v>
      </c>
      <c r="M1463" s="559">
        <v>1</v>
      </c>
      <c r="N1463" s="559">
        <v>1</v>
      </c>
      <c r="O1463" s="186" t="s">
        <v>13713</v>
      </c>
      <c r="P1463" s="192" t="s">
        <v>15364</v>
      </c>
      <c r="Q1463" s="193" t="s">
        <v>15363</v>
      </c>
      <c r="R1463" s="230" t="s">
        <v>15361</v>
      </c>
    </row>
    <row r="1464" spans="1:18" x14ac:dyDescent="0.25">
      <c r="A1464" s="576">
        <v>106756</v>
      </c>
      <c r="B1464" s="469">
        <v>3426.51</v>
      </c>
      <c r="C1464" s="401">
        <v>207</v>
      </c>
      <c r="D1464" s="470">
        <v>44553</v>
      </c>
      <c r="E1464" s="471">
        <v>9</v>
      </c>
      <c r="F1464" s="472">
        <v>44564</v>
      </c>
      <c r="G1464" s="473">
        <v>44575</v>
      </c>
      <c r="H1464" s="500"/>
      <c r="I1464" s="474" t="s">
        <v>511</v>
      </c>
      <c r="J1464" s="474">
        <v>38</v>
      </c>
      <c r="K1464" s="474">
        <v>11</v>
      </c>
      <c r="L1464" s="474">
        <v>18</v>
      </c>
      <c r="M1464" s="474">
        <v>0</v>
      </c>
      <c r="N1464" s="474">
        <v>1</v>
      </c>
      <c r="O1464" s="526" t="s">
        <v>545</v>
      </c>
      <c r="P1464" s="404"/>
      <c r="Q1464" s="405" t="s">
        <v>12331</v>
      </c>
      <c r="R1464" s="230" t="s">
        <v>15365</v>
      </c>
    </row>
    <row r="1465" spans="1:18" x14ac:dyDescent="0.25">
      <c r="A1465" s="185">
        <v>107261</v>
      </c>
      <c r="B1465" s="560">
        <v>2515</v>
      </c>
      <c r="C1465" s="187">
        <v>20</v>
      </c>
      <c r="D1465" s="561">
        <v>44567</v>
      </c>
      <c r="E1465" s="562">
        <v>10</v>
      </c>
      <c r="F1465" s="563" t="s">
        <v>13655</v>
      </c>
      <c r="G1465" s="190" t="s">
        <v>724</v>
      </c>
      <c r="H1465" s="564"/>
      <c r="I1465" s="559" t="s">
        <v>511</v>
      </c>
      <c r="J1465" s="559">
        <v>297</v>
      </c>
      <c r="K1465" s="559">
        <v>0</v>
      </c>
      <c r="L1465" s="559">
        <v>83</v>
      </c>
      <c r="M1465" s="559">
        <v>1</v>
      </c>
      <c r="N1465" s="559">
        <v>1</v>
      </c>
      <c r="O1465" s="186" t="s">
        <v>13713</v>
      </c>
      <c r="P1465" s="192" t="s">
        <v>15366</v>
      </c>
      <c r="Q1465" s="193" t="s">
        <v>15367</v>
      </c>
      <c r="R1465" s="230" t="s">
        <v>15365</v>
      </c>
    </row>
    <row r="1466" spans="1:18" x14ac:dyDescent="0.25">
      <c r="A1466" s="576">
        <v>107265</v>
      </c>
      <c r="B1466" s="469">
        <v>2291</v>
      </c>
      <c r="C1466" s="401">
        <v>100</v>
      </c>
      <c r="D1466" s="470">
        <v>44567</v>
      </c>
      <c r="E1466" s="471">
        <v>10</v>
      </c>
      <c r="F1466" s="472" t="s">
        <v>13655</v>
      </c>
      <c r="G1466" s="473" t="s">
        <v>15368</v>
      </c>
      <c r="H1466" s="500"/>
      <c r="I1466" s="474" t="s">
        <v>511</v>
      </c>
      <c r="J1466" s="474">
        <v>57</v>
      </c>
      <c r="K1466" s="474">
        <v>2</v>
      </c>
      <c r="L1466" s="474">
        <v>29</v>
      </c>
      <c r="M1466" s="474">
        <v>1</v>
      </c>
      <c r="N1466" s="474">
        <v>1</v>
      </c>
      <c r="O1466" s="526" t="s">
        <v>13667</v>
      </c>
      <c r="P1466" s="404"/>
      <c r="Q1466" s="405" t="s">
        <v>12331</v>
      </c>
      <c r="R1466" s="230" t="s">
        <v>15369</v>
      </c>
    </row>
    <row r="1467" spans="1:18" x14ac:dyDescent="0.25">
      <c r="A1467" s="185">
        <v>107226</v>
      </c>
      <c r="B1467" s="560">
        <v>2769</v>
      </c>
      <c r="C1467" s="187">
        <v>4</v>
      </c>
      <c r="D1467" s="561">
        <v>44571</v>
      </c>
      <c r="E1467" s="562">
        <v>5</v>
      </c>
      <c r="F1467" s="563" t="s">
        <v>13655</v>
      </c>
      <c r="G1467" s="190" t="s">
        <v>724</v>
      </c>
      <c r="H1467" s="564"/>
      <c r="I1467" s="559" t="s">
        <v>13664</v>
      </c>
      <c r="J1467" s="559">
        <v>572</v>
      </c>
      <c r="K1467" s="559">
        <v>0</v>
      </c>
      <c r="L1467" s="559">
        <v>131</v>
      </c>
      <c r="M1467" s="559">
        <v>1</v>
      </c>
      <c r="N1467" s="559">
        <v>1</v>
      </c>
      <c r="O1467" s="186" t="s">
        <v>13672</v>
      </c>
      <c r="P1467" s="192" t="s">
        <v>15370</v>
      </c>
      <c r="Q1467" s="193" t="s">
        <v>15363</v>
      </c>
      <c r="R1467" s="230" t="s">
        <v>15369</v>
      </c>
    </row>
    <row r="1468" spans="1:18" x14ac:dyDescent="0.25">
      <c r="A1468" s="714">
        <v>106797</v>
      </c>
      <c r="B1468" s="469">
        <v>3091.3</v>
      </c>
      <c r="C1468" s="670">
        <v>10</v>
      </c>
      <c r="D1468" s="472">
        <v>44574</v>
      </c>
      <c r="E1468" s="474">
        <v>10</v>
      </c>
      <c r="F1468" s="472">
        <v>44560</v>
      </c>
      <c r="G1468" s="473">
        <v>44210</v>
      </c>
      <c r="H1468" s="564"/>
      <c r="I1468" s="474" t="s">
        <v>511</v>
      </c>
      <c r="J1468" s="474">
        <v>647</v>
      </c>
      <c r="K1468" s="474">
        <v>14</v>
      </c>
      <c r="L1468" s="474">
        <v>131</v>
      </c>
      <c r="M1468" s="474">
        <v>1</v>
      </c>
      <c r="N1468" s="474">
        <v>1</v>
      </c>
      <c r="O1468" s="526" t="s">
        <v>13672</v>
      </c>
      <c r="P1468" s="404"/>
      <c r="Q1468" s="405" t="s">
        <v>12315</v>
      </c>
      <c r="R1468" s="230" t="s">
        <v>15371</v>
      </c>
    </row>
    <row r="1469" spans="1:18" x14ac:dyDescent="0.25">
      <c r="A1469" s="307">
        <v>107027</v>
      </c>
      <c r="B1469" s="475">
        <v>5652.75</v>
      </c>
      <c r="C1469" s="309">
        <v>15</v>
      </c>
      <c r="D1469" s="476">
        <v>44547</v>
      </c>
      <c r="E1469" s="477">
        <v>3</v>
      </c>
      <c r="F1469" s="476">
        <v>44544</v>
      </c>
      <c r="G1469" s="310">
        <v>44547</v>
      </c>
      <c r="H1469" s="476"/>
      <c r="I1469" s="477" t="s">
        <v>511</v>
      </c>
      <c r="J1469" s="477">
        <v>452</v>
      </c>
      <c r="K1469" s="477">
        <v>0</v>
      </c>
      <c r="L1469" s="477">
        <v>146</v>
      </c>
      <c r="M1469" s="477">
        <v>1</v>
      </c>
      <c r="N1469" s="477">
        <v>1</v>
      </c>
      <c r="O1469" s="308" t="s">
        <v>13713</v>
      </c>
      <c r="P1469" s="312"/>
      <c r="Q1469" s="313" t="s">
        <v>14476</v>
      </c>
      <c r="R1469" s="230" t="s">
        <v>15371</v>
      </c>
    </row>
    <row r="1470" spans="1:18" x14ac:dyDescent="0.25">
      <c r="A1470" s="576">
        <v>107399</v>
      </c>
      <c r="B1470" s="469">
        <v>1815</v>
      </c>
      <c r="C1470" s="401">
        <v>100</v>
      </c>
      <c r="D1470" s="470">
        <v>44568</v>
      </c>
      <c r="E1470" s="471">
        <v>5</v>
      </c>
      <c r="F1470" s="472">
        <v>44564</v>
      </c>
      <c r="G1470" s="473">
        <v>44571</v>
      </c>
      <c r="H1470" s="500"/>
      <c r="I1470" s="559" t="s">
        <v>511</v>
      </c>
      <c r="J1470" s="474">
        <v>33</v>
      </c>
      <c r="K1470" s="474">
        <v>0</v>
      </c>
      <c r="L1470" s="474">
        <v>15</v>
      </c>
      <c r="M1470" s="474">
        <v>1</v>
      </c>
      <c r="N1470" s="474">
        <v>1</v>
      </c>
      <c r="O1470" s="526"/>
      <c r="P1470" s="404" t="s">
        <v>15372</v>
      </c>
      <c r="Q1470" s="405" t="s">
        <v>12274</v>
      </c>
      <c r="R1470" s="230" t="s">
        <v>15373</v>
      </c>
    </row>
    <row r="1471" spans="1:18" x14ac:dyDescent="0.25">
      <c r="A1471" s="185">
        <v>104894</v>
      </c>
      <c r="B1471" s="560">
        <v>1566.47</v>
      </c>
      <c r="C1471" s="187">
        <v>42</v>
      </c>
      <c r="D1471" s="561">
        <v>44487</v>
      </c>
      <c r="E1471" s="562">
        <v>15</v>
      </c>
      <c r="F1471" s="563" t="s">
        <v>13655</v>
      </c>
      <c r="G1471" s="190" t="s">
        <v>724</v>
      </c>
      <c r="H1471" s="500"/>
      <c r="I1471" s="559" t="s">
        <v>511</v>
      </c>
      <c r="J1471" s="559">
        <v>131</v>
      </c>
      <c r="K1471" s="559">
        <v>7</v>
      </c>
      <c r="L1471" s="559">
        <v>32</v>
      </c>
      <c r="M1471" s="559">
        <v>1</v>
      </c>
      <c r="N1471" s="559">
        <v>1</v>
      </c>
      <c r="O1471" s="186" t="s">
        <v>13667</v>
      </c>
      <c r="P1471" s="186" t="s">
        <v>15374</v>
      </c>
      <c r="Q1471" s="193" t="s">
        <v>15375</v>
      </c>
      <c r="R1471" s="230" t="s">
        <v>15373</v>
      </c>
    </row>
    <row r="1472" spans="1:18" x14ac:dyDescent="0.25">
      <c r="A1472" s="576">
        <v>105929</v>
      </c>
      <c r="B1472" s="469">
        <v>2385</v>
      </c>
      <c r="C1472" s="401">
        <v>100</v>
      </c>
      <c r="D1472" s="470">
        <v>44531</v>
      </c>
      <c r="E1472" s="471">
        <v>15</v>
      </c>
      <c r="F1472" s="472">
        <v>44566</v>
      </c>
      <c r="G1472" s="473">
        <v>44572</v>
      </c>
      <c r="H1472" s="500"/>
      <c r="I1472" s="474" t="s">
        <v>511</v>
      </c>
      <c r="J1472" s="474">
        <v>99</v>
      </c>
      <c r="K1472" s="474">
        <v>12</v>
      </c>
      <c r="L1472" s="474">
        <v>37</v>
      </c>
      <c r="M1472" s="474">
        <v>0</v>
      </c>
      <c r="N1472" s="474">
        <v>1</v>
      </c>
      <c r="O1472" s="526" t="s">
        <v>640</v>
      </c>
      <c r="P1472" s="404" t="s">
        <v>15376</v>
      </c>
      <c r="Q1472" s="405" t="s">
        <v>15346</v>
      </c>
      <c r="R1472" s="230" t="s">
        <v>15373</v>
      </c>
    </row>
    <row r="1473" spans="1:18" x14ac:dyDescent="0.25">
      <c r="A1473" s="576">
        <v>106940</v>
      </c>
      <c r="B1473" s="469">
        <v>3054</v>
      </c>
      <c r="C1473" s="401">
        <v>60</v>
      </c>
      <c r="D1473" s="470">
        <v>44573</v>
      </c>
      <c r="E1473" s="471">
        <v>5</v>
      </c>
      <c r="F1473" s="472">
        <v>44558</v>
      </c>
      <c r="G1473" s="473">
        <v>44201</v>
      </c>
      <c r="H1473" s="500"/>
      <c r="I1473" s="559" t="s">
        <v>511</v>
      </c>
      <c r="J1473" s="474">
        <v>93</v>
      </c>
      <c r="K1473" s="474">
        <v>12</v>
      </c>
      <c r="L1473" s="474">
        <v>27</v>
      </c>
      <c r="M1473" s="474">
        <v>1</v>
      </c>
      <c r="N1473" s="474">
        <v>1</v>
      </c>
      <c r="O1473" s="526" t="s">
        <v>13667</v>
      </c>
      <c r="P1473" s="404"/>
      <c r="Q1473" s="405" t="s">
        <v>12349</v>
      </c>
      <c r="R1473" s="230" t="s">
        <v>15377</v>
      </c>
    </row>
    <row r="1474" spans="1:18" x14ac:dyDescent="0.25">
      <c r="A1474" s="576">
        <v>106009</v>
      </c>
      <c r="B1474" s="469">
        <v>1765.2</v>
      </c>
      <c r="C1474" s="401" t="s">
        <v>15378</v>
      </c>
      <c r="D1474" s="470">
        <v>44568</v>
      </c>
      <c r="E1474" s="471">
        <v>20</v>
      </c>
      <c r="F1474" s="472">
        <v>44557</v>
      </c>
      <c r="G1474" s="473">
        <v>44211</v>
      </c>
      <c r="H1474" s="500"/>
      <c r="I1474" s="559" t="s">
        <v>511</v>
      </c>
      <c r="J1474" s="474">
        <v>185</v>
      </c>
      <c r="K1474" s="474">
        <v>3</v>
      </c>
      <c r="L1474" s="474">
        <v>62</v>
      </c>
      <c r="M1474" s="474">
        <v>0</v>
      </c>
      <c r="N1474" s="474">
        <v>1</v>
      </c>
      <c r="O1474" s="526" t="s">
        <v>640</v>
      </c>
      <c r="P1474" s="404" t="s">
        <v>15238</v>
      </c>
      <c r="Q1474" s="405" t="s">
        <v>146</v>
      </c>
      <c r="R1474" s="230" t="s">
        <v>15377</v>
      </c>
    </row>
    <row r="1475" spans="1:18" x14ac:dyDescent="0.25">
      <c r="A1475" s="576">
        <v>106969</v>
      </c>
      <c r="B1475" s="469">
        <v>4969</v>
      </c>
      <c r="C1475" s="401">
        <v>10</v>
      </c>
      <c r="D1475" s="470">
        <v>44558</v>
      </c>
      <c r="E1475" s="471">
        <v>10</v>
      </c>
      <c r="F1475" s="472">
        <v>44553</v>
      </c>
      <c r="G1475" s="473">
        <v>44206</v>
      </c>
      <c r="H1475" s="500"/>
      <c r="I1475" s="474" t="s">
        <v>511</v>
      </c>
      <c r="J1475" s="474">
        <v>1034</v>
      </c>
      <c r="K1475" s="474">
        <v>0</v>
      </c>
      <c r="L1475" s="474">
        <v>100</v>
      </c>
      <c r="M1475" s="474">
        <v>1</v>
      </c>
      <c r="N1475" s="474">
        <v>1</v>
      </c>
      <c r="O1475" s="526" t="s">
        <v>13713</v>
      </c>
      <c r="P1475" s="404"/>
      <c r="Q1475" s="405" t="s">
        <v>12247</v>
      </c>
      <c r="R1475" s="230" t="s">
        <v>15377</v>
      </c>
    </row>
    <row r="1476" spans="1:18" x14ac:dyDescent="0.25">
      <c r="A1476" s="576">
        <v>106017</v>
      </c>
      <c r="B1476" s="469">
        <v>1899</v>
      </c>
      <c r="C1476" s="452" t="s">
        <v>15379</v>
      </c>
      <c r="D1476" s="470">
        <v>44568</v>
      </c>
      <c r="E1476" s="471">
        <v>20</v>
      </c>
      <c r="F1476" s="472">
        <v>44557</v>
      </c>
      <c r="G1476" s="473">
        <v>44211</v>
      </c>
      <c r="H1476" s="500"/>
      <c r="I1476" s="559" t="s">
        <v>511</v>
      </c>
      <c r="J1476" s="474">
        <v>354</v>
      </c>
      <c r="K1476" s="474">
        <v>4</v>
      </c>
      <c r="L1476" s="474">
        <v>80</v>
      </c>
      <c r="M1476" s="474">
        <v>0</v>
      </c>
      <c r="N1476" s="474">
        <v>1</v>
      </c>
      <c r="O1476" s="526" t="s">
        <v>640</v>
      </c>
      <c r="P1476" s="404" t="s">
        <v>15238</v>
      </c>
      <c r="Q1476" s="405" t="s">
        <v>12247</v>
      </c>
      <c r="R1476" s="230" t="s">
        <v>15380</v>
      </c>
    </row>
    <row r="1477" spans="1:18" x14ac:dyDescent="0.25">
      <c r="A1477" s="576">
        <v>100607</v>
      </c>
      <c r="B1477" s="469">
        <v>500</v>
      </c>
      <c r="C1477" s="401">
        <v>85</v>
      </c>
      <c r="D1477" s="470"/>
      <c r="E1477" s="471"/>
      <c r="F1477" s="472"/>
      <c r="G1477" s="473"/>
      <c r="H1477" s="500"/>
      <c r="I1477" s="474"/>
      <c r="J1477" s="474"/>
      <c r="K1477" s="474"/>
      <c r="L1477" s="474"/>
      <c r="M1477" s="474"/>
      <c r="N1477" s="474"/>
      <c r="O1477" s="526"/>
      <c r="P1477" s="526" t="s">
        <v>4286</v>
      </c>
      <c r="Q1477" s="405" t="s">
        <v>15381</v>
      </c>
      <c r="R1477" s="230" t="s">
        <v>15380</v>
      </c>
    </row>
    <row r="1478" spans="1:18" x14ac:dyDescent="0.25">
      <c r="A1478" s="576">
        <v>106972</v>
      </c>
      <c r="B1478" s="469">
        <v>2905</v>
      </c>
      <c r="C1478" s="401">
        <v>2</v>
      </c>
      <c r="D1478" s="470">
        <v>44558</v>
      </c>
      <c r="E1478" s="471">
        <v>10</v>
      </c>
      <c r="F1478" s="472">
        <v>44552</v>
      </c>
      <c r="G1478" s="473">
        <v>44203</v>
      </c>
      <c r="H1478" s="500"/>
      <c r="I1478" s="559" t="s">
        <v>511</v>
      </c>
      <c r="J1478" s="474">
        <v>321</v>
      </c>
      <c r="K1478" s="474">
        <v>39</v>
      </c>
      <c r="L1478" s="474">
        <v>61</v>
      </c>
      <c r="M1478" s="474">
        <v>0</v>
      </c>
      <c r="N1478" s="474">
        <v>1</v>
      </c>
      <c r="O1478" s="526" t="s">
        <v>545</v>
      </c>
      <c r="P1478" s="404"/>
      <c r="Q1478" s="405" t="s">
        <v>12358</v>
      </c>
      <c r="R1478" s="230" t="s">
        <v>15380</v>
      </c>
    </row>
    <row r="1479" spans="1:18" x14ac:dyDescent="0.25">
      <c r="A1479" s="307">
        <v>107247</v>
      </c>
      <c r="B1479" s="475">
        <v>2881.2</v>
      </c>
      <c r="C1479" s="309">
        <v>8</v>
      </c>
      <c r="D1479" s="476">
        <v>44559</v>
      </c>
      <c r="E1479" s="477">
        <v>3</v>
      </c>
      <c r="F1479" s="476">
        <v>44558</v>
      </c>
      <c r="G1479" s="310">
        <v>44199</v>
      </c>
      <c r="H1479" s="476"/>
      <c r="I1479" s="538" t="s">
        <v>511</v>
      </c>
      <c r="J1479" s="477">
        <v>129</v>
      </c>
      <c r="K1479" s="477">
        <v>17</v>
      </c>
      <c r="L1479" s="477">
        <v>47</v>
      </c>
      <c r="M1479" s="477">
        <v>1</v>
      </c>
      <c r="N1479" s="477">
        <v>1</v>
      </c>
      <c r="O1479" s="308" t="s">
        <v>13667</v>
      </c>
      <c r="P1479" s="312"/>
      <c r="Q1479" s="313" t="s">
        <v>12349</v>
      </c>
      <c r="R1479" s="230" t="s">
        <v>15382</v>
      </c>
    </row>
    <row r="1480" spans="1:18" x14ac:dyDescent="0.25">
      <c r="A1480" s="307">
        <v>106200</v>
      </c>
      <c r="B1480" s="475">
        <v>3753.2</v>
      </c>
      <c r="C1480" s="309">
        <v>20</v>
      </c>
      <c r="D1480" s="476">
        <v>44511</v>
      </c>
      <c r="E1480" s="477">
        <v>3</v>
      </c>
      <c r="F1480" s="476" t="s">
        <v>13655</v>
      </c>
      <c r="G1480" s="310" t="s">
        <v>724</v>
      </c>
      <c r="H1480" s="476"/>
      <c r="I1480" s="477" t="s">
        <v>511</v>
      </c>
      <c r="J1480" s="477">
        <v>180</v>
      </c>
      <c r="K1480" s="477">
        <v>14</v>
      </c>
      <c r="L1480" s="477">
        <v>38</v>
      </c>
      <c r="M1480" s="477">
        <v>0</v>
      </c>
      <c r="N1480" s="477">
        <v>1</v>
      </c>
      <c r="O1480" s="308" t="s">
        <v>545</v>
      </c>
      <c r="P1480" s="312"/>
      <c r="Q1480" s="313" t="s">
        <v>15383</v>
      </c>
      <c r="R1480" s="230" t="s">
        <v>15382</v>
      </c>
    </row>
    <row r="1481" spans="1:18" x14ac:dyDescent="0.25">
      <c r="A1481" s="576">
        <v>106794</v>
      </c>
      <c r="B1481" s="469">
        <v>1886.75</v>
      </c>
      <c r="C1481" s="401">
        <v>25</v>
      </c>
      <c r="D1481" s="470">
        <v>44558</v>
      </c>
      <c r="E1481" s="471">
        <v>5</v>
      </c>
      <c r="F1481" s="472">
        <v>44552</v>
      </c>
      <c r="G1481" s="473">
        <v>44560</v>
      </c>
      <c r="H1481" s="500"/>
      <c r="I1481" s="844" t="s">
        <v>511</v>
      </c>
      <c r="J1481" s="474">
        <v>432</v>
      </c>
      <c r="K1481" s="474">
        <v>10</v>
      </c>
      <c r="L1481" s="474">
        <v>79</v>
      </c>
      <c r="M1481" s="474">
        <v>1</v>
      </c>
      <c r="N1481" s="474">
        <v>1</v>
      </c>
      <c r="O1481" s="526" t="s">
        <v>13667</v>
      </c>
      <c r="P1481" s="845"/>
      <c r="Q1481" s="405" t="s">
        <v>15384</v>
      </c>
      <c r="R1481" s="230" t="s">
        <v>15382</v>
      </c>
    </row>
    <row r="1482" spans="1:18" x14ac:dyDescent="0.25">
      <c r="A1482" s="576">
        <v>106126</v>
      </c>
      <c r="B1482" s="469">
        <v>3760</v>
      </c>
      <c r="C1482" s="401">
        <v>50</v>
      </c>
      <c r="D1482" s="470">
        <v>44557</v>
      </c>
      <c r="E1482" s="471">
        <v>5</v>
      </c>
      <c r="F1482" s="472">
        <v>44552</v>
      </c>
      <c r="G1482" s="473">
        <v>44560</v>
      </c>
      <c r="H1482" s="500"/>
      <c r="I1482" s="559" t="s">
        <v>511</v>
      </c>
      <c r="J1482" s="474">
        <v>61</v>
      </c>
      <c r="K1482" s="474">
        <v>12</v>
      </c>
      <c r="L1482" s="474">
        <v>37</v>
      </c>
      <c r="M1482" s="474">
        <v>1</v>
      </c>
      <c r="N1482" s="474">
        <v>1</v>
      </c>
      <c r="O1482" s="526" t="s">
        <v>13667</v>
      </c>
      <c r="P1482" s="404"/>
      <c r="Q1482" s="405" t="s">
        <v>15384</v>
      </c>
      <c r="R1482" s="230" t="s">
        <v>15382</v>
      </c>
    </row>
    <row r="1483" spans="1:18" x14ac:dyDescent="0.25">
      <c r="A1483" s="576">
        <v>106882</v>
      </c>
      <c r="B1483" s="469">
        <v>5017.5</v>
      </c>
      <c r="C1483" s="401">
        <v>2</v>
      </c>
      <c r="D1483" s="470">
        <v>44547</v>
      </c>
      <c r="E1483" s="471">
        <v>5</v>
      </c>
      <c r="F1483" s="472">
        <v>44552</v>
      </c>
      <c r="G1483" s="473">
        <v>44560</v>
      </c>
      <c r="H1483" s="500"/>
      <c r="I1483" s="474" t="s">
        <v>511</v>
      </c>
      <c r="J1483" s="474">
        <v>1263</v>
      </c>
      <c r="K1483" s="474">
        <v>92</v>
      </c>
      <c r="L1483" s="474">
        <v>96</v>
      </c>
      <c r="M1483" s="474">
        <v>0</v>
      </c>
      <c r="N1483" s="474">
        <v>1</v>
      </c>
      <c r="O1483" s="526" t="s">
        <v>640</v>
      </c>
      <c r="P1483" s="404"/>
      <c r="Q1483" s="405" t="s">
        <v>12358</v>
      </c>
      <c r="R1483" s="230" t="s">
        <v>15382</v>
      </c>
    </row>
    <row r="1484" spans="1:18" x14ac:dyDescent="0.25">
      <c r="A1484" s="307">
        <v>106964</v>
      </c>
      <c r="B1484" s="475">
        <v>2122.6</v>
      </c>
      <c r="C1484" s="309">
        <v>20</v>
      </c>
      <c r="D1484" s="476">
        <v>44544</v>
      </c>
      <c r="E1484" s="477">
        <v>3</v>
      </c>
      <c r="F1484" s="476">
        <v>44558</v>
      </c>
      <c r="G1484" s="310">
        <v>44199</v>
      </c>
      <c r="H1484" s="476"/>
      <c r="I1484" s="477" t="s">
        <v>511</v>
      </c>
      <c r="J1484" s="477">
        <v>135</v>
      </c>
      <c r="K1484" s="477">
        <v>1</v>
      </c>
      <c r="L1484" s="477">
        <v>35</v>
      </c>
      <c r="M1484" s="477">
        <v>1</v>
      </c>
      <c r="N1484" s="477">
        <v>1</v>
      </c>
      <c r="O1484" s="308" t="s">
        <v>13667</v>
      </c>
      <c r="P1484" s="312"/>
      <c r="Q1484" s="313" t="s">
        <v>12349</v>
      </c>
      <c r="R1484" s="230" t="s">
        <v>14454</v>
      </c>
    </row>
    <row r="1485" spans="1:18" x14ac:dyDescent="0.25">
      <c r="A1485" s="576">
        <v>107054</v>
      </c>
      <c r="B1485" s="469">
        <v>2258.0500000000002</v>
      </c>
      <c r="C1485" s="401">
        <v>3</v>
      </c>
      <c r="D1485" s="470">
        <v>44566</v>
      </c>
      <c r="E1485" s="471">
        <v>5</v>
      </c>
      <c r="F1485" s="472">
        <v>44557</v>
      </c>
      <c r="G1485" s="473" t="s">
        <v>15385</v>
      </c>
      <c r="H1485" s="500"/>
      <c r="I1485" s="559" t="s">
        <v>511</v>
      </c>
      <c r="J1485" s="474">
        <v>239</v>
      </c>
      <c r="K1485" s="474">
        <v>60</v>
      </c>
      <c r="L1485" s="474">
        <v>32</v>
      </c>
      <c r="M1485" s="474">
        <v>1</v>
      </c>
      <c r="N1485" s="474">
        <v>1</v>
      </c>
      <c r="O1485" s="526" t="s">
        <v>13667</v>
      </c>
      <c r="P1485" s="404"/>
      <c r="Q1485" s="405" t="s">
        <v>15386</v>
      </c>
      <c r="R1485" s="230" t="s">
        <v>14454</v>
      </c>
    </row>
    <row r="1486" spans="1:18" x14ac:dyDescent="0.25">
      <c r="A1486" s="576" t="s">
        <v>15387</v>
      </c>
      <c r="B1486" s="469">
        <v>2060.16</v>
      </c>
      <c r="C1486" s="401">
        <v>29</v>
      </c>
      <c r="D1486" s="470">
        <v>44537</v>
      </c>
      <c r="E1486" s="471">
        <v>5</v>
      </c>
      <c r="F1486" s="472">
        <v>44552</v>
      </c>
      <c r="G1486" s="473">
        <v>44560</v>
      </c>
      <c r="H1486" s="500"/>
      <c r="I1486" s="474" t="s">
        <v>511</v>
      </c>
      <c r="J1486" s="474">
        <v>181</v>
      </c>
      <c r="K1486" s="474">
        <v>24</v>
      </c>
      <c r="L1486" s="474">
        <v>41</v>
      </c>
      <c r="M1486" s="474">
        <v>0</v>
      </c>
      <c r="N1486" s="474">
        <v>1</v>
      </c>
      <c r="O1486" s="526" t="s">
        <v>545</v>
      </c>
      <c r="P1486" s="404" t="s">
        <v>187</v>
      </c>
      <c r="Q1486" s="405" t="s">
        <v>15388</v>
      </c>
      <c r="R1486" s="230" t="s">
        <v>14454</v>
      </c>
    </row>
    <row r="1487" spans="1:18" x14ac:dyDescent="0.25">
      <c r="A1487" s="714" t="s">
        <v>15350</v>
      </c>
      <c r="B1487" s="600">
        <v>4967</v>
      </c>
      <c r="C1487" s="744" t="s">
        <v>12405</v>
      </c>
      <c r="D1487" s="604">
        <v>44529</v>
      </c>
      <c r="E1487" s="607">
        <v>20</v>
      </c>
      <c r="F1487" s="472" t="s">
        <v>13655</v>
      </c>
      <c r="G1487" s="473">
        <v>44558</v>
      </c>
      <c r="H1487" s="500"/>
      <c r="I1487" s="474" t="s">
        <v>511</v>
      </c>
      <c r="J1487" s="474">
        <v>148</v>
      </c>
      <c r="K1487" s="474">
        <v>9</v>
      </c>
      <c r="L1487" s="474">
        <v>59</v>
      </c>
      <c r="M1487" s="474">
        <v>1</v>
      </c>
      <c r="N1487" s="474">
        <v>1</v>
      </c>
      <c r="O1487" s="526" t="s">
        <v>13667</v>
      </c>
      <c r="P1487" s="745" t="s">
        <v>13677</v>
      </c>
      <c r="Q1487" s="405" t="s">
        <v>15389</v>
      </c>
      <c r="R1487" s="230" t="s">
        <v>14454</v>
      </c>
    </row>
    <row r="1488" spans="1:18" x14ac:dyDescent="0.25">
      <c r="A1488" s="576" t="s">
        <v>15390</v>
      </c>
      <c r="B1488" s="469">
        <v>2060.16</v>
      </c>
      <c r="C1488" s="401">
        <v>29</v>
      </c>
      <c r="D1488" s="470">
        <v>44537</v>
      </c>
      <c r="E1488" s="471">
        <v>5</v>
      </c>
      <c r="F1488" s="472">
        <v>44552</v>
      </c>
      <c r="G1488" s="473">
        <v>44560</v>
      </c>
      <c r="H1488" s="500"/>
      <c r="I1488" s="474" t="s">
        <v>511</v>
      </c>
      <c r="J1488" s="474">
        <v>181</v>
      </c>
      <c r="K1488" s="474">
        <v>24</v>
      </c>
      <c r="L1488" s="474">
        <v>41</v>
      </c>
      <c r="M1488" s="474">
        <v>0</v>
      </c>
      <c r="N1488" s="474">
        <v>1</v>
      </c>
      <c r="O1488" s="526" t="s">
        <v>545</v>
      </c>
      <c r="P1488" s="404" t="s">
        <v>187</v>
      </c>
      <c r="Q1488" s="405" t="s">
        <v>15388</v>
      </c>
      <c r="R1488" s="230" t="s">
        <v>14460</v>
      </c>
    </row>
    <row r="1489" spans="1:18" x14ac:dyDescent="0.25">
      <c r="A1489" s="576">
        <v>106580</v>
      </c>
      <c r="B1489" s="469">
        <v>4617</v>
      </c>
      <c r="C1489" s="401">
        <v>20</v>
      </c>
      <c r="D1489" s="470">
        <v>44551</v>
      </c>
      <c r="E1489" s="471">
        <v>5</v>
      </c>
      <c r="F1489" s="472">
        <v>44552</v>
      </c>
      <c r="G1489" s="473">
        <v>44560</v>
      </c>
      <c r="H1489" s="500"/>
      <c r="I1489" s="559" t="s">
        <v>511</v>
      </c>
      <c r="J1489" s="474">
        <v>674</v>
      </c>
      <c r="K1489" s="474">
        <v>11</v>
      </c>
      <c r="L1489" s="474">
        <v>84</v>
      </c>
      <c r="M1489" s="474">
        <v>1</v>
      </c>
      <c r="N1489" s="474">
        <v>1</v>
      </c>
      <c r="O1489" s="526" t="s">
        <v>13713</v>
      </c>
      <c r="P1489" s="404"/>
      <c r="Q1489" s="405" t="s">
        <v>12358</v>
      </c>
      <c r="R1489" s="230" t="s">
        <v>14460</v>
      </c>
    </row>
    <row r="1490" spans="1:18" x14ac:dyDescent="0.25">
      <c r="A1490" s="576">
        <v>107024</v>
      </c>
      <c r="B1490" s="469">
        <v>3687</v>
      </c>
      <c r="C1490" s="401">
        <v>10</v>
      </c>
      <c r="D1490" s="470">
        <v>44547</v>
      </c>
      <c r="E1490" s="471">
        <v>5</v>
      </c>
      <c r="F1490" s="472">
        <v>44552</v>
      </c>
      <c r="G1490" s="473">
        <v>44559</v>
      </c>
      <c r="H1490" s="500"/>
      <c r="I1490" s="559" t="s">
        <v>511</v>
      </c>
      <c r="J1490" s="474">
        <v>466</v>
      </c>
      <c r="K1490" s="474">
        <v>5</v>
      </c>
      <c r="L1490" s="474">
        <v>128</v>
      </c>
      <c r="M1490" s="474">
        <v>1</v>
      </c>
      <c r="N1490" s="474">
        <v>1</v>
      </c>
      <c r="O1490" s="526" t="s">
        <v>13719</v>
      </c>
      <c r="P1490" s="404"/>
      <c r="Q1490" s="405" t="s">
        <v>14377</v>
      </c>
      <c r="R1490" s="230" t="s">
        <v>14460</v>
      </c>
    </row>
    <row r="1491" spans="1:18" x14ac:dyDescent="0.25">
      <c r="A1491" s="576">
        <v>106839</v>
      </c>
      <c r="B1491" s="469">
        <v>4438.78</v>
      </c>
      <c r="C1491" s="401" t="s">
        <v>11261</v>
      </c>
      <c r="D1491" s="470">
        <v>44546</v>
      </c>
      <c r="E1491" s="471">
        <v>5</v>
      </c>
      <c r="F1491" s="472">
        <v>44550</v>
      </c>
      <c r="G1491" s="473">
        <v>44558</v>
      </c>
      <c r="H1491" s="500"/>
      <c r="I1491" s="474" t="s">
        <v>511</v>
      </c>
      <c r="J1491" s="474">
        <v>1306</v>
      </c>
      <c r="K1491" s="474">
        <v>44</v>
      </c>
      <c r="L1491" s="474">
        <v>205</v>
      </c>
      <c r="M1491" s="474">
        <v>1</v>
      </c>
      <c r="N1491" s="474">
        <v>1</v>
      </c>
      <c r="O1491" s="526" t="s">
        <v>14487</v>
      </c>
      <c r="P1491" s="404"/>
      <c r="Q1491" s="405" t="s">
        <v>12411</v>
      </c>
      <c r="R1491" s="230" t="s">
        <v>14462</v>
      </c>
    </row>
    <row r="1492" spans="1:18" x14ac:dyDescent="0.25">
      <c r="A1492" s="576">
        <v>106785</v>
      </c>
      <c r="B1492" s="469">
        <v>3597.7</v>
      </c>
      <c r="C1492" s="401">
        <v>5</v>
      </c>
      <c r="D1492" s="470">
        <v>44537</v>
      </c>
      <c r="E1492" s="471">
        <v>5</v>
      </c>
      <c r="F1492" s="472">
        <v>44547</v>
      </c>
      <c r="G1492" s="473">
        <v>44557</v>
      </c>
      <c r="H1492" s="500"/>
      <c r="I1492" s="474" t="s">
        <v>511</v>
      </c>
      <c r="J1492" s="474">
        <v>1405</v>
      </c>
      <c r="K1492" s="474">
        <v>11</v>
      </c>
      <c r="L1492" s="474">
        <v>93</v>
      </c>
      <c r="M1492" s="474">
        <v>1</v>
      </c>
      <c r="N1492" s="474">
        <v>1</v>
      </c>
      <c r="O1492" s="526" t="s">
        <v>13713</v>
      </c>
      <c r="P1492" s="404"/>
      <c r="Q1492" s="405" t="s">
        <v>12415</v>
      </c>
      <c r="R1492" s="230" t="s">
        <v>14462</v>
      </c>
    </row>
    <row r="1493" spans="1:18" x14ac:dyDescent="0.25">
      <c r="A1493" s="576">
        <v>106784</v>
      </c>
      <c r="B1493" s="469">
        <v>2350</v>
      </c>
      <c r="C1493" s="401">
        <v>5</v>
      </c>
      <c r="D1493" s="470">
        <v>44547</v>
      </c>
      <c r="E1493" s="471">
        <v>5</v>
      </c>
      <c r="F1493" s="472">
        <v>44557</v>
      </c>
      <c r="G1493" s="473">
        <v>44560</v>
      </c>
      <c r="H1493" s="500"/>
      <c r="I1493" s="474" t="s">
        <v>511</v>
      </c>
      <c r="J1493" s="474">
        <v>327</v>
      </c>
      <c r="K1493" s="474">
        <v>8</v>
      </c>
      <c r="L1493" s="474">
        <v>105</v>
      </c>
      <c r="M1493" s="474">
        <v>1</v>
      </c>
      <c r="N1493" s="474">
        <v>1</v>
      </c>
      <c r="O1493" s="526" t="s">
        <v>13672</v>
      </c>
      <c r="P1493" s="404" t="s">
        <v>15391</v>
      </c>
      <c r="Q1493" s="405" t="s">
        <v>12247</v>
      </c>
      <c r="R1493" s="230" t="s">
        <v>14462</v>
      </c>
    </row>
    <row r="1494" spans="1:18" x14ac:dyDescent="0.25">
      <c r="A1494" s="576">
        <v>105483</v>
      </c>
      <c r="B1494" s="469">
        <v>1732.5</v>
      </c>
      <c r="C1494" s="401">
        <v>30</v>
      </c>
      <c r="D1494" s="470">
        <v>44567</v>
      </c>
      <c r="E1494" s="471">
        <v>15</v>
      </c>
      <c r="F1494" s="472">
        <v>44557</v>
      </c>
      <c r="G1494" s="473">
        <v>44560</v>
      </c>
      <c r="H1494" s="500"/>
      <c r="I1494" s="474" t="s">
        <v>511</v>
      </c>
      <c r="J1494" s="474">
        <v>0</v>
      </c>
      <c r="K1494" s="474">
        <v>74</v>
      </c>
      <c r="L1494" s="474">
        <v>0</v>
      </c>
      <c r="M1494" s="474">
        <v>0</v>
      </c>
      <c r="N1494" s="474">
        <v>0</v>
      </c>
      <c r="O1494" s="526">
        <v>0</v>
      </c>
      <c r="P1494" s="526" t="s">
        <v>4243</v>
      </c>
      <c r="Q1494" s="405" t="s">
        <v>12247</v>
      </c>
      <c r="R1494" s="230" t="s">
        <v>14462</v>
      </c>
    </row>
    <row r="1495" spans="1:18" x14ac:dyDescent="0.25">
      <c r="A1495" s="576">
        <v>107087</v>
      </c>
      <c r="B1495" s="469">
        <v>450</v>
      </c>
      <c r="C1495" s="401">
        <v>6</v>
      </c>
      <c r="D1495" s="470"/>
      <c r="E1495" s="471">
        <v>3</v>
      </c>
      <c r="F1495" s="472">
        <v>44551</v>
      </c>
      <c r="G1495" s="473">
        <v>44553</v>
      </c>
      <c r="H1495" s="500"/>
      <c r="I1495" s="474"/>
      <c r="J1495" s="474"/>
      <c r="K1495" s="474"/>
      <c r="L1495" s="474"/>
      <c r="M1495" s="474"/>
      <c r="N1495" s="474"/>
      <c r="O1495" s="526"/>
      <c r="P1495" s="404" t="s">
        <v>15392</v>
      </c>
      <c r="Q1495" s="405" t="s">
        <v>15393</v>
      </c>
      <c r="R1495" s="230" t="s">
        <v>14468</v>
      </c>
    </row>
    <row r="1496" spans="1:18" x14ac:dyDescent="0.25">
      <c r="A1496" s="576">
        <v>107402</v>
      </c>
      <c r="B1496" s="469">
        <v>240</v>
      </c>
      <c r="C1496" s="401">
        <v>3</v>
      </c>
      <c r="D1496" s="470"/>
      <c r="E1496" s="471">
        <v>3</v>
      </c>
      <c r="F1496" s="472">
        <v>44551</v>
      </c>
      <c r="G1496" s="473">
        <v>44553</v>
      </c>
      <c r="H1496" s="500"/>
      <c r="I1496" s="474"/>
      <c r="J1496" s="474"/>
      <c r="K1496" s="474"/>
      <c r="L1496" s="474"/>
      <c r="M1496" s="474"/>
      <c r="N1496" s="474"/>
      <c r="O1496" s="526"/>
      <c r="P1496" s="404" t="s">
        <v>15394</v>
      </c>
      <c r="Q1496" s="405" t="s">
        <v>15393</v>
      </c>
      <c r="R1496" s="230" t="s">
        <v>14468</v>
      </c>
    </row>
    <row r="1497" spans="1:18" x14ac:dyDescent="0.25">
      <c r="A1497" s="576">
        <v>107159</v>
      </c>
      <c r="B1497" s="469">
        <v>3034.16</v>
      </c>
      <c r="C1497" s="401">
        <v>28</v>
      </c>
      <c r="D1497" s="470">
        <v>44550</v>
      </c>
      <c r="E1497" s="471">
        <v>5</v>
      </c>
      <c r="F1497" s="472">
        <v>44547</v>
      </c>
      <c r="G1497" s="473">
        <v>44557</v>
      </c>
      <c r="H1497" s="500"/>
      <c r="I1497" s="559" t="s">
        <v>511</v>
      </c>
      <c r="J1497" s="474">
        <v>257</v>
      </c>
      <c r="K1497" s="474">
        <v>13</v>
      </c>
      <c r="L1497" s="474">
        <v>34</v>
      </c>
      <c r="M1497" s="474">
        <v>0</v>
      </c>
      <c r="N1497" s="474">
        <v>1</v>
      </c>
      <c r="O1497" s="526" t="s">
        <v>545</v>
      </c>
      <c r="P1497" s="404"/>
      <c r="Q1497" s="405" t="s">
        <v>15393</v>
      </c>
      <c r="R1497" s="230" t="s">
        <v>14468</v>
      </c>
    </row>
    <row r="1498" spans="1:18" x14ac:dyDescent="0.25">
      <c r="A1498" s="714">
        <v>106039</v>
      </c>
      <c r="B1498" s="469">
        <v>14150</v>
      </c>
      <c r="C1498" s="670">
        <v>100</v>
      </c>
      <c r="D1498" s="472">
        <v>44536</v>
      </c>
      <c r="E1498" s="474">
        <v>5</v>
      </c>
      <c r="F1498" s="472">
        <v>44546</v>
      </c>
      <c r="G1498" s="473">
        <v>44553</v>
      </c>
      <c r="H1498" s="500"/>
      <c r="I1498" s="474" t="s">
        <v>511</v>
      </c>
      <c r="J1498" s="474">
        <v>265</v>
      </c>
      <c r="K1498" s="474">
        <v>11</v>
      </c>
      <c r="L1498" s="474">
        <v>43</v>
      </c>
      <c r="M1498" s="474">
        <v>1</v>
      </c>
      <c r="N1498" s="474">
        <v>1</v>
      </c>
      <c r="O1498" s="526" t="s">
        <v>13713</v>
      </c>
      <c r="P1498" s="404" t="s">
        <v>15395</v>
      </c>
      <c r="Q1498" s="405" t="s">
        <v>12415</v>
      </c>
      <c r="R1498" s="230" t="s">
        <v>14468</v>
      </c>
    </row>
    <row r="1499" spans="1:18" x14ac:dyDescent="0.25">
      <c r="A1499" s="576">
        <v>106622</v>
      </c>
      <c r="B1499" s="469">
        <v>5008.5</v>
      </c>
      <c r="C1499" s="401">
        <v>50</v>
      </c>
      <c r="D1499" s="470">
        <v>44546</v>
      </c>
      <c r="E1499" s="471">
        <v>5</v>
      </c>
      <c r="F1499" s="472">
        <v>44547</v>
      </c>
      <c r="G1499" s="473">
        <v>44557</v>
      </c>
      <c r="H1499" s="500"/>
      <c r="I1499" s="559" t="s">
        <v>511</v>
      </c>
      <c r="J1499" s="474">
        <v>344</v>
      </c>
      <c r="K1499" s="474">
        <v>11</v>
      </c>
      <c r="L1499" s="474">
        <v>79</v>
      </c>
      <c r="M1499" s="474">
        <v>1</v>
      </c>
      <c r="N1499" s="474">
        <v>1</v>
      </c>
      <c r="O1499" s="526" t="s">
        <v>13713</v>
      </c>
      <c r="P1499" s="404"/>
      <c r="Q1499" s="405" t="s">
        <v>15393</v>
      </c>
      <c r="R1499" s="230" t="s">
        <v>14472</v>
      </c>
    </row>
    <row r="1500" spans="1:18" x14ac:dyDescent="0.25">
      <c r="A1500" s="846">
        <v>104378</v>
      </c>
      <c r="B1500" s="847">
        <v>1540.15</v>
      </c>
      <c r="C1500" s="600">
        <v>5</v>
      </c>
      <c r="D1500" s="848">
        <v>44420</v>
      </c>
      <c r="E1500" s="849">
        <v>5</v>
      </c>
      <c r="F1500" s="472">
        <v>44547</v>
      </c>
      <c r="G1500" s="473">
        <v>44557</v>
      </c>
      <c r="H1500" s="500"/>
      <c r="I1500" s="474" t="s">
        <v>511</v>
      </c>
      <c r="J1500" s="474">
        <v>673</v>
      </c>
      <c r="K1500" s="474">
        <v>24</v>
      </c>
      <c r="L1500" s="474">
        <v>70</v>
      </c>
      <c r="M1500" s="474">
        <v>1</v>
      </c>
      <c r="N1500" s="474">
        <v>1</v>
      </c>
      <c r="O1500" s="526" t="s">
        <v>13667</v>
      </c>
      <c r="P1500" s="473"/>
      <c r="Q1500" s="405"/>
      <c r="R1500" s="230" t="s">
        <v>14472</v>
      </c>
    </row>
    <row r="1501" spans="1:18" x14ac:dyDescent="0.25">
      <c r="A1501" s="576">
        <v>105929</v>
      </c>
      <c r="B1501" s="469">
        <v>3577.5</v>
      </c>
      <c r="C1501" s="401">
        <v>150</v>
      </c>
      <c r="D1501" s="470">
        <v>44531</v>
      </c>
      <c r="E1501" s="471">
        <v>15</v>
      </c>
      <c r="F1501" s="472" t="s">
        <v>13655</v>
      </c>
      <c r="G1501" s="473">
        <v>44552</v>
      </c>
      <c r="H1501" s="500"/>
      <c r="I1501" s="474" t="s">
        <v>511</v>
      </c>
      <c r="J1501" s="474">
        <v>99</v>
      </c>
      <c r="K1501" s="474">
        <v>12</v>
      </c>
      <c r="L1501" s="474">
        <v>37</v>
      </c>
      <c r="M1501" s="474">
        <v>0</v>
      </c>
      <c r="N1501" s="474">
        <v>1</v>
      </c>
      <c r="O1501" s="526" t="s">
        <v>640</v>
      </c>
      <c r="P1501" s="404" t="s">
        <v>15376</v>
      </c>
      <c r="Q1501" s="405" t="s">
        <v>14970</v>
      </c>
      <c r="R1501" s="230" t="s">
        <v>14472</v>
      </c>
    </row>
    <row r="1502" spans="1:18" x14ac:dyDescent="0.25">
      <c r="A1502" s="576">
        <v>106584</v>
      </c>
      <c r="B1502" s="469">
        <v>3418.74</v>
      </c>
      <c r="C1502" s="401">
        <v>27</v>
      </c>
      <c r="D1502" s="470">
        <v>44532</v>
      </c>
      <c r="E1502" s="471">
        <v>5</v>
      </c>
      <c r="F1502" s="472">
        <v>44547</v>
      </c>
      <c r="G1502" s="473">
        <v>44557</v>
      </c>
      <c r="H1502" s="500"/>
      <c r="I1502" s="559" t="s">
        <v>511</v>
      </c>
      <c r="J1502" s="474">
        <v>487</v>
      </c>
      <c r="K1502" s="474">
        <v>0</v>
      </c>
      <c r="L1502" s="474">
        <v>89</v>
      </c>
      <c r="M1502" s="474">
        <v>1</v>
      </c>
      <c r="N1502" s="474">
        <v>1</v>
      </c>
      <c r="O1502" s="526" t="s">
        <v>13667</v>
      </c>
      <c r="P1502" s="404"/>
      <c r="Q1502" s="405" t="s">
        <v>12415</v>
      </c>
      <c r="R1502" s="230" t="s">
        <v>14477</v>
      </c>
    </row>
    <row r="1503" spans="1:18" x14ac:dyDescent="0.25">
      <c r="A1503" s="307">
        <v>107206</v>
      </c>
      <c r="B1503" s="475">
        <v>2538</v>
      </c>
      <c r="C1503" s="309">
        <v>200</v>
      </c>
      <c r="D1503" s="476">
        <v>44553</v>
      </c>
      <c r="E1503" s="477">
        <v>3</v>
      </c>
      <c r="F1503" s="476">
        <v>44547</v>
      </c>
      <c r="G1503" s="310">
        <v>44552</v>
      </c>
      <c r="H1503" s="476"/>
      <c r="I1503" s="477" t="s">
        <v>511</v>
      </c>
      <c r="J1503" s="477">
        <v>8</v>
      </c>
      <c r="K1503" s="477">
        <v>0</v>
      </c>
      <c r="L1503" s="477">
        <v>3</v>
      </c>
      <c r="M1503" s="477">
        <v>1</v>
      </c>
      <c r="N1503" s="477">
        <v>1</v>
      </c>
      <c r="O1503" s="308" t="s">
        <v>13667</v>
      </c>
      <c r="P1503" s="312"/>
      <c r="Q1503" s="313" t="s">
        <v>12415</v>
      </c>
      <c r="R1503" s="230" t="s">
        <v>14477</v>
      </c>
    </row>
    <row r="1504" spans="1:18" x14ac:dyDescent="0.25">
      <c r="A1504" s="576">
        <v>106913</v>
      </c>
      <c r="B1504" s="469">
        <v>1448</v>
      </c>
      <c r="C1504" s="401">
        <v>300</v>
      </c>
      <c r="D1504" s="470">
        <v>44546</v>
      </c>
      <c r="E1504" s="471">
        <v>10</v>
      </c>
      <c r="F1504" s="472">
        <v>44543</v>
      </c>
      <c r="G1504" s="473">
        <v>44558</v>
      </c>
      <c r="H1504" s="500"/>
      <c r="I1504" s="474" t="s">
        <v>511</v>
      </c>
      <c r="J1504" s="474">
        <v>48</v>
      </c>
      <c r="K1504" s="474">
        <v>4</v>
      </c>
      <c r="L1504" s="474">
        <v>23</v>
      </c>
      <c r="M1504" s="474">
        <v>1</v>
      </c>
      <c r="N1504" s="474">
        <v>1</v>
      </c>
      <c r="O1504" s="526" t="s">
        <v>13667</v>
      </c>
      <c r="P1504" s="404"/>
      <c r="Q1504" s="405" t="s">
        <v>12430</v>
      </c>
      <c r="R1504" s="230" t="s">
        <v>14478</v>
      </c>
    </row>
    <row r="1505" spans="1:18" x14ac:dyDescent="0.25">
      <c r="A1505" s="576">
        <v>106325</v>
      </c>
      <c r="B1505" s="469">
        <v>14180</v>
      </c>
      <c r="C1505" s="401">
        <v>1000</v>
      </c>
      <c r="D1505" s="470">
        <v>44539</v>
      </c>
      <c r="E1505" s="471">
        <v>10</v>
      </c>
      <c r="F1505" s="472">
        <v>44539</v>
      </c>
      <c r="G1505" s="473">
        <v>44553</v>
      </c>
      <c r="H1505" s="500"/>
      <c r="I1505" s="474" t="s">
        <v>511</v>
      </c>
      <c r="J1505" s="474">
        <v>25</v>
      </c>
      <c r="K1505" s="474">
        <v>0</v>
      </c>
      <c r="L1505" s="474">
        <v>16</v>
      </c>
      <c r="M1505" s="474">
        <v>1</v>
      </c>
      <c r="N1505" s="474">
        <v>1</v>
      </c>
      <c r="O1505" s="526" t="s">
        <v>13713</v>
      </c>
      <c r="P1505" s="404" t="s">
        <v>15396</v>
      </c>
      <c r="Q1505" s="405" t="s">
        <v>8055</v>
      </c>
      <c r="R1505" s="230" t="s">
        <v>14478</v>
      </c>
    </row>
    <row r="1506" spans="1:18" x14ac:dyDescent="0.25">
      <c r="A1506" s="576">
        <v>106325</v>
      </c>
      <c r="B1506" s="469">
        <v>14180</v>
      </c>
      <c r="C1506" s="401">
        <v>1000</v>
      </c>
      <c r="D1506" s="470">
        <v>44539</v>
      </c>
      <c r="E1506" s="471">
        <v>10</v>
      </c>
      <c r="F1506" s="472">
        <v>44539</v>
      </c>
      <c r="G1506" s="473">
        <v>44553</v>
      </c>
      <c r="H1506" s="500"/>
      <c r="I1506" s="474" t="s">
        <v>511</v>
      </c>
      <c r="J1506" s="474">
        <v>25</v>
      </c>
      <c r="K1506" s="474">
        <v>0</v>
      </c>
      <c r="L1506" s="474">
        <v>16</v>
      </c>
      <c r="M1506" s="474">
        <v>1</v>
      </c>
      <c r="N1506" s="474">
        <v>1</v>
      </c>
      <c r="O1506" s="526" t="s">
        <v>13713</v>
      </c>
      <c r="P1506" s="404" t="s">
        <v>15396</v>
      </c>
      <c r="Q1506" s="405" t="s">
        <v>8055</v>
      </c>
      <c r="R1506" s="230" t="s">
        <v>15397</v>
      </c>
    </row>
    <row r="1507" spans="1:18" x14ac:dyDescent="0.25">
      <c r="A1507" s="576">
        <v>106836</v>
      </c>
      <c r="B1507" s="469">
        <v>2745.95</v>
      </c>
      <c r="C1507" s="401">
        <v>5</v>
      </c>
      <c r="D1507" s="470">
        <v>44529</v>
      </c>
      <c r="E1507" s="471">
        <v>5</v>
      </c>
      <c r="F1507" s="472">
        <v>44543</v>
      </c>
      <c r="G1507" s="473">
        <v>44550</v>
      </c>
      <c r="H1507" s="500"/>
      <c r="I1507" s="474" t="s">
        <v>511</v>
      </c>
      <c r="J1507" s="474">
        <v>504</v>
      </c>
      <c r="K1507" s="474">
        <v>31</v>
      </c>
      <c r="L1507" s="474">
        <v>104</v>
      </c>
      <c r="M1507" s="474">
        <v>1</v>
      </c>
      <c r="N1507" s="474">
        <v>1</v>
      </c>
      <c r="O1507" s="526" t="s">
        <v>13713</v>
      </c>
      <c r="P1507" s="404"/>
      <c r="Q1507" s="405" t="s">
        <v>15398</v>
      </c>
      <c r="R1507" s="230" t="s">
        <v>15397</v>
      </c>
    </row>
    <row r="1508" spans="1:18" x14ac:dyDescent="0.25">
      <c r="A1508" s="576">
        <v>106614</v>
      </c>
      <c r="B1508" s="469">
        <v>3738.5</v>
      </c>
      <c r="C1508" s="401">
        <v>10</v>
      </c>
      <c r="D1508" s="470">
        <v>44543</v>
      </c>
      <c r="E1508" s="471">
        <v>5</v>
      </c>
      <c r="F1508" s="472">
        <v>44540</v>
      </c>
      <c r="G1508" s="473">
        <v>44547</v>
      </c>
      <c r="H1508" s="500"/>
      <c r="I1508" s="474" t="s">
        <v>511</v>
      </c>
      <c r="J1508" s="474">
        <v>609</v>
      </c>
      <c r="K1508" s="474">
        <v>20</v>
      </c>
      <c r="L1508" s="474">
        <v>145</v>
      </c>
      <c r="M1508" s="474">
        <v>1</v>
      </c>
      <c r="N1508" s="474">
        <v>1</v>
      </c>
      <c r="O1508" s="526" t="s">
        <v>13713</v>
      </c>
      <c r="P1508" s="404"/>
      <c r="Q1508" s="405" t="s">
        <v>15399</v>
      </c>
      <c r="R1508" s="230" t="s">
        <v>15397</v>
      </c>
    </row>
    <row r="1509" spans="1:18" x14ac:dyDescent="0.25">
      <c r="A1509" s="576">
        <v>105008</v>
      </c>
      <c r="B1509" s="469">
        <v>2997</v>
      </c>
      <c r="C1509" s="401">
        <v>20</v>
      </c>
      <c r="D1509" s="470">
        <v>1021</v>
      </c>
      <c r="E1509" s="471">
        <v>10</v>
      </c>
      <c r="F1509" s="472">
        <v>44524</v>
      </c>
      <c r="G1509" s="473">
        <v>44543</v>
      </c>
      <c r="H1509" s="500"/>
      <c r="I1509" s="474" t="s">
        <v>511</v>
      </c>
      <c r="J1509" s="474">
        <v>389</v>
      </c>
      <c r="K1509" s="474">
        <v>18</v>
      </c>
      <c r="L1509" s="474">
        <v>53</v>
      </c>
      <c r="M1509" s="474">
        <v>1</v>
      </c>
      <c r="N1509" s="474">
        <v>1</v>
      </c>
      <c r="O1509" s="526" t="s">
        <v>13713</v>
      </c>
      <c r="P1509" s="526"/>
      <c r="Q1509" s="405" t="s">
        <v>12475</v>
      </c>
      <c r="R1509" s="230" t="s">
        <v>15397</v>
      </c>
    </row>
    <row r="1510" spans="1:18" x14ac:dyDescent="0.25">
      <c r="A1510" s="576">
        <v>105640</v>
      </c>
      <c r="B1510" s="469">
        <v>2080.17</v>
      </c>
      <c r="C1510" s="401">
        <v>37</v>
      </c>
      <c r="D1510" s="470">
        <v>44488</v>
      </c>
      <c r="E1510" s="471">
        <v>10</v>
      </c>
      <c r="F1510" s="472">
        <v>44517</v>
      </c>
      <c r="G1510" s="473">
        <v>44533</v>
      </c>
      <c r="H1510" s="500"/>
      <c r="I1510" s="474" t="s">
        <v>511</v>
      </c>
      <c r="J1510" s="474">
        <v>72</v>
      </c>
      <c r="K1510" s="474">
        <v>72</v>
      </c>
      <c r="L1510" s="474">
        <v>3</v>
      </c>
      <c r="M1510" s="474">
        <v>0</v>
      </c>
      <c r="N1510" s="474">
        <v>1</v>
      </c>
      <c r="O1510" s="526" t="s">
        <v>545</v>
      </c>
      <c r="P1510" s="404"/>
      <c r="Q1510" s="405" t="s">
        <v>12480</v>
      </c>
      <c r="R1510" s="230" t="s">
        <v>15397</v>
      </c>
    </row>
    <row r="1511" spans="1:18" x14ac:dyDescent="0.25">
      <c r="A1511" s="576">
        <v>103015</v>
      </c>
      <c r="B1511" s="469">
        <v>3303.75</v>
      </c>
      <c r="C1511" s="401">
        <v>5</v>
      </c>
      <c r="D1511" s="470">
        <v>44505</v>
      </c>
      <c r="E1511" s="471">
        <v>15</v>
      </c>
      <c r="F1511" s="472">
        <v>44523</v>
      </c>
      <c r="G1511" s="473">
        <v>44546</v>
      </c>
      <c r="H1511" s="500"/>
      <c r="I1511" s="474" t="s">
        <v>511</v>
      </c>
      <c r="J1511" s="474">
        <v>1048</v>
      </c>
      <c r="K1511" s="474">
        <v>5</v>
      </c>
      <c r="L1511" s="474">
        <v>148</v>
      </c>
      <c r="M1511" s="474">
        <v>1</v>
      </c>
      <c r="N1511" s="474">
        <v>1</v>
      </c>
      <c r="O1511" s="526" t="s">
        <v>13672</v>
      </c>
      <c r="P1511" s="526"/>
      <c r="Q1511" s="405" t="s">
        <v>12495</v>
      </c>
      <c r="R1511" s="230" t="s">
        <v>14489</v>
      </c>
    </row>
    <row r="1512" spans="1:18" x14ac:dyDescent="0.25">
      <c r="A1512" s="714">
        <v>104302</v>
      </c>
      <c r="B1512" s="600">
        <v>5277.6</v>
      </c>
      <c r="C1512" s="600">
        <v>240</v>
      </c>
      <c r="D1512" s="604">
        <v>44468</v>
      </c>
      <c r="E1512" s="607">
        <v>20</v>
      </c>
      <c r="F1512" s="472">
        <v>44532</v>
      </c>
      <c r="G1512" s="473">
        <v>44560</v>
      </c>
      <c r="H1512" s="500"/>
      <c r="I1512" s="474" t="s">
        <v>511</v>
      </c>
      <c r="J1512" s="474">
        <v>118</v>
      </c>
      <c r="K1512" s="474">
        <v>1</v>
      </c>
      <c r="L1512" s="474">
        <v>55</v>
      </c>
      <c r="M1512" s="474">
        <v>1</v>
      </c>
      <c r="N1512" s="474">
        <v>1</v>
      </c>
      <c r="O1512" s="526" t="s">
        <v>13667</v>
      </c>
      <c r="P1512" s="526"/>
      <c r="Q1512" s="405" t="s">
        <v>12514</v>
      </c>
      <c r="R1512" s="230" t="s">
        <v>14489</v>
      </c>
    </row>
    <row r="1513" spans="1:18" x14ac:dyDescent="0.25">
      <c r="A1513" s="576">
        <v>107141</v>
      </c>
      <c r="B1513" s="469">
        <v>2000</v>
      </c>
      <c r="C1513" s="401">
        <v>25</v>
      </c>
      <c r="D1513" s="470">
        <v>44531</v>
      </c>
      <c r="E1513" s="471">
        <v>5</v>
      </c>
      <c r="F1513" s="472">
        <v>44522</v>
      </c>
      <c r="G1513" s="473">
        <v>44531</v>
      </c>
      <c r="H1513" s="500"/>
      <c r="I1513" s="474" t="s">
        <v>511</v>
      </c>
      <c r="J1513" s="474"/>
      <c r="K1513" s="474"/>
      <c r="L1513" s="474"/>
      <c r="M1513" s="474"/>
      <c r="N1513" s="474"/>
      <c r="O1513" s="526"/>
      <c r="P1513" s="404" t="s">
        <v>4286</v>
      </c>
      <c r="Q1513" s="405" t="s">
        <v>12662</v>
      </c>
      <c r="R1513" s="230" t="s">
        <v>14493</v>
      </c>
    </row>
    <row r="1514" spans="1:18" x14ac:dyDescent="0.25">
      <c r="A1514" s="576">
        <v>106616</v>
      </c>
      <c r="B1514" s="469">
        <v>1640.5</v>
      </c>
      <c r="C1514" s="401">
        <v>10</v>
      </c>
      <c r="D1514" s="470">
        <v>44557</v>
      </c>
      <c r="E1514" s="471">
        <v>10</v>
      </c>
      <c r="F1514" s="472">
        <v>44536</v>
      </c>
      <c r="G1514" s="473">
        <v>44550</v>
      </c>
      <c r="H1514" s="500"/>
      <c r="I1514" s="474" t="s">
        <v>511</v>
      </c>
      <c r="J1514" s="474">
        <v>1</v>
      </c>
      <c r="K1514" s="474">
        <v>20</v>
      </c>
      <c r="L1514" s="474">
        <v>1</v>
      </c>
      <c r="M1514" s="474">
        <v>0</v>
      </c>
      <c r="N1514" s="474">
        <v>1</v>
      </c>
      <c r="O1514" s="526" t="s">
        <v>545</v>
      </c>
      <c r="P1514" s="404"/>
      <c r="Q1514" s="405" t="s">
        <v>12535</v>
      </c>
      <c r="R1514" s="230" t="s">
        <v>14493</v>
      </c>
    </row>
    <row r="1515" spans="1:18" x14ac:dyDescent="0.25">
      <c r="A1515" s="850">
        <v>106764</v>
      </c>
      <c r="B1515" s="851">
        <v>3375</v>
      </c>
      <c r="C1515" s="852">
        <v>20</v>
      </c>
      <c r="D1515" s="853">
        <v>44536</v>
      </c>
      <c r="E1515" s="854">
        <v>3</v>
      </c>
      <c r="F1515" s="853">
        <v>44543</v>
      </c>
      <c r="G1515" s="855">
        <v>44546</v>
      </c>
      <c r="H1515" s="853"/>
      <c r="I1515" s="854" t="s">
        <v>511</v>
      </c>
      <c r="J1515" s="854">
        <v>201</v>
      </c>
      <c r="K1515" s="854">
        <v>21</v>
      </c>
      <c r="L1515" s="854">
        <v>61</v>
      </c>
      <c r="M1515" s="854">
        <v>1</v>
      </c>
      <c r="N1515" s="854">
        <v>1</v>
      </c>
      <c r="O1515" s="856" t="s">
        <v>13667</v>
      </c>
      <c r="P1515" s="857"/>
      <c r="Q1515" s="858" t="s">
        <v>12430</v>
      </c>
      <c r="R1515" s="230" t="s">
        <v>14493</v>
      </c>
    </row>
    <row r="1516" spans="1:18" x14ac:dyDescent="0.25">
      <c r="A1516" s="576">
        <v>105088</v>
      </c>
      <c r="B1516" s="469">
        <v>698</v>
      </c>
      <c r="C1516" s="401">
        <v>100</v>
      </c>
      <c r="D1516" s="470">
        <v>44484</v>
      </c>
      <c r="E1516" s="471">
        <v>10</v>
      </c>
      <c r="F1516" s="472">
        <v>44470</v>
      </c>
      <c r="G1516" s="473">
        <v>44552</v>
      </c>
      <c r="H1516" s="500"/>
      <c r="I1516" s="474" t="s">
        <v>511</v>
      </c>
      <c r="J1516" s="474">
        <v>37</v>
      </c>
      <c r="K1516" s="474">
        <v>0</v>
      </c>
      <c r="L1516" s="474">
        <v>15</v>
      </c>
      <c r="M1516" s="474">
        <v>1</v>
      </c>
      <c r="N1516" s="474">
        <v>1</v>
      </c>
      <c r="O1516" s="526" t="s">
        <v>13713</v>
      </c>
      <c r="P1516" s="526" t="s">
        <v>15400</v>
      </c>
      <c r="Q1516" s="405" t="s">
        <v>12525</v>
      </c>
      <c r="R1516" s="230" t="s">
        <v>14493</v>
      </c>
    </row>
    <row r="1517" spans="1:18" x14ac:dyDescent="0.25">
      <c r="A1517" s="576">
        <v>106717</v>
      </c>
      <c r="B1517" s="469">
        <v>999.5</v>
      </c>
      <c r="C1517" s="401">
        <v>10</v>
      </c>
      <c r="D1517" s="470">
        <v>44552</v>
      </c>
      <c r="E1517" s="471">
        <v>10</v>
      </c>
      <c r="F1517" s="472">
        <v>44532</v>
      </c>
      <c r="G1517" s="473">
        <v>44546</v>
      </c>
      <c r="H1517" s="500"/>
      <c r="I1517" s="474" t="s">
        <v>511</v>
      </c>
      <c r="J1517" s="474">
        <v>40</v>
      </c>
      <c r="K1517" s="474">
        <v>47</v>
      </c>
      <c r="L1517" s="474">
        <v>1</v>
      </c>
      <c r="M1517" s="474">
        <v>0</v>
      </c>
      <c r="N1517" s="474">
        <v>1</v>
      </c>
      <c r="O1517" s="526" t="s">
        <v>545</v>
      </c>
      <c r="P1517" s="526" t="s">
        <v>14084</v>
      </c>
      <c r="Q1517" s="405" t="s">
        <v>12514</v>
      </c>
      <c r="R1517" s="230" t="s">
        <v>14493</v>
      </c>
    </row>
    <row r="1518" spans="1:18" x14ac:dyDescent="0.25">
      <c r="A1518" s="576">
        <v>105082</v>
      </c>
      <c r="B1518" s="469">
        <v>2393.5</v>
      </c>
      <c r="C1518" s="401">
        <v>10</v>
      </c>
      <c r="D1518" s="470">
        <v>44536</v>
      </c>
      <c r="E1518" s="471">
        <v>5</v>
      </c>
      <c r="F1518" s="472">
        <v>44538</v>
      </c>
      <c r="G1518" s="473">
        <v>44545</v>
      </c>
      <c r="H1518" s="500"/>
      <c r="I1518" s="474" t="s">
        <v>511</v>
      </c>
      <c r="J1518" s="474">
        <v>295</v>
      </c>
      <c r="K1518" s="474">
        <v>64</v>
      </c>
      <c r="L1518" s="474">
        <v>82</v>
      </c>
      <c r="M1518" s="474">
        <v>0</v>
      </c>
      <c r="N1518" s="474">
        <v>1</v>
      </c>
      <c r="O1518" s="526" t="s">
        <v>640</v>
      </c>
      <c r="P1518" s="526"/>
      <c r="Q1518" s="405" t="s">
        <v>12507</v>
      </c>
      <c r="R1518" s="230" t="s">
        <v>14493</v>
      </c>
    </row>
    <row r="1519" spans="1:18" x14ac:dyDescent="0.25">
      <c r="A1519" s="576">
        <v>106367</v>
      </c>
      <c r="B1519" s="469">
        <v>1998.5</v>
      </c>
      <c r="C1519" s="401">
        <v>5</v>
      </c>
      <c r="D1519" s="470">
        <v>44551</v>
      </c>
      <c r="E1519" s="471">
        <v>10</v>
      </c>
      <c r="F1519" s="472">
        <v>44531</v>
      </c>
      <c r="G1519" s="473">
        <v>44545</v>
      </c>
      <c r="H1519" s="500"/>
      <c r="I1519" s="474" t="s">
        <v>511</v>
      </c>
      <c r="J1519" s="474">
        <v>67</v>
      </c>
      <c r="K1519" s="474">
        <v>45</v>
      </c>
      <c r="L1519" s="474">
        <v>4</v>
      </c>
      <c r="M1519" s="474">
        <v>0</v>
      </c>
      <c r="N1519" s="474">
        <v>1</v>
      </c>
      <c r="O1519" s="526" t="s">
        <v>545</v>
      </c>
      <c r="P1519" s="404"/>
      <c r="Q1519" s="405" t="s">
        <v>12503</v>
      </c>
      <c r="R1519" s="230" t="s">
        <v>14493</v>
      </c>
    </row>
    <row r="1520" spans="1:18" x14ac:dyDescent="0.25">
      <c r="A1520" s="576">
        <v>106095</v>
      </c>
      <c r="B1520" s="469">
        <v>1846</v>
      </c>
      <c r="C1520" s="401">
        <v>3</v>
      </c>
      <c r="D1520" s="470">
        <v>44543</v>
      </c>
      <c r="E1520" s="471">
        <v>15</v>
      </c>
      <c r="F1520" s="472">
        <v>44523</v>
      </c>
      <c r="G1520" s="473">
        <v>44546</v>
      </c>
      <c r="H1520" s="500"/>
      <c r="I1520" s="474" t="s">
        <v>511</v>
      </c>
      <c r="J1520" s="474">
        <v>92</v>
      </c>
      <c r="K1520" s="474">
        <v>50</v>
      </c>
      <c r="L1520" s="474">
        <v>15</v>
      </c>
      <c r="M1520" s="474">
        <v>1</v>
      </c>
      <c r="N1520" s="474">
        <v>1</v>
      </c>
      <c r="O1520" s="526" t="s">
        <v>13667</v>
      </c>
      <c r="P1520" s="404"/>
      <c r="Q1520" s="405" t="s">
        <v>12495</v>
      </c>
      <c r="R1520" s="230" t="s">
        <v>14499</v>
      </c>
    </row>
    <row r="1521" spans="1:18" x14ac:dyDescent="0.25">
      <c r="A1521" s="576">
        <v>106710</v>
      </c>
      <c r="B1521" s="469">
        <v>3377.5</v>
      </c>
      <c r="C1521" s="401">
        <v>30</v>
      </c>
      <c r="D1521" s="470">
        <v>44537</v>
      </c>
      <c r="E1521" s="471">
        <v>5</v>
      </c>
      <c r="F1521" s="472">
        <v>44537</v>
      </c>
      <c r="G1521" s="473">
        <v>44544</v>
      </c>
      <c r="H1521" s="500"/>
      <c r="I1521" s="474" t="s">
        <v>511</v>
      </c>
      <c r="J1521" s="474">
        <v>239</v>
      </c>
      <c r="K1521" s="474">
        <v>7</v>
      </c>
      <c r="L1521" s="474">
        <v>91</v>
      </c>
      <c r="M1521" s="474">
        <v>1</v>
      </c>
      <c r="N1521" s="474">
        <v>1</v>
      </c>
      <c r="O1521" s="526" t="s">
        <v>13713</v>
      </c>
      <c r="P1521" s="526"/>
      <c r="Q1521" s="405" t="s">
        <v>15401</v>
      </c>
      <c r="R1521" s="230" t="s">
        <v>14499</v>
      </c>
    </row>
    <row r="1522" spans="1:18" x14ac:dyDescent="0.25">
      <c r="A1522" s="576">
        <v>105880</v>
      </c>
      <c r="B1522" s="469">
        <v>1542</v>
      </c>
      <c r="C1522" s="401">
        <v>24</v>
      </c>
      <c r="D1522" s="470">
        <v>44545</v>
      </c>
      <c r="E1522" s="471">
        <v>5</v>
      </c>
      <c r="F1522" s="472">
        <v>44534</v>
      </c>
      <c r="G1522" s="473">
        <v>44544</v>
      </c>
      <c r="H1522" s="500"/>
      <c r="I1522" s="474" t="s">
        <v>511</v>
      </c>
      <c r="J1522" s="474">
        <v>90</v>
      </c>
      <c r="K1522" s="474">
        <v>0</v>
      </c>
      <c r="L1522" s="474">
        <v>3</v>
      </c>
      <c r="M1522" s="474">
        <v>0</v>
      </c>
      <c r="N1522" s="474">
        <v>1</v>
      </c>
      <c r="O1522" s="526" t="s">
        <v>13667</v>
      </c>
      <c r="P1522" s="404"/>
      <c r="Q1522" s="405" t="s">
        <v>12535</v>
      </c>
      <c r="R1522" s="230" t="s">
        <v>14499</v>
      </c>
    </row>
    <row r="1523" spans="1:18" x14ac:dyDescent="0.25">
      <c r="A1523" s="576">
        <v>104586</v>
      </c>
      <c r="B1523" s="469">
        <v>251.72</v>
      </c>
      <c r="C1523" s="401">
        <v>58</v>
      </c>
      <c r="D1523" s="470">
        <v>44477</v>
      </c>
      <c r="E1523" s="471">
        <v>10</v>
      </c>
      <c r="F1523" s="472">
        <v>44467</v>
      </c>
      <c r="G1523" s="473">
        <v>44484</v>
      </c>
      <c r="H1523" s="500"/>
      <c r="I1523" s="474" t="s">
        <v>511</v>
      </c>
      <c r="J1523" s="474">
        <v>3</v>
      </c>
      <c r="K1523" s="474">
        <v>2</v>
      </c>
      <c r="L1523" s="474">
        <v>3</v>
      </c>
      <c r="M1523" s="474">
        <v>1</v>
      </c>
      <c r="N1523" s="474">
        <v>1</v>
      </c>
      <c r="O1523" s="526" t="s">
        <v>13667</v>
      </c>
      <c r="P1523" s="526"/>
      <c r="Q1523" s="405" t="s">
        <v>9187</v>
      </c>
      <c r="R1523" s="230" t="s">
        <v>14503</v>
      </c>
    </row>
    <row r="1524" spans="1:18" x14ac:dyDescent="0.25">
      <c r="A1524" s="576">
        <v>106403</v>
      </c>
      <c r="B1524" s="469">
        <v>1114</v>
      </c>
      <c r="C1524" s="401" t="s">
        <v>12066</v>
      </c>
      <c r="D1524" s="470">
        <v>44532</v>
      </c>
      <c r="E1524" s="471">
        <v>5</v>
      </c>
      <c r="F1524" s="472">
        <v>44539</v>
      </c>
      <c r="G1524" s="473">
        <v>44546</v>
      </c>
      <c r="H1524" s="500"/>
      <c r="I1524" s="474" t="s">
        <v>511</v>
      </c>
      <c r="J1524" s="474">
        <v>32</v>
      </c>
      <c r="K1524" s="474">
        <v>8</v>
      </c>
      <c r="L1524" s="474">
        <v>18</v>
      </c>
      <c r="M1524" s="474">
        <v>1</v>
      </c>
      <c r="N1524" s="474">
        <v>1</v>
      </c>
      <c r="O1524" s="526" t="s">
        <v>13667</v>
      </c>
      <c r="P1524" s="404"/>
      <c r="Q1524" s="405" t="s">
        <v>8055</v>
      </c>
      <c r="R1524" s="230" t="s">
        <v>14503</v>
      </c>
    </row>
    <row r="1525" spans="1:18" x14ac:dyDescent="0.25">
      <c r="A1525" s="576">
        <v>105166</v>
      </c>
      <c r="B1525" s="469">
        <v>1346.25</v>
      </c>
      <c r="C1525" s="401">
        <v>75</v>
      </c>
      <c r="D1525" s="470">
        <v>44543</v>
      </c>
      <c r="E1525" s="471">
        <v>10</v>
      </c>
      <c r="F1525" s="472">
        <v>44529</v>
      </c>
      <c r="G1525" s="473">
        <v>44543</v>
      </c>
      <c r="H1525" s="500"/>
      <c r="I1525" s="474" t="s">
        <v>511</v>
      </c>
      <c r="J1525" s="474">
        <v>56</v>
      </c>
      <c r="K1525" s="474">
        <v>3</v>
      </c>
      <c r="L1525" s="474">
        <v>24</v>
      </c>
      <c r="M1525" s="474">
        <v>1</v>
      </c>
      <c r="N1525" s="474">
        <v>1</v>
      </c>
      <c r="O1525" s="526" t="s">
        <v>13667</v>
      </c>
      <c r="P1525" s="404" t="s">
        <v>15402</v>
      </c>
      <c r="Q1525" s="405" t="s">
        <v>12560</v>
      </c>
      <c r="R1525" s="230" t="s">
        <v>14503</v>
      </c>
    </row>
    <row r="1526" spans="1:18" x14ac:dyDescent="0.25">
      <c r="A1526" s="576">
        <v>106772</v>
      </c>
      <c r="B1526" s="469">
        <v>2071.5</v>
      </c>
      <c r="C1526" s="401" t="s">
        <v>12555</v>
      </c>
      <c r="D1526" s="470">
        <v>44537</v>
      </c>
      <c r="E1526" s="471">
        <v>5</v>
      </c>
      <c r="F1526" s="472">
        <v>44536</v>
      </c>
      <c r="G1526" s="473">
        <v>44543</v>
      </c>
      <c r="H1526" s="500"/>
      <c r="I1526" s="474" t="s">
        <v>511</v>
      </c>
      <c r="J1526" s="474">
        <v>189</v>
      </c>
      <c r="K1526" s="474">
        <v>24</v>
      </c>
      <c r="L1526" s="474">
        <v>41</v>
      </c>
      <c r="M1526" s="474">
        <v>0</v>
      </c>
      <c r="N1526" s="474">
        <v>1</v>
      </c>
      <c r="O1526" s="526" t="s">
        <v>545</v>
      </c>
      <c r="P1526" s="404"/>
      <c r="Q1526" s="405" t="s">
        <v>15403</v>
      </c>
      <c r="R1526" s="230" t="s">
        <v>14503</v>
      </c>
    </row>
    <row r="1527" spans="1:18" x14ac:dyDescent="0.25">
      <c r="A1527" s="576">
        <v>106776</v>
      </c>
      <c r="B1527" s="469">
        <v>2071.5</v>
      </c>
      <c r="C1527" s="401" t="s">
        <v>12555</v>
      </c>
      <c r="D1527" s="470">
        <v>44537</v>
      </c>
      <c r="E1527" s="471">
        <v>5</v>
      </c>
      <c r="F1527" s="472">
        <v>44536</v>
      </c>
      <c r="G1527" s="473">
        <v>44543</v>
      </c>
      <c r="H1527" s="500"/>
      <c r="I1527" s="474" t="s">
        <v>511</v>
      </c>
      <c r="J1527" s="474">
        <v>189</v>
      </c>
      <c r="K1527" s="474">
        <v>24</v>
      </c>
      <c r="L1527" s="474">
        <v>41</v>
      </c>
      <c r="M1527" s="474">
        <v>0</v>
      </c>
      <c r="N1527" s="474">
        <v>1</v>
      </c>
      <c r="O1527" s="526" t="s">
        <v>545</v>
      </c>
      <c r="P1527" s="404" t="s">
        <v>15404</v>
      </c>
      <c r="Q1527" s="405" t="s">
        <v>15403</v>
      </c>
      <c r="R1527" s="230" t="s">
        <v>14503</v>
      </c>
    </row>
    <row r="1528" spans="1:18" x14ac:dyDescent="0.25">
      <c r="A1528" s="576">
        <v>106458</v>
      </c>
      <c r="B1528" s="469">
        <v>2926.94</v>
      </c>
      <c r="C1528" s="401">
        <v>14</v>
      </c>
      <c r="D1528" s="470">
        <v>44536</v>
      </c>
      <c r="E1528" s="471" t="s">
        <v>15405</v>
      </c>
      <c r="F1528" s="472">
        <v>44536</v>
      </c>
      <c r="G1528" s="473">
        <v>44543</v>
      </c>
      <c r="H1528" s="500"/>
      <c r="I1528" s="474" t="s">
        <v>511</v>
      </c>
      <c r="J1528" s="474">
        <v>338</v>
      </c>
      <c r="K1528" s="474">
        <v>45</v>
      </c>
      <c r="L1528" s="474">
        <v>76</v>
      </c>
      <c r="M1528" s="474">
        <v>1</v>
      </c>
      <c r="N1528" s="474">
        <v>1</v>
      </c>
      <c r="O1528" s="526" t="s">
        <v>13667</v>
      </c>
      <c r="P1528" s="526"/>
      <c r="Q1528" s="405" t="s">
        <v>12520</v>
      </c>
      <c r="R1528" s="230" t="s">
        <v>14503</v>
      </c>
    </row>
    <row r="1529" spans="1:18" x14ac:dyDescent="0.25">
      <c r="A1529" s="850">
        <v>106805</v>
      </c>
      <c r="B1529" s="851">
        <v>2237.5</v>
      </c>
      <c r="C1529" s="852">
        <v>10</v>
      </c>
      <c r="D1529" s="853">
        <v>44543</v>
      </c>
      <c r="E1529" s="854">
        <v>3</v>
      </c>
      <c r="F1529" s="853">
        <v>44538</v>
      </c>
      <c r="G1529" s="855">
        <v>44543</v>
      </c>
      <c r="H1529" s="853"/>
      <c r="I1529" s="854" t="s">
        <v>511</v>
      </c>
      <c r="J1529" s="854">
        <v>26</v>
      </c>
      <c r="K1529" s="854">
        <v>28</v>
      </c>
      <c r="L1529" s="854">
        <v>13</v>
      </c>
      <c r="M1529" s="854">
        <v>1</v>
      </c>
      <c r="N1529" s="854">
        <v>0</v>
      </c>
      <c r="O1529" s="856" t="s">
        <v>798</v>
      </c>
      <c r="P1529" s="857"/>
      <c r="Q1529" s="858" t="s">
        <v>12507</v>
      </c>
      <c r="R1529" s="230" t="s">
        <v>14503</v>
      </c>
    </row>
    <row r="1530" spans="1:18" x14ac:dyDescent="0.25">
      <c r="A1530" s="756">
        <v>105783</v>
      </c>
      <c r="B1530" s="757">
        <v>6485</v>
      </c>
      <c r="C1530" s="758">
        <v>500</v>
      </c>
      <c r="D1530" s="759">
        <v>44501</v>
      </c>
      <c r="E1530" s="760">
        <v>3</v>
      </c>
      <c r="F1530" s="759">
        <v>44537</v>
      </c>
      <c r="G1530" s="859">
        <v>44540</v>
      </c>
      <c r="H1530" s="859"/>
      <c r="I1530" s="760" t="s">
        <v>511</v>
      </c>
      <c r="J1530" s="760">
        <v>36</v>
      </c>
      <c r="K1530" s="760">
        <v>0</v>
      </c>
      <c r="L1530" s="760">
        <v>22</v>
      </c>
      <c r="M1530" s="760">
        <v>0</v>
      </c>
      <c r="N1530" s="760">
        <v>1</v>
      </c>
      <c r="O1530" s="761" t="s">
        <v>640</v>
      </c>
      <c r="P1530" s="762"/>
      <c r="Q1530" s="763" t="s">
        <v>12535</v>
      </c>
      <c r="R1530" s="230" t="s">
        <v>15406</v>
      </c>
    </row>
    <row r="1531" spans="1:18" x14ac:dyDescent="0.25">
      <c r="A1531" s="576">
        <v>104539</v>
      </c>
      <c r="B1531" s="469">
        <v>1570</v>
      </c>
      <c r="C1531" s="452">
        <v>30</v>
      </c>
      <c r="D1531" s="470">
        <v>44581</v>
      </c>
      <c r="E1531" s="860">
        <v>20</v>
      </c>
      <c r="F1531" s="472">
        <v>44524</v>
      </c>
      <c r="G1531" s="473">
        <v>44540</v>
      </c>
      <c r="H1531" s="500"/>
      <c r="I1531" s="474" t="s">
        <v>511</v>
      </c>
      <c r="J1531" s="474">
        <v>113</v>
      </c>
      <c r="K1531" s="474">
        <v>20</v>
      </c>
      <c r="L1531" s="474">
        <v>41</v>
      </c>
      <c r="M1531" s="474">
        <v>1</v>
      </c>
      <c r="N1531" s="474">
        <v>1</v>
      </c>
      <c r="O1531" s="526" t="s">
        <v>13667</v>
      </c>
      <c r="P1531" s="526" t="s">
        <v>15407</v>
      </c>
      <c r="Q1531" s="405" t="s">
        <v>12475</v>
      </c>
      <c r="R1531" s="230" t="s">
        <v>15406</v>
      </c>
    </row>
    <row r="1532" spans="1:18" x14ac:dyDescent="0.25">
      <c r="A1532" s="576">
        <v>106140</v>
      </c>
      <c r="B1532" s="469">
        <v>3871.3</v>
      </c>
      <c r="C1532" s="401">
        <v>10</v>
      </c>
      <c r="D1532" s="470">
        <v>44524</v>
      </c>
      <c r="E1532" s="471">
        <v>5</v>
      </c>
      <c r="F1532" s="472" t="s">
        <v>13655</v>
      </c>
      <c r="G1532" s="473">
        <v>44539</v>
      </c>
      <c r="H1532" s="500"/>
      <c r="I1532" s="474" t="s">
        <v>511</v>
      </c>
      <c r="J1532" s="474">
        <v>1323</v>
      </c>
      <c r="K1532" s="474">
        <v>34</v>
      </c>
      <c r="L1532" s="474">
        <v>204</v>
      </c>
      <c r="M1532" s="474">
        <v>1</v>
      </c>
      <c r="N1532" s="474">
        <v>1</v>
      </c>
      <c r="O1532" s="526" t="s">
        <v>13672</v>
      </c>
      <c r="P1532" s="404" t="s">
        <v>15408</v>
      </c>
      <c r="Q1532" s="405" t="s">
        <v>12514</v>
      </c>
      <c r="R1532" s="230" t="s">
        <v>15406</v>
      </c>
    </row>
    <row r="1533" spans="1:18" x14ac:dyDescent="0.25">
      <c r="A1533" s="576">
        <v>106410</v>
      </c>
      <c r="B1533" s="469">
        <v>3418.4</v>
      </c>
      <c r="C1533" s="401">
        <v>20</v>
      </c>
      <c r="D1533" s="470">
        <v>44530</v>
      </c>
      <c r="E1533" s="471">
        <v>5</v>
      </c>
      <c r="F1533" s="472">
        <v>44532</v>
      </c>
      <c r="G1533" s="473">
        <v>44539</v>
      </c>
      <c r="H1533" s="500"/>
      <c r="I1533" s="559" t="s">
        <v>511</v>
      </c>
      <c r="J1533" s="474">
        <v>374</v>
      </c>
      <c r="K1533" s="474">
        <v>0</v>
      </c>
      <c r="L1533" s="474">
        <v>150</v>
      </c>
      <c r="M1533" s="474">
        <v>1</v>
      </c>
      <c r="N1533" s="474">
        <v>1</v>
      </c>
      <c r="O1533" s="526" t="s">
        <v>13672</v>
      </c>
      <c r="P1533" s="526"/>
      <c r="Q1533" s="405" t="s">
        <v>12514</v>
      </c>
      <c r="R1533" s="230" t="s">
        <v>14512</v>
      </c>
    </row>
    <row r="1534" spans="1:18" x14ac:dyDescent="0.25">
      <c r="A1534" s="307">
        <v>106544</v>
      </c>
      <c r="B1534" s="475">
        <v>2829.25</v>
      </c>
      <c r="C1534" s="309">
        <v>5</v>
      </c>
      <c r="D1534" s="476">
        <v>44531</v>
      </c>
      <c r="E1534" s="477">
        <v>3</v>
      </c>
      <c r="F1534" s="476">
        <v>44536</v>
      </c>
      <c r="G1534" s="310">
        <v>44539</v>
      </c>
      <c r="H1534" s="476"/>
      <c r="I1534" s="477" t="s">
        <v>511</v>
      </c>
      <c r="J1534" s="477">
        <v>728</v>
      </c>
      <c r="K1534" s="477">
        <v>19</v>
      </c>
      <c r="L1534" s="477">
        <v>125</v>
      </c>
      <c r="M1534" s="477">
        <v>1</v>
      </c>
      <c r="N1534" s="477">
        <v>1</v>
      </c>
      <c r="O1534" s="308" t="s">
        <v>13713</v>
      </c>
      <c r="P1534" s="308"/>
      <c r="Q1534" s="313" t="s">
        <v>12520</v>
      </c>
      <c r="R1534" s="230" t="s">
        <v>14512</v>
      </c>
    </row>
    <row r="1535" spans="1:18" x14ac:dyDescent="0.25">
      <c r="A1535" s="576">
        <v>106219</v>
      </c>
      <c r="B1535" s="469">
        <v>1996.75</v>
      </c>
      <c r="C1535" s="401">
        <v>20</v>
      </c>
      <c r="D1535" s="470">
        <v>44522</v>
      </c>
      <c r="E1535" s="471">
        <v>5</v>
      </c>
      <c r="F1535" s="472">
        <v>44532</v>
      </c>
      <c r="G1535" s="473">
        <v>44539</v>
      </c>
      <c r="H1535" s="500"/>
      <c r="I1535" s="474" t="s">
        <v>511</v>
      </c>
      <c r="J1535" s="474">
        <v>256</v>
      </c>
      <c r="K1535" s="474">
        <v>14</v>
      </c>
      <c r="L1535" s="474">
        <v>46</v>
      </c>
      <c r="M1535" s="474">
        <v>1</v>
      </c>
      <c r="N1535" s="474">
        <v>1</v>
      </c>
      <c r="O1535" s="526" t="s">
        <v>13667</v>
      </c>
      <c r="P1535" s="404"/>
      <c r="Q1535" s="405" t="s">
        <v>12692</v>
      </c>
      <c r="R1535" s="230" t="s">
        <v>14512</v>
      </c>
    </row>
    <row r="1536" spans="1:18" x14ac:dyDescent="0.25">
      <c r="A1536" s="576">
        <v>106140</v>
      </c>
      <c r="B1536" s="469">
        <v>13549.67</v>
      </c>
      <c r="C1536" s="401">
        <v>35</v>
      </c>
      <c r="D1536" s="470">
        <v>44524</v>
      </c>
      <c r="E1536" s="471">
        <v>5</v>
      </c>
      <c r="F1536" s="472" t="s">
        <v>13655</v>
      </c>
      <c r="G1536" s="473">
        <v>44539</v>
      </c>
      <c r="H1536" s="500"/>
      <c r="I1536" s="474" t="s">
        <v>511</v>
      </c>
      <c r="J1536" s="474">
        <v>1323</v>
      </c>
      <c r="K1536" s="474">
        <v>34</v>
      </c>
      <c r="L1536" s="474">
        <v>204</v>
      </c>
      <c r="M1536" s="474">
        <v>1</v>
      </c>
      <c r="N1536" s="474">
        <v>1</v>
      </c>
      <c r="O1536" s="526" t="s">
        <v>13672</v>
      </c>
      <c r="P1536" s="404" t="s">
        <v>15408</v>
      </c>
      <c r="Q1536" s="405" t="s">
        <v>12514</v>
      </c>
      <c r="R1536" s="230" t="s">
        <v>14512</v>
      </c>
    </row>
    <row r="1537" spans="1:18" x14ac:dyDescent="0.25">
      <c r="A1537" s="846">
        <v>105881</v>
      </c>
      <c r="B1537" s="847">
        <v>594.6</v>
      </c>
      <c r="C1537" s="847">
        <v>2</v>
      </c>
      <c r="D1537" s="848">
        <v>44529</v>
      </c>
      <c r="E1537" s="849">
        <v>15</v>
      </c>
      <c r="F1537" s="472">
        <v>44511</v>
      </c>
      <c r="G1537" s="473">
        <v>44536</v>
      </c>
      <c r="H1537" s="500"/>
      <c r="I1537" s="474" t="s">
        <v>511</v>
      </c>
      <c r="J1537" s="474">
        <v>251</v>
      </c>
      <c r="K1537" s="474">
        <v>76</v>
      </c>
      <c r="L1537" s="474">
        <v>57</v>
      </c>
      <c r="M1537" s="474">
        <v>1</v>
      </c>
      <c r="N1537" s="474">
        <v>1</v>
      </c>
      <c r="O1537" s="526" t="s">
        <v>13667</v>
      </c>
      <c r="P1537" s="745"/>
      <c r="Q1537" s="405" t="s">
        <v>12721</v>
      </c>
      <c r="R1537" s="230" t="s">
        <v>14512</v>
      </c>
    </row>
    <row r="1538" spans="1:18" x14ac:dyDescent="0.25">
      <c r="A1538" s="307">
        <v>106532</v>
      </c>
      <c r="B1538" s="475">
        <v>3027.9</v>
      </c>
      <c r="C1538" s="309">
        <v>6</v>
      </c>
      <c r="D1538" s="476">
        <v>44522</v>
      </c>
      <c r="E1538" s="477">
        <v>3</v>
      </c>
      <c r="F1538" s="476">
        <v>44533</v>
      </c>
      <c r="G1538" s="310">
        <v>44538</v>
      </c>
      <c r="H1538" s="476"/>
      <c r="I1538" s="477" t="s">
        <v>511</v>
      </c>
      <c r="J1538" s="477">
        <v>641</v>
      </c>
      <c r="K1538" s="477">
        <v>18</v>
      </c>
      <c r="L1538" s="477">
        <v>72</v>
      </c>
      <c r="M1538" s="477">
        <v>1</v>
      </c>
      <c r="N1538" s="477">
        <v>1</v>
      </c>
      <c r="O1538" s="308" t="s">
        <v>13667</v>
      </c>
      <c r="P1538" s="308" t="s">
        <v>15409</v>
      </c>
      <c r="Q1538" s="313" t="s">
        <v>12605</v>
      </c>
      <c r="R1538" s="230" t="s">
        <v>14516</v>
      </c>
    </row>
    <row r="1539" spans="1:18" x14ac:dyDescent="0.25">
      <c r="A1539" s="307">
        <v>105305</v>
      </c>
      <c r="B1539" s="475">
        <v>2020</v>
      </c>
      <c r="C1539" s="309">
        <v>100</v>
      </c>
      <c r="D1539" s="476">
        <v>44540</v>
      </c>
      <c r="E1539" s="477">
        <v>3</v>
      </c>
      <c r="F1539" s="476">
        <v>44533</v>
      </c>
      <c r="G1539" s="310">
        <v>44538</v>
      </c>
      <c r="H1539" s="476"/>
      <c r="I1539" s="477" t="s">
        <v>511</v>
      </c>
      <c r="J1539" s="477">
        <v>6</v>
      </c>
      <c r="K1539" s="477">
        <v>2</v>
      </c>
      <c r="L1539" s="477">
        <v>2</v>
      </c>
      <c r="M1539" s="477">
        <v>0</v>
      </c>
      <c r="N1539" s="477">
        <v>1</v>
      </c>
      <c r="O1539" s="308" t="s">
        <v>545</v>
      </c>
      <c r="P1539" s="312"/>
      <c r="Q1539" s="313" t="s">
        <v>12605</v>
      </c>
      <c r="R1539" s="230" t="s">
        <v>14516</v>
      </c>
    </row>
    <row r="1540" spans="1:18" x14ac:dyDescent="0.25">
      <c r="A1540" s="576">
        <v>104509</v>
      </c>
      <c r="B1540" s="469">
        <v>15750</v>
      </c>
      <c r="C1540" s="452">
        <v>600</v>
      </c>
      <c r="D1540" s="470">
        <v>44473</v>
      </c>
      <c r="E1540" s="860">
        <v>20</v>
      </c>
      <c r="F1540" s="472">
        <v>44508</v>
      </c>
      <c r="G1540" s="473">
        <v>44538</v>
      </c>
      <c r="H1540" s="500"/>
      <c r="I1540" s="474" t="s">
        <v>511</v>
      </c>
      <c r="J1540" s="474">
        <v>150</v>
      </c>
      <c r="K1540" s="474">
        <v>2</v>
      </c>
      <c r="L1540" s="474">
        <v>49</v>
      </c>
      <c r="M1540" s="474">
        <v>0</v>
      </c>
      <c r="N1540" s="474">
        <v>1</v>
      </c>
      <c r="O1540" s="526" t="s">
        <v>640</v>
      </c>
      <c r="P1540" s="526" t="s">
        <v>15410</v>
      </c>
      <c r="Q1540" s="405" t="s">
        <v>14964</v>
      </c>
      <c r="R1540" s="230" t="s">
        <v>14516</v>
      </c>
    </row>
    <row r="1541" spans="1:18" x14ac:dyDescent="0.25">
      <c r="A1541" s="861">
        <v>106777</v>
      </c>
      <c r="B1541" s="862">
        <v>500.4</v>
      </c>
      <c r="C1541" s="863">
        <v>121</v>
      </c>
      <c r="D1541" s="864">
        <v>44533</v>
      </c>
      <c r="E1541" s="865">
        <v>3</v>
      </c>
      <c r="F1541" s="866">
        <v>44536</v>
      </c>
      <c r="G1541" s="867">
        <v>44539</v>
      </c>
      <c r="H1541" s="500"/>
      <c r="I1541" s="868" t="s">
        <v>511</v>
      </c>
      <c r="J1541" s="868"/>
      <c r="K1541" s="868"/>
      <c r="L1541" s="868"/>
      <c r="M1541" s="868"/>
      <c r="N1541" s="868"/>
      <c r="O1541" s="869"/>
      <c r="P1541" s="870" t="s">
        <v>912</v>
      </c>
      <c r="Q1541" s="871" t="s">
        <v>514</v>
      </c>
      <c r="R1541" s="230" t="s">
        <v>14523</v>
      </c>
    </row>
    <row r="1542" spans="1:18" x14ac:dyDescent="0.25">
      <c r="A1542" s="576">
        <v>105972</v>
      </c>
      <c r="B1542" s="469">
        <v>1260</v>
      </c>
      <c r="C1542" s="401">
        <v>8</v>
      </c>
      <c r="D1542" s="470">
        <v>44526</v>
      </c>
      <c r="E1542" s="471">
        <v>10</v>
      </c>
      <c r="F1542" s="472">
        <v>44518</v>
      </c>
      <c r="G1542" s="473">
        <v>44536</v>
      </c>
      <c r="H1542" s="500"/>
      <c r="I1542" s="474" t="s">
        <v>511</v>
      </c>
      <c r="J1542" s="474">
        <v>0</v>
      </c>
      <c r="K1542" s="474">
        <v>35</v>
      </c>
      <c r="L1542" s="474">
        <v>0</v>
      </c>
      <c r="M1542" s="474">
        <v>0</v>
      </c>
      <c r="N1542" s="474">
        <v>0</v>
      </c>
      <c r="O1542" s="526">
        <v>0</v>
      </c>
      <c r="P1542" s="404" t="s">
        <v>15411</v>
      </c>
      <c r="Q1542" s="405" t="s">
        <v>12624</v>
      </c>
      <c r="R1542" s="230" t="s">
        <v>14523</v>
      </c>
    </row>
    <row r="1543" spans="1:18" x14ac:dyDescent="0.25">
      <c r="A1543" s="576">
        <v>106782</v>
      </c>
      <c r="B1543" s="469">
        <v>2589.84</v>
      </c>
      <c r="C1543" s="401">
        <v>28</v>
      </c>
      <c r="D1543" s="470">
        <v>44531</v>
      </c>
      <c r="E1543" s="471">
        <v>5</v>
      </c>
      <c r="F1543" s="472">
        <v>44530</v>
      </c>
      <c r="G1543" s="473">
        <v>44537</v>
      </c>
      <c r="H1543" s="500"/>
      <c r="I1543" s="474" t="s">
        <v>511</v>
      </c>
      <c r="J1543" s="474">
        <v>177</v>
      </c>
      <c r="K1543" s="474">
        <v>9</v>
      </c>
      <c r="L1543" s="474">
        <v>59</v>
      </c>
      <c r="M1543" s="474">
        <v>1</v>
      </c>
      <c r="N1543" s="474">
        <v>1</v>
      </c>
      <c r="O1543" s="526" t="s">
        <v>13667</v>
      </c>
      <c r="P1543" s="404"/>
      <c r="Q1543" s="405" t="s">
        <v>12628</v>
      </c>
      <c r="R1543" s="230" t="s">
        <v>14523</v>
      </c>
    </row>
    <row r="1544" spans="1:18" x14ac:dyDescent="0.25">
      <c r="A1544" s="576">
        <v>106711</v>
      </c>
      <c r="B1544" s="469">
        <v>3905.5</v>
      </c>
      <c r="C1544" s="401">
        <v>30</v>
      </c>
      <c r="D1544" s="470">
        <v>44537</v>
      </c>
      <c r="E1544" s="471">
        <v>5</v>
      </c>
      <c r="F1544" s="472">
        <v>44530</v>
      </c>
      <c r="G1544" s="473">
        <v>44537</v>
      </c>
      <c r="H1544" s="500"/>
      <c r="I1544" s="474" t="s">
        <v>511</v>
      </c>
      <c r="J1544" s="474">
        <v>245</v>
      </c>
      <c r="K1544" s="474">
        <v>34</v>
      </c>
      <c r="L1544" s="474">
        <v>42</v>
      </c>
      <c r="M1544" s="474">
        <v>1</v>
      </c>
      <c r="N1544" s="474">
        <v>1</v>
      </c>
      <c r="O1544" s="526" t="s">
        <v>13667</v>
      </c>
      <c r="P1544" s="526"/>
      <c r="Q1544" s="405" t="s">
        <v>12628</v>
      </c>
      <c r="R1544" s="230" t="s">
        <v>14523</v>
      </c>
    </row>
    <row r="1545" spans="1:18" x14ac:dyDescent="0.25">
      <c r="A1545" s="714">
        <v>104662</v>
      </c>
      <c r="B1545" s="600">
        <v>3690</v>
      </c>
      <c r="C1545" s="872">
        <v>90</v>
      </c>
      <c r="D1545" s="604">
        <v>44440</v>
      </c>
      <c r="E1545" s="873">
        <v>5</v>
      </c>
      <c r="F1545" s="472">
        <v>44530</v>
      </c>
      <c r="G1545" s="473">
        <v>44537</v>
      </c>
      <c r="H1545" s="500"/>
      <c r="I1545" s="474" t="s">
        <v>511</v>
      </c>
      <c r="J1545" s="474">
        <v>167</v>
      </c>
      <c r="K1545" s="474">
        <v>1</v>
      </c>
      <c r="L1545" s="474">
        <v>56</v>
      </c>
      <c r="M1545" s="474">
        <v>1</v>
      </c>
      <c r="N1545" s="474">
        <v>1</v>
      </c>
      <c r="O1545" s="526" t="s">
        <v>13667</v>
      </c>
      <c r="P1545" s="526"/>
      <c r="Q1545" s="405" t="s">
        <v>12631</v>
      </c>
      <c r="R1545" s="230" t="s">
        <v>14523</v>
      </c>
    </row>
    <row r="1546" spans="1:18" x14ac:dyDescent="0.25">
      <c r="A1546" s="576">
        <v>106145</v>
      </c>
      <c r="B1546" s="469">
        <v>1963.75</v>
      </c>
      <c r="C1546" s="401">
        <v>5</v>
      </c>
      <c r="D1546" s="470">
        <v>44532</v>
      </c>
      <c r="E1546" s="471">
        <v>10</v>
      </c>
      <c r="F1546" s="472">
        <v>44519</v>
      </c>
      <c r="G1546" s="473">
        <v>44537</v>
      </c>
      <c r="H1546" s="500"/>
      <c r="I1546" s="474" t="s">
        <v>511</v>
      </c>
      <c r="J1546" s="474">
        <v>94</v>
      </c>
      <c r="K1546" s="474">
        <v>91</v>
      </c>
      <c r="L1546" s="474">
        <v>10</v>
      </c>
      <c r="M1546" s="474">
        <v>0</v>
      </c>
      <c r="N1546" s="474">
        <v>1</v>
      </c>
      <c r="O1546" s="526" t="s">
        <v>545</v>
      </c>
      <c r="P1546" s="404"/>
      <c r="Q1546" s="405" t="s">
        <v>12642</v>
      </c>
      <c r="R1546" s="230" t="s">
        <v>14525</v>
      </c>
    </row>
    <row r="1547" spans="1:18" x14ac:dyDescent="0.25">
      <c r="A1547" s="576">
        <v>106584</v>
      </c>
      <c r="B1547" s="469">
        <v>2265</v>
      </c>
      <c r="C1547" s="401" t="s">
        <v>11261</v>
      </c>
      <c r="D1547" s="470">
        <v>44532</v>
      </c>
      <c r="E1547" s="471">
        <v>5</v>
      </c>
      <c r="F1547" s="472">
        <v>44529</v>
      </c>
      <c r="G1547" s="473">
        <v>44536</v>
      </c>
      <c r="H1547" s="500"/>
      <c r="I1547" s="474" t="s">
        <v>511</v>
      </c>
      <c r="J1547" s="474">
        <v>487</v>
      </c>
      <c r="K1547" s="474">
        <v>0</v>
      </c>
      <c r="L1547" s="474">
        <v>89</v>
      </c>
      <c r="M1547" s="474">
        <v>1</v>
      </c>
      <c r="N1547" s="474">
        <v>1</v>
      </c>
      <c r="O1547" s="526" t="s">
        <v>13667</v>
      </c>
      <c r="P1547" s="404"/>
      <c r="Q1547" s="405" t="s">
        <v>12628</v>
      </c>
      <c r="R1547" s="230" t="s">
        <v>14525</v>
      </c>
    </row>
    <row r="1548" spans="1:18" x14ac:dyDescent="0.25">
      <c r="A1548" s="576">
        <v>105944</v>
      </c>
      <c r="B1548" s="469">
        <v>4734</v>
      </c>
      <c r="C1548" s="401">
        <v>50</v>
      </c>
      <c r="D1548" s="470">
        <v>44536</v>
      </c>
      <c r="E1548" s="471">
        <v>15</v>
      </c>
      <c r="F1548" s="472">
        <v>44512</v>
      </c>
      <c r="G1548" s="473">
        <v>44536</v>
      </c>
      <c r="H1548" s="500"/>
      <c r="I1548" s="474" t="s">
        <v>511</v>
      </c>
      <c r="J1548" s="474">
        <v>47</v>
      </c>
      <c r="K1548" s="474">
        <v>67</v>
      </c>
      <c r="L1548" s="474">
        <v>15</v>
      </c>
      <c r="M1548" s="474">
        <v>1</v>
      </c>
      <c r="N1548" s="474">
        <v>1</v>
      </c>
      <c r="O1548" s="526" t="s">
        <v>13667</v>
      </c>
      <c r="P1548" s="404" t="s">
        <v>15412</v>
      </c>
      <c r="Q1548" s="405" t="s">
        <v>14970</v>
      </c>
      <c r="R1548" s="230" t="s">
        <v>14525</v>
      </c>
    </row>
    <row r="1549" spans="1:18" x14ac:dyDescent="0.25">
      <c r="A1549" s="846">
        <v>105881</v>
      </c>
      <c r="B1549" s="847">
        <v>2378.4</v>
      </c>
      <c r="C1549" s="847">
        <v>8</v>
      </c>
      <c r="D1549" s="848">
        <v>44529</v>
      </c>
      <c r="E1549" s="849">
        <v>15</v>
      </c>
      <c r="F1549" s="472">
        <v>44511</v>
      </c>
      <c r="G1549" s="473">
        <v>44536</v>
      </c>
      <c r="H1549" s="500"/>
      <c r="I1549" s="474" t="s">
        <v>511</v>
      </c>
      <c r="J1549" s="474">
        <v>251</v>
      </c>
      <c r="K1549" s="474">
        <v>76</v>
      </c>
      <c r="L1549" s="474">
        <v>57</v>
      </c>
      <c r="M1549" s="474">
        <v>1</v>
      </c>
      <c r="N1549" s="474">
        <v>1</v>
      </c>
      <c r="O1549" s="526" t="s">
        <v>13667</v>
      </c>
      <c r="P1549" s="745"/>
      <c r="Q1549" s="405" t="s">
        <v>12721</v>
      </c>
      <c r="R1549" s="230" t="s">
        <v>14525</v>
      </c>
    </row>
    <row r="1550" spans="1:18" x14ac:dyDescent="0.25">
      <c r="A1550" s="307">
        <v>106121</v>
      </c>
      <c r="B1550" s="475">
        <v>2444</v>
      </c>
      <c r="C1550" s="309">
        <v>20</v>
      </c>
      <c r="D1550" s="476">
        <v>44529</v>
      </c>
      <c r="E1550" s="477">
        <v>3</v>
      </c>
      <c r="F1550" s="476">
        <v>44529</v>
      </c>
      <c r="G1550" s="310">
        <v>44533</v>
      </c>
      <c r="H1550" s="310"/>
      <c r="I1550" s="477" t="s">
        <v>511</v>
      </c>
      <c r="J1550" s="477">
        <v>400</v>
      </c>
      <c r="K1550" s="477">
        <v>16</v>
      </c>
      <c r="L1550" s="477">
        <v>70</v>
      </c>
      <c r="M1550" s="477">
        <v>1</v>
      </c>
      <c r="N1550" s="477">
        <v>1</v>
      </c>
      <c r="O1550" s="308" t="s">
        <v>13667</v>
      </c>
      <c r="P1550" s="312"/>
      <c r="Q1550" s="313" t="s">
        <v>12560</v>
      </c>
      <c r="R1550" s="230" t="s">
        <v>15413</v>
      </c>
    </row>
    <row r="1551" spans="1:18" x14ac:dyDescent="0.25">
      <c r="A1551" s="576">
        <v>106502</v>
      </c>
      <c r="B1551" s="469">
        <v>2540</v>
      </c>
      <c r="C1551" s="401">
        <v>2</v>
      </c>
      <c r="D1551" s="470">
        <v>44519</v>
      </c>
      <c r="E1551" s="471">
        <v>5</v>
      </c>
      <c r="F1551" s="472">
        <v>44524</v>
      </c>
      <c r="G1551" s="473">
        <v>44533</v>
      </c>
      <c r="H1551" s="500"/>
      <c r="I1551" s="474" t="s">
        <v>511</v>
      </c>
      <c r="J1551" s="474">
        <v>561</v>
      </c>
      <c r="K1551" s="474">
        <v>46</v>
      </c>
      <c r="L1551" s="474">
        <v>54</v>
      </c>
      <c r="M1551" s="474">
        <v>1</v>
      </c>
      <c r="N1551" s="474">
        <v>1</v>
      </c>
      <c r="O1551" s="526" t="s">
        <v>13667</v>
      </c>
      <c r="P1551" s="404"/>
      <c r="Q1551" s="405" t="s">
        <v>12475</v>
      </c>
      <c r="R1551" s="230" t="s">
        <v>15413</v>
      </c>
    </row>
    <row r="1552" spans="1:18" x14ac:dyDescent="0.25">
      <c r="A1552" s="576">
        <v>104421</v>
      </c>
      <c r="B1552" s="469">
        <v>4365</v>
      </c>
      <c r="C1552" s="401">
        <v>450</v>
      </c>
      <c r="D1552" s="470">
        <v>44516</v>
      </c>
      <c r="E1552" s="471">
        <v>15</v>
      </c>
      <c r="F1552" s="472">
        <v>44510</v>
      </c>
      <c r="G1552" s="473">
        <v>44533</v>
      </c>
      <c r="H1552" s="500"/>
      <c r="I1552" s="474" t="s">
        <v>511</v>
      </c>
      <c r="J1552" s="474">
        <v>53</v>
      </c>
      <c r="K1552" s="474">
        <v>1</v>
      </c>
      <c r="L1552" s="474">
        <v>28</v>
      </c>
      <c r="M1552" s="474">
        <v>0</v>
      </c>
      <c r="N1552" s="474">
        <v>1</v>
      </c>
      <c r="O1552" s="526" t="s">
        <v>640</v>
      </c>
      <c r="P1552" s="404"/>
      <c r="Q1552" s="405" t="s">
        <v>12739</v>
      </c>
      <c r="R1552" s="230" t="s">
        <v>15413</v>
      </c>
    </row>
    <row r="1553" spans="1:18" x14ac:dyDescent="0.25">
      <c r="A1553" s="783" t="s">
        <v>15414</v>
      </c>
      <c r="B1553" s="600">
        <v>6952</v>
      </c>
      <c r="C1553" s="601">
        <v>22</v>
      </c>
      <c r="D1553" s="602">
        <v>44446</v>
      </c>
      <c r="E1553" s="603">
        <v>5</v>
      </c>
      <c r="F1553" s="472">
        <v>44522</v>
      </c>
      <c r="G1553" s="605">
        <v>44532</v>
      </c>
      <c r="H1553" s="500"/>
      <c r="I1553" s="607" t="s">
        <v>511</v>
      </c>
      <c r="J1553" s="474">
        <v>1214</v>
      </c>
      <c r="K1553" s="474">
        <v>14</v>
      </c>
      <c r="L1553" s="474">
        <v>115</v>
      </c>
      <c r="M1553" s="474">
        <v>1</v>
      </c>
      <c r="N1553" s="474">
        <v>1</v>
      </c>
      <c r="O1553" s="526" t="s">
        <v>13672</v>
      </c>
      <c r="P1553" s="526" t="s">
        <v>187</v>
      </c>
      <c r="Q1553" s="405" t="s">
        <v>12662</v>
      </c>
      <c r="R1553" s="230" t="s">
        <v>14535</v>
      </c>
    </row>
    <row r="1554" spans="1:18" x14ac:dyDescent="0.25">
      <c r="A1554" s="576">
        <v>106455</v>
      </c>
      <c r="B1554" s="469">
        <v>1786</v>
      </c>
      <c r="C1554" s="401">
        <v>80</v>
      </c>
      <c r="D1554" s="470">
        <v>44530</v>
      </c>
      <c r="E1554" s="471">
        <v>5</v>
      </c>
      <c r="F1554" s="472">
        <v>44522</v>
      </c>
      <c r="G1554" s="473">
        <v>44532</v>
      </c>
      <c r="H1554" s="500"/>
      <c r="I1554" s="474" t="s">
        <v>511</v>
      </c>
      <c r="J1554" s="474">
        <v>18</v>
      </c>
      <c r="K1554" s="474">
        <v>4</v>
      </c>
      <c r="L1554" s="474">
        <v>9</v>
      </c>
      <c r="M1554" s="474">
        <v>1</v>
      </c>
      <c r="N1554" s="474">
        <v>1</v>
      </c>
      <c r="O1554" s="526" t="s">
        <v>13667</v>
      </c>
      <c r="P1554" s="404"/>
      <c r="Q1554" s="405" t="s">
        <v>12662</v>
      </c>
      <c r="R1554" s="230" t="s">
        <v>14535</v>
      </c>
    </row>
    <row r="1555" spans="1:18" x14ac:dyDescent="0.25">
      <c r="A1555" s="576">
        <v>106260</v>
      </c>
      <c r="B1555" s="469">
        <v>3426.5</v>
      </c>
      <c r="C1555" s="401">
        <v>210</v>
      </c>
      <c r="D1555" s="470">
        <v>44517</v>
      </c>
      <c r="E1555" s="471">
        <v>9</v>
      </c>
      <c r="F1555" s="472">
        <v>44517</v>
      </c>
      <c r="G1555" s="473">
        <v>44532</v>
      </c>
      <c r="H1555" s="500"/>
      <c r="I1555" s="474" t="s">
        <v>511</v>
      </c>
      <c r="J1555" s="474">
        <v>64</v>
      </c>
      <c r="K1555" s="474">
        <v>1</v>
      </c>
      <c r="L1555" s="474">
        <v>38</v>
      </c>
      <c r="M1555" s="474">
        <v>1</v>
      </c>
      <c r="N1555" s="474">
        <v>1</v>
      </c>
      <c r="O1555" s="526" t="s">
        <v>13667</v>
      </c>
      <c r="P1555" s="404"/>
      <c r="Q1555" s="405" t="s">
        <v>12480</v>
      </c>
      <c r="R1555" s="230" t="s">
        <v>14535</v>
      </c>
    </row>
    <row r="1556" spans="1:18" x14ac:dyDescent="0.25">
      <c r="A1556" s="576">
        <v>106524</v>
      </c>
      <c r="B1556" s="469">
        <v>2525</v>
      </c>
      <c r="C1556" s="401">
        <v>650</v>
      </c>
      <c r="D1556" s="470">
        <v>44532</v>
      </c>
      <c r="E1556" s="471">
        <v>5</v>
      </c>
      <c r="F1556" s="472">
        <v>44523</v>
      </c>
      <c r="G1556" s="473">
        <v>44533</v>
      </c>
      <c r="H1556" s="500"/>
      <c r="I1556" s="474" t="s">
        <v>511</v>
      </c>
      <c r="J1556" s="474">
        <v>2</v>
      </c>
      <c r="K1556" s="474">
        <v>0</v>
      </c>
      <c r="L1556" s="474">
        <v>2</v>
      </c>
      <c r="M1556" s="474">
        <v>0</v>
      </c>
      <c r="N1556" s="474">
        <v>1</v>
      </c>
      <c r="O1556" s="526" t="s">
        <v>545</v>
      </c>
      <c r="P1556" s="404" t="s">
        <v>15415</v>
      </c>
      <c r="Q1556" s="405" t="s">
        <v>12495</v>
      </c>
      <c r="R1556" s="230" t="s">
        <v>14535</v>
      </c>
    </row>
    <row r="1557" spans="1:18" x14ac:dyDescent="0.25">
      <c r="A1557" s="576" t="s">
        <v>15416</v>
      </c>
      <c r="B1557" s="469">
        <v>2511.6</v>
      </c>
      <c r="C1557" s="401">
        <v>150</v>
      </c>
      <c r="D1557" s="470">
        <v>44368</v>
      </c>
      <c r="E1557" s="471">
        <v>5</v>
      </c>
      <c r="F1557" s="472">
        <v>44522</v>
      </c>
      <c r="G1557" s="473">
        <v>44532</v>
      </c>
      <c r="H1557" s="500"/>
      <c r="I1557" s="474" t="s">
        <v>511</v>
      </c>
      <c r="J1557" s="474">
        <v>146</v>
      </c>
      <c r="K1557" s="474">
        <v>27</v>
      </c>
      <c r="L1557" s="474">
        <v>66</v>
      </c>
      <c r="M1557" s="474">
        <v>1</v>
      </c>
      <c r="N1557" s="474">
        <v>1</v>
      </c>
      <c r="O1557" s="526" t="s">
        <v>13672</v>
      </c>
      <c r="P1557" s="404" t="s">
        <v>679</v>
      </c>
      <c r="Q1557" s="405" t="s">
        <v>12662</v>
      </c>
      <c r="R1557" s="230" t="s">
        <v>14535</v>
      </c>
    </row>
    <row r="1558" spans="1:18" x14ac:dyDescent="0.25">
      <c r="A1558" s="576">
        <v>106598</v>
      </c>
      <c r="B1558" s="469">
        <v>2985.36</v>
      </c>
      <c r="C1558" s="401">
        <v>8</v>
      </c>
      <c r="D1558" s="470">
        <v>44532</v>
      </c>
      <c r="E1558" s="471">
        <v>5</v>
      </c>
      <c r="F1558" s="472">
        <v>44519</v>
      </c>
      <c r="G1558" s="473">
        <v>44530</v>
      </c>
      <c r="H1558" s="500"/>
      <c r="I1558" s="474" t="s">
        <v>511</v>
      </c>
      <c r="J1558" s="474">
        <v>795</v>
      </c>
      <c r="K1558" s="474">
        <v>1</v>
      </c>
      <c r="L1558" s="474">
        <v>35</v>
      </c>
      <c r="M1558" s="474">
        <v>1</v>
      </c>
      <c r="N1558" s="474">
        <v>1</v>
      </c>
      <c r="O1558" s="526" t="s">
        <v>13667</v>
      </c>
      <c r="P1558" s="404" t="s">
        <v>13715</v>
      </c>
      <c r="Q1558" s="405" t="s">
        <v>12642</v>
      </c>
      <c r="R1558" s="230" t="s">
        <v>14539</v>
      </c>
    </row>
    <row r="1559" spans="1:18" x14ac:dyDescent="0.25">
      <c r="A1559" s="576">
        <v>106689</v>
      </c>
      <c r="B1559" s="469">
        <v>8970</v>
      </c>
      <c r="C1559" s="401">
        <v>104</v>
      </c>
      <c r="D1559" s="470">
        <v>44531</v>
      </c>
      <c r="E1559" s="471">
        <v>5</v>
      </c>
      <c r="F1559" s="472">
        <v>44522</v>
      </c>
      <c r="G1559" s="473">
        <v>44531</v>
      </c>
      <c r="H1559" s="500"/>
      <c r="I1559" s="474" t="s">
        <v>511</v>
      </c>
      <c r="J1559" s="474"/>
      <c r="K1559" s="474"/>
      <c r="L1559" s="474"/>
      <c r="M1559" s="474"/>
      <c r="N1559" s="474"/>
      <c r="O1559" s="526"/>
      <c r="P1559" s="404" t="s">
        <v>4286</v>
      </c>
      <c r="Q1559" s="405" t="s">
        <v>12662</v>
      </c>
      <c r="R1559" s="230" t="s">
        <v>14539</v>
      </c>
    </row>
    <row r="1560" spans="1:18" x14ac:dyDescent="0.25">
      <c r="A1560" s="576">
        <v>106343</v>
      </c>
      <c r="B1560" s="469">
        <v>5149</v>
      </c>
      <c r="C1560" s="401">
        <v>50</v>
      </c>
      <c r="D1560" s="470">
        <v>44518</v>
      </c>
      <c r="E1560" s="471">
        <v>10</v>
      </c>
      <c r="F1560" s="472">
        <v>44515</v>
      </c>
      <c r="G1560" s="473">
        <v>44531</v>
      </c>
      <c r="H1560" s="500"/>
      <c r="I1560" s="474" t="s">
        <v>511</v>
      </c>
      <c r="J1560" s="474">
        <v>441</v>
      </c>
      <c r="K1560" s="474">
        <v>0</v>
      </c>
      <c r="L1560" s="474">
        <v>118</v>
      </c>
      <c r="M1560" s="474">
        <v>1</v>
      </c>
      <c r="N1560" s="474">
        <v>1</v>
      </c>
      <c r="O1560" s="526" t="s">
        <v>13672</v>
      </c>
      <c r="P1560" s="404" t="s">
        <v>15417</v>
      </c>
      <c r="Q1560" s="405" t="s">
        <v>12692</v>
      </c>
      <c r="R1560" s="230" t="s">
        <v>14539</v>
      </c>
    </row>
    <row r="1561" spans="1:18" x14ac:dyDescent="0.25">
      <c r="A1561" s="576">
        <v>106384</v>
      </c>
      <c r="B1561" s="469">
        <v>3214.12</v>
      </c>
      <c r="C1561" s="401">
        <v>6</v>
      </c>
      <c r="D1561" s="470">
        <v>44524</v>
      </c>
      <c r="E1561" s="471">
        <v>5</v>
      </c>
      <c r="F1561" s="472">
        <v>44522</v>
      </c>
      <c r="G1561" s="473">
        <v>44532</v>
      </c>
      <c r="H1561" s="500"/>
      <c r="I1561" s="474" t="s">
        <v>511</v>
      </c>
      <c r="J1561" s="474">
        <v>1017</v>
      </c>
      <c r="K1561" s="474">
        <v>3</v>
      </c>
      <c r="L1561" s="474">
        <v>64</v>
      </c>
      <c r="M1561" s="474">
        <v>1</v>
      </c>
      <c r="N1561" s="474">
        <v>1</v>
      </c>
      <c r="O1561" s="526" t="s">
        <v>13667</v>
      </c>
      <c r="P1561" s="404"/>
      <c r="Q1561" s="405" t="s">
        <v>12662</v>
      </c>
      <c r="R1561" s="230" t="s">
        <v>14539</v>
      </c>
    </row>
    <row r="1562" spans="1:18" x14ac:dyDescent="0.25">
      <c r="A1562" s="576">
        <v>105088</v>
      </c>
      <c r="B1562" s="469">
        <v>1047</v>
      </c>
      <c r="C1562" s="401">
        <v>150</v>
      </c>
      <c r="D1562" s="470">
        <v>44484</v>
      </c>
      <c r="E1562" s="471">
        <v>10</v>
      </c>
      <c r="F1562" s="472">
        <v>44470</v>
      </c>
      <c r="G1562" s="473">
        <v>44522</v>
      </c>
      <c r="H1562" s="500"/>
      <c r="I1562" s="474" t="s">
        <v>511</v>
      </c>
      <c r="J1562" s="474">
        <v>37</v>
      </c>
      <c r="K1562" s="474">
        <v>0</v>
      </c>
      <c r="L1562" s="474">
        <v>15</v>
      </c>
      <c r="M1562" s="474">
        <v>1</v>
      </c>
      <c r="N1562" s="474">
        <v>1</v>
      </c>
      <c r="O1562" s="526" t="s">
        <v>13713</v>
      </c>
      <c r="P1562" s="526" t="s">
        <v>15418</v>
      </c>
      <c r="Q1562" s="405" t="s">
        <v>12525</v>
      </c>
      <c r="R1562" s="230" t="s">
        <v>14545</v>
      </c>
    </row>
    <row r="1563" spans="1:18" x14ac:dyDescent="0.25">
      <c r="A1563" s="576">
        <v>106534</v>
      </c>
      <c r="B1563" s="469">
        <v>2621</v>
      </c>
      <c r="C1563" s="401">
        <v>6</v>
      </c>
      <c r="D1563" s="470">
        <v>44531</v>
      </c>
      <c r="E1563" s="471">
        <v>5</v>
      </c>
      <c r="F1563" s="472">
        <v>44522</v>
      </c>
      <c r="G1563" s="473">
        <v>44532</v>
      </c>
      <c r="H1563" s="500"/>
      <c r="I1563" s="474" t="s">
        <v>511</v>
      </c>
      <c r="J1563" s="474">
        <v>493</v>
      </c>
      <c r="K1563" s="474">
        <v>8</v>
      </c>
      <c r="L1563" s="474">
        <v>52</v>
      </c>
      <c r="M1563" s="474">
        <v>1</v>
      </c>
      <c r="N1563" s="474">
        <v>1</v>
      </c>
      <c r="O1563" s="526" t="s">
        <v>13667</v>
      </c>
      <c r="P1563" s="404"/>
      <c r="Q1563" s="405" t="s">
        <v>12662</v>
      </c>
      <c r="R1563" s="230" t="s">
        <v>14545</v>
      </c>
    </row>
    <row r="1564" spans="1:18" x14ac:dyDescent="0.25">
      <c r="A1564" s="576">
        <v>105187</v>
      </c>
      <c r="B1564" s="469">
        <v>3137.46</v>
      </c>
      <c r="C1564" s="401">
        <v>12</v>
      </c>
      <c r="D1564" s="470">
        <v>44476</v>
      </c>
      <c r="E1564" s="471">
        <v>5</v>
      </c>
      <c r="F1564" s="472">
        <v>44467</v>
      </c>
      <c r="G1564" s="473" t="s">
        <v>15419</v>
      </c>
      <c r="H1564" s="500"/>
      <c r="I1564" s="474" t="s">
        <v>511</v>
      </c>
      <c r="J1564" s="474">
        <v>422</v>
      </c>
      <c r="K1564" s="474">
        <v>74</v>
      </c>
      <c r="L1564" s="474">
        <v>80</v>
      </c>
      <c r="M1564" s="474">
        <v>1</v>
      </c>
      <c r="N1564" s="474">
        <v>1</v>
      </c>
      <c r="O1564" s="526"/>
      <c r="P1564" s="526" t="s">
        <v>13715</v>
      </c>
      <c r="Q1564" s="405" t="s">
        <v>467</v>
      </c>
      <c r="R1564" s="230" t="s">
        <v>14545</v>
      </c>
    </row>
    <row r="1565" spans="1:18" x14ac:dyDescent="0.25">
      <c r="A1565" s="576">
        <v>106341</v>
      </c>
      <c r="B1565" s="469">
        <v>1064.5</v>
      </c>
      <c r="C1565" s="401">
        <v>10</v>
      </c>
      <c r="D1565" s="470">
        <v>44539</v>
      </c>
      <c r="E1565" s="471">
        <v>10</v>
      </c>
      <c r="F1565" s="472">
        <v>44515</v>
      </c>
      <c r="G1565" s="473">
        <v>44531</v>
      </c>
      <c r="H1565" s="500"/>
      <c r="I1565" s="474" t="s">
        <v>511</v>
      </c>
      <c r="J1565" s="474">
        <v>40</v>
      </c>
      <c r="K1565" s="474">
        <v>47</v>
      </c>
      <c r="L1565" s="474">
        <v>1</v>
      </c>
      <c r="M1565" s="474">
        <v>0</v>
      </c>
      <c r="N1565" s="474">
        <v>1</v>
      </c>
      <c r="O1565" s="526" t="s">
        <v>545</v>
      </c>
      <c r="P1565" s="404"/>
      <c r="Q1565" s="405" t="s">
        <v>12692</v>
      </c>
      <c r="R1565" s="230" t="s">
        <v>14545</v>
      </c>
    </row>
    <row r="1566" spans="1:18" x14ac:dyDescent="0.25">
      <c r="A1566" s="576">
        <v>106093</v>
      </c>
      <c r="B1566" s="469">
        <v>5412.5</v>
      </c>
      <c r="C1566" s="401">
        <v>25</v>
      </c>
      <c r="D1566" s="470">
        <v>44515</v>
      </c>
      <c r="E1566" s="471">
        <v>5</v>
      </c>
      <c r="F1566" s="472">
        <v>44518</v>
      </c>
      <c r="G1566" s="473">
        <v>44530</v>
      </c>
      <c r="H1566" s="500"/>
      <c r="I1566" s="474" t="s">
        <v>511</v>
      </c>
      <c r="J1566" s="474">
        <v>863</v>
      </c>
      <c r="K1566" s="474">
        <v>1</v>
      </c>
      <c r="L1566" s="474">
        <v>182</v>
      </c>
      <c r="M1566" s="474">
        <v>1</v>
      </c>
      <c r="N1566" s="474">
        <v>1</v>
      </c>
      <c r="O1566" s="526" t="s">
        <v>13672</v>
      </c>
      <c r="P1566" s="404" t="s">
        <v>15420</v>
      </c>
      <c r="Q1566" s="405" t="s">
        <v>12624</v>
      </c>
      <c r="R1566" s="230" t="s">
        <v>14545</v>
      </c>
    </row>
    <row r="1567" spans="1:18" x14ac:dyDescent="0.25">
      <c r="A1567" s="576">
        <v>100607</v>
      </c>
      <c r="B1567" s="469">
        <v>3043.3</v>
      </c>
      <c r="C1567" s="401">
        <v>85</v>
      </c>
      <c r="D1567" s="470">
        <v>44488</v>
      </c>
      <c r="E1567" s="471">
        <v>20</v>
      </c>
      <c r="F1567" s="472" t="s">
        <v>13655</v>
      </c>
      <c r="G1567" s="473">
        <v>44537</v>
      </c>
      <c r="H1567" s="500"/>
      <c r="I1567" s="474" t="s">
        <v>511</v>
      </c>
      <c r="J1567" s="474">
        <v>106</v>
      </c>
      <c r="K1567" s="474">
        <v>5</v>
      </c>
      <c r="L1567" s="474">
        <v>40</v>
      </c>
      <c r="M1567" s="474">
        <v>0</v>
      </c>
      <c r="N1567" s="474">
        <v>1</v>
      </c>
      <c r="O1567" s="526" t="s">
        <v>545</v>
      </c>
      <c r="P1567" s="526"/>
      <c r="Q1567" s="405" t="s">
        <v>15381</v>
      </c>
      <c r="R1567" s="230" t="s">
        <v>14545</v>
      </c>
    </row>
    <row r="1568" spans="1:18" x14ac:dyDescent="0.25">
      <c r="A1568" s="576">
        <v>104794</v>
      </c>
      <c r="B1568" s="469">
        <v>3833.5</v>
      </c>
      <c r="C1568" s="401">
        <v>10</v>
      </c>
      <c r="D1568" s="470">
        <v>44502</v>
      </c>
      <c r="E1568" s="471">
        <v>5</v>
      </c>
      <c r="F1568" s="472">
        <v>44517</v>
      </c>
      <c r="G1568" s="473">
        <v>44523</v>
      </c>
      <c r="H1568" s="500"/>
      <c r="I1568" s="474" t="s">
        <v>511</v>
      </c>
      <c r="J1568" s="474">
        <v>662</v>
      </c>
      <c r="K1568" s="474">
        <v>42</v>
      </c>
      <c r="L1568" s="474">
        <v>134</v>
      </c>
      <c r="M1568" s="474">
        <v>0</v>
      </c>
      <c r="N1568" s="474">
        <v>1</v>
      </c>
      <c r="O1568" s="526" t="s">
        <v>640</v>
      </c>
      <c r="P1568" s="404"/>
      <c r="Q1568" s="405" t="s">
        <v>12495</v>
      </c>
      <c r="R1568" s="440" t="s">
        <v>14552</v>
      </c>
    </row>
    <row r="1569" spans="1:18" x14ac:dyDescent="0.25">
      <c r="A1569" s="698">
        <v>106663</v>
      </c>
      <c r="B1569" s="699">
        <v>4899</v>
      </c>
      <c r="C1569" s="700">
        <v>50</v>
      </c>
      <c r="D1569" s="701">
        <v>44532</v>
      </c>
      <c r="E1569" s="702">
        <v>2</v>
      </c>
      <c r="F1569" s="701">
        <v>44523</v>
      </c>
      <c r="G1569" s="703">
        <v>44530</v>
      </c>
      <c r="H1569" s="701"/>
      <c r="I1569" s="702" t="s">
        <v>511</v>
      </c>
      <c r="J1569" s="702">
        <v>185</v>
      </c>
      <c r="K1569" s="702">
        <v>0</v>
      </c>
      <c r="L1569" s="702">
        <v>60</v>
      </c>
      <c r="M1569" s="702">
        <v>1</v>
      </c>
      <c r="N1569" s="702">
        <v>1</v>
      </c>
      <c r="O1569" s="804" t="s">
        <v>13667</v>
      </c>
      <c r="P1569" s="704"/>
      <c r="Q1569" s="705" t="s">
        <v>12495</v>
      </c>
      <c r="R1569" s="440" t="s">
        <v>14552</v>
      </c>
    </row>
    <row r="1570" spans="1:18" x14ac:dyDescent="0.25">
      <c r="A1570" s="576">
        <v>105090</v>
      </c>
      <c r="B1570" s="469">
        <v>1795</v>
      </c>
      <c r="C1570" s="401">
        <v>3</v>
      </c>
      <c r="D1570" s="470">
        <v>44508</v>
      </c>
      <c r="E1570" s="471">
        <v>15</v>
      </c>
      <c r="F1570" s="472">
        <v>44509</v>
      </c>
      <c r="G1570" s="473">
        <v>44530</v>
      </c>
      <c r="H1570" s="500"/>
      <c r="I1570" s="474" t="s">
        <v>511</v>
      </c>
      <c r="J1570" s="474">
        <v>239</v>
      </c>
      <c r="K1570" s="474">
        <v>11</v>
      </c>
      <c r="L1570" s="474">
        <v>39</v>
      </c>
      <c r="M1570" s="474">
        <v>1</v>
      </c>
      <c r="N1570" s="474">
        <v>1</v>
      </c>
      <c r="O1570" s="526" t="s">
        <v>13667</v>
      </c>
      <c r="P1570" s="404"/>
      <c r="Q1570" s="405" t="s">
        <v>12714</v>
      </c>
      <c r="R1570" s="440" t="s">
        <v>14552</v>
      </c>
    </row>
    <row r="1571" spans="1:18" x14ac:dyDescent="0.25">
      <c r="A1571" s="698">
        <v>106662</v>
      </c>
      <c r="B1571" s="699">
        <v>2220</v>
      </c>
      <c r="C1571" s="700">
        <v>50</v>
      </c>
      <c r="D1571" s="701">
        <v>44531</v>
      </c>
      <c r="E1571" s="702">
        <v>2</v>
      </c>
      <c r="F1571" s="701">
        <v>44523</v>
      </c>
      <c r="G1571" s="703">
        <v>44529</v>
      </c>
      <c r="H1571" s="701"/>
      <c r="I1571" s="702" t="s">
        <v>511</v>
      </c>
      <c r="J1571" s="702">
        <v>17</v>
      </c>
      <c r="K1571" s="702">
        <v>3</v>
      </c>
      <c r="L1571" s="702">
        <v>10</v>
      </c>
      <c r="M1571" s="702">
        <v>0</v>
      </c>
      <c r="N1571" s="702">
        <v>1</v>
      </c>
      <c r="O1571" s="804" t="s">
        <v>545</v>
      </c>
      <c r="P1571" s="704"/>
      <c r="Q1571" s="705" t="s">
        <v>12495</v>
      </c>
      <c r="R1571" s="440" t="s">
        <v>14552</v>
      </c>
    </row>
    <row r="1572" spans="1:18" x14ac:dyDescent="0.25">
      <c r="A1572" s="874">
        <v>105917</v>
      </c>
      <c r="B1572" s="875">
        <v>11856.5</v>
      </c>
      <c r="C1572" s="875">
        <v>50</v>
      </c>
      <c r="D1572" s="876">
        <v>44502</v>
      </c>
      <c r="E1572" s="877">
        <v>3</v>
      </c>
      <c r="F1572" s="476">
        <v>44519</v>
      </c>
      <c r="G1572" s="310">
        <v>44529</v>
      </c>
      <c r="H1572" s="476"/>
      <c r="I1572" s="477" t="s">
        <v>511</v>
      </c>
      <c r="J1572" s="477">
        <v>728</v>
      </c>
      <c r="K1572" s="477">
        <v>0</v>
      </c>
      <c r="L1572" s="477">
        <v>51</v>
      </c>
      <c r="M1572" s="477">
        <v>1</v>
      </c>
      <c r="N1572" s="477">
        <v>1</v>
      </c>
      <c r="O1572" s="308" t="s">
        <v>13713</v>
      </c>
      <c r="P1572" s="878" t="s">
        <v>15421</v>
      </c>
      <c r="Q1572" s="313" t="s">
        <v>12642</v>
      </c>
      <c r="R1572" s="440" t="s">
        <v>14552</v>
      </c>
    </row>
    <row r="1573" spans="1:18" x14ac:dyDescent="0.25">
      <c r="A1573" s="576">
        <v>99731</v>
      </c>
      <c r="B1573" s="469">
        <v>2466.75</v>
      </c>
      <c r="C1573" s="401">
        <v>275</v>
      </c>
      <c r="D1573" s="470">
        <v>44516</v>
      </c>
      <c r="E1573" s="471">
        <v>10</v>
      </c>
      <c r="F1573" s="472">
        <v>44511</v>
      </c>
      <c r="G1573" s="473">
        <v>44529</v>
      </c>
      <c r="H1573" s="500"/>
      <c r="I1573" s="474" t="s">
        <v>511</v>
      </c>
      <c r="J1573" s="474">
        <v>39</v>
      </c>
      <c r="K1573" s="474">
        <v>0</v>
      </c>
      <c r="L1573" s="474">
        <v>21</v>
      </c>
      <c r="M1573" s="474">
        <v>1</v>
      </c>
      <c r="N1573" s="474">
        <v>1</v>
      </c>
      <c r="O1573" s="526" t="s">
        <v>13667</v>
      </c>
      <c r="P1573" s="404" t="s">
        <v>15422</v>
      </c>
      <c r="Q1573" s="405" t="s">
        <v>12721</v>
      </c>
      <c r="R1573" s="440" t="s">
        <v>14552</v>
      </c>
    </row>
    <row r="1574" spans="1:18" x14ac:dyDescent="0.25">
      <c r="A1574" s="879">
        <v>93544</v>
      </c>
      <c r="B1574" s="880">
        <v>0</v>
      </c>
      <c r="C1574" s="881">
        <v>0</v>
      </c>
      <c r="D1574" s="882">
        <v>44274</v>
      </c>
      <c r="E1574" s="883">
        <v>20</v>
      </c>
      <c r="F1574" s="882">
        <v>44270</v>
      </c>
      <c r="G1574" s="882">
        <v>44302</v>
      </c>
      <c r="H1574" s="882"/>
      <c r="I1574" s="883" t="s">
        <v>511</v>
      </c>
      <c r="J1574" s="883">
        <v>239</v>
      </c>
      <c r="K1574" s="883">
        <v>1</v>
      </c>
      <c r="L1574" s="883">
        <v>95</v>
      </c>
      <c r="M1574" s="883">
        <v>1</v>
      </c>
      <c r="N1574" s="883">
        <v>1</v>
      </c>
      <c r="O1574" s="883"/>
      <c r="P1574" s="882" t="s">
        <v>15423</v>
      </c>
      <c r="Q1574" s="884" t="s">
        <v>15423</v>
      </c>
      <c r="R1574" s="440" t="s">
        <v>14564</v>
      </c>
    </row>
    <row r="1575" spans="1:18" x14ac:dyDescent="0.25">
      <c r="A1575" s="576">
        <v>106219</v>
      </c>
      <c r="B1575" s="469">
        <v>1996.75</v>
      </c>
      <c r="C1575" s="401" t="s">
        <v>12738</v>
      </c>
      <c r="D1575" s="470">
        <v>44522</v>
      </c>
      <c r="E1575" s="471">
        <v>5</v>
      </c>
      <c r="F1575" s="472">
        <v>44516</v>
      </c>
      <c r="G1575" s="473">
        <v>44523</v>
      </c>
      <c r="H1575" s="500"/>
      <c r="I1575" s="474" t="s">
        <v>511</v>
      </c>
      <c r="J1575" s="474">
        <v>256</v>
      </c>
      <c r="K1575" s="474">
        <v>14</v>
      </c>
      <c r="L1575" s="474">
        <v>46</v>
      </c>
      <c r="M1575" s="474">
        <v>1</v>
      </c>
      <c r="N1575" s="474">
        <v>1</v>
      </c>
      <c r="O1575" s="526" t="s">
        <v>13667</v>
      </c>
      <c r="P1575" s="404"/>
      <c r="Q1575" s="405" t="s">
        <v>12692</v>
      </c>
      <c r="R1575" s="230" t="s">
        <v>14564</v>
      </c>
    </row>
    <row r="1576" spans="1:18" x14ac:dyDescent="0.25">
      <c r="A1576" s="576">
        <v>106087</v>
      </c>
      <c r="B1576" s="469">
        <v>1750</v>
      </c>
      <c r="C1576" s="401">
        <v>250</v>
      </c>
      <c r="D1576" s="470">
        <v>44524</v>
      </c>
      <c r="E1576" s="471">
        <v>10</v>
      </c>
      <c r="F1576" s="472">
        <v>44508</v>
      </c>
      <c r="G1576" s="473">
        <v>44523</v>
      </c>
      <c r="H1576" s="500"/>
      <c r="I1576" s="474" t="s">
        <v>511</v>
      </c>
      <c r="J1576" s="474">
        <v>5</v>
      </c>
      <c r="K1576" s="474">
        <v>3</v>
      </c>
      <c r="L1576" s="474">
        <v>4</v>
      </c>
      <c r="M1576" s="474">
        <v>0</v>
      </c>
      <c r="N1576" s="474">
        <v>1</v>
      </c>
      <c r="O1576" s="526" t="s">
        <v>545</v>
      </c>
      <c r="P1576" s="404" t="s">
        <v>15424</v>
      </c>
      <c r="Q1576" s="405" t="s">
        <v>12714</v>
      </c>
      <c r="R1576" s="230" t="s">
        <v>14564</v>
      </c>
    </row>
    <row r="1577" spans="1:18" x14ac:dyDescent="0.25">
      <c r="A1577" s="576">
        <v>104974</v>
      </c>
      <c r="B1577" s="469">
        <v>8034</v>
      </c>
      <c r="C1577" s="401">
        <v>200</v>
      </c>
      <c r="D1577" s="470">
        <v>44518</v>
      </c>
      <c r="E1577" s="471">
        <v>20</v>
      </c>
      <c r="F1577" s="472">
        <v>44495</v>
      </c>
      <c r="G1577" s="473">
        <v>44523</v>
      </c>
      <c r="H1577" s="500"/>
      <c r="I1577" s="474" t="s">
        <v>511</v>
      </c>
      <c r="J1577" s="474">
        <v>103</v>
      </c>
      <c r="K1577" s="474">
        <v>0</v>
      </c>
      <c r="L1577" s="474">
        <v>50</v>
      </c>
      <c r="M1577" s="474">
        <v>1</v>
      </c>
      <c r="N1577" s="474">
        <v>1</v>
      </c>
      <c r="O1577" s="526" t="s">
        <v>13713</v>
      </c>
      <c r="P1577" s="526" t="s">
        <v>15425</v>
      </c>
      <c r="Q1577" s="405" t="s">
        <v>12748</v>
      </c>
      <c r="R1577" s="230" t="s">
        <v>14568</v>
      </c>
    </row>
    <row r="1578" spans="1:18" x14ac:dyDescent="0.25">
      <c r="A1578" s="885">
        <v>106440</v>
      </c>
      <c r="B1578" s="519">
        <v>6034</v>
      </c>
      <c r="C1578" s="520">
        <v>10</v>
      </c>
      <c r="D1578" s="521">
        <v>44516</v>
      </c>
      <c r="E1578" s="522">
        <v>3</v>
      </c>
      <c r="F1578" s="521">
        <v>44517</v>
      </c>
      <c r="G1578" s="523">
        <v>44522</v>
      </c>
      <c r="H1578" s="521"/>
      <c r="I1578" s="522" t="s">
        <v>511</v>
      </c>
      <c r="J1578" s="522">
        <v>829</v>
      </c>
      <c r="K1578" s="522">
        <v>68</v>
      </c>
      <c r="L1578" s="522">
        <v>115</v>
      </c>
      <c r="M1578" s="522">
        <v>0</v>
      </c>
      <c r="N1578" s="522">
        <v>1</v>
      </c>
      <c r="O1578" s="518" t="s">
        <v>640</v>
      </c>
      <c r="P1578" s="524"/>
      <c r="Q1578" s="525" t="s">
        <v>14645</v>
      </c>
      <c r="R1578" s="886" t="s">
        <v>14568</v>
      </c>
    </row>
    <row r="1579" spans="1:18" x14ac:dyDescent="0.25">
      <c r="A1579" s="185">
        <v>104737</v>
      </c>
      <c r="B1579" s="560">
        <v>4376.55</v>
      </c>
      <c r="C1579" s="187">
        <v>5</v>
      </c>
      <c r="D1579" s="561">
        <v>44461</v>
      </c>
      <c r="E1579" s="562">
        <v>5</v>
      </c>
      <c r="F1579" s="563" t="s">
        <v>13655</v>
      </c>
      <c r="G1579" s="190" t="s">
        <v>724</v>
      </c>
      <c r="H1579" s="500"/>
      <c r="I1579" s="559" t="s">
        <v>511</v>
      </c>
      <c r="J1579" s="559">
        <v>1407</v>
      </c>
      <c r="K1579" s="559">
        <v>81</v>
      </c>
      <c r="L1579" s="559">
        <v>171</v>
      </c>
      <c r="M1579" s="559">
        <v>1</v>
      </c>
      <c r="N1579" s="559">
        <v>1</v>
      </c>
      <c r="O1579" s="186" t="s">
        <v>14487</v>
      </c>
      <c r="P1579" s="186"/>
      <c r="Q1579" s="193" t="s">
        <v>12642</v>
      </c>
      <c r="R1579" s="230" t="s">
        <v>15426</v>
      </c>
    </row>
    <row r="1580" spans="1:18" x14ac:dyDescent="0.25">
      <c r="A1580" s="576">
        <v>105951</v>
      </c>
      <c r="B1580" s="469">
        <v>3372.6</v>
      </c>
      <c r="C1580" s="401">
        <v>70</v>
      </c>
      <c r="D1580" s="470">
        <v>44515</v>
      </c>
      <c r="E1580" s="471">
        <v>10</v>
      </c>
      <c r="F1580" s="472">
        <v>44508</v>
      </c>
      <c r="G1580" s="473">
        <v>44522</v>
      </c>
      <c r="H1580" s="500"/>
      <c r="I1580" s="474" t="s">
        <v>511</v>
      </c>
      <c r="J1580" s="474">
        <v>183</v>
      </c>
      <c r="K1580" s="474">
        <v>0</v>
      </c>
      <c r="L1580" s="474">
        <v>34</v>
      </c>
      <c r="M1580" s="474">
        <v>1</v>
      </c>
      <c r="N1580" s="474">
        <v>1</v>
      </c>
      <c r="O1580" s="526" t="s">
        <v>13667</v>
      </c>
      <c r="P1580" s="404"/>
      <c r="Q1580" s="405" t="s">
        <v>14574</v>
      </c>
      <c r="R1580" s="230"/>
    </row>
    <row r="1581" spans="1:18" x14ac:dyDescent="0.25">
      <c r="A1581" s="846">
        <v>105947</v>
      </c>
      <c r="B1581" s="847">
        <v>5097.96</v>
      </c>
      <c r="C1581" s="847">
        <v>4</v>
      </c>
      <c r="D1581" s="848">
        <v>44498</v>
      </c>
      <c r="E1581" s="849">
        <v>5</v>
      </c>
      <c r="F1581" s="472">
        <v>44515</v>
      </c>
      <c r="G1581" s="473">
        <v>44522</v>
      </c>
      <c r="H1581" s="500"/>
      <c r="I1581" s="474" t="s">
        <v>511</v>
      </c>
      <c r="J1581" s="474">
        <v>1265</v>
      </c>
      <c r="K1581" s="474">
        <v>93</v>
      </c>
      <c r="L1581" s="474">
        <v>142</v>
      </c>
      <c r="M1581" s="474">
        <v>1</v>
      </c>
      <c r="N1581" s="474">
        <v>1</v>
      </c>
      <c r="O1581" s="526" t="s">
        <v>13713</v>
      </c>
      <c r="P1581" s="745"/>
      <c r="Q1581" s="405" t="s">
        <v>12692</v>
      </c>
      <c r="R1581" s="230" t="s">
        <v>15426</v>
      </c>
    </row>
    <row r="1582" spans="1:18" x14ac:dyDescent="0.25">
      <c r="A1582" s="576">
        <v>106233</v>
      </c>
      <c r="B1582" s="469">
        <v>1102.5</v>
      </c>
      <c r="C1582" s="401">
        <v>25</v>
      </c>
      <c r="D1582" s="470">
        <v>44512</v>
      </c>
      <c r="E1582" s="471">
        <v>5</v>
      </c>
      <c r="F1582" s="472">
        <v>44515</v>
      </c>
      <c r="G1582" s="473">
        <v>44522</v>
      </c>
      <c r="H1582" s="500"/>
      <c r="I1582" s="474" t="s">
        <v>511</v>
      </c>
      <c r="J1582" s="474">
        <v>126</v>
      </c>
      <c r="K1582" s="474">
        <v>0</v>
      </c>
      <c r="L1582" s="474">
        <v>54</v>
      </c>
      <c r="M1582" s="474">
        <v>1</v>
      </c>
      <c r="N1582" s="474">
        <v>1</v>
      </c>
      <c r="O1582" s="526" t="s">
        <v>13667</v>
      </c>
      <c r="P1582" s="404" t="s">
        <v>15427</v>
      </c>
      <c r="Q1582" s="405" t="s">
        <v>12692</v>
      </c>
      <c r="R1582" s="230" t="s">
        <v>15426</v>
      </c>
    </row>
    <row r="1583" spans="1:18" x14ac:dyDescent="0.25">
      <c r="A1583" s="576">
        <v>105575</v>
      </c>
      <c r="B1583" s="469">
        <v>4156</v>
      </c>
      <c r="C1583" s="401">
        <v>20</v>
      </c>
      <c r="D1583" s="470">
        <v>44516</v>
      </c>
      <c r="E1583" s="471">
        <v>5</v>
      </c>
      <c r="F1583" s="472">
        <v>44515</v>
      </c>
      <c r="G1583" s="473">
        <v>44522</v>
      </c>
      <c r="H1583" s="500"/>
      <c r="I1583" s="474" t="s">
        <v>511</v>
      </c>
      <c r="J1583" s="474">
        <v>511</v>
      </c>
      <c r="K1583" s="474">
        <v>5</v>
      </c>
      <c r="L1583" s="474">
        <v>56</v>
      </c>
      <c r="M1583" s="474">
        <v>0</v>
      </c>
      <c r="N1583" s="474">
        <v>1</v>
      </c>
      <c r="O1583" s="526" t="s">
        <v>545</v>
      </c>
      <c r="P1583" s="404"/>
      <c r="Q1583" s="405" t="s">
        <v>12692</v>
      </c>
      <c r="R1583" s="230" t="s">
        <v>14581</v>
      </c>
    </row>
    <row r="1584" spans="1:18" x14ac:dyDescent="0.25">
      <c r="A1584" s="576">
        <v>105914</v>
      </c>
      <c r="B1584" s="469">
        <v>6146.5</v>
      </c>
      <c r="C1584" s="401">
        <v>75</v>
      </c>
      <c r="D1584" s="470">
        <v>44501</v>
      </c>
      <c r="E1584" s="471">
        <v>10</v>
      </c>
      <c r="F1584" s="472">
        <v>44510</v>
      </c>
      <c r="G1584" s="473">
        <v>44522</v>
      </c>
      <c r="H1584" s="500"/>
      <c r="I1584" s="474" t="s">
        <v>511</v>
      </c>
      <c r="J1584" s="474">
        <v>287</v>
      </c>
      <c r="K1584" s="474">
        <v>45</v>
      </c>
      <c r="L1584" s="474">
        <v>39</v>
      </c>
      <c r="M1584" s="474">
        <v>1</v>
      </c>
      <c r="N1584" s="474">
        <v>1</v>
      </c>
      <c r="O1584" s="526" t="s">
        <v>13667</v>
      </c>
      <c r="P1584" s="404" t="s">
        <v>15428</v>
      </c>
      <c r="Q1584" s="405" t="s">
        <v>12656</v>
      </c>
      <c r="R1584" s="230" t="s">
        <v>14581</v>
      </c>
    </row>
    <row r="1585" spans="1:18" x14ac:dyDescent="0.25">
      <c r="A1585" s="576">
        <v>105915</v>
      </c>
      <c r="B1585" s="469">
        <v>3983</v>
      </c>
      <c r="C1585" s="401">
        <v>75</v>
      </c>
      <c r="D1585" s="470">
        <v>44501</v>
      </c>
      <c r="E1585" s="471">
        <v>10</v>
      </c>
      <c r="F1585" s="472">
        <v>44508</v>
      </c>
      <c r="G1585" s="473">
        <v>44522</v>
      </c>
      <c r="H1585" s="500"/>
      <c r="I1585" s="474" t="s">
        <v>511</v>
      </c>
      <c r="J1585" s="474">
        <v>173</v>
      </c>
      <c r="K1585" s="474">
        <v>18</v>
      </c>
      <c r="L1585" s="474">
        <v>50</v>
      </c>
      <c r="M1585" s="474">
        <v>1</v>
      </c>
      <c r="N1585" s="474">
        <v>1</v>
      </c>
      <c r="O1585" s="526" t="s">
        <v>13667</v>
      </c>
      <c r="P1585" s="404" t="s">
        <v>15429</v>
      </c>
      <c r="Q1585" s="405" t="s">
        <v>14574</v>
      </c>
      <c r="R1585" s="230" t="s">
        <v>14581</v>
      </c>
    </row>
    <row r="1586" spans="1:18" x14ac:dyDescent="0.25">
      <c r="A1586" s="576">
        <v>104894</v>
      </c>
      <c r="B1586" s="469">
        <v>1976.73</v>
      </c>
      <c r="C1586" s="452" t="s">
        <v>12773</v>
      </c>
      <c r="D1586" s="470">
        <v>44487</v>
      </c>
      <c r="E1586" s="471">
        <v>15</v>
      </c>
      <c r="F1586" s="472" t="s">
        <v>13655</v>
      </c>
      <c r="G1586" s="473" t="s">
        <v>15430</v>
      </c>
      <c r="H1586" s="500"/>
      <c r="I1586" s="474" t="s">
        <v>511</v>
      </c>
      <c r="J1586" s="474">
        <v>131</v>
      </c>
      <c r="K1586" s="474">
        <v>7</v>
      </c>
      <c r="L1586" s="474">
        <v>32</v>
      </c>
      <c r="M1586" s="474">
        <v>1</v>
      </c>
      <c r="N1586" s="474">
        <v>1</v>
      </c>
      <c r="O1586" s="526" t="s">
        <v>13667</v>
      </c>
      <c r="P1586" s="526"/>
      <c r="Q1586" s="405" t="s">
        <v>15375</v>
      </c>
      <c r="R1586" s="230" t="s">
        <v>14591</v>
      </c>
    </row>
    <row r="1587" spans="1:18" x14ac:dyDescent="0.25">
      <c r="A1587" s="576">
        <v>105291</v>
      </c>
      <c r="B1587" s="469">
        <v>2804.5</v>
      </c>
      <c r="C1587" s="401">
        <v>15</v>
      </c>
      <c r="D1587" s="470">
        <v>44488</v>
      </c>
      <c r="E1587" s="471">
        <v>10</v>
      </c>
      <c r="F1587" s="472">
        <v>44503</v>
      </c>
      <c r="G1587" s="473">
        <v>44517</v>
      </c>
      <c r="H1587" s="500"/>
      <c r="I1587" s="474" t="s">
        <v>511</v>
      </c>
      <c r="J1587" s="474">
        <v>446</v>
      </c>
      <c r="K1587" s="474">
        <v>41</v>
      </c>
      <c r="L1587" s="474">
        <v>33</v>
      </c>
      <c r="M1587" s="474">
        <v>1</v>
      </c>
      <c r="N1587" s="474">
        <v>1</v>
      </c>
      <c r="O1587" s="526" t="s">
        <v>13667</v>
      </c>
      <c r="P1587" s="526"/>
      <c r="Q1587" s="405" t="s">
        <v>12769</v>
      </c>
      <c r="R1587" s="230" t="s">
        <v>14591</v>
      </c>
    </row>
    <row r="1588" spans="1:18" x14ac:dyDescent="0.25">
      <c r="A1588" s="576">
        <v>103558</v>
      </c>
      <c r="B1588" s="469">
        <v>6284.9</v>
      </c>
      <c r="C1588" s="452">
        <v>85</v>
      </c>
      <c r="D1588" s="470">
        <v>44434</v>
      </c>
      <c r="E1588" s="471">
        <v>15</v>
      </c>
      <c r="F1588" s="472">
        <v>44509</v>
      </c>
      <c r="G1588" s="473">
        <v>44533</v>
      </c>
      <c r="H1588" s="500"/>
      <c r="I1588" s="474" t="s">
        <v>511</v>
      </c>
      <c r="J1588" s="474">
        <v>342</v>
      </c>
      <c r="K1588" s="474">
        <v>1</v>
      </c>
      <c r="L1588" s="474">
        <v>93</v>
      </c>
      <c r="M1588" s="474">
        <v>1</v>
      </c>
      <c r="N1588" s="474">
        <v>1</v>
      </c>
      <c r="O1588" s="526" t="s">
        <v>13672</v>
      </c>
      <c r="P1588" s="473"/>
      <c r="Q1588" s="405" t="s">
        <v>12804</v>
      </c>
      <c r="R1588" s="230" t="s">
        <v>14594</v>
      </c>
    </row>
    <row r="1589" spans="1:18" x14ac:dyDescent="0.25">
      <c r="A1589" s="576">
        <v>104586</v>
      </c>
      <c r="B1589" s="469">
        <v>251.72</v>
      </c>
      <c r="C1589" s="401">
        <v>58</v>
      </c>
      <c r="D1589" s="470">
        <v>44477</v>
      </c>
      <c r="E1589" s="471">
        <v>10</v>
      </c>
      <c r="F1589" s="472">
        <v>44467</v>
      </c>
      <c r="G1589" s="473">
        <v>44484</v>
      </c>
      <c r="H1589" s="500"/>
      <c r="I1589" s="474" t="s">
        <v>511</v>
      </c>
      <c r="J1589" s="474">
        <v>3</v>
      </c>
      <c r="K1589" s="474">
        <v>2</v>
      </c>
      <c r="L1589" s="474">
        <v>3</v>
      </c>
      <c r="M1589" s="474">
        <v>1</v>
      </c>
      <c r="N1589" s="474">
        <v>1</v>
      </c>
      <c r="O1589" s="526" t="s">
        <v>13667</v>
      </c>
      <c r="P1589" s="526"/>
      <c r="Q1589" s="405" t="s">
        <v>9187</v>
      </c>
      <c r="R1589" s="230" t="s">
        <v>14594</v>
      </c>
    </row>
    <row r="1590" spans="1:18" x14ac:dyDescent="0.25">
      <c r="A1590" s="576">
        <v>106057</v>
      </c>
      <c r="B1590" s="469">
        <v>1996.9</v>
      </c>
      <c r="C1590" s="401">
        <v>190</v>
      </c>
      <c r="D1590" s="470">
        <v>44491</v>
      </c>
      <c r="E1590" s="471">
        <v>10</v>
      </c>
      <c r="F1590" s="472" t="s">
        <v>13655</v>
      </c>
      <c r="G1590" s="473">
        <v>44515</v>
      </c>
      <c r="H1590" s="500"/>
      <c r="I1590" s="474" t="s">
        <v>511</v>
      </c>
      <c r="J1590" s="474">
        <v>34</v>
      </c>
      <c r="K1590" s="474">
        <v>3</v>
      </c>
      <c r="L1590" s="474">
        <v>22</v>
      </c>
      <c r="M1590" s="474">
        <v>1</v>
      </c>
      <c r="N1590" s="474">
        <v>1</v>
      </c>
      <c r="O1590" s="526" t="s">
        <v>13667</v>
      </c>
      <c r="P1590" s="404" t="s">
        <v>15431</v>
      </c>
      <c r="Q1590" s="405" t="s">
        <v>15432</v>
      </c>
      <c r="R1590" s="230" t="s">
        <v>14594</v>
      </c>
    </row>
    <row r="1591" spans="1:18" x14ac:dyDescent="0.25">
      <c r="A1591" s="307">
        <v>105807</v>
      </c>
      <c r="B1591" s="475">
        <v>2027.68</v>
      </c>
      <c r="C1591" s="534">
        <v>58</v>
      </c>
      <c r="D1591" s="476">
        <v>44510</v>
      </c>
      <c r="E1591" s="477">
        <v>10</v>
      </c>
      <c r="F1591" s="476" t="s">
        <v>13655</v>
      </c>
      <c r="G1591" s="310">
        <v>44516</v>
      </c>
      <c r="H1591" s="476"/>
      <c r="I1591" s="477" t="s">
        <v>511</v>
      </c>
      <c r="J1591" s="477">
        <v>178</v>
      </c>
      <c r="K1591" s="477">
        <v>0</v>
      </c>
      <c r="L1591" s="477">
        <v>34</v>
      </c>
      <c r="M1591" s="477">
        <v>1</v>
      </c>
      <c r="N1591" s="477">
        <v>1</v>
      </c>
      <c r="O1591" s="308" t="s">
        <v>13713</v>
      </c>
      <c r="P1591" s="312" t="s">
        <v>15433</v>
      </c>
      <c r="Q1591" s="313" t="s">
        <v>14241</v>
      </c>
      <c r="R1591" s="230" t="s">
        <v>14594</v>
      </c>
    </row>
    <row r="1592" spans="1:18" x14ac:dyDescent="0.25">
      <c r="A1592" s="576">
        <v>106208</v>
      </c>
      <c r="B1592" s="469">
        <v>8530.4</v>
      </c>
      <c r="C1592" s="401">
        <v>40</v>
      </c>
      <c r="D1592" s="470">
        <v>44508</v>
      </c>
      <c r="E1592" s="471">
        <v>5</v>
      </c>
      <c r="F1592" s="472" t="s">
        <v>13655</v>
      </c>
      <c r="G1592" s="473">
        <v>44516</v>
      </c>
      <c r="H1592" s="500"/>
      <c r="I1592" s="474" t="s">
        <v>511</v>
      </c>
      <c r="J1592" s="474">
        <v>819</v>
      </c>
      <c r="K1592" s="474">
        <v>45</v>
      </c>
      <c r="L1592" s="474">
        <v>63</v>
      </c>
      <c r="M1592" s="474">
        <v>1</v>
      </c>
      <c r="N1592" s="474">
        <v>1</v>
      </c>
      <c r="O1592" s="526" t="s">
        <v>13719</v>
      </c>
      <c r="P1592" s="404"/>
      <c r="Q1592" s="405" t="s">
        <v>14574</v>
      </c>
      <c r="R1592" s="230" t="s">
        <v>15434</v>
      </c>
    </row>
    <row r="1593" spans="1:18" x14ac:dyDescent="0.25">
      <c r="A1593" s="714">
        <v>104419</v>
      </c>
      <c r="B1593" s="469">
        <v>4582.5</v>
      </c>
      <c r="C1593" s="670">
        <v>450</v>
      </c>
      <c r="D1593" s="472">
        <v>44487</v>
      </c>
      <c r="E1593" s="474">
        <v>15</v>
      </c>
      <c r="F1593" s="472">
        <v>44495</v>
      </c>
      <c r="G1593" s="473">
        <v>44515</v>
      </c>
      <c r="H1593" s="500"/>
      <c r="I1593" s="474" t="s">
        <v>511</v>
      </c>
      <c r="J1593" s="474">
        <v>60</v>
      </c>
      <c r="K1593" s="474">
        <v>1</v>
      </c>
      <c r="L1593" s="474">
        <v>30</v>
      </c>
      <c r="M1593" s="474">
        <v>1</v>
      </c>
      <c r="N1593" s="474">
        <v>1</v>
      </c>
      <c r="O1593" s="526" t="s">
        <v>13667</v>
      </c>
      <c r="P1593" s="404"/>
      <c r="Q1593" s="405" t="s">
        <v>12795</v>
      </c>
      <c r="R1593" s="230" t="s">
        <v>15434</v>
      </c>
    </row>
    <row r="1594" spans="1:18" x14ac:dyDescent="0.25">
      <c r="A1594" s="185">
        <v>105652</v>
      </c>
      <c r="B1594" s="560">
        <v>3075</v>
      </c>
      <c r="C1594" s="187">
        <v>50</v>
      </c>
      <c r="D1594" s="561">
        <v>44511</v>
      </c>
      <c r="E1594" s="562">
        <v>2</v>
      </c>
      <c r="F1594" s="563" t="s">
        <v>13655</v>
      </c>
      <c r="G1594" s="190" t="s">
        <v>724</v>
      </c>
      <c r="H1594" s="500"/>
      <c r="I1594" s="559" t="s">
        <v>511</v>
      </c>
      <c r="J1594" s="559">
        <v>1</v>
      </c>
      <c r="K1594" s="559">
        <v>1</v>
      </c>
      <c r="L1594" s="559">
        <v>1</v>
      </c>
      <c r="M1594" s="559">
        <v>1</v>
      </c>
      <c r="N1594" s="559">
        <v>0</v>
      </c>
      <c r="O1594" s="186" t="s">
        <v>798</v>
      </c>
      <c r="P1594" s="192"/>
      <c r="Q1594" s="193" t="s">
        <v>12721</v>
      </c>
      <c r="R1594" s="230" t="s">
        <v>15434</v>
      </c>
    </row>
    <row r="1595" spans="1:18" x14ac:dyDescent="0.25">
      <c r="A1595" s="846">
        <v>105234</v>
      </c>
      <c r="B1595" s="847">
        <v>2793</v>
      </c>
      <c r="C1595" s="847">
        <v>10</v>
      </c>
      <c r="D1595" s="848">
        <v>44491</v>
      </c>
      <c r="E1595" s="849">
        <v>5</v>
      </c>
      <c r="F1595" s="472">
        <v>44508</v>
      </c>
      <c r="G1595" s="473">
        <v>44515</v>
      </c>
      <c r="H1595" s="500"/>
      <c r="I1595" s="474" t="s">
        <v>511</v>
      </c>
      <c r="J1595" s="474">
        <v>529</v>
      </c>
      <c r="K1595" s="474">
        <v>18</v>
      </c>
      <c r="L1595" s="474">
        <v>70</v>
      </c>
      <c r="M1595" s="474">
        <v>0</v>
      </c>
      <c r="N1595" s="474">
        <v>1</v>
      </c>
      <c r="O1595" s="526" t="s">
        <v>640</v>
      </c>
      <c r="P1595" s="404"/>
      <c r="Q1595" s="405" t="s">
        <v>14574</v>
      </c>
      <c r="R1595" s="887" t="s">
        <v>14603</v>
      </c>
    </row>
    <row r="1596" spans="1:18" x14ac:dyDescent="0.25">
      <c r="A1596" s="307">
        <v>105807</v>
      </c>
      <c r="B1596" s="475">
        <v>2971.6</v>
      </c>
      <c r="C1596" s="534" t="s">
        <v>12802</v>
      </c>
      <c r="D1596" s="476">
        <v>44510</v>
      </c>
      <c r="E1596" s="477">
        <v>10</v>
      </c>
      <c r="F1596" s="476" t="s">
        <v>13655</v>
      </c>
      <c r="G1596" s="310">
        <v>44511</v>
      </c>
      <c r="H1596" s="476"/>
      <c r="I1596" s="477" t="s">
        <v>511</v>
      </c>
      <c r="J1596" s="477">
        <v>178</v>
      </c>
      <c r="K1596" s="477">
        <v>0</v>
      </c>
      <c r="L1596" s="477">
        <v>34</v>
      </c>
      <c r="M1596" s="477">
        <v>1</v>
      </c>
      <c r="N1596" s="477">
        <v>1</v>
      </c>
      <c r="O1596" s="308" t="s">
        <v>13713</v>
      </c>
      <c r="P1596" s="312" t="s">
        <v>15433</v>
      </c>
      <c r="Q1596" s="313" t="s">
        <v>14241</v>
      </c>
      <c r="R1596" s="887" t="s">
        <v>14603</v>
      </c>
    </row>
    <row r="1597" spans="1:18" x14ac:dyDescent="0.25">
      <c r="A1597" s="715">
        <v>106084</v>
      </c>
      <c r="B1597" s="528">
        <v>4072</v>
      </c>
      <c r="C1597" s="333">
        <v>12</v>
      </c>
      <c r="D1597" s="530">
        <v>44502</v>
      </c>
      <c r="E1597" s="531">
        <v>2</v>
      </c>
      <c r="F1597" s="530">
        <v>44509</v>
      </c>
      <c r="G1597" s="334">
        <v>44511</v>
      </c>
      <c r="H1597" s="530"/>
      <c r="I1597" s="531" t="s">
        <v>511</v>
      </c>
      <c r="J1597" s="531">
        <v>335</v>
      </c>
      <c r="K1597" s="531">
        <v>1</v>
      </c>
      <c r="L1597" s="531">
        <v>85</v>
      </c>
      <c r="M1597" s="531">
        <v>1</v>
      </c>
      <c r="N1597" s="531">
        <v>1</v>
      </c>
      <c r="O1597" s="332" t="s">
        <v>13667</v>
      </c>
      <c r="P1597" s="532"/>
      <c r="Q1597" s="888" t="s">
        <v>12714</v>
      </c>
      <c r="R1597" s="887" t="s">
        <v>14603</v>
      </c>
    </row>
    <row r="1598" spans="1:18" x14ac:dyDescent="0.25">
      <c r="A1598" s="846">
        <v>106107</v>
      </c>
      <c r="B1598" s="847">
        <v>0</v>
      </c>
      <c r="C1598" s="847">
        <v>64</v>
      </c>
      <c r="D1598" s="848"/>
      <c r="E1598" s="849"/>
      <c r="F1598" s="472"/>
      <c r="G1598" s="473">
        <v>44511</v>
      </c>
      <c r="H1598" s="500"/>
      <c r="I1598" s="474" t="s">
        <v>511</v>
      </c>
      <c r="J1598" s="474">
        <v>109</v>
      </c>
      <c r="K1598" s="474">
        <v>18</v>
      </c>
      <c r="L1598" s="474">
        <v>61</v>
      </c>
      <c r="M1598" s="474">
        <v>1</v>
      </c>
      <c r="N1598" s="474">
        <v>1</v>
      </c>
      <c r="O1598" s="526" t="s">
        <v>13667</v>
      </c>
      <c r="P1598" s="745" t="s">
        <v>15435</v>
      </c>
      <c r="Q1598" s="405" t="s">
        <v>12808</v>
      </c>
      <c r="R1598" s="887" t="s">
        <v>14607</v>
      </c>
    </row>
    <row r="1599" spans="1:18" x14ac:dyDescent="0.25">
      <c r="A1599" s="576">
        <v>106413</v>
      </c>
      <c r="B1599" s="469">
        <v>4634.16</v>
      </c>
      <c r="C1599" s="401">
        <v>102</v>
      </c>
      <c r="D1599" s="470">
        <v>44504</v>
      </c>
      <c r="E1599" s="471">
        <v>5</v>
      </c>
      <c r="F1599" s="472" t="s">
        <v>13655</v>
      </c>
      <c r="G1599" s="473">
        <v>44510</v>
      </c>
      <c r="H1599" s="500"/>
      <c r="I1599" s="474" t="s">
        <v>511</v>
      </c>
      <c r="J1599" s="474">
        <v>154</v>
      </c>
      <c r="K1599" s="474">
        <v>8</v>
      </c>
      <c r="L1599" s="474">
        <v>57</v>
      </c>
      <c r="M1599" s="474">
        <v>1</v>
      </c>
      <c r="N1599" s="474">
        <v>1</v>
      </c>
      <c r="O1599" s="526" t="s">
        <v>13713</v>
      </c>
      <c r="P1599" s="404"/>
      <c r="Q1599" s="405" t="s">
        <v>12769</v>
      </c>
      <c r="R1599" s="887" t="s">
        <v>14607</v>
      </c>
    </row>
    <row r="1600" spans="1:18" x14ac:dyDescent="0.25">
      <c r="A1600" s="846">
        <v>105822</v>
      </c>
      <c r="B1600" s="847">
        <v>2273.9</v>
      </c>
      <c r="C1600" s="847">
        <v>35</v>
      </c>
      <c r="D1600" s="848">
        <v>44497</v>
      </c>
      <c r="E1600" s="849">
        <v>9</v>
      </c>
      <c r="F1600" s="472">
        <v>44498</v>
      </c>
      <c r="G1600" s="473">
        <v>44511</v>
      </c>
      <c r="H1600" s="500"/>
      <c r="I1600" s="474" t="s">
        <v>511</v>
      </c>
      <c r="J1600" s="474">
        <v>109</v>
      </c>
      <c r="K1600" s="474">
        <v>18</v>
      </c>
      <c r="L1600" s="474">
        <v>61</v>
      </c>
      <c r="M1600" s="474">
        <v>1</v>
      </c>
      <c r="N1600" s="474">
        <v>1</v>
      </c>
      <c r="O1600" s="526" t="s">
        <v>13667</v>
      </c>
      <c r="P1600" s="745" t="s">
        <v>15436</v>
      </c>
      <c r="Q1600" s="405" t="s">
        <v>12808</v>
      </c>
      <c r="R1600" s="887" t="s">
        <v>14607</v>
      </c>
    </row>
    <row r="1601" spans="1:18" x14ac:dyDescent="0.25">
      <c r="A1601" s="576">
        <v>106111</v>
      </c>
      <c r="B1601" s="469">
        <v>4634.16</v>
      </c>
      <c r="C1601" s="401">
        <v>102</v>
      </c>
      <c r="D1601" s="470">
        <v>44504</v>
      </c>
      <c r="E1601" s="471">
        <v>5</v>
      </c>
      <c r="F1601" s="472" t="s">
        <v>13655</v>
      </c>
      <c r="G1601" s="473">
        <v>44510</v>
      </c>
      <c r="H1601" s="500"/>
      <c r="I1601" s="474" t="s">
        <v>511</v>
      </c>
      <c r="J1601" s="474">
        <v>154</v>
      </c>
      <c r="K1601" s="474">
        <v>8</v>
      </c>
      <c r="L1601" s="474">
        <v>57</v>
      </c>
      <c r="M1601" s="474">
        <v>1</v>
      </c>
      <c r="N1601" s="474">
        <v>1</v>
      </c>
      <c r="O1601" s="526" t="s">
        <v>13713</v>
      </c>
      <c r="P1601" s="404"/>
      <c r="Q1601" s="405" t="s">
        <v>12769</v>
      </c>
      <c r="R1601" s="887" t="s">
        <v>14607</v>
      </c>
    </row>
    <row r="1602" spans="1:18" x14ac:dyDescent="0.25">
      <c r="A1602" s="576">
        <v>106241</v>
      </c>
      <c r="B1602" s="469">
        <v>690</v>
      </c>
      <c r="C1602" s="401" t="s">
        <v>15437</v>
      </c>
      <c r="D1602" s="470">
        <v>44505</v>
      </c>
      <c r="E1602" s="471">
        <v>5</v>
      </c>
      <c r="F1602" s="472">
        <v>44503</v>
      </c>
      <c r="G1602" s="473" t="s">
        <v>15438</v>
      </c>
      <c r="H1602" s="500"/>
      <c r="I1602" s="474" t="s">
        <v>511</v>
      </c>
      <c r="J1602" s="474"/>
      <c r="K1602" s="474"/>
      <c r="L1602" s="474"/>
      <c r="M1602" s="474"/>
      <c r="N1602" s="474"/>
      <c r="O1602" s="526"/>
      <c r="P1602" s="404" t="s">
        <v>12616</v>
      </c>
      <c r="Q1602" s="405" t="s">
        <v>12769</v>
      </c>
      <c r="R1602" s="887" t="s">
        <v>14607</v>
      </c>
    </row>
    <row r="1603" spans="1:18" x14ac:dyDescent="0.25">
      <c r="A1603" s="889">
        <v>105937</v>
      </c>
      <c r="B1603" s="890">
        <v>5684.75</v>
      </c>
      <c r="C1603" s="890">
        <v>25</v>
      </c>
      <c r="D1603" s="891">
        <v>44489</v>
      </c>
      <c r="E1603" s="892">
        <v>3</v>
      </c>
      <c r="F1603" s="893">
        <v>44504</v>
      </c>
      <c r="G1603" s="894">
        <v>44509</v>
      </c>
      <c r="H1603" s="893"/>
      <c r="I1603" s="895" t="s">
        <v>511</v>
      </c>
      <c r="J1603" s="895">
        <v>466</v>
      </c>
      <c r="K1603" s="895">
        <v>0</v>
      </c>
      <c r="L1603" s="895">
        <v>83</v>
      </c>
      <c r="M1603" s="895">
        <v>1</v>
      </c>
      <c r="N1603" s="895">
        <v>1</v>
      </c>
      <c r="O1603" s="896"/>
      <c r="P1603" s="897"/>
      <c r="Q1603" s="898" t="s">
        <v>14554</v>
      </c>
      <c r="R1603" s="899" t="s">
        <v>14608</v>
      </c>
    </row>
    <row r="1604" spans="1:18" x14ac:dyDescent="0.25">
      <c r="A1604" s="576">
        <v>106112</v>
      </c>
      <c r="B1604" s="469">
        <v>4654.7299999999996</v>
      </c>
      <c r="C1604" s="401">
        <v>103</v>
      </c>
      <c r="D1604" s="470">
        <v>44504</v>
      </c>
      <c r="E1604" s="471">
        <v>5</v>
      </c>
      <c r="F1604" s="472">
        <v>44503</v>
      </c>
      <c r="G1604" s="473">
        <v>44509</v>
      </c>
      <c r="H1604" s="500"/>
      <c r="I1604" s="474" t="s">
        <v>511</v>
      </c>
      <c r="J1604" s="474">
        <v>134</v>
      </c>
      <c r="K1604" s="474">
        <v>18</v>
      </c>
      <c r="L1604" s="474">
        <v>47</v>
      </c>
      <c r="M1604" s="474">
        <v>0</v>
      </c>
      <c r="N1604" s="474">
        <v>1</v>
      </c>
      <c r="O1604" s="526" t="s">
        <v>640</v>
      </c>
      <c r="P1604" s="404"/>
      <c r="Q1604" s="405" t="s">
        <v>12769</v>
      </c>
      <c r="R1604" s="230" t="s">
        <v>14608</v>
      </c>
    </row>
    <row r="1605" spans="1:18" x14ac:dyDescent="0.25">
      <c r="A1605" s="576">
        <v>105928</v>
      </c>
      <c r="B1605" s="469">
        <v>2685</v>
      </c>
      <c r="C1605" s="401">
        <v>250</v>
      </c>
      <c r="D1605" s="470">
        <v>44515</v>
      </c>
      <c r="E1605" s="471">
        <v>10</v>
      </c>
      <c r="F1605" s="472">
        <v>44501</v>
      </c>
      <c r="G1605" s="473">
        <v>44515</v>
      </c>
      <c r="H1605" s="500"/>
      <c r="I1605" s="474" t="s">
        <v>511</v>
      </c>
      <c r="J1605" s="474">
        <v>24</v>
      </c>
      <c r="K1605" s="474">
        <v>6</v>
      </c>
      <c r="L1605" s="474">
        <v>9</v>
      </c>
      <c r="M1605" s="474">
        <v>0</v>
      </c>
      <c r="N1605" s="474">
        <v>1</v>
      </c>
      <c r="O1605" s="526" t="s">
        <v>545</v>
      </c>
      <c r="P1605" s="404" t="s">
        <v>15439</v>
      </c>
      <c r="Q1605" s="405" t="s">
        <v>15440</v>
      </c>
      <c r="R1605" s="230" t="s">
        <v>14610</v>
      </c>
    </row>
    <row r="1606" spans="1:18" x14ac:dyDescent="0.25">
      <c r="A1606" s="576">
        <v>105669</v>
      </c>
      <c r="B1606" s="469">
        <v>3498</v>
      </c>
      <c r="C1606" s="401">
        <v>10</v>
      </c>
      <c r="D1606" s="470">
        <v>44498</v>
      </c>
      <c r="E1606" s="471">
        <v>5</v>
      </c>
      <c r="F1606" s="472">
        <v>44503</v>
      </c>
      <c r="G1606" s="473">
        <v>44510</v>
      </c>
      <c r="H1606" s="500"/>
      <c r="I1606" s="474" t="s">
        <v>511</v>
      </c>
      <c r="J1606" s="474">
        <v>639</v>
      </c>
      <c r="K1606" s="474">
        <v>9</v>
      </c>
      <c r="L1606" s="474">
        <v>126</v>
      </c>
      <c r="M1606" s="474">
        <v>1</v>
      </c>
      <c r="N1606" s="474">
        <v>1</v>
      </c>
      <c r="O1606" s="526" t="s">
        <v>13672</v>
      </c>
      <c r="P1606" s="526" t="s">
        <v>15441</v>
      </c>
      <c r="Q1606" s="405" t="s">
        <v>12769</v>
      </c>
      <c r="R1606" s="230" t="s">
        <v>14610</v>
      </c>
    </row>
    <row r="1607" spans="1:18" x14ac:dyDescent="0.25">
      <c r="A1607" s="846">
        <v>105905</v>
      </c>
      <c r="B1607" s="847">
        <v>1415.7</v>
      </c>
      <c r="C1607" s="847">
        <v>22</v>
      </c>
      <c r="D1607" s="848">
        <v>44512</v>
      </c>
      <c r="E1607" s="849">
        <v>10</v>
      </c>
      <c r="F1607" s="472">
        <v>44498</v>
      </c>
      <c r="G1607" s="473">
        <v>44512</v>
      </c>
      <c r="H1607" s="500"/>
      <c r="I1607" s="474" t="s">
        <v>511</v>
      </c>
      <c r="J1607" s="474">
        <v>123</v>
      </c>
      <c r="K1607" s="474">
        <v>12</v>
      </c>
      <c r="L1607" s="474">
        <v>45</v>
      </c>
      <c r="M1607" s="474">
        <v>0</v>
      </c>
      <c r="N1607" s="474">
        <v>1</v>
      </c>
      <c r="O1607" s="526" t="s">
        <v>545</v>
      </c>
      <c r="P1607" s="745" t="s">
        <v>15442</v>
      </c>
      <c r="Q1607" s="405" t="s">
        <v>12808</v>
      </c>
      <c r="R1607" s="230" t="s">
        <v>14610</v>
      </c>
    </row>
    <row r="1608" spans="1:18" x14ac:dyDescent="0.25">
      <c r="A1608" s="576">
        <v>105716</v>
      </c>
      <c r="B1608" s="469">
        <v>3586.5</v>
      </c>
      <c r="C1608" s="401">
        <v>50</v>
      </c>
      <c r="D1608" s="470">
        <v>44477</v>
      </c>
      <c r="E1608" s="471">
        <v>5</v>
      </c>
      <c r="F1608" s="472">
        <v>44501</v>
      </c>
      <c r="G1608" s="473">
        <v>44508</v>
      </c>
      <c r="H1608" s="500"/>
      <c r="I1608" s="474" t="s">
        <v>511</v>
      </c>
      <c r="J1608" s="474">
        <v>307</v>
      </c>
      <c r="K1608" s="474">
        <v>1</v>
      </c>
      <c r="L1608" s="474">
        <v>80</v>
      </c>
      <c r="M1608" s="474">
        <v>1</v>
      </c>
      <c r="N1608" s="474">
        <v>1</v>
      </c>
      <c r="O1608" s="526" t="s">
        <v>13672</v>
      </c>
      <c r="P1608" s="404" t="s">
        <v>15443</v>
      </c>
      <c r="Q1608" s="405" t="s">
        <v>4282</v>
      </c>
      <c r="R1608" s="230" t="s">
        <v>14610</v>
      </c>
    </row>
    <row r="1609" spans="1:18" x14ac:dyDescent="0.25">
      <c r="A1609" s="576">
        <v>105244</v>
      </c>
      <c r="B1609" s="469">
        <v>1988</v>
      </c>
      <c r="C1609" s="401">
        <v>24</v>
      </c>
      <c r="D1609" s="470">
        <v>44504</v>
      </c>
      <c r="E1609" s="471">
        <v>5</v>
      </c>
      <c r="F1609" s="472">
        <v>44503</v>
      </c>
      <c r="G1609" s="473">
        <v>44510</v>
      </c>
      <c r="H1609" s="500"/>
      <c r="I1609" s="474" t="s">
        <v>511</v>
      </c>
      <c r="J1609" s="474">
        <v>31</v>
      </c>
      <c r="K1609" s="474">
        <v>33</v>
      </c>
      <c r="L1609" s="474">
        <v>1</v>
      </c>
      <c r="M1609" s="474">
        <v>1</v>
      </c>
      <c r="N1609" s="474">
        <v>1</v>
      </c>
      <c r="O1609" s="526" t="s">
        <v>13667</v>
      </c>
      <c r="P1609" s="404"/>
      <c r="Q1609" s="405" t="s">
        <v>12769</v>
      </c>
      <c r="R1609" s="230" t="s">
        <v>15444</v>
      </c>
    </row>
    <row r="1610" spans="1:18" x14ac:dyDescent="0.25">
      <c r="A1610" s="576" t="s">
        <v>15445</v>
      </c>
      <c r="B1610" s="469">
        <v>2221</v>
      </c>
      <c r="C1610" s="401">
        <v>6</v>
      </c>
      <c r="D1610" s="470">
        <v>44427</v>
      </c>
      <c r="E1610" s="471">
        <v>10</v>
      </c>
      <c r="F1610" s="472">
        <v>44496</v>
      </c>
      <c r="G1610" s="473">
        <v>44510</v>
      </c>
      <c r="H1610" s="500"/>
      <c r="I1610" s="474" t="s">
        <v>511</v>
      </c>
      <c r="J1610" s="474">
        <v>297</v>
      </c>
      <c r="K1610" s="474">
        <v>4</v>
      </c>
      <c r="L1610" s="474">
        <v>162</v>
      </c>
      <c r="M1610" s="474">
        <v>1</v>
      </c>
      <c r="N1610" s="474">
        <v>1</v>
      </c>
      <c r="O1610" s="526" t="s">
        <v>13713</v>
      </c>
      <c r="P1610" s="404" t="s">
        <v>187</v>
      </c>
      <c r="Q1610" s="405" t="s">
        <v>12795</v>
      </c>
      <c r="R1610" s="230" t="s">
        <v>15444</v>
      </c>
    </row>
    <row r="1611" spans="1:18" x14ac:dyDescent="0.25">
      <c r="A1611" s="576">
        <v>105264</v>
      </c>
      <c r="B1611" s="469">
        <v>2578.5</v>
      </c>
      <c r="C1611" s="401">
        <v>50</v>
      </c>
      <c r="D1611" s="470">
        <v>44530</v>
      </c>
      <c r="E1611" s="471">
        <v>5</v>
      </c>
      <c r="F1611" s="472">
        <v>44498</v>
      </c>
      <c r="G1611" s="473">
        <v>44505</v>
      </c>
      <c r="H1611" s="500"/>
      <c r="I1611" s="474" t="s">
        <v>511</v>
      </c>
      <c r="J1611" s="474">
        <v>117</v>
      </c>
      <c r="K1611" s="474">
        <v>0</v>
      </c>
      <c r="L1611" s="474">
        <v>32</v>
      </c>
      <c r="M1611" s="474">
        <v>1</v>
      </c>
      <c r="N1611" s="474">
        <v>1</v>
      </c>
      <c r="O1611" s="526" t="s">
        <v>13667</v>
      </c>
      <c r="P1611" s="404"/>
      <c r="Q1611" s="405" t="s">
        <v>12808</v>
      </c>
      <c r="R1611" s="230" t="s">
        <v>15444</v>
      </c>
    </row>
    <row r="1612" spans="1:18" x14ac:dyDescent="0.25">
      <c r="A1612" s="576">
        <v>105552</v>
      </c>
      <c r="B1612" s="469">
        <v>4176</v>
      </c>
      <c r="C1612" s="401">
        <v>10</v>
      </c>
      <c r="D1612" s="470">
        <v>44496</v>
      </c>
      <c r="E1612" s="471">
        <v>10</v>
      </c>
      <c r="F1612" s="472">
        <v>44491</v>
      </c>
      <c r="G1612" s="473">
        <v>44505</v>
      </c>
      <c r="H1612" s="500"/>
      <c r="I1612" s="474" t="s">
        <v>511</v>
      </c>
      <c r="J1612" s="474">
        <v>522</v>
      </c>
      <c r="K1612" s="474">
        <v>0</v>
      </c>
      <c r="L1612" s="474">
        <v>124</v>
      </c>
      <c r="M1612" s="474">
        <v>1</v>
      </c>
      <c r="N1612" s="474">
        <v>1</v>
      </c>
      <c r="O1612" s="526" t="s">
        <v>13672</v>
      </c>
      <c r="P1612" s="526" t="s">
        <v>15446</v>
      </c>
      <c r="Q1612" s="405" t="s">
        <v>12846</v>
      </c>
      <c r="R1612" s="230" t="s">
        <v>15444</v>
      </c>
    </row>
    <row r="1613" spans="1:18" x14ac:dyDescent="0.25">
      <c r="A1613" s="576">
        <v>105111</v>
      </c>
      <c r="B1613" s="469">
        <v>6788.5</v>
      </c>
      <c r="C1613" s="401">
        <v>350</v>
      </c>
      <c r="D1613" s="470">
        <v>44474</v>
      </c>
      <c r="E1613" s="471">
        <v>10</v>
      </c>
      <c r="F1613" s="472">
        <v>44491</v>
      </c>
      <c r="G1613" s="473">
        <v>44505</v>
      </c>
      <c r="H1613" s="500"/>
      <c r="I1613" s="474" t="s">
        <v>511</v>
      </c>
      <c r="J1613" s="474">
        <v>104</v>
      </c>
      <c r="K1613" s="474">
        <v>0</v>
      </c>
      <c r="L1613" s="474">
        <v>58</v>
      </c>
      <c r="M1613" s="474">
        <v>0</v>
      </c>
      <c r="N1613" s="474">
        <v>1</v>
      </c>
      <c r="O1613" s="526" t="s">
        <v>640</v>
      </c>
      <c r="P1613" s="526"/>
      <c r="Q1613" s="405" t="s">
        <v>12846</v>
      </c>
      <c r="R1613" s="230" t="s">
        <v>15444</v>
      </c>
    </row>
    <row r="1614" spans="1:18" x14ac:dyDescent="0.25">
      <c r="A1614" s="576">
        <v>104432</v>
      </c>
      <c r="B1614" s="469">
        <v>132</v>
      </c>
      <c r="C1614" s="452">
        <v>22</v>
      </c>
      <c r="D1614" s="470">
        <v>44453</v>
      </c>
      <c r="E1614" s="860">
        <v>10</v>
      </c>
      <c r="F1614" s="472">
        <v>44496</v>
      </c>
      <c r="G1614" s="473">
        <v>44510</v>
      </c>
      <c r="H1614" s="500"/>
      <c r="I1614" s="474" t="s">
        <v>511</v>
      </c>
      <c r="J1614" s="474">
        <v>34</v>
      </c>
      <c r="K1614" s="474">
        <v>0</v>
      </c>
      <c r="L1614" s="474">
        <v>11</v>
      </c>
      <c r="M1614" s="474">
        <v>0</v>
      </c>
      <c r="N1614" s="474">
        <v>1</v>
      </c>
      <c r="O1614" s="526" t="s">
        <v>545</v>
      </c>
      <c r="P1614" s="526"/>
      <c r="Q1614" s="405" t="s">
        <v>252</v>
      </c>
      <c r="R1614" s="230" t="s">
        <v>14614</v>
      </c>
    </row>
    <row r="1615" spans="1:18" x14ac:dyDescent="0.25">
      <c r="A1615" s="576">
        <v>105655</v>
      </c>
      <c r="B1615" s="469">
        <v>1470</v>
      </c>
      <c r="C1615" s="401">
        <v>25</v>
      </c>
      <c r="D1615" s="470">
        <v>44497</v>
      </c>
      <c r="E1615" s="471">
        <v>10</v>
      </c>
      <c r="F1615" s="472">
        <v>44491</v>
      </c>
      <c r="G1615" s="473">
        <v>44505</v>
      </c>
      <c r="H1615" s="500"/>
      <c r="I1615" s="474" t="s">
        <v>511</v>
      </c>
      <c r="J1615" s="474">
        <v>17</v>
      </c>
      <c r="K1615" s="474">
        <v>0</v>
      </c>
      <c r="L1615" s="474">
        <v>7</v>
      </c>
      <c r="M1615" s="474">
        <v>0</v>
      </c>
      <c r="N1615" s="474">
        <v>1</v>
      </c>
      <c r="O1615" s="526" t="s">
        <v>545</v>
      </c>
      <c r="P1615" s="404"/>
      <c r="Q1615" s="405" t="s">
        <v>12846</v>
      </c>
      <c r="R1615" s="230" t="s">
        <v>14614</v>
      </c>
    </row>
    <row r="1616" spans="1:18" x14ac:dyDescent="0.25">
      <c r="A1616" s="576">
        <v>103558</v>
      </c>
      <c r="B1616" s="469">
        <v>2513.96</v>
      </c>
      <c r="C1616" s="452">
        <v>34</v>
      </c>
      <c r="D1616" s="470">
        <v>44434</v>
      </c>
      <c r="E1616" s="471">
        <v>15</v>
      </c>
      <c r="F1616" s="472" t="s">
        <v>13655</v>
      </c>
      <c r="G1616" s="473">
        <v>44505</v>
      </c>
      <c r="H1616" s="500"/>
      <c r="I1616" s="474" t="s">
        <v>511</v>
      </c>
      <c r="J1616" s="474">
        <v>342</v>
      </c>
      <c r="K1616" s="474">
        <v>1</v>
      </c>
      <c r="L1616" s="474">
        <v>93</v>
      </c>
      <c r="M1616" s="474">
        <v>1</v>
      </c>
      <c r="N1616" s="474">
        <v>1</v>
      </c>
      <c r="O1616" s="526" t="s">
        <v>13672</v>
      </c>
      <c r="P1616" s="473" t="s">
        <v>15447</v>
      </c>
      <c r="Q1616" s="405" t="s">
        <v>14970</v>
      </c>
      <c r="R1616" s="230" t="s">
        <v>14614</v>
      </c>
    </row>
    <row r="1617" spans="1:18" x14ac:dyDescent="0.25">
      <c r="A1617" s="307">
        <v>106107</v>
      </c>
      <c r="B1617" s="475">
        <v>3679.2</v>
      </c>
      <c r="C1617" s="309">
        <v>70</v>
      </c>
      <c r="D1617" s="476">
        <v>44504</v>
      </c>
      <c r="E1617" s="477">
        <v>3</v>
      </c>
      <c r="F1617" s="476">
        <v>44501</v>
      </c>
      <c r="G1617" s="310">
        <v>44504</v>
      </c>
      <c r="H1617" s="476"/>
      <c r="I1617" s="477" t="s">
        <v>511</v>
      </c>
      <c r="J1617" s="477">
        <v>46</v>
      </c>
      <c r="K1617" s="477">
        <v>1</v>
      </c>
      <c r="L1617" s="477">
        <v>27</v>
      </c>
      <c r="M1617" s="477">
        <v>1</v>
      </c>
      <c r="N1617" s="477">
        <v>1</v>
      </c>
      <c r="O1617" s="308" t="s">
        <v>13667</v>
      </c>
      <c r="P1617" s="312"/>
      <c r="Q1617" s="313" t="s">
        <v>4282</v>
      </c>
      <c r="R1617" s="230" t="s">
        <v>14614</v>
      </c>
    </row>
    <row r="1618" spans="1:18" x14ac:dyDescent="0.25">
      <c r="A1618" s="307">
        <v>105795</v>
      </c>
      <c r="B1618" s="475">
        <v>3853</v>
      </c>
      <c r="C1618" s="309">
        <v>20</v>
      </c>
      <c r="D1618" s="476">
        <v>44482</v>
      </c>
      <c r="E1618" s="477">
        <v>3</v>
      </c>
      <c r="F1618" s="476">
        <v>44501</v>
      </c>
      <c r="G1618" s="310">
        <v>44504</v>
      </c>
      <c r="H1618" s="476"/>
      <c r="I1618" s="477" t="s">
        <v>511</v>
      </c>
      <c r="J1618" s="477">
        <v>297</v>
      </c>
      <c r="K1618" s="477">
        <v>15</v>
      </c>
      <c r="L1618" s="477">
        <v>36</v>
      </c>
      <c r="M1618" s="477">
        <v>1</v>
      </c>
      <c r="N1618" s="477">
        <v>1</v>
      </c>
      <c r="O1618" s="308" t="s">
        <v>13667</v>
      </c>
      <c r="P1618" s="312"/>
      <c r="Q1618" s="313" t="s">
        <v>4282</v>
      </c>
      <c r="R1618" s="230" t="s">
        <v>14614</v>
      </c>
    </row>
    <row r="1619" spans="1:18" x14ac:dyDescent="0.25">
      <c r="A1619" s="576">
        <v>105016</v>
      </c>
      <c r="B1619" s="469">
        <v>14278.4</v>
      </c>
      <c r="C1619" s="401">
        <v>132</v>
      </c>
      <c r="D1619" s="470">
        <v>44483</v>
      </c>
      <c r="E1619" s="471">
        <v>5</v>
      </c>
      <c r="F1619" s="472">
        <v>44496</v>
      </c>
      <c r="G1619" s="473">
        <v>44503</v>
      </c>
      <c r="H1619" s="500"/>
      <c r="I1619" s="474" t="s">
        <v>511</v>
      </c>
      <c r="J1619" s="474">
        <v>20</v>
      </c>
      <c r="K1619" s="474">
        <v>1</v>
      </c>
      <c r="L1619" s="474">
        <v>14</v>
      </c>
      <c r="M1619" s="474">
        <v>1</v>
      </c>
      <c r="N1619" s="474">
        <v>1</v>
      </c>
      <c r="O1619" s="526" t="s">
        <v>13667</v>
      </c>
      <c r="P1619" s="526" t="s">
        <v>15448</v>
      </c>
      <c r="Q1619" s="405" t="s">
        <v>12795</v>
      </c>
      <c r="R1619" s="887" t="s">
        <v>14620</v>
      </c>
    </row>
    <row r="1620" spans="1:18" x14ac:dyDescent="0.25">
      <c r="A1620" s="576">
        <v>105080</v>
      </c>
      <c r="B1620" s="469">
        <v>1212.75</v>
      </c>
      <c r="C1620" s="401">
        <v>147</v>
      </c>
      <c r="D1620" s="470">
        <v>44459</v>
      </c>
      <c r="E1620" s="860">
        <v>5</v>
      </c>
      <c r="F1620" s="472">
        <v>44482</v>
      </c>
      <c r="G1620" s="453">
        <v>44503</v>
      </c>
      <c r="H1620" s="500"/>
      <c r="I1620" s="474" t="s">
        <v>511</v>
      </c>
      <c r="J1620" s="474">
        <v>5</v>
      </c>
      <c r="K1620" s="474">
        <v>3</v>
      </c>
      <c r="L1620" s="474">
        <v>4</v>
      </c>
      <c r="M1620" s="474">
        <v>0</v>
      </c>
      <c r="N1620" s="474">
        <v>1</v>
      </c>
      <c r="O1620" s="526" t="s">
        <v>545</v>
      </c>
      <c r="P1620" s="526" t="s">
        <v>15431</v>
      </c>
      <c r="Q1620" s="405" t="s">
        <v>14970</v>
      </c>
      <c r="R1620" s="887" t="s">
        <v>14620</v>
      </c>
    </row>
    <row r="1621" spans="1:18" x14ac:dyDescent="0.25">
      <c r="A1621" s="576">
        <v>105016</v>
      </c>
      <c r="B1621" s="469">
        <v>14278.4</v>
      </c>
      <c r="C1621" s="401">
        <v>132</v>
      </c>
      <c r="D1621" s="470">
        <v>44483</v>
      </c>
      <c r="E1621" s="471">
        <v>5</v>
      </c>
      <c r="F1621" s="472">
        <v>44496</v>
      </c>
      <c r="G1621" s="473">
        <v>44503</v>
      </c>
      <c r="H1621" s="500"/>
      <c r="I1621" s="474" t="s">
        <v>511</v>
      </c>
      <c r="J1621" s="474">
        <v>20</v>
      </c>
      <c r="K1621" s="474">
        <v>1</v>
      </c>
      <c r="L1621" s="474">
        <v>14</v>
      </c>
      <c r="M1621" s="474">
        <v>1</v>
      </c>
      <c r="N1621" s="474">
        <v>1</v>
      </c>
      <c r="O1621" s="526" t="s">
        <v>13667</v>
      </c>
      <c r="P1621" s="526" t="s">
        <v>15448</v>
      </c>
      <c r="Q1621" s="405" t="s">
        <v>12795</v>
      </c>
      <c r="R1621" s="887" t="s">
        <v>14620</v>
      </c>
    </row>
    <row r="1622" spans="1:18" x14ac:dyDescent="0.25">
      <c r="A1622" s="576">
        <v>105208</v>
      </c>
      <c r="B1622" s="469">
        <v>5146</v>
      </c>
      <c r="C1622" s="401">
        <v>200</v>
      </c>
      <c r="D1622" s="470">
        <v>44489</v>
      </c>
      <c r="E1622" s="471">
        <v>9</v>
      </c>
      <c r="F1622" s="472">
        <v>44490</v>
      </c>
      <c r="G1622" s="473">
        <v>44503</v>
      </c>
      <c r="H1622" s="500"/>
      <c r="I1622" s="474" t="s">
        <v>511</v>
      </c>
      <c r="J1622" s="474">
        <v>113</v>
      </c>
      <c r="K1622" s="474">
        <v>4</v>
      </c>
      <c r="L1622" s="474">
        <v>48</v>
      </c>
      <c r="M1622" s="474">
        <v>0</v>
      </c>
      <c r="N1622" s="474">
        <v>1</v>
      </c>
      <c r="O1622" s="526" t="s">
        <v>640</v>
      </c>
      <c r="P1622" s="526"/>
      <c r="Q1622" s="405" t="s">
        <v>8679</v>
      </c>
      <c r="R1622" s="887" t="s">
        <v>14620</v>
      </c>
    </row>
    <row r="1623" spans="1:18" x14ac:dyDescent="0.25">
      <c r="A1623" s="576">
        <v>104515</v>
      </c>
      <c r="B1623" s="469">
        <v>8353.8799999999992</v>
      </c>
      <c r="C1623" s="401">
        <v>31</v>
      </c>
      <c r="D1623" s="470">
        <v>44476</v>
      </c>
      <c r="E1623" s="471">
        <v>15</v>
      </c>
      <c r="F1623" s="472">
        <v>44470</v>
      </c>
      <c r="G1623" s="473">
        <v>44502</v>
      </c>
      <c r="H1623" s="500"/>
      <c r="I1623" s="474" t="s">
        <v>511</v>
      </c>
      <c r="J1623" s="474">
        <v>766</v>
      </c>
      <c r="K1623" s="474">
        <v>37</v>
      </c>
      <c r="L1623" s="474">
        <v>109</v>
      </c>
      <c r="M1623" s="474">
        <v>1</v>
      </c>
      <c r="N1623" s="474">
        <v>1</v>
      </c>
      <c r="O1623" s="526" t="s">
        <v>13713</v>
      </c>
      <c r="P1623" s="526" t="s">
        <v>15449</v>
      </c>
      <c r="Q1623" s="405" t="s">
        <v>8652</v>
      </c>
      <c r="R1623" s="230" t="s">
        <v>15450</v>
      </c>
    </row>
    <row r="1624" spans="1:18" x14ac:dyDescent="0.25">
      <c r="A1624" s="576">
        <v>105535</v>
      </c>
      <c r="B1624" s="469">
        <v>2769</v>
      </c>
      <c r="C1624" s="401">
        <v>13</v>
      </c>
      <c r="D1624" s="470">
        <v>44498</v>
      </c>
      <c r="E1624" s="471">
        <v>5</v>
      </c>
      <c r="F1624" s="472" t="s">
        <v>13655</v>
      </c>
      <c r="G1624" s="473">
        <v>44502</v>
      </c>
      <c r="H1624" s="500"/>
      <c r="I1624" s="474" t="s">
        <v>511</v>
      </c>
      <c r="J1624" s="474">
        <v>547</v>
      </c>
      <c r="K1624" s="474">
        <v>28</v>
      </c>
      <c r="L1624" s="474">
        <v>131</v>
      </c>
      <c r="M1624" s="474">
        <v>1</v>
      </c>
      <c r="N1624" s="474">
        <v>1</v>
      </c>
      <c r="O1624" s="526" t="s">
        <v>13672</v>
      </c>
      <c r="P1624" s="404" t="s">
        <v>15431</v>
      </c>
      <c r="Q1624" s="405" t="s">
        <v>12748</v>
      </c>
      <c r="R1624" s="230" t="s">
        <v>15450</v>
      </c>
    </row>
    <row r="1625" spans="1:18" x14ac:dyDescent="0.25">
      <c r="A1625" s="576">
        <v>105653</v>
      </c>
      <c r="B1625" s="469">
        <v>1570</v>
      </c>
      <c r="C1625" s="401">
        <v>25</v>
      </c>
      <c r="D1625" s="470">
        <v>44498</v>
      </c>
      <c r="E1625" s="471">
        <v>10</v>
      </c>
      <c r="F1625" s="472">
        <v>44519</v>
      </c>
      <c r="G1625" s="473">
        <v>44502</v>
      </c>
      <c r="H1625" s="500"/>
      <c r="I1625" s="474" t="s">
        <v>511</v>
      </c>
      <c r="J1625" s="474">
        <v>126</v>
      </c>
      <c r="K1625" s="474">
        <v>0</v>
      </c>
      <c r="L1625" s="474">
        <v>54</v>
      </c>
      <c r="M1625" s="474">
        <v>1</v>
      </c>
      <c r="N1625" s="474">
        <v>1</v>
      </c>
      <c r="O1625" s="526" t="s">
        <v>13667</v>
      </c>
      <c r="P1625" s="404"/>
      <c r="Q1625" s="405" t="s">
        <v>8737</v>
      </c>
      <c r="R1625" s="230" t="s">
        <v>15450</v>
      </c>
    </row>
    <row r="1626" spans="1:18" x14ac:dyDescent="0.25">
      <c r="A1626" s="576">
        <v>105883</v>
      </c>
      <c r="B1626" s="469">
        <v>1460</v>
      </c>
      <c r="C1626" s="401">
        <v>60</v>
      </c>
      <c r="D1626" s="470">
        <v>44494</v>
      </c>
      <c r="E1626" s="471">
        <v>10</v>
      </c>
      <c r="F1626" s="472">
        <v>44488</v>
      </c>
      <c r="G1626" s="473">
        <v>44502</v>
      </c>
      <c r="H1626" s="500"/>
      <c r="I1626" s="474" t="s">
        <v>511</v>
      </c>
      <c r="J1626" s="474">
        <v>0</v>
      </c>
      <c r="K1626" s="474">
        <v>10</v>
      </c>
      <c r="L1626" s="474">
        <v>0</v>
      </c>
      <c r="M1626" s="474">
        <v>0</v>
      </c>
      <c r="N1626" s="474">
        <v>0</v>
      </c>
      <c r="O1626" s="526">
        <v>0</v>
      </c>
      <c r="P1626" s="404" t="s">
        <v>15411</v>
      </c>
      <c r="Q1626" s="405" t="s">
        <v>8737</v>
      </c>
      <c r="R1626" s="230" t="s">
        <v>15450</v>
      </c>
    </row>
    <row r="1627" spans="1:18" x14ac:dyDescent="0.25">
      <c r="A1627" s="576">
        <v>105079</v>
      </c>
      <c r="B1627" s="469">
        <v>1312.5</v>
      </c>
      <c r="C1627" s="401">
        <v>7</v>
      </c>
      <c r="D1627" s="470">
        <v>44477</v>
      </c>
      <c r="E1627" s="471">
        <v>10</v>
      </c>
      <c r="F1627" s="472">
        <v>44487</v>
      </c>
      <c r="G1627" s="473">
        <v>44502</v>
      </c>
      <c r="H1627" s="500"/>
      <c r="I1627" s="474" t="s">
        <v>511</v>
      </c>
      <c r="J1627" s="474">
        <v>609</v>
      </c>
      <c r="K1627" s="474">
        <v>2</v>
      </c>
      <c r="L1627" s="474">
        <v>107</v>
      </c>
      <c r="M1627" s="474">
        <v>0</v>
      </c>
      <c r="N1627" s="474">
        <v>1</v>
      </c>
      <c r="O1627" s="526"/>
      <c r="P1627" s="526" t="s">
        <v>15451</v>
      </c>
      <c r="Q1627" s="405" t="s">
        <v>8717</v>
      </c>
      <c r="R1627" s="230" t="s">
        <v>15450</v>
      </c>
    </row>
    <row r="1628" spans="1:18" x14ac:dyDescent="0.25">
      <c r="A1628" s="576">
        <v>105618</v>
      </c>
      <c r="B1628" s="469">
        <v>2850</v>
      </c>
      <c r="C1628" s="401" t="s">
        <v>15452</v>
      </c>
      <c r="D1628" s="470">
        <v>44490</v>
      </c>
      <c r="E1628" s="471">
        <v>3</v>
      </c>
      <c r="F1628" s="472">
        <v>44496</v>
      </c>
      <c r="G1628" s="473">
        <v>44501</v>
      </c>
      <c r="H1628" s="500"/>
      <c r="I1628" s="474" t="s">
        <v>511</v>
      </c>
      <c r="J1628" s="474">
        <v>432</v>
      </c>
      <c r="K1628" s="474">
        <v>9</v>
      </c>
      <c r="L1628" s="474">
        <v>57</v>
      </c>
      <c r="M1628" s="474">
        <v>1</v>
      </c>
      <c r="N1628" s="474">
        <v>1</v>
      </c>
      <c r="O1628" s="526" t="s">
        <v>13667</v>
      </c>
      <c r="P1628" s="404"/>
      <c r="Q1628" s="405" t="s">
        <v>14645</v>
      </c>
      <c r="R1628" s="230" t="s">
        <v>14624</v>
      </c>
    </row>
    <row r="1629" spans="1:18" x14ac:dyDescent="0.25">
      <c r="A1629" s="576">
        <v>104923</v>
      </c>
      <c r="B1629" s="469">
        <v>4449.96</v>
      </c>
      <c r="C1629" s="401">
        <v>47</v>
      </c>
      <c r="D1629" s="470">
        <v>44481</v>
      </c>
      <c r="E1629" s="471">
        <v>15</v>
      </c>
      <c r="F1629" s="472">
        <v>44487</v>
      </c>
      <c r="G1629" s="473">
        <v>44501</v>
      </c>
      <c r="H1629" s="500"/>
      <c r="I1629" s="474" t="s">
        <v>511</v>
      </c>
      <c r="J1629" s="474">
        <v>47</v>
      </c>
      <c r="K1629" s="474">
        <v>67</v>
      </c>
      <c r="L1629" s="474">
        <v>15</v>
      </c>
      <c r="M1629" s="474">
        <v>1</v>
      </c>
      <c r="N1629" s="474">
        <v>1</v>
      </c>
      <c r="O1629" s="526" t="s">
        <v>13667</v>
      </c>
      <c r="P1629" s="526" t="s">
        <v>15453</v>
      </c>
      <c r="Q1629" s="405" t="s">
        <v>15454</v>
      </c>
      <c r="R1629" s="230" t="s">
        <v>14624</v>
      </c>
    </row>
    <row r="1630" spans="1:18" x14ac:dyDescent="0.25">
      <c r="A1630" s="576">
        <v>106057</v>
      </c>
      <c r="B1630" s="469">
        <v>1862.5</v>
      </c>
      <c r="C1630" s="401" t="s">
        <v>12908</v>
      </c>
      <c r="D1630" s="470">
        <v>44491</v>
      </c>
      <c r="E1630" s="471">
        <v>3</v>
      </c>
      <c r="F1630" s="472" t="s">
        <v>13655</v>
      </c>
      <c r="G1630" s="473">
        <v>44502</v>
      </c>
      <c r="H1630" s="500"/>
      <c r="I1630" s="474" t="s">
        <v>511</v>
      </c>
      <c r="J1630" s="474">
        <v>34</v>
      </c>
      <c r="K1630" s="474">
        <v>3</v>
      </c>
      <c r="L1630" s="474">
        <v>22</v>
      </c>
      <c r="M1630" s="474">
        <v>1</v>
      </c>
      <c r="N1630" s="474">
        <v>1</v>
      </c>
      <c r="O1630" s="526" t="s">
        <v>13667</v>
      </c>
      <c r="P1630" s="404" t="s">
        <v>15431</v>
      </c>
      <c r="Q1630" s="405" t="s">
        <v>15432</v>
      </c>
      <c r="R1630" s="230" t="s">
        <v>14633</v>
      </c>
    </row>
    <row r="1631" spans="1:18" x14ac:dyDescent="0.25">
      <c r="A1631" s="900">
        <v>104952</v>
      </c>
      <c r="B1631" s="901">
        <v>2971</v>
      </c>
      <c r="C1631" s="902">
        <v>9</v>
      </c>
      <c r="D1631" s="903">
        <v>44475</v>
      </c>
      <c r="E1631" s="904">
        <v>5</v>
      </c>
      <c r="F1631" s="903" t="s">
        <v>13655</v>
      </c>
      <c r="G1631" s="905">
        <v>44497</v>
      </c>
      <c r="H1631" s="903"/>
      <c r="I1631" s="904" t="s">
        <v>511</v>
      </c>
      <c r="J1631" s="904">
        <v>26</v>
      </c>
      <c r="K1631" s="904">
        <v>0</v>
      </c>
      <c r="L1631" s="904">
        <v>5</v>
      </c>
      <c r="M1631" s="904">
        <v>0</v>
      </c>
      <c r="N1631" s="904">
        <v>1</v>
      </c>
      <c r="O1631" s="906" t="s">
        <v>545</v>
      </c>
      <c r="P1631" s="906" t="s">
        <v>15455</v>
      </c>
      <c r="Q1631" s="907" t="s">
        <v>12795</v>
      </c>
      <c r="R1631" s="230" t="s">
        <v>14633</v>
      </c>
    </row>
    <row r="1632" spans="1:18" x14ac:dyDescent="0.25">
      <c r="A1632" s="185">
        <v>105477</v>
      </c>
      <c r="B1632" s="560">
        <v>11046</v>
      </c>
      <c r="C1632" s="187">
        <v>50</v>
      </c>
      <c r="D1632" s="561">
        <v>44476</v>
      </c>
      <c r="E1632" s="562">
        <v>10</v>
      </c>
      <c r="F1632" s="563" t="s">
        <v>13655</v>
      </c>
      <c r="G1632" s="190" t="s">
        <v>724</v>
      </c>
      <c r="H1632" s="564"/>
      <c r="I1632" s="559" t="s">
        <v>511</v>
      </c>
      <c r="J1632" s="559">
        <v>1052</v>
      </c>
      <c r="K1632" s="559">
        <v>0</v>
      </c>
      <c r="L1632" s="559">
        <v>218</v>
      </c>
      <c r="M1632" s="559">
        <v>1</v>
      </c>
      <c r="N1632" s="559">
        <v>1</v>
      </c>
      <c r="O1632" s="186" t="s">
        <v>13832</v>
      </c>
      <c r="P1632" s="186" t="s">
        <v>15456</v>
      </c>
      <c r="Q1632" s="193" t="s">
        <v>9051</v>
      </c>
      <c r="R1632" s="230" t="s">
        <v>14633</v>
      </c>
    </row>
    <row r="1633" spans="1:18" x14ac:dyDescent="0.25">
      <c r="A1633" s="908">
        <v>105145</v>
      </c>
      <c r="B1633" s="909">
        <v>3501</v>
      </c>
      <c r="C1633" s="910">
        <v>300</v>
      </c>
      <c r="D1633" s="911">
        <v>44488</v>
      </c>
      <c r="E1633" s="912">
        <v>10</v>
      </c>
      <c r="F1633" s="913">
        <v>44484</v>
      </c>
      <c r="G1633" s="228">
        <v>44498</v>
      </c>
      <c r="H1633" s="500"/>
      <c r="I1633" s="914" t="s">
        <v>511</v>
      </c>
      <c r="J1633" s="914">
        <v>47</v>
      </c>
      <c r="K1633" s="914">
        <v>3</v>
      </c>
      <c r="L1633" s="914">
        <v>20</v>
      </c>
      <c r="M1633" s="914">
        <v>0</v>
      </c>
      <c r="N1633" s="914">
        <v>1</v>
      </c>
      <c r="O1633" s="915" t="s">
        <v>545</v>
      </c>
      <c r="P1633" s="915" t="s">
        <v>15457</v>
      </c>
      <c r="Q1633" s="916" t="s">
        <v>12926</v>
      </c>
      <c r="R1633" s="230" t="s">
        <v>14633</v>
      </c>
    </row>
    <row r="1634" spans="1:18" x14ac:dyDescent="0.25">
      <c r="A1634" s="576">
        <v>105584</v>
      </c>
      <c r="B1634" s="469">
        <v>1123.2</v>
      </c>
      <c r="C1634" s="401">
        <v>30</v>
      </c>
      <c r="D1634" s="470">
        <v>44483</v>
      </c>
      <c r="E1634" s="471">
        <v>5</v>
      </c>
      <c r="F1634" s="472">
        <v>44483</v>
      </c>
      <c r="G1634" s="473">
        <v>44498</v>
      </c>
      <c r="H1634" s="500"/>
      <c r="I1634" s="474" t="s">
        <v>511</v>
      </c>
      <c r="J1634" s="474">
        <v>220</v>
      </c>
      <c r="K1634" s="474">
        <v>19</v>
      </c>
      <c r="L1634" s="474">
        <v>47</v>
      </c>
      <c r="M1634" s="474">
        <v>0</v>
      </c>
      <c r="N1634" s="474">
        <v>1</v>
      </c>
      <c r="O1634" s="526" t="s">
        <v>545</v>
      </c>
      <c r="P1634" s="404"/>
      <c r="Q1634" s="405" t="s">
        <v>8785</v>
      </c>
      <c r="R1634" s="230" t="s">
        <v>14633</v>
      </c>
    </row>
    <row r="1635" spans="1:18" x14ac:dyDescent="0.25">
      <c r="A1635" s="576">
        <v>100606</v>
      </c>
      <c r="B1635" s="469">
        <v>5106.3999999999996</v>
      </c>
      <c r="C1635" s="401" t="s">
        <v>12925</v>
      </c>
      <c r="D1635" s="470">
        <v>44432</v>
      </c>
      <c r="E1635" s="471">
        <v>10</v>
      </c>
      <c r="F1635" s="472">
        <v>44484</v>
      </c>
      <c r="G1635" s="473">
        <v>44498</v>
      </c>
      <c r="H1635" s="500"/>
      <c r="I1635" s="474" t="s">
        <v>511</v>
      </c>
      <c r="J1635" s="474">
        <v>3696</v>
      </c>
      <c r="K1635" s="474">
        <v>7</v>
      </c>
      <c r="L1635" s="474">
        <v>238</v>
      </c>
      <c r="M1635" s="474">
        <v>1</v>
      </c>
      <c r="N1635" s="474">
        <v>1</v>
      </c>
      <c r="O1635" s="526" t="s">
        <v>13832</v>
      </c>
      <c r="P1635" s="473"/>
      <c r="Q1635" s="405" t="s">
        <v>15458</v>
      </c>
      <c r="R1635" s="230" t="s">
        <v>14633</v>
      </c>
    </row>
    <row r="1636" spans="1:18" x14ac:dyDescent="0.25">
      <c r="A1636" s="576">
        <v>104957</v>
      </c>
      <c r="B1636" s="469">
        <v>1296</v>
      </c>
      <c r="C1636" s="401">
        <v>42</v>
      </c>
      <c r="D1636" s="470">
        <v>44480</v>
      </c>
      <c r="E1636" s="471">
        <v>10</v>
      </c>
      <c r="F1636" s="472" t="s">
        <v>13655</v>
      </c>
      <c r="G1636" s="473">
        <v>44498</v>
      </c>
      <c r="H1636" s="500"/>
      <c r="I1636" s="474" t="s">
        <v>511</v>
      </c>
      <c r="J1636" s="474">
        <v>100</v>
      </c>
      <c r="K1636" s="474">
        <v>62</v>
      </c>
      <c r="L1636" s="474">
        <v>11</v>
      </c>
      <c r="M1636" s="474">
        <v>0</v>
      </c>
      <c r="N1636" s="474">
        <v>1</v>
      </c>
      <c r="O1636" s="526" t="s">
        <v>545</v>
      </c>
      <c r="P1636" s="526" t="s">
        <v>15459</v>
      </c>
      <c r="Q1636" s="405" t="s">
        <v>9230</v>
      </c>
      <c r="R1636" s="230" t="s">
        <v>14633</v>
      </c>
    </row>
    <row r="1637" spans="1:18" x14ac:dyDescent="0.25">
      <c r="A1637" s="746">
        <v>105241</v>
      </c>
      <c r="B1637" s="535">
        <v>3267.5</v>
      </c>
      <c r="C1637" s="461">
        <v>50</v>
      </c>
      <c r="D1637" s="537">
        <v>44488</v>
      </c>
      <c r="E1637" s="538">
        <v>5</v>
      </c>
      <c r="F1637" s="537" t="s">
        <v>13655</v>
      </c>
      <c r="G1637" s="462">
        <v>44497</v>
      </c>
      <c r="H1637" s="759"/>
      <c r="I1637" s="538" t="s">
        <v>511</v>
      </c>
      <c r="J1637" s="538">
        <v>145</v>
      </c>
      <c r="K1637" s="538">
        <v>22</v>
      </c>
      <c r="L1637" s="538">
        <v>38</v>
      </c>
      <c r="M1637" s="538">
        <v>0</v>
      </c>
      <c r="N1637" s="538">
        <v>1</v>
      </c>
      <c r="O1637" s="459" t="s">
        <v>545</v>
      </c>
      <c r="P1637" s="316" t="s">
        <v>15460</v>
      </c>
      <c r="Q1637" s="464" t="s">
        <v>14374</v>
      </c>
      <c r="R1637" s="557" t="s">
        <v>14639</v>
      </c>
    </row>
    <row r="1638" spans="1:18" x14ac:dyDescent="0.25">
      <c r="A1638" s="576">
        <v>105404</v>
      </c>
      <c r="B1638" s="469">
        <v>199.31</v>
      </c>
      <c r="C1638" s="401">
        <v>1</v>
      </c>
      <c r="D1638" s="470">
        <v>44489</v>
      </c>
      <c r="E1638" s="471">
        <v>5</v>
      </c>
      <c r="F1638" s="472" t="s">
        <v>13655</v>
      </c>
      <c r="G1638" s="473">
        <v>44495</v>
      </c>
      <c r="H1638" s="500"/>
      <c r="I1638" s="474" t="s">
        <v>511</v>
      </c>
      <c r="J1638" s="474">
        <v>582</v>
      </c>
      <c r="K1638" s="474">
        <v>12</v>
      </c>
      <c r="L1638" s="474">
        <v>75</v>
      </c>
      <c r="M1638" s="474">
        <v>1</v>
      </c>
      <c r="N1638" s="474">
        <v>1</v>
      </c>
      <c r="O1638" s="526" t="s">
        <v>13667</v>
      </c>
      <c r="P1638" s="404" t="s">
        <v>15461</v>
      </c>
      <c r="Q1638" s="405" t="s">
        <v>8737</v>
      </c>
      <c r="R1638" s="230" t="s">
        <v>14639</v>
      </c>
    </row>
    <row r="1639" spans="1:18" x14ac:dyDescent="0.25">
      <c r="A1639" s="576">
        <v>104420</v>
      </c>
      <c r="B1639" s="469">
        <v>2592</v>
      </c>
      <c r="C1639" s="401">
        <v>450</v>
      </c>
      <c r="D1639" s="470">
        <v>44490</v>
      </c>
      <c r="E1639" s="471">
        <v>15</v>
      </c>
      <c r="F1639" s="472">
        <v>44476</v>
      </c>
      <c r="G1639" s="473">
        <v>44497</v>
      </c>
      <c r="H1639" s="500"/>
      <c r="I1639" s="474" t="s">
        <v>511</v>
      </c>
      <c r="J1639" s="474">
        <v>10</v>
      </c>
      <c r="K1639" s="474">
        <v>4</v>
      </c>
      <c r="L1639" s="474">
        <v>9</v>
      </c>
      <c r="M1639" s="474">
        <v>1</v>
      </c>
      <c r="N1639" s="474">
        <v>1</v>
      </c>
      <c r="O1639" s="526" t="s">
        <v>13667</v>
      </c>
      <c r="P1639" s="404"/>
      <c r="Q1639" s="405" t="s">
        <v>8883</v>
      </c>
      <c r="R1639" s="230" t="s">
        <v>14639</v>
      </c>
    </row>
    <row r="1640" spans="1:18" x14ac:dyDescent="0.25">
      <c r="A1640" s="576">
        <v>105376</v>
      </c>
      <c r="B1640" s="469">
        <v>7411.5</v>
      </c>
      <c r="C1640" s="401">
        <v>15</v>
      </c>
      <c r="D1640" s="470">
        <v>44475</v>
      </c>
      <c r="E1640" s="471">
        <v>10</v>
      </c>
      <c r="F1640" s="472">
        <v>44483</v>
      </c>
      <c r="G1640" s="473">
        <v>44497</v>
      </c>
      <c r="H1640" s="500"/>
      <c r="I1640" s="474" t="s">
        <v>511</v>
      </c>
      <c r="J1640" s="474">
        <v>0</v>
      </c>
      <c r="K1640" s="474">
        <v>158</v>
      </c>
      <c r="L1640" s="474">
        <v>0</v>
      </c>
      <c r="M1640" s="474">
        <v>0</v>
      </c>
      <c r="N1640" s="474">
        <v>0</v>
      </c>
      <c r="O1640" s="526">
        <v>0</v>
      </c>
      <c r="P1640" s="526" t="s">
        <v>15411</v>
      </c>
      <c r="Q1640" s="405" t="s">
        <v>8912</v>
      </c>
      <c r="R1640" s="230" t="s">
        <v>14639</v>
      </c>
    </row>
    <row r="1641" spans="1:18" x14ac:dyDescent="0.25">
      <c r="A1641" s="576">
        <v>105738</v>
      </c>
      <c r="B1641" s="469">
        <v>1680.5</v>
      </c>
      <c r="C1641" s="401">
        <v>150</v>
      </c>
      <c r="D1641" s="470">
        <v>44498</v>
      </c>
      <c r="E1641" s="471">
        <v>10</v>
      </c>
      <c r="F1641" s="472">
        <v>44484</v>
      </c>
      <c r="G1641" s="473">
        <v>44498</v>
      </c>
      <c r="H1641" s="500"/>
      <c r="I1641" s="474" t="s">
        <v>511</v>
      </c>
      <c r="J1641" s="474">
        <v>11</v>
      </c>
      <c r="K1641" s="474">
        <v>3</v>
      </c>
      <c r="L1641" s="474">
        <v>6</v>
      </c>
      <c r="M1641" s="474">
        <v>0</v>
      </c>
      <c r="N1641" s="474">
        <v>1</v>
      </c>
      <c r="O1641" s="526" t="s">
        <v>545</v>
      </c>
      <c r="P1641" s="404"/>
      <c r="Q1641" s="405" t="s">
        <v>12926</v>
      </c>
      <c r="R1641" s="230" t="s">
        <v>14640</v>
      </c>
    </row>
    <row r="1642" spans="1:18" x14ac:dyDescent="0.25">
      <c r="A1642" s="576">
        <v>105555</v>
      </c>
      <c r="B1642" s="469">
        <v>2000</v>
      </c>
      <c r="C1642" s="401">
        <v>10</v>
      </c>
      <c r="D1642" s="470">
        <v>44503</v>
      </c>
      <c r="E1642" s="471">
        <v>10</v>
      </c>
      <c r="F1642" s="472">
        <v>44484</v>
      </c>
      <c r="G1642" s="473">
        <v>44498</v>
      </c>
      <c r="H1642" s="500"/>
      <c r="I1642" s="474" t="s">
        <v>511</v>
      </c>
      <c r="J1642" s="474">
        <v>1</v>
      </c>
      <c r="K1642" s="474">
        <v>0</v>
      </c>
      <c r="L1642" s="474">
        <v>1</v>
      </c>
      <c r="M1642" s="474">
        <v>1</v>
      </c>
      <c r="N1642" s="474">
        <v>0</v>
      </c>
      <c r="O1642" s="526" t="s">
        <v>798</v>
      </c>
      <c r="P1642" s="404"/>
      <c r="Q1642" s="405" t="s">
        <v>12926</v>
      </c>
      <c r="R1642" s="230" t="s">
        <v>14640</v>
      </c>
    </row>
    <row r="1643" spans="1:18" x14ac:dyDescent="0.25">
      <c r="A1643" s="576">
        <v>105554</v>
      </c>
      <c r="B1643" s="469">
        <v>2000</v>
      </c>
      <c r="C1643" s="401">
        <v>10</v>
      </c>
      <c r="D1643" s="470">
        <v>44503</v>
      </c>
      <c r="E1643" s="471">
        <v>10</v>
      </c>
      <c r="F1643" s="472">
        <v>44484</v>
      </c>
      <c r="G1643" s="473">
        <v>44498</v>
      </c>
      <c r="H1643" s="500"/>
      <c r="I1643" s="474" t="s">
        <v>511</v>
      </c>
      <c r="J1643" s="474">
        <v>2</v>
      </c>
      <c r="K1643" s="474">
        <v>0</v>
      </c>
      <c r="L1643" s="474">
        <v>1</v>
      </c>
      <c r="M1643" s="474">
        <v>1</v>
      </c>
      <c r="N1643" s="474">
        <v>1</v>
      </c>
      <c r="O1643" s="526" t="s">
        <v>13667</v>
      </c>
      <c r="P1643" s="404"/>
      <c r="Q1643" s="405" t="s">
        <v>12926</v>
      </c>
      <c r="R1643" s="230" t="s">
        <v>14640</v>
      </c>
    </row>
    <row r="1644" spans="1:18" x14ac:dyDescent="0.25">
      <c r="A1644" s="576">
        <v>105388</v>
      </c>
      <c r="B1644" s="469">
        <v>4758.8999999999996</v>
      </c>
      <c r="C1644" s="401">
        <v>30</v>
      </c>
      <c r="D1644" s="470">
        <v>44484</v>
      </c>
      <c r="E1644" s="471">
        <v>5</v>
      </c>
      <c r="F1644" s="472">
        <v>44489</v>
      </c>
      <c r="G1644" s="473">
        <v>44496</v>
      </c>
      <c r="H1644" s="500"/>
      <c r="I1644" s="474" t="s">
        <v>511</v>
      </c>
      <c r="J1644" s="474">
        <v>514</v>
      </c>
      <c r="K1644" s="474">
        <v>11</v>
      </c>
      <c r="L1644" s="474">
        <v>122</v>
      </c>
      <c r="M1644" s="474">
        <v>1</v>
      </c>
      <c r="N1644" s="474">
        <v>1</v>
      </c>
      <c r="O1644" s="526"/>
      <c r="P1644" s="526"/>
      <c r="Q1644" s="405" t="s">
        <v>8717</v>
      </c>
      <c r="R1644" s="230" t="s">
        <v>14640</v>
      </c>
    </row>
    <row r="1645" spans="1:18" x14ac:dyDescent="0.25">
      <c r="A1645" s="576">
        <v>103335</v>
      </c>
      <c r="B1645" s="469">
        <v>6776</v>
      </c>
      <c r="C1645" s="401">
        <v>400</v>
      </c>
      <c r="D1645" s="470">
        <v>44447</v>
      </c>
      <c r="E1645" s="471">
        <v>10</v>
      </c>
      <c r="F1645" s="472">
        <v>44482</v>
      </c>
      <c r="G1645" s="473">
        <v>44496</v>
      </c>
      <c r="H1645" s="500"/>
      <c r="I1645" s="474" t="s">
        <v>511</v>
      </c>
      <c r="J1645" s="474">
        <v>83</v>
      </c>
      <c r="K1645" s="474">
        <v>0</v>
      </c>
      <c r="L1645" s="474">
        <v>47</v>
      </c>
      <c r="M1645" s="474">
        <v>1</v>
      </c>
      <c r="N1645" s="474">
        <v>1</v>
      </c>
      <c r="O1645" s="526" t="s">
        <v>13672</v>
      </c>
      <c r="P1645" s="473"/>
      <c r="Q1645" s="405" t="s">
        <v>12955</v>
      </c>
      <c r="R1645" s="230" t="s">
        <v>14640</v>
      </c>
    </row>
    <row r="1646" spans="1:18" x14ac:dyDescent="0.25">
      <c r="A1646" s="576">
        <v>103255</v>
      </c>
      <c r="B1646" s="469">
        <v>5655.8</v>
      </c>
      <c r="C1646" s="401">
        <v>15</v>
      </c>
      <c r="D1646" s="470">
        <v>44490</v>
      </c>
      <c r="E1646" s="471">
        <v>10</v>
      </c>
      <c r="F1646" s="472">
        <v>44477</v>
      </c>
      <c r="G1646" s="473">
        <v>44497</v>
      </c>
      <c r="H1646" s="500"/>
      <c r="I1646" s="474" t="s">
        <v>511</v>
      </c>
      <c r="J1646" s="474" t="s">
        <v>511</v>
      </c>
      <c r="K1646" s="474">
        <v>130</v>
      </c>
      <c r="L1646" s="474">
        <v>7</v>
      </c>
      <c r="M1646" s="474">
        <v>0</v>
      </c>
      <c r="N1646" s="474">
        <v>1</v>
      </c>
      <c r="O1646" s="526" t="s">
        <v>545</v>
      </c>
      <c r="P1646" s="526" t="s">
        <v>15431</v>
      </c>
      <c r="Q1646" s="405" t="s">
        <v>13030</v>
      </c>
      <c r="R1646" s="230" t="s">
        <v>14640</v>
      </c>
    </row>
    <row r="1647" spans="1:18" x14ac:dyDescent="0.25">
      <c r="A1647" s="576">
        <v>105404</v>
      </c>
      <c r="B1647" s="469">
        <v>3786.89</v>
      </c>
      <c r="C1647" s="401">
        <v>20</v>
      </c>
      <c r="D1647" s="470">
        <v>44489</v>
      </c>
      <c r="E1647" s="471">
        <v>5</v>
      </c>
      <c r="F1647" s="472" t="s">
        <v>13655</v>
      </c>
      <c r="G1647" s="473">
        <v>44495</v>
      </c>
      <c r="H1647" s="500"/>
      <c r="I1647" s="474" t="s">
        <v>511</v>
      </c>
      <c r="J1647" s="474">
        <v>582</v>
      </c>
      <c r="K1647" s="474">
        <v>12</v>
      </c>
      <c r="L1647" s="474">
        <v>75</v>
      </c>
      <c r="M1647" s="474">
        <v>1</v>
      </c>
      <c r="N1647" s="474">
        <v>1</v>
      </c>
      <c r="O1647" s="526" t="s">
        <v>13667</v>
      </c>
      <c r="P1647" s="404" t="s">
        <v>15461</v>
      </c>
      <c r="Q1647" s="405" t="s">
        <v>8737</v>
      </c>
      <c r="R1647" s="230" t="s">
        <v>14640</v>
      </c>
    </row>
    <row r="1648" spans="1:18" x14ac:dyDescent="0.25">
      <c r="A1648" s="307">
        <v>105661</v>
      </c>
      <c r="B1648" s="475">
        <v>4016.75</v>
      </c>
      <c r="C1648" s="309">
        <v>13</v>
      </c>
      <c r="D1648" s="476">
        <v>44475</v>
      </c>
      <c r="E1648" s="477">
        <v>3</v>
      </c>
      <c r="F1648" s="476">
        <v>44488</v>
      </c>
      <c r="G1648" s="310">
        <v>44491</v>
      </c>
      <c r="H1648" s="476"/>
      <c r="I1648" s="477" t="s">
        <v>511</v>
      </c>
      <c r="J1648" s="477">
        <v>341</v>
      </c>
      <c r="K1648" s="477">
        <v>21</v>
      </c>
      <c r="L1648" s="477">
        <v>51</v>
      </c>
      <c r="M1648" s="477">
        <v>1</v>
      </c>
      <c r="N1648" s="477">
        <v>1</v>
      </c>
      <c r="O1648" s="308" t="s">
        <v>13667</v>
      </c>
      <c r="P1648" s="312"/>
      <c r="Q1648" s="313" t="s">
        <v>8737</v>
      </c>
      <c r="R1648" s="230" t="s">
        <v>14640</v>
      </c>
    </row>
    <row r="1649" spans="1:18" x14ac:dyDescent="0.25">
      <c r="A1649" s="908">
        <v>105648</v>
      </c>
      <c r="B1649" s="909">
        <v>4242.5</v>
      </c>
      <c r="C1649" s="910">
        <v>25</v>
      </c>
      <c r="D1649" s="911" t="s">
        <v>15462</v>
      </c>
      <c r="E1649" s="912">
        <v>5</v>
      </c>
      <c r="F1649" s="913" t="s">
        <v>13655</v>
      </c>
      <c r="G1649" s="228">
        <v>44494</v>
      </c>
      <c r="H1649" s="917"/>
      <c r="I1649" s="914" t="s">
        <v>511</v>
      </c>
      <c r="J1649" s="914">
        <v>416</v>
      </c>
      <c r="K1649" s="914">
        <v>6</v>
      </c>
      <c r="L1649" s="914">
        <v>145</v>
      </c>
      <c r="M1649" s="914">
        <v>1</v>
      </c>
      <c r="N1649" s="914">
        <v>1</v>
      </c>
      <c r="O1649" s="915" t="s">
        <v>13713</v>
      </c>
      <c r="P1649" s="457"/>
      <c r="Q1649" s="916" t="s">
        <v>8717</v>
      </c>
      <c r="R1649" s="231" t="s">
        <v>14643</v>
      </c>
    </row>
    <row r="1650" spans="1:18" x14ac:dyDescent="0.25">
      <c r="A1650" s="576">
        <v>105799</v>
      </c>
      <c r="B1650" s="469">
        <v>3295.4</v>
      </c>
      <c r="C1650" s="401">
        <v>4</v>
      </c>
      <c r="D1650" s="470">
        <v>44482</v>
      </c>
      <c r="E1650" s="471">
        <v>5</v>
      </c>
      <c r="F1650" s="472">
        <v>44487</v>
      </c>
      <c r="G1650" s="473">
        <v>44494</v>
      </c>
      <c r="H1650" s="500"/>
      <c r="I1650" s="474" t="s">
        <v>511</v>
      </c>
      <c r="J1650" s="474">
        <v>623</v>
      </c>
      <c r="K1650" s="474">
        <v>42</v>
      </c>
      <c r="L1650" s="474">
        <v>129</v>
      </c>
      <c r="M1650" s="474">
        <v>1</v>
      </c>
      <c r="N1650" s="474">
        <v>1</v>
      </c>
      <c r="O1650" s="526" t="s">
        <v>13713</v>
      </c>
      <c r="P1650" s="404" t="s">
        <v>15431</v>
      </c>
      <c r="Q1650" s="405" t="s">
        <v>12900</v>
      </c>
      <c r="R1650" s="230" t="s">
        <v>14643</v>
      </c>
    </row>
    <row r="1651" spans="1:18" x14ac:dyDescent="0.25">
      <c r="A1651" s="576">
        <v>104372</v>
      </c>
      <c r="B1651" s="469">
        <v>12867.4</v>
      </c>
      <c r="C1651" s="452">
        <v>140</v>
      </c>
      <c r="D1651" s="470">
        <v>44432</v>
      </c>
      <c r="E1651" s="471">
        <v>10</v>
      </c>
      <c r="F1651" s="472">
        <v>44481</v>
      </c>
      <c r="G1651" s="473">
        <v>44494</v>
      </c>
      <c r="H1651" s="500"/>
      <c r="I1651" s="474" t="s">
        <v>511</v>
      </c>
      <c r="J1651" s="474">
        <v>489</v>
      </c>
      <c r="K1651" s="474">
        <v>1</v>
      </c>
      <c r="L1651" s="474">
        <v>165</v>
      </c>
      <c r="M1651" s="474">
        <v>1</v>
      </c>
      <c r="N1651" s="474">
        <v>1</v>
      </c>
      <c r="O1651" s="526" t="s">
        <v>13672</v>
      </c>
      <c r="P1651" s="526" t="s">
        <v>15463</v>
      </c>
      <c r="Q1651" s="405" t="s">
        <v>15464</v>
      </c>
      <c r="R1651" s="230" t="s">
        <v>14643</v>
      </c>
    </row>
    <row r="1652" spans="1:18" x14ac:dyDescent="0.25">
      <c r="A1652" s="861">
        <v>105593</v>
      </c>
      <c r="B1652" s="862">
        <v>4680</v>
      </c>
      <c r="C1652" s="863">
        <v>120</v>
      </c>
      <c r="D1652" s="864">
        <v>44484</v>
      </c>
      <c r="E1652" s="865">
        <v>3</v>
      </c>
      <c r="F1652" s="866" t="s">
        <v>13655</v>
      </c>
      <c r="G1652" s="867"/>
      <c r="H1652" s="500"/>
      <c r="I1652" s="868" t="s">
        <v>511</v>
      </c>
      <c r="J1652" s="868"/>
      <c r="K1652" s="868"/>
      <c r="L1652" s="868"/>
      <c r="M1652" s="868"/>
      <c r="N1652" s="868"/>
      <c r="O1652" s="869"/>
      <c r="P1652" s="870" t="s">
        <v>912</v>
      </c>
      <c r="Q1652" s="871" t="s">
        <v>514</v>
      </c>
      <c r="R1652" s="230" t="s">
        <v>15465</v>
      </c>
    </row>
    <row r="1653" spans="1:18" x14ac:dyDescent="0.25">
      <c r="A1653" s="576">
        <v>105283</v>
      </c>
      <c r="B1653" s="469">
        <v>591.29999999999995</v>
      </c>
      <c r="C1653" s="401">
        <v>270</v>
      </c>
      <c r="D1653" s="470">
        <v>44490</v>
      </c>
      <c r="E1653" s="471">
        <v>5</v>
      </c>
      <c r="F1653" s="472">
        <v>44484</v>
      </c>
      <c r="G1653" s="473">
        <v>44491</v>
      </c>
      <c r="H1653" s="500"/>
      <c r="I1653" s="474" t="s">
        <v>511</v>
      </c>
      <c r="J1653" s="474">
        <v>2</v>
      </c>
      <c r="K1653" s="474">
        <v>0</v>
      </c>
      <c r="L1653" s="474">
        <v>2</v>
      </c>
      <c r="M1653" s="474">
        <v>0</v>
      </c>
      <c r="N1653" s="474">
        <v>1</v>
      </c>
      <c r="O1653" s="526" t="s">
        <v>545</v>
      </c>
      <c r="P1653" s="404" t="s">
        <v>15415</v>
      </c>
      <c r="Q1653" s="405" t="s">
        <v>12926</v>
      </c>
      <c r="R1653" s="230" t="s">
        <v>15465</v>
      </c>
    </row>
    <row r="1654" spans="1:18" x14ac:dyDescent="0.25">
      <c r="A1654" s="576">
        <v>104615</v>
      </c>
      <c r="B1654" s="469">
        <v>2886</v>
      </c>
      <c r="C1654" s="401">
        <v>39</v>
      </c>
      <c r="D1654" s="470">
        <v>44460</v>
      </c>
      <c r="E1654" s="471">
        <v>5</v>
      </c>
      <c r="F1654" s="472" t="s">
        <v>13655</v>
      </c>
      <c r="G1654" s="473" t="s">
        <v>15466</v>
      </c>
      <c r="H1654" s="500"/>
      <c r="I1654" s="474" t="s">
        <v>511</v>
      </c>
      <c r="J1654" s="474">
        <v>267</v>
      </c>
      <c r="K1654" s="474">
        <v>11</v>
      </c>
      <c r="L1654" s="474">
        <v>75</v>
      </c>
      <c r="M1654" s="474">
        <v>1</v>
      </c>
      <c r="N1654" s="474">
        <v>1</v>
      </c>
      <c r="O1654" s="526" t="s">
        <v>13713</v>
      </c>
      <c r="P1654" s="526" t="s">
        <v>15431</v>
      </c>
      <c r="Q1654" s="405" t="s">
        <v>11877</v>
      </c>
      <c r="R1654" s="230" t="s">
        <v>15465</v>
      </c>
    </row>
    <row r="1655" spans="1:18" x14ac:dyDescent="0.25">
      <c r="A1655" s="576" t="s">
        <v>15467</v>
      </c>
      <c r="B1655" s="469">
        <v>4455.3599999999997</v>
      </c>
      <c r="C1655" s="401">
        <v>39</v>
      </c>
      <c r="D1655" s="470">
        <v>44455</v>
      </c>
      <c r="E1655" s="471">
        <v>10</v>
      </c>
      <c r="F1655" s="472">
        <v>44484</v>
      </c>
      <c r="G1655" s="473">
        <v>44491</v>
      </c>
      <c r="H1655" s="500"/>
      <c r="I1655" s="474" t="s">
        <v>511</v>
      </c>
      <c r="J1655" s="474">
        <v>544</v>
      </c>
      <c r="K1655" s="474">
        <v>13</v>
      </c>
      <c r="L1655" s="474">
        <v>95</v>
      </c>
      <c r="M1655" s="474">
        <v>1</v>
      </c>
      <c r="N1655" s="474">
        <v>1</v>
      </c>
      <c r="O1655" s="526" t="s">
        <v>13667</v>
      </c>
      <c r="P1655" s="404" t="s">
        <v>187</v>
      </c>
      <c r="Q1655" s="405" t="s">
        <v>12926</v>
      </c>
      <c r="R1655" s="230" t="s">
        <v>15465</v>
      </c>
    </row>
    <row r="1656" spans="1:18" x14ac:dyDescent="0.25">
      <c r="A1656" s="576">
        <v>104372</v>
      </c>
      <c r="B1656" s="469">
        <v>4995.5</v>
      </c>
      <c r="C1656" s="452">
        <v>50</v>
      </c>
      <c r="D1656" s="470">
        <v>44432</v>
      </c>
      <c r="E1656" s="471">
        <v>10</v>
      </c>
      <c r="F1656" s="472">
        <v>44481</v>
      </c>
      <c r="G1656" s="473">
        <v>44494</v>
      </c>
      <c r="H1656" s="500"/>
      <c r="I1656" s="474" t="s">
        <v>511</v>
      </c>
      <c r="J1656" s="474">
        <v>489</v>
      </c>
      <c r="K1656" s="474">
        <v>1</v>
      </c>
      <c r="L1656" s="474">
        <v>165</v>
      </c>
      <c r="M1656" s="474">
        <v>1</v>
      </c>
      <c r="N1656" s="474">
        <v>1</v>
      </c>
      <c r="O1656" s="526" t="s">
        <v>13672</v>
      </c>
      <c r="P1656" s="526" t="s">
        <v>15463</v>
      </c>
      <c r="Q1656" s="405" t="s">
        <v>15464</v>
      </c>
      <c r="R1656" s="230" t="s">
        <v>14648</v>
      </c>
    </row>
    <row r="1657" spans="1:18" x14ac:dyDescent="0.25">
      <c r="A1657" s="576">
        <v>105546</v>
      </c>
      <c r="B1657" s="918">
        <v>1582</v>
      </c>
      <c r="C1657" s="401">
        <v>200</v>
      </c>
      <c r="D1657" s="470">
        <v>44490</v>
      </c>
      <c r="E1657" s="471">
        <v>5</v>
      </c>
      <c r="F1657" s="472">
        <v>44483</v>
      </c>
      <c r="G1657" s="473">
        <v>44490</v>
      </c>
      <c r="H1657" s="500"/>
      <c r="I1657" s="474" t="s">
        <v>511</v>
      </c>
      <c r="J1657" s="474">
        <v>14</v>
      </c>
      <c r="K1657" s="474">
        <v>2</v>
      </c>
      <c r="L1657" s="474">
        <v>11</v>
      </c>
      <c r="M1657" s="474">
        <v>0</v>
      </c>
      <c r="N1657" s="474">
        <v>1</v>
      </c>
      <c r="O1657" s="526" t="s">
        <v>545</v>
      </c>
      <c r="P1657" s="404"/>
      <c r="Q1657" s="405" t="s">
        <v>8912</v>
      </c>
      <c r="R1657" s="230" t="s">
        <v>14648</v>
      </c>
    </row>
    <row r="1658" spans="1:18" x14ac:dyDescent="0.25">
      <c r="A1658" s="576">
        <v>104266</v>
      </c>
      <c r="B1658" s="469">
        <v>1889.5</v>
      </c>
      <c r="C1658" s="401">
        <v>5</v>
      </c>
      <c r="D1658" s="470">
        <v>44484</v>
      </c>
      <c r="E1658" s="471">
        <v>5</v>
      </c>
      <c r="F1658" s="472">
        <v>44483</v>
      </c>
      <c r="G1658" s="473">
        <v>44490</v>
      </c>
      <c r="H1658" s="500"/>
      <c r="I1658" s="474" t="s">
        <v>511</v>
      </c>
      <c r="J1658" s="474">
        <v>155</v>
      </c>
      <c r="K1658" s="474">
        <v>26</v>
      </c>
      <c r="L1658" s="474">
        <v>36</v>
      </c>
      <c r="M1658" s="474">
        <v>1</v>
      </c>
      <c r="N1658" s="474">
        <v>1</v>
      </c>
      <c r="O1658" s="526" t="s">
        <v>13667</v>
      </c>
      <c r="P1658" s="404"/>
      <c r="Q1658" s="405" t="s">
        <v>8912</v>
      </c>
      <c r="R1658" s="230" t="s">
        <v>14648</v>
      </c>
    </row>
    <row r="1659" spans="1:18" x14ac:dyDescent="0.25">
      <c r="A1659" s="576">
        <v>104925</v>
      </c>
      <c r="B1659" s="469">
        <v>2038.32</v>
      </c>
      <c r="C1659" s="401">
        <v>23</v>
      </c>
      <c r="D1659" s="470">
        <v>44482</v>
      </c>
      <c r="E1659" s="471">
        <v>15</v>
      </c>
      <c r="F1659" s="472">
        <v>44469</v>
      </c>
      <c r="G1659" s="473">
        <v>44490</v>
      </c>
      <c r="H1659" s="500"/>
      <c r="I1659" s="474" t="s">
        <v>511</v>
      </c>
      <c r="J1659" s="474">
        <v>161</v>
      </c>
      <c r="K1659" s="474">
        <v>31</v>
      </c>
      <c r="L1659" s="474">
        <v>8</v>
      </c>
      <c r="M1659" s="474">
        <v>1</v>
      </c>
      <c r="N1659" s="474">
        <v>1</v>
      </c>
      <c r="O1659" s="526" t="s">
        <v>13667</v>
      </c>
      <c r="P1659" s="526" t="s">
        <v>15431</v>
      </c>
      <c r="Q1659" s="405" t="s">
        <v>9118</v>
      </c>
      <c r="R1659" s="230" t="s">
        <v>14648</v>
      </c>
    </row>
    <row r="1660" spans="1:18" x14ac:dyDescent="0.25">
      <c r="A1660" s="185">
        <v>105331</v>
      </c>
      <c r="B1660" s="560">
        <v>1400</v>
      </c>
      <c r="C1660" s="187">
        <v>25</v>
      </c>
      <c r="D1660" s="561">
        <v>44489</v>
      </c>
      <c r="E1660" s="562">
        <v>10</v>
      </c>
      <c r="F1660" s="563" t="s">
        <v>13655</v>
      </c>
      <c r="G1660" s="190" t="s">
        <v>13002</v>
      </c>
      <c r="H1660" s="500"/>
      <c r="I1660" s="559" t="s">
        <v>511</v>
      </c>
      <c r="J1660" s="559">
        <v>2</v>
      </c>
      <c r="K1660" s="559">
        <v>2</v>
      </c>
      <c r="L1660" s="559">
        <v>1</v>
      </c>
      <c r="M1660" s="559">
        <v>1</v>
      </c>
      <c r="N1660" s="559">
        <v>0</v>
      </c>
      <c r="O1660" s="186" t="s">
        <v>798</v>
      </c>
      <c r="P1660" s="186" t="s">
        <v>15468</v>
      </c>
      <c r="Q1660" s="193" t="s">
        <v>12955</v>
      </c>
      <c r="R1660" s="231" t="s">
        <v>14649</v>
      </c>
    </row>
    <row r="1661" spans="1:18" x14ac:dyDescent="0.25">
      <c r="A1661" s="185">
        <v>105332</v>
      </c>
      <c r="B1661" s="560">
        <v>1642.5</v>
      </c>
      <c r="C1661" s="187">
        <v>25</v>
      </c>
      <c r="D1661" s="561">
        <v>44489</v>
      </c>
      <c r="E1661" s="562">
        <v>10</v>
      </c>
      <c r="F1661" s="563" t="s">
        <v>13655</v>
      </c>
      <c r="G1661" s="190" t="s">
        <v>13002</v>
      </c>
      <c r="H1661" s="500"/>
      <c r="I1661" s="559" t="s">
        <v>511</v>
      </c>
      <c r="J1661" s="559">
        <v>3</v>
      </c>
      <c r="K1661" s="559">
        <v>3</v>
      </c>
      <c r="L1661" s="559">
        <v>1</v>
      </c>
      <c r="M1661" s="559">
        <v>1</v>
      </c>
      <c r="N1661" s="559">
        <v>0</v>
      </c>
      <c r="O1661" s="186" t="s">
        <v>798</v>
      </c>
      <c r="P1661" s="186" t="s">
        <v>15469</v>
      </c>
      <c r="Q1661" s="193" t="s">
        <v>12955</v>
      </c>
      <c r="R1661" s="231" t="s">
        <v>14649</v>
      </c>
    </row>
    <row r="1662" spans="1:18" x14ac:dyDescent="0.25">
      <c r="A1662" s="746">
        <v>105787</v>
      </c>
      <c r="B1662" s="535">
        <v>4156.8</v>
      </c>
      <c r="C1662" s="461">
        <v>20</v>
      </c>
      <c r="D1662" s="537">
        <v>44483</v>
      </c>
      <c r="E1662" s="538">
        <v>3</v>
      </c>
      <c r="F1662" s="537" t="s">
        <v>13655</v>
      </c>
      <c r="G1662" s="462" t="s">
        <v>15470</v>
      </c>
      <c r="H1662" s="919"/>
      <c r="I1662" s="538" t="s">
        <v>511</v>
      </c>
      <c r="J1662" s="538">
        <v>282</v>
      </c>
      <c r="K1662" s="538">
        <v>19</v>
      </c>
      <c r="L1662" s="538">
        <v>77</v>
      </c>
      <c r="M1662" s="538">
        <v>1</v>
      </c>
      <c r="N1662" s="538">
        <v>1</v>
      </c>
      <c r="O1662" s="459" t="s">
        <v>13719</v>
      </c>
      <c r="P1662" s="316"/>
      <c r="Q1662" s="464" t="s">
        <v>12926</v>
      </c>
      <c r="R1662" s="231" t="s">
        <v>14649</v>
      </c>
    </row>
    <row r="1663" spans="1:18" x14ac:dyDescent="0.25">
      <c r="A1663" s="576">
        <v>105641</v>
      </c>
      <c r="B1663" s="469">
        <v>3028</v>
      </c>
      <c r="C1663" s="401">
        <v>10</v>
      </c>
      <c r="D1663" s="470">
        <v>44484</v>
      </c>
      <c r="E1663" s="471">
        <v>5</v>
      </c>
      <c r="F1663" s="472">
        <v>44482</v>
      </c>
      <c r="G1663" s="473">
        <v>44489</v>
      </c>
      <c r="H1663" s="500"/>
      <c r="I1663" s="474" t="s">
        <v>511</v>
      </c>
      <c r="J1663" s="474">
        <v>349</v>
      </c>
      <c r="K1663" s="474">
        <v>53</v>
      </c>
      <c r="L1663" s="474">
        <v>83</v>
      </c>
      <c r="M1663" s="474">
        <v>1</v>
      </c>
      <c r="N1663" s="474">
        <v>1</v>
      </c>
      <c r="O1663" s="526" t="s">
        <v>13713</v>
      </c>
      <c r="P1663" s="404"/>
      <c r="Q1663" s="405" t="s">
        <v>12955</v>
      </c>
      <c r="R1663" s="231" t="s">
        <v>14649</v>
      </c>
    </row>
    <row r="1664" spans="1:18" x14ac:dyDescent="0.25">
      <c r="A1664" s="576">
        <v>105377</v>
      </c>
      <c r="B1664" s="469">
        <v>7091.25</v>
      </c>
      <c r="C1664" s="401">
        <v>15</v>
      </c>
      <c r="D1664" s="470">
        <v>44475</v>
      </c>
      <c r="E1664" s="471">
        <v>10</v>
      </c>
      <c r="F1664" s="472">
        <v>44475</v>
      </c>
      <c r="G1664" s="473">
        <v>44489</v>
      </c>
      <c r="H1664" s="500"/>
      <c r="I1664" s="474" t="s">
        <v>511</v>
      </c>
      <c r="J1664" s="474">
        <v>0</v>
      </c>
      <c r="K1664" s="474">
        <v>154</v>
      </c>
      <c r="L1664" s="474">
        <v>0</v>
      </c>
      <c r="M1664" s="474">
        <v>0</v>
      </c>
      <c r="N1664" s="474">
        <v>0</v>
      </c>
      <c r="O1664" s="526">
        <v>0</v>
      </c>
      <c r="P1664" s="526" t="s">
        <v>15411</v>
      </c>
      <c r="Q1664" s="405" t="s">
        <v>9051</v>
      </c>
      <c r="R1664" s="231" t="s">
        <v>14649</v>
      </c>
    </row>
    <row r="1665" spans="1:18" x14ac:dyDescent="0.25">
      <c r="A1665" s="576">
        <v>105242</v>
      </c>
      <c r="B1665" s="469">
        <v>2358</v>
      </c>
      <c r="C1665" s="401">
        <v>200</v>
      </c>
      <c r="D1665" s="470">
        <v>44496</v>
      </c>
      <c r="E1665" s="471">
        <v>15</v>
      </c>
      <c r="F1665" s="472">
        <v>44475</v>
      </c>
      <c r="G1665" s="473">
        <v>44496</v>
      </c>
      <c r="H1665" s="500"/>
      <c r="I1665" s="474" t="s">
        <v>511</v>
      </c>
      <c r="J1665" s="474">
        <v>37</v>
      </c>
      <c r="K1665" s="474">
        <v>2</v>
      </c>
      <c r="L1665" s="474">
        <v>18</v>
      </c>
      <c r="M1665" s="474">
        <v>0</v>
      </c>
      <c r="N1665" s="474">
        <v>1</v>
      </c>
      <c r="O1665" s="526" t="s">
        <v>545</v>
      </c>
      <c r="P1665" s="526" t="s">
        <v>15471</v>
      </c>
      <c r="Q1665" s="405" t="s">
        <v>9051</v>
      </c>
      <c r="R1665" s="230" t="s">
        <v>14655</v>
      </c>
    </row>
    <row r="1666" spans="1:18" x14ac:dyDescent="0.25">
      <c r="A1666" s="576">
        <v>100616</v>
      </c>
      <c r="B1666" s="469">
        <v>0</v>
      </c>
      <c r="C1666" s="401" t="s">
        <v>15472</v>
      </c>
      <c r="D1666" s="470">
        <v>44484</v>
      </c>
      <c r="E1666" s="471">
        <v>10</v>
      </c>
      <c r="F1666" s="472">
        <v>44475</v>
      </c>
      <c r="G1666" s="473">
        <v>44489</v>
      </c>
      <c r="H1666" s="500"/>
      <c r="I1666" s="474" t="s">
        <v>511</v>
      </c>
      <c r="J1666" s="474">
        <v>26</v>
      </c>
      <c r="K1666" s="474">
        <v>0</v>
      </c>
      <c r="L1666" s="474">
        <v>7</v>
      </c>
      <c r="M1666" s="474">
        <v>1</v>
      </c>
      <c r="N1666" s="474">
        <v>1</v>
      </c>
      <c r="O1666" s="526" t="s">
        <v>13667</v>
      </c>
      <c r="P1666" s="526"/>
      <c r="Q1666" s="405" t="s">
        <v>14970</v>
      </c>
      <c r="R1666" s="230" t="s">
        <v>14655</v>
      </c>
    </row>
    <row r="1667" spans="1:18" x14ac:dyDescent="0.25">
      <c r="A1667" s="576">
        <v>105374</v>
      </c>
      <c r="B1667" s="469">
        <v>1610</v>
      </c>
      <c r="C1667" s="401">
        <v>5</v>
      </c>
      <c r="D1667" s="470">
        <v>44475</v>
      </c>
      <c r="E1667" s="471">
        <v>10</v>
      </c>
      <c r="F1667" s="472">
        <v>44475</v>
      </c>
      <c r="G1667" s="473">
        <v>44489</v>
      </c>
      <c r="H1667" s="500"/>
      <c r="I1667" s="474" t="s">
        <v>511</v>
      </c>
      <c r="J1667" s="474">
        <v>0</v>
      </c>
      <c r="K1667" s="474">
        <v>90</v>
      </c>
      <c r="L1667" s="474">
        <v>0</v>
      </c>
      <c r="M1667" s="474">
        <v>0</v>
      </c>
      <c r="N1667" s="474">
        <v>0</v>
      </c>
      <c r="O1667" s="526">
        <v>0</v>
      </c>
      <c r="P1667" s="526" t="s">
        <v>15411</v>
      </c>
      <c r="Q1667" s="405" t="s">
        <v>9051</v>
      </c>
      <c r="R1667" s="230" t="s">
        <v>14655</v>
      </c>
    </row>
    <row r="1668" spans="1:18" x14ac:dyDescent="0.25">
      <c r="A1668" s="576">
        <v>105375</v>
      </c>
      <c r="B1668" s="469">
        <v>5535.75</v>
      </c>
      <c r="C1668" s="401">
        <v>15</v>
      </c>
      <c r="D1668" s="470">
        <v>44476</v>
      </c>
      <c r="E1668" s="471">
        <v>10</v>
      </c>
      <c r="F1668" s="472">
        <v>44475</v>
      </c>
      <c r="G1668" s="473">
        <v>44489</v>
      </c>
      <c r="H1668" s="500"/>
      <c r="I1668" s="474" t="s">
        <v>511</v>
      </c>
      <c r="J1668" s="474">
        <v>0</v>
      </c>
      <c r="K1668" s="474">
        <v>121</v>
      </c>
      <c r="L1668" s="474">
        <v>0</v>
      </c>
      <c r="M1668" s="474">
        <v>0</v>
      </c>
      <c r="N1668" s="474">
        <v>0</v>
      </c>
      <c r="O1668" s="526">
        <v>0</v>
      </c>
      <c r="P1668" s="526" t="s">
        <v>15411</v>
      </c>
      <c r="Q1668" s="405" t="s">
        <v>9051</v>
      </c>
      <c r="R1668" s="230" t="s">
        <v>14655</v>
      </c>
    </row>
    <row r="1669" spans="1:18" x14ac:dyDescent="0.25">
      <c r="A1669" s="307">
        <v>105769</v>
      </c>
      <c r="B1669" s="475">
        <v>3050.4</v>
      </c>
      <c r="C1669" s="309">
        <v>12</v>
      </c>
      <c r="D1669" s="476">
        <v>44487</v>
      </c>
      <c r="E1669" s="477">
        <v>3</v>
      </c>
      <c r="F1669" s="476">
        <v>44483</v>
      </c>
      <c r="G1669" s="310">
        <v>44488</v>
      </c>
      <c r="H1669" s="476"/>
      <c r="I1669" s="477" t="s">
        <v>511</v>
      </c>
      <c r="J1669" s="477">
        <v>121</v>
      </c>
      <c r="K1669" s="477">
        <v>27</v>
      </c>
      <c r="L1669" s="477">
        <v>51</v>
      </c>
      <c r="M1669" s="477">
        <v>1</v>
      </c>
      <c r="N1669" s="477">
        <v>1</v>
      </c>
      <c r="O1669" s="308" t="s">
        <v>13667</v>
      </c>
      <c r="P1669" s="312" t="s">
        <v>15431</v>
      </c>
      <c r="Q1669" s="313" t="s">
        <v>8912</v>
      </c>
      <c r="R1669" s="230" t="s">
        <v>14658</v>
      </c>
    </row>
    <row r="1670" spans="1:18" x14ac:dyDescent="0.25">
      <c r="A1670" s="576">
        <v>105373</v>
      </c>
      <c r="B1670" s="469">
        <v>9272</v>
      </c>
      <c r="C1670" s="401">
        <v>20</v>
      </c>
      <c r="D1670" s="470">
        <v>44473</v>
      </c>
      <c r="E1670" s="471">
        <v>10</v>
      </c>
      <c r="F1670" s="472">
        <v>44473</v>
      </c>
      <c r="G1670" s="473">
        <v>44487</v>
      </c>
      <c r="H1670" s="500"/>
      <c r="I1670" s="474" t="s">
        <v>511</v>
      </c>
      <c r="J1670" s="474">
        <v>0</v>
      </c>
      <c r="K1670" s="474">
        <v>151</v>
      </c>
      <c r="L1670" s="474">
        <v>0</v>
      </c>
      <c r="M1670" s="474">
        <v>0</v>
      </c>
      <c r="N1670" s="474">
        <v>0</v>
      </c>
      <c r="O1670" s="526">
        <v>0</v>
      </c>
      <c r="P1670" s="526" t="s">
        <v>15411</v>
      </c>
      <c r="Q1670" s="405" t="s">
        <v>9067</v>
      </c>
      <c r="R1670" s="230" t="s">
        <v>14658</v>
      </c>
    </row>
    <row r="1671" spans="1:18" x14ac:dyDescent="0.25">
      <c r="A1671" s="576">
        <v>105599</v>
      </c>
      <c r="B1671" s="469">
        <v>3732.6</v>
      </c>
      <c r="C1671" s="401">
        <v>20</v>
      </c>
      <c r="D1671" s="470">
        <v>44482</v>
      </c>
      <c r="E1671" s="471">
        <v>5</v>
      </c>
      <c r="F1671" s="472">
        <v>44477</v>
      </c>
      <c r="G1671" s="473">
        <v>44484</v>
      </c>
      <c r="H1671" s="500"/>
      <c r="I1671" s="474" t="s">
        <v>511</v>
      </c>
      <c r="J1671" s="474">
        <v>450</v>
      </c>
      <c r="K1671" s="474">
        <v>1</v>
      </c>
      <c r="L1671" s="474">
        <v>97</v>
      </c>
      <c r="M1671" s="474">
        <v>1</v>
      </c>
      <c r="N1671" s="474">
        <v>1</v>
      </c>
      <c r="O1671" s="526" t="s">
        <v>13667</v>
      </c>
      <c r="P1671" s="404" t="s">
        <v>15431</v>
      </c>
      <c r="Q1671" s="405" t="s">
        <v>13030</v>
      </c>
      <c r="R1671" s="230" t="s">
        <v>15473</v>
      </c>
    </row>
    <row r="1672" spans="1:18" x14ac:dyDescent="0.25">
      <c r="A1672" s="846">
        <v>102813</v>
      </c>
      <c r="B1672" s="847">
        <v>4016</v>
      </c>
      <c r="C1672" s="847">
        <v>25</v>
      </c>
      <c r="D1672" s="848">
        <v>44447</v>
      </c>
      <c r="E1672" s="849">
        <v>5</v>
      </c>
      <c r="F1672" s="472">
        <v>44477</v>
      </c>
      <c r="G1672" s="473">
        <v>44484</v>
      </c>
      <c r="H1672" s="500"/>
      <c r="I1672" s="474" t="s">
        <v>511</v>
      </c>
      <c r="J1672" s="474">
        <v>410</v>
      </c>
      <c r="K1672" s="474">
        <v>21</v>
      </c>
      <c r="L1672" s="474">
        <v>78</v>
      </c>
      <c r="M1672" s="474">
        <v>1</v>
      </c>
      <c r="N1672" s="474">
        <v>1</v>
      </c>
      <c r="O1672" s="526" t="s">
        <v>13667</v>
      </c>
      <c r="P1672" s="526"/>
      <c r="Q1672" s="405" t="s">
        <v>13030</v>
      </c>
      <c r="R1672" s="230" t="s">
        <v>15473</v>
      </c>
    </row>
    <row r="1673" spans="1:18" x14ac:dyDescent="0.25">
      <c r="A1673" s="714">
        <v>100610</v>
      </c>
      <c r="B1673" s="600">
        <v>2536.6</v>
      </c>
      <c r="C1673" s="600" t="s">
        <v>13037</v>
      </c>
      <c r="D1673" s="604">
        <v>44389</v>
      </c>
      <c r="E1673" s="607">
        <v>5</v>
      </c>
      <c r="F1673" s="472"/>
      <c r="G1673" s="473">
        <v>44484</v>
      </c>
      <c r="H1673" s="500"/>
      <c r="I1673" s="474" t="s">
        <v>511</v>
      </c>
      <c r="J1673" s="474">
        <v>3800</v>
      </c>
      <c r="K1673" s="474">
        <v>7</v>
      </c>
      <c r="L1673" s="474">
        <v>244</v>
      </c>
      <c r="M1673" s="474">
        <v>1</v>
      </c>
      <c r="N1673" s="474">
        <v>1</v>
      </c>
      <c r="O1673" s="526" t="s">
        <v>13832</v>
      </c>
      <c r="P1673" s="473"/>
      <c r="Q1673" s="405" t="s">
        <v>15474</v>
      </c>
      <c r="R1673" s="230" t="s">
        <v>15473</v>
      </c>
    </row>
    <row r="1674" spans="1:18" x14ac:dyDescent="0.25">
      <c r="A1674" s="576">
        <v>105088</v>
      </c>
      <c r="B1674" s="469">
        <v>1787</v>
      </c>
      <c r="C1674" s="401">
        <v>150</v>
      </c>
      <c r="D1674" s="470">
        <v>44484</v>
      </c>
      <c r="E1674" s="471">
        <v>10</v>
      </c>
      <c r="F1674" s="472">
        <v>44470</v>
      </c>
      <c r="G1674" s="473">
        <v>44484</v>
      </c>
      <c r="H1674" s="500"/>
      <c r="I1674" s="474" t="s">
        <v>511</v>
      </c>
      <c r="J1674" s="474">
        <v>37</v>
      </c>
      <c r="K1674" s="474">
        <v>0</v>
      </c>
      <c r="L1674" s="474">
        <v>15</v>
      </c>
      <c r="M1674" s="474">
        <v>1</v>
      </c>
      <c r="N1674" s="474">
        <v>1</v>
      </c>
      <c r="O1674" s="526" t="s">
        <v>13713</v>
      </c>
      <c r="P1674" s="526" t="s">
        <v>15418</v>
      </c>
      <c r="Q1674" s="405" t="s">
        <v>12525</v>
      </c>
      <c r="R1674" s="230" t="s">
        <v>15473</v>
      </c>
    </row>
    <row r="1675" spans="1:18" x14ac:dyDescent="0.25">
      <c r="A1675" s="576">
        <v>104931</v>
      </c>
      <c r="B1675" s="469">
        <v>5552.8</v>
      </c>
      <c r="C1675" s="401" t="s">
        <v>703</v>
      </c>
      <c r="D1675" s="470">
        <v>44446</v>
      </c>
      <c r="E1675" s="471">
        <v>5</v>
      </c>
      <c r="F1675" s="472">
        <v>44476</v>
      </c>
      <c r="G1675" s="473">
        <v>44483</v>
      </c>
      <c r="H1675" s="500"/>
      <c r="I1675" s="474" t="s">
        <v>511</v>
      </c>
      <c r="J1675" s="474">
        <v>1235</v>
      </c>
      <c r="K1675" s="474">
        <v>14</v>
      </c>
      <c r="L1675" s="474">
        <v>114</v>
      </c>
      <c r="M1675" s="474">
        <v>1</v>
      </c>
      <c r="N1675" s="474">
        <v>1</v>
      </c>
      <c r="O1675" s="526" t="s">
        <v>13672</v>
      </c>
      <c r="P1675" s="526"/>
      <c r="Q1675" s="405" t="s">
        <v>15475</v>
      </c>
      <c r="R1675" s="230" t="s">
        <v>14669</v>
      </c>
    </row>
    <row r="1676" spans="1:18" x14ac:dyDescent="0.25">
      <c r="A1676" s="576">
        <v>104586</v>
      </c>
      <c r="B1676" s="469">
        <v>251.72</v>
      </c>
      <c r="C1676" s="401">
        <v>173</v>
      </c>
      <c r="D1676" s="470">
        <v>44477</v>
      </c>
      <c r="E1676" s="471">
        <v>10</v>
      </c>
      <c r="F1676" s="472">
        <v>44467</v>
      </c>
      <c r="G1676" s="473">
        <v>44484</v>
      </c>
      <c r="H1676" s="500"/>
      <c r="I1676" s="474" t="s">
        <v>511</v>
      </c>
      <c r="J1676" s="474">
        <v>3</v>
      </c>
      <c r="K1676" s="474">
        <v>2</v>
      </c>
      <c r="L1676" s="474">
        <v>3</v>
      </c>
      <c r="M1676" s="474">
        <v>1</v>
      </c>
      <c r="N1676" s="474">
        <v>1</v>
      </c>
      <c r="O1676" s="526" t="s">
        <v>13667</v>
      </c>
      <c r="P1676" s="526"/>
      <c r="Q1676" s="405" t="s">
        <v>9187</v>
      </c>
      <c r="R1676" s="230" t="s">
        <v>14669</v>
      </c>
    </row>
    <row r="1677" spans="1:18" x14ac:dyDescent="0.25">
      <c r="A1677" s="576">
        <v>104859</v>
      </c>
      <c r="B1677" s="469">
        <v>2352</v>
      </c>
      <c r="C1677" s="401">
        <v>50</v>
      </c>
      <c r="D1677" s="470">
        <v>44484</v>
      </c>
      <c r="E1677" s="471">
        <v>10</v>
      </c>
      <c r="F1677" s="472">
        <v>44469</v>
      </c>
      <c r="G1677" s="473">
        <v>44483</v>
      </c>
      <c r="H1677" s="500"/>
      <c r="I1677" s="474" t="s">
        <v>511</v>
      </c>
      <c r="J1677" s="474">
        <v>106</v>
      </c>
      <c r="K1677" s="474">
        <v>7</v>
      </c>
      <c r="L1677" s="474">
        <v>36</v>
      </c>
      <c r="M1677" s="474">
        <v>0</v>
      </c>
      <c r="N1677" s="474">
        <v>1</v>
      </c>
      <c r="O1677" s="526" t="s">
        <v>545</v>
      </c>
      <c r="P1677" s="526"/>
      <c r="Q1677" s="405" t="s">
        <v>9118</v>
      </c>
      <c r="R1677" s="230" t="s">
        <v>14669</v>
      </c>
    </row>
    <row r="1678" spans="1:18" x14ac:dyDescent="0.25">
      <c r="A1678" s="576">
        <v>104573</v>
      </c>
      <c r="B1678" s="469">
        <v>2951.82</v>
      </c>
      <c r="C1678" s="401" t="s">
        <v>15476</v>
      </c>
      <c r="D1678" s="470">
        <v>44461</v>
      </c>
      <c r="E1678" s="471">
        <v>10</v>
      </c>
      <c r="F1678" s="472">
        <v>44469</v>
      </c>
      <c r="G1678" s="473">
        <v>44483</v>
      </c>
      <c r="H1678" s="500"/>
      <c r="I1678" s="474" t="s">
        <v>511</v>
      </c>
      <c r="J1678" s="474">
        <v>4053</v>
      </c>
      <c r="K1678" s="474">
        <v>5</v>
      </c>
      <c r="L1678" s="474">
        <v>237</v>
      </c>
      <c r="M1678" s="474">
        <v>1</v>
      </c>
      <c r="N1678" s="474">
        <v>1</v>
      </c>
      <c r="O1678" s="526" t="s">
        <v>13832</v>
      </c>
      <c r="P1678" s="526"/>
      <c r="Q1678" s="405" t="s">
        <v>9118</v>
      </c>
      <c r="R1678" s="230" t="s">
        <v>14669</v>
      </c>
    </row>
    <row r="1679" spans="1:18" x14ac:dyDescent="0.25">
      <c r="A1679" s="920">
        <v>105062</v>
      </c>
      <c r="B1679" s="921">
        <v>3824.7</v>
      </c>
      <c r="C1679" s="922">
        <v>10</v>
      </c>
      <c r="D1679" s="923">
        <v>44474</v>
      </c>
      <c r="E1679" s="924">
        <v>5</v>
      </c>
      <c r="F1679" s="923">
        <v>44475</v>
      </c>
      <c r="G1679" s="925">
        <v>44482</v>
      </c>
      <c r="H1679" s="500"/>
      <c r="I1679" s="924" t="s">
        <v>511</v>
      </c>
      <c r="J1679" s="924">
        <v>894</v>
      </c>
      <c r="K1679" s="924">
        <v>20</v>
      </c>
      <c r="L1679" s="924">
        <v>106</v>
      </c>
      <c r="M1679" s="924">
        <v>1</v>
      </c>
      <c r="N1679" s="924">
        <v>1</v>
      </c>
      <c r="O1679" s="926"/>
      <c r="P1679" s="926"/>
      <c r="Q1679" s="927" t="s">
        <v>9051</v>
      </c>
      <c r="R1679" s="928" t="s">
        <v>14676</v>
      </c>
    </row>
    <row r="1680" spans="1:18" x14ac:dyDescent="0.25">
      <c r="A1680" s="307">
        <v>105662</v>
      </c>
      <c r="B1680" s="475">
        <v>2375.65</v>
      </c>
      <c r="C1680" s="309">
        <v>13</v>
      </c>
      <c r="D1680" s="476">
        <v>44475</v>
      </c>
      <c r="E1680" s="477">
        <v>3</v>
      </c>
      <c r="F1680" s="476">
        <v>44477</v>
      </c>
      <c r="G1680" s="310">
        <v>44482</v>
      </c>
      <c r="H1680" s="476"/>
      <c r="I1680" s="477" t="s">
        <v>511</v>
      </c>
      <c r="J1680" s="477">
        <v>126</v>
      </c>
      <c r="K1680" s="477">
        <v>16</v>
      </c>
      <c r="L1680" s="477">
        <v>56</v>
      </c>
      <c r="M1680" s="477">
        <v>0</v>
      </c>
      <c r="N1680" s="477">
        <v>1</v>
      </c>
      <c r="O1680" s="308" t="s">
        <v>545</v>
      </c>
      <c r="P1680" s="312"/>
      <c r="Q1680" s="313" t="s">
        <v>13030</v>
      </c>
      <c r="R1680" s="928" t="s">
        <v>14676</v>
      </c>
    </row>
    <row r="1681" spans="1:18" x14ac:dyDescent="0.25">
      <c r="A1681" s="929">
        <v>104302</v>
      </c>
      <c r="B1681" s="930">
        <v>2269.5</v>
      </c>
      <c r="C1681" s="931" t="s">
        <v>15477</v>
      </c>
      <c r="D1681" s="932">
        <v>44468</v>
      </c>
      <c r="E1681" s="933">
        <v>5</v>
      </c>
      <c r="F1681" s="866">
        <v>44476</v>
      </c>
      <c r="G1681" s="867">
        <v>44483</v>
      </c>
      <c r="H1681" s="500"/>
      <c r="I1681" s="868" t="s">
        <v>511</v>
      </c>
      <c r="J1681" s="868">
        <v>118</v>
      </c>
      <c r="K1681" s="868">
        <v>1</v>
      </c>
      <c r="L1681" s="868">
        <v>55</v>
      </c>
      <c r="M1681" s="868">
        <v>1</v>
      </c>
      <c r="N1681" s="868">
        <v>1</v>
      </c>
      <c r="O1681" s="869" t="s">
        <v>13667</v>
      </c>
      <c r="P1681" s="869"/>
      <c r="Q1681" s="871" t="s">
        <v>12514</v>
      </c>
      <c r="R1681" s="928" t="s">
        <v>14676</v>
      </c>
    </row>
    <row r="1682" spans="1:18" x14ac:dyDescent="0.25">
      <c r="A1682" s="576">
        <v>104957</v>
      </c>
      <c r="B1682" s="469">
        <v>1428.6</v>
      </c>
      <c r="C1682" s="401">
        <v>50</v>
      </c>
      <c r="D1682" s="470">
        <v>44480</v>
      </c>
      <c r="E1682" s="471">
        <v>10</v>
      </c>
      <c r="F1682" s="472" t="s">
        <v>13655</v>
      </c>
      <c r="G1682" s="473">
        <v>44476</v>
      </c>
      <c r="H1682" s="500"/>
      <c r="I1682" s="474" t="s">
        <v>511</v>
      </c>
      <c r="J1682" s="474">
        <v>100</v>
      </c>
      <c r="K1682" s="474">
        <v>62</v>
      </c>
      <c r="L1682" s="474">
        <v>11</v>
      </c>
      <c r="M1682" s="474">
        <v>0</v>
      </c>
      <c r="N1682" s="474">
        <v>1</v>
      </c>
      <c r="O1682" s="526" t="s">
        <v>545</v>
      </c>
      <c r="P1682" s="526" t="s">
        <v>15459</v>
      </c>
      <c r="Q1682" s="405" t="s">
        <v>9230</v>
      </c>
      <c r="R1682" s="928" t="s">
        <v>14676</v>
      </c>
    </row>
    <row r="1683" spans="1:18" x14ac:dyDescent="0.25">
      <c r="A1683" s="576">
        <v>105178</v>
      </c>
      <c r="B1683" s="469">
        <v>1873.2</v>
      </c>
      <c r="C1683" s="401">
        <v>64</v>
      </c>
      <c r="D1683" s="470">
        <v>44470</v>
      </c>
      <c r="E1683" s="471">
        <v>5</v>
      </c>
      <c r="F1683" s="472">
        <v>44474</v>
      </c>
      <c r="G1683" s="473">
        <v>44481</v>
      </c>
      <c r="H1683" s="500"/>
      <c r="I1683" s="474" t="s">
        <v>511</v>
      </c>
      <c r="J1683" s="474">
        <v>48</v>
      </c>
      <c r="K1683" s="474">
        <v>6</v>
      </c>
      <c r="L1683" s="474">
        <v>20</v>
      </c>
      <c r="M1683" s="474">
        <v>1</v>
      </c>
      <c r="N1683" s="474">
        <v>1</v>
      </c>
      <c r="O1683" s="526" t="s">
        <v>13667</v>
      </c>
      <c r="P1683" s="526"/>
      <c r="Q1683" s="405" t="s">
        <v>9067</v>
      </c>
      <c r="R1683" s="934" t="s">
        <v>14682</v>
      </c>
    </row>
    <row r="1684" spans="1:18" x14ac:dyDescent="0.25">
      <c r="A1684" s="935">
        <v>105434</v>
      </c>
      <c r="B1684" s="936">
        <v>3132</v>
      </c>
      <c r="C1684" s="937">
        <v>30</v>
      </c>
      <c r="D1684" s="938">
        <v>44484</v>
      </c>
      <c r="E1684" s="939">
        <v>5</v>
      </c>
      <c r="F1684" s="940">
        <v>44475</v>
      </c>
      <c r="G1684" s="941">
        <v>44482</v>
      </c>
      <c r="H1684" s="500"/>
      <c r="I1684" s="942" t="s">
        <v>511</v>
      </c>
      <c r="J1684" s="942">
        <v>398</v>
      </c>
      <c r="K1684" s="942">
        <v>16</v>
      </c>
      <c r="L1684" s="942">
        <v>99</v>
      </c>
      <c r="M1684" s="942">
        <v>1</v>
      </c>
      <c r="N1684" s="942">
        <v>1</v>
      </c>
      <c r="O1684" s="943"/>
      <c r="P1684" s="943"/>
      <c r="Q1684" s="944" t="s">
        <v>9051</v>
      </c>
      <c r="R1684" s="934" t="s">
        <v>14682</v>
      </c>
    </row>
    <row r="1685" spans="1:18" x14ac:dyDescent="0.25">
      <c r="A1685" s="935">
        <v>105496</v>
      </c>
      <c r="B1685" s="936">
        <v>1941.9</v>
      </c>
      <c r="C1685" s="937">
        <v>5</v>
      </c>
      <c r="D1685" s="938">
        <v>44477</v>
      </c>
      <c r="E1685" s="939">
        <v>5</v>
      </c>
      <c r="F1685" s="940">
        <v>44475</v>
      </c>
      <c r="G1685" s="941">
        <v>44482</v>
      </c>
      <c r="H1685" s="500"/>
      <c r="I1685" s="942" t="s">
        <v>511</v>
      </c>
      <c r="J1685" s="942">
        <v>73</v>
      </c>
      <c r="K1685" s="942">
        <v>50</v>
      </c>
      <c r="L1685" s="942">
        <v>20</v>
      </c>
      <c r="M1685" s="942">
        <v>0</v>
      </c>
      <c r="N1685" s="942">
        <v>1</v>
      </c>
      <c r="O1685" s="943" t="s">
        <v>545</v>
      </c>
      <c r="P1685" s="943"/>
      <c r="Q1685" s="944" t="s">
        <v>9051</v>
      </c>
      <c r="R1685" s="934" t="s">
        <v>14682</v>
      </c>
    </row>
    <row r="1686" spans="1:18" x14ac:dyDescent="0.25">
      <c r="A1686" s="945">
        <v>105816</v>
      </c>
      <c r="B1686" s="946">
        <v>2018</v>
      </c>
      <c r="C1686" s="391">
        <v>150</v>
      </c>
      <c r="D1686" s="947">
        <v>44483</v>
      </c>
      <c r="E1686" s="948">
        <v>3</v>
      </c>
      <c r="F1686" s="947">
        <v>44480</v>
      </c>
      <c r="G1686" s="392">
        <v>44483</v>
      </c>
      <c r="H1686" s="947"/>
      <c r="I1686" s="948" t="s">
        <v>511</v>
      </c>
      <c r="J1686" s="948">
        <v>19</v>
      </c>
      <c r="K1686" s="948">
        <v>0</v>
      </c>
      <c r="L1686" s="948">
        <v>15</v>
      </c>
      <c r="M1686" s="948">
        <v>0</v>
      </c>
      <c r="N1686" s="948">
        <v>1</v>
      </c>
      <c r="O1686" s="390" t="s">
        <v>545</v>
      </c>
      <c r="P1686" s="393" t="s">
        <v>15431</v>
      </c>
      <c r="Q1686" s="949" t="s">
        <v>8990</v>
      </c>
      <c r="R1686" s="934" t="s">
        <v>14682</v>
      </c>
    </row>
    <row r="1687" spans="1:18" x14ac:dyDescent="0.25">
      <c r="A1687" s="576">
        <v>104957</v>
      </c>
      <c r="B1687" s="469">
        <v>1428.57</v>
      </c>
      <c r="C1687" s="401">
        <v>50</v>
      </c>
      <c r="D1687" s="470">
        <v>44480</v>
      </c>
      <c r="E1687" s="471">
        <v>10</v>
      </c>
      <c r="F1687" s="472" t="s">
        <v>13655</v>
      </c>
      <c r="G1687" s="473">
        <v>44476</v>
      </c>
      <c r="H1687" s="500"/>
      <c r="I1687" s="474" t="s">
        <v>511</v>
      </c>
      <c r="J1687" s="474">
        <v>100</v>
      </c>
      <c r="K1687" s="474">
        <v>62</v>
      </c>
      <c r="L1687" s="474">
        <v>11</v>
      </c>
      <c r="M1687" s="474">
        <v>0</v>
      </c>
      <c r="N1687" s="474">
        <v>1</v>
      </c>
      <c r="O1687" s="526" t="s">
        <v>545</v>
      </c>
      <c r="P1687" s="526" t="s">
        <v>15459</v>
      </c>
      <c r="Q1687" s="405" t="s">
        <v>9230</v>
      </c>
      <c r="R1687" s="230" t="s">
        <v>14690</v>
      </c>
    </row>
    <row r="1688" spans="1:18" x14ac:dyDescent="0.25">
      <c r="A1688" s="576">
        <v>104907</v>
      </c>
      <c r="B1688" s="469">
        <v>5434.75</v>
      </c>
      <c r="C1688" s="401">
        <v>25</v>
      </c>
      <c r="D1688" s="470">
        <v>44476</v>
      </c>
      <c r="E1688" s="471">
        <v>10</v>
      </c>
      <c r="F1688" s="472">
        <v>44467</v>
      </c>
      <c r="G1688" s="473">
        <v>44481</v>
      </c>
      <c r="H1688" s="500"/>
      <c r="I1688" s="474" t="s">
        <v>511</v>
      </c>
      <c r="J1688" s="474">
        <v>863</v>
      </c>
      <c r="K1688" s="474">
        <v>1</v>
      </c>
      <c r="L1688" s="474">
        <v>182</v>
      </c>
      <c r="M1688" s="474">
        <v>1</v>
      </c>
      <c r="N1688" s="474">
        <v>1</v>
      </c>
      <c r="O1688" s="526" t="s">
        <v>13672</v>
      </c>
      <c r="P1688" s="526" t="s">
        <v>15431</v>
      </c>
      <c r="Q1688" s="405" t="s">
        <v>9187</v>
      </c>
      <c r="R1688" s="230" t="s">
        <v>14690</v>
      </c>
    </row>
    <row r="1689" spans="1:18" x14ac:dyDescent="0.25">
      <c r="A1689" s="576">
        <v>104922</v>
      </c>
      <c r="B1689" s="469">
        <v>3631.5</v>
      </c>
      <c r="C1689" s="401">
        <v>50</v>
      </c>
      <c r="D1689" s="470">
        <v>44456</v>
      </c>
      <c r="E1689" s="471">
        <v>5</v>
      </c>
      <c r="F1689" s="472" t="s">
        <v>15478</v>
      </c>
      <c r="G1689" s="473">
        <v>44480</v>
      </c>
      <c r="H1689" s="500"/>
      <c r="I1689" s="474" t="s">
        <v>511</v>
      </c>
      <c r="J1689" s="474">
        <v>307</v>
      </c>
      <c r="K1689" s="474">
        <v>13</v>
      </c>
      <c r="L1689" s="474">
        <v>82</v>
      </c>
      <c r="M1689" s="474">
        <v>1</v>
      </c>
      <c r="N1689" s="474">
        <v>1</v>
      </c>
      <c r="O1689" s="526" t="s">
        <v>13713</v>
      </c>
      <c r="P1689" s="526" t="s">
        <v>15479</v>
      </c>
      <c r="Q1689" s="405" t="s">
        <v>9067</v>
      </c>
      <c r="R1689" s="230" t="s">
        <v>14690</v>
      </c>
    </row>
    <row r="1690" spans="1:18" x14ac:dyDescent="0.25">
      <c r="A1690" s="185">
        <v>100605</v>
      </c>
      <c r="B1690" s="560">
        <v>2850</v>
      </c>
      <c r="C1690" s="187" t="s">
        <v>13070</v>
      </c>
      <c r="D1690" s="561">
        <v>44456</v>
      </c>
      <c r="E1690" s="950" t="s">
        <v>15480</v>
      </c>
      <c r="F1690" s="563" t="s">
        <v>13655</v>
      </c>
      <c r="G1690" s="190" t="s">
        <v>724</v>
      </c>
      <c r="H1690" s="500"/>
      <c r="I1690" s="559" t="s">
        <v>511</v>
      </c>
      <c r="J1690" s="559">
        <v>2881</v>
      </c>
      <c r="K1690" s="559">
        <v>4</v>
      </c>
      <c r="L1690" s="559">
        <v>204</v>
      </c>
      <c r="M1690" s="559">
        <v>1</v>
      </c>
      <c r="N1690" s="559">
        <v>1</v>
      </c>
      <c r="O1690" s="186" t="s">
        <v>13672</v>
      </c>
      <c r="P1690" s="186" t="s">
        <v>15431</v>
      </c>
      <c r="Q1690" s="193" t="s">
        <v>15481</v>
      </c>
      <c r="R1690" s="230" t="s">
        <v>14690</v>
      </c>
    </row>
    <row r="1691" spans="1:18" x14ac:dyDescent="0.25">
      <c r="A1691" s="576">
        <v>104957</v>
      </c>
      <c r="B1691" s="469">
        <v>2857.14</v>
      </c>
      <c r="C1691" s="401">
        <v>100</v>
      </c>
      <c r="D1691" s="470">
        <v>44480</v>
      </c>
      <c r="E1691" s="471">
        <v>10</v>
      </c>
      <c r="F1691" s="472" t="s">
        <v>13655</v>
      </c>
      <c r="G1691" s="473">
        <v>44476</v>
      </c>
      <c r="H1691" s="500"/>
      <c r="I1691" s="474" t="s">
        <v>511</v>
      </c>
      <c r="J1691" s="474">
        <v>100</v>
      </c>
      <c r="K1691" s="474">
        <v>62</v>
      </c>
      <c r="L1691" s="474">
        <v>11</v>
      </c>
      <c r="M1691" s="474">
        <v>0</v>
      </c>
      <c r="N1691" s="474">
        <v>1</v>
      </c>
      <c r="O1691" s="526" t="s">
        <v>545</v>
      </c>
      <c r="P1691" s="526" t="s">
        <v>15459</v>
      </c>
      <c r="Q1691" s="405" t="s">
        <v>9230</v>
      </c>
      <c r="R1691" s="230" t="s">
        <v>15482</v>
      </c>
    </row>
    <row r="1692" spans="1:18" x14ac:dyDescent="0.25">
      <c r="A1692" s="576">
        <v>104521</v>
      </c>
      <c r="B1692" s="469">
        <v>3559.4</v>
      </c>
      <c r="C1692" s="401">
        <v>180</v>
      </c>
      <c r="D1692" s="470">
        <v>44477</v>
      </c>
      <c r="E1692" s="471">
        <v>15</v>
      </c>
      <c r="F1692" s="472">
        <v>44467</v>
      </c>
      <c r="G1692" s="473">
        <v>44488</v>
      </c>
      <c r="H1692" s="500"/>
      <c r="I1692" s="474" t="s">
        <v>511</v>
      </c>
      <c r="J1692" s="474">
        <v>79</v>
      </c>
      <c r="K1692" s="474">
        <v>2</v>
      </c>
      <c r="L1692" s="474">
        <v>36</v>
      </c>
      <c r="M1692" s="474">
        <v>1</v>
      </c>
      <c r="N1692" s="474">
        <v>1</v>
      </c>
      <c r="O1692" s="526" t="s">
        <v>13713</v>
      </c>
      <c r="P1692" s="526"/>
      <c r="Q1692" s="405" t="s">
        <v>9187</v>
      </c>
      <c r="R1692" s="230" t="s">
        <v>15482</v>
      </c>
    </row>
    <row r="1693" spans="1:18" x14ac:dyDescent="0.25">
      <c r="A1693" s="951">
        <v>100481</v>
      </c>
      <c r="B1693" s="952">
        <v>1980</v>
      </c>
      <c r="C1693" s="952">
        <v>4</v>
      </c>
      <c r="D1693" s="953">
        <v>44466</v>
      </c>
      <c r="E1693" s="954">
        <v>10</v>
      </c>
      <c r="F1693" s="563" t="s">
        <v>13655</v>
      </c>
      <c r="G1693" s="190" t="s">
        <v>724</v>
      </c>
      <c r="H1693" s="500"/>
      <c r="I1693" s="559" t="s">
        <v>511</v>
      </c>
      <c r="J1693" s="559">
        <v>820</v>
      </c>
      <c r="K1693" s="559">
        <v>58</v>
      </c>
      <c r="L1693" s="559">
        <v>73</v>
      </c>
      <c r="M1693" s="559">
        <v>1</v>
      </c>
      <c r="N1693" s="559">
        <v>1</v>
      </c>
      <c r="O1693" s="186" t="s">
        <v>13713</v>
      </c>
      <c r="P1693" s="186" t="s">
        <v>15483</v>
      </c>
      <c r="Q1693" s="193" t="s">
        <v>13030</v>
      </c>
      <c r="R1693" s="230" t="s">
        <v>15482</v>
      </c>
    </row>
    <row r="1694" spans="1:18" x14ac:dyDescent="0.25">
      <c r="A1694" s="951">
        <v>105042</v>
      </c>
      <c r="B1694" s="952">
        <v>1725</v>
      </c>
      <c r="C1694" s="952">
        <v>10</v>
      </c>
      <c r="D1694" s="953"/>
      <c r="E1694" s="954"/>
      <c r="F1694" s="563">
        <v>44462</v>
      </c>
      <c r="G1694" s="190">
        <v>44476</v>
      </c>
      <c r="H1694" s="500"/>
      <c r="I1694" s="559" t="s">
        <v>511</v>
      </c>
      <c r="J1694" s="559"/>
      <c r="K1694" s="559">
        <v>180</v>
      </c>
      <c r="L1694" s="559"/>
      <c r="M1694" s="559"/>
      <c r="N1694" s="559"/>
      <c r="O1694" s="186"/>
      <c r="P1694" s="186"/>
      <c r="Q1694" s="193"/>
      <c r="R1694" s="230" t="s">
        <v>15482</v>
      </c>
    </row>
    <row r="1695" spans="1:18" x14ac:dyDescent="0.25">
      <c r="A1695" s="951">
        <v>105318</v>
      </c>
      <c r="B1695" s="952">
        <v>2731</v>
      </c>
      <c r="C1695" s="952">
        <v>60</v>
      </c>
      <c r="D1695" s="953"/>
      <c r="E1695" s="954"/>
      <c r="F1695" s="563">
        <v>44462</v>
      </c>
      <c r="G1695" s="190">
        <v>44476</v>
      </c>
      <c r="H1695" s="500"/>
      <c r="I1695" s="559" t="s">
        <v>511</v>
      </c>
      <c r="J1695" s="559"/>
      <c r="K1695" s="559">
        <v>248</v>
      </c>
      <c r="L1695" s="559"/>
      <c r="M1695" s="559"/>
      <c r="N1695" s="559"/>
      <c r="O1695" s="186"/>
      <c r="P1695" s="186"/>
      <c r="Q1695" s="193"/>
      <c r="R1695" s="230" t="s">
        <v>15482</v>
      </c>
    </row>
    <row r="1696" spans="1:18" x14ac:dyDescent="0.25">
      <c r="A1696" s="576">
        <v>103180</v>
      </c>
      <c r="B1696" s="469">
        <v>1672.95</v>
      </c>
      <c r="C1696" s="452">
        <v>19</v>
      </c>
      <c r="D1696" s="470">
        <v>44440</v>
      </c>
      <c r="E1696" s="860">
        <v>10</v>
      </c>
      <c r="F1696" s="472">
        <v>44468</v>
      </c>
      <c r="G1696" s="473">
        <v>44482</v>
      </c>
      <c r="H1696" s="500"/>
      <c r="I1696" s="474" t="s">
        <v>511</v>
      </c>
      <c r="J1696" s="474">
        <v>226</v>
      </c>
      <c r="K1696" s="474">
        <v>27</v>
      </c>
      <c r="L1696" s="474">
        <v>7</v>
      </c>
      <c r="M1696" s="474">
        <v>0</v>
      </c>
      <c r="N1696" s="474">
        <v>1</v>
      </c>
      <c r="O1696" s="526" t="s">
        <v>545</v>
      </c>
      <c r="P1696" s="526"/>
      <c r="Q1696" s="405" t="s">
        <v>14736</v>
      </c>
      <c r="R1696" s="230" t="s">
        <v>14697</v>
      </c>
    </row>
    <row r="1697" spans="1:18" x14ac:dyDescent="0.25">
      <c r="A1697" s="576">
        <v>104722</v>
      </c>
      <c r="B1697" s="469">
        <v>4868</v>
      </c>
      <c r="C1697" s="452">
        <v>200</v>
      </c>
      <c r="D1697" s="470">
        <v>44473</v>
      </c>
      <c r="E1697" s="860">
        <v>15</v>
      </c>
      <c r="F1697" s="472">
        <v>44463</v>
      </c>
      <c r="G1697" s="473">
        <v>44484</v>
      </c>
      <c r="H1697" s="500"/>
      <c r="I1697" s="474" t="s">
        <v>511</v>
      </c>
      <c r="J1697" s="474">
        <v>89</v>
      </c>
      <c r="K1697" s="474">
        <v>2</v>
      </c>
      <c r="L1697" s="474">
        <v>43</v>
      </c>
      <c r="M1697" s="474">
        <v>1</v>
      </c>
      <c r="N1697" s="474">
        <v>1</v>
      </c>
      <c r="O1697" s="526" t="s">
        <v>13713</v>
      </c>
      <c r="P1697" s="526"/>
      <c r="Q1697" s="405" t="s">
        <v>13102</v>
      </c>
      <c r="R1697" s="955" t="s">
        <v>14703</v>
      </c>
    </row>
    <row r="1698" spans="1:18" x14ac:dyDescent="0.25">
      <c r="A1698" s="956" t="s">
        <v>15484</v>
      </c>
      <c r="B1698" s="957">
        <v>3216.85</v>
      </c>
      <c r="C1698" s="958">
        <v>35</v>
      </c>
      <c r="D1698" s="959">
        <v>44432</v>
      </c>
      <c r="E1698" s="960">
        <v>10</v>
      </c>
      <c r="F1698" s="959" t="s">
        <v>13655</v>
      </c>
      <c r="G1698" s="961" t="s">
        <v>15485</v>
      </c>
      <c r="H1698" s="959"/>
      <c r="I1698" s="960" t="s">
        <v>511</v>
      </c>
      <c r="J1698" s="962">
        <v>489</v>
      </c>
      <c r="K1698" s="962">
        <v>1</v>
      </c>
      <c r="L1698" s="962">
        <v>165</v>
      </c>
      <c r="M1698" s="962">
        <v>1</v>
      </c>
      <c r="N1698" s="962">
        <v>1</v>
      </c>
      <c r="O1698" s="962" t="s">
        <v>13672</v>
      </c>
      <c r="P1698" s="962" t="s">
        <v>15463</v>
      </c>
      <c r="Q1698" s="955" t="s">
        <v>15464</v>
      </c>
      <c r="R1698" s="955" t="s">
        <v>14703</v>
      </c>
    </row>
    <row r="1699" spans="1:18" x14ac:dyDescent="0.25">
      <c r="A1699" s="576">
        <v>105270</v>
      </c>
      <c r="B1699" s="469">
        <v>1490</v>
      </c>
      <c r="C1699" s="401">
        <v>25</v>
      </c>
      <c r="D1699" s="470">
        <v>44474</v>
      </c>
      <c r="E1699" s="471">
        <v>10</v>
      </c>
      <c r="F1699" s="472">
        <v>44468</v>
      </c>
      <c r="G1699" s="473">
        <v>44482</v>
      </c>
      <c r="H1699" s="500"/>
      <c r="I1699" s="474" t="s">
        <v>511</v>
      </c>
      <c r="J1699" s="474">
        <v>18</v>
      </c>
      <c r="K1699" s="474">
        <v>18</v>
      </c>
      <c r="L1699" s="474">
        <v>11</v>
      </c>
      <c r="M1699" s="474">
        <v>0</v>
      </c>
      <c r="N1699" s="474">
        <v>1</v>
      </c>
      <c r="O1699" s="526" t="s">
        <v>545</v>
      </c>
      <c r="P1699" s="526"/>
      <c r="Q1699" s="405" t="s">
        <v>9034</v>
      </c>
      <c r="R1699" s="230" t="s">
        <v>14703</v>
      </c>
    </row>
    <row r="1700" spans="1:18" x14ac:dyDescent="0.25">
      <c r="A1700" s="307">
        <v>104419</v>
      </c>
      <c r="B1700" s="475">
        <v>0</v>
      </c>
      <c r="C1700" s="309" t="s">
        <v>15486</v>
      </c>
      <c r="D1700" s="476">
        <v>44487</v>
      </c>
      <c r="E1700" s="477">
        <v>3</v>
      </c>
      <c r="F1700" s="476" t="s">
        <v>13655</v>
      </c>
      <c r="G1700" s="310">
        <v>44474</v>
      </c>
      <c r="H1700" s="476"/>
      <c r="I1700" s="477" t="s">
        <v>511</v>
      </c>
      <c r="J1700" s="477">
        <v>60</v>
      </c>
      <c r="K1700" s="477">
        <v>1</v>
      </c>
      <c r="L1700" s="477">
        <v>30</v>
      </c>
      <c r="M1700" s="477">
        <v>1</v>
      </c>
      <c r="N1700" s="477">
        <v>1</v>
      </c>
      <c r="O1700" s="308" t="s">
        <v>13667</v>
      </c>
      <c r="P1700" s="312" t="s">
        <v>15431</v>
      </c>
      <c r="Q1700" s="313" t="s">
        <v>12525</v>
      </c>
      <c r="R1700" s="416" t="s">
        <v>14703</v>
      </c>
    </row>
    <row r="1701" spans="1:18" x14ac:dyDescent="0.25">
      <c r="A1701" s="746">
        <v>105303</v>
      </c>
      <c r="B1701" s="535">
        <v>4818</v>
      </c>
      <c r="C1701" s="461">
        <v>200</v>
      </c>
      <c r="D1701" s="537">
        <v>44468</v>
      </c>
      <c r="E1701" s="538">
        <v>3</v>
      </c>
      <c r="F1701" s="537" t="s">
        <v>13655</v>
      </c>
      <c r="G1701" s="462" t="s">
        <v>15487</v>
      </c>
      <c r="H1701" s="537"/>
      <c r="I1701" s="538" t="s">
        <v>511</v>
      </c>
      <c r="J1701" s="538">
        <v>56</v>
      </c>
      <c r="K1701" s="538">
        <v>3</v>
      </c>
      <c r="L1701" s="538">
        <v>25</v>
      </c>
      <c r="M1701" s="538">
        <v>1</v>
      </c>
      <c r="N1701" s="538">
        <v>1</v>
      </c>
      <c r="O1701" s="459" t="s">
        <v>13667</v>
      </c>
      <c r="P1701" s="459"/>
      <c r="Q1701" s="464" t="s">
        <v>12525</v>
      </c>
      <c r="R1701" s="231" t="s">
        <v>14703</v>
      </c>
    </row>
    <row r="1702" spans="1:18" x14ac:dyDescent="0.25">
      <c r="A1702" s="963">
        <v>104957</v>
      </c>
      <c r="B1702" s="795">
        <v>1428.6</v>
      </c>
      <c r="C1702" s="964">
        <v>50</v>
      </c>
      <c r="D1702" s="799">
        <v>44480</v>
      </c>
      <c r="E1702" s="800">
        <v>10</v>
      </c>
      <c r="F1702" s="799" t="s">
        <v>13655</v>
      </c>
      <c r="G1702" s="515">
        <v>44476</v>
      </c>
      <c r="H1702" s="799"/>
      <c r="I1702" s="800" t="s">
        <v>511</v>
      </c>
      <c r="J1702" s="512">
        <v>100</v>
      </c>
      <c r="K1702" s="512">
        <v>62</v>
      </c>
      <c r="L1702" s="512">
        <v>11</v>
      </c>
      <c r="M1702" s="512">
        <v>0</v>
      </c>
      <c r="N1702" s="512">
        <v>1</v>
      </c>
      <c r="O1702" s="512" t="s">
        <v>545</v>
      </c>
      <c r="P1702" s="512" t="s">
        <v>15459</v>
      </c>
      <c r="Q1702" s="440" t="s">
        <v>9230</v>
      </c>
      <c r="R1702" s="440" t="s">
        <v>14707</v>
      </c>
    </row>
    <row r="1703" spans="1:18" x14ac:dyDescent="0.25">
      <c r="A1703" s="963" t="s">
        <v>15484</v>
      </c>
      <c r="B1703" s="795">
        <v>459.55</v>
      </c>
      <c r="C1703" s="965" t="s">
        <v>13124</v>
      </c>
      <c r="D1703" s="799">
        <v>44432</v>
      </c>
      <c r="E1703" s="800">
        <v>10</v>
      </c>
      <c r="F1703" s="799" t="s">
        <v>13655</v>
      </c>
      <c r="G1703" s="515" t="s">
        <v>15485</v>
      </c>
      <c r="H1703" s="799"/>
      <c r="I1703" s="800" t="s">
        <v>511</v>
      </c>
      <c r="J1703" s="512">
        <v>489</v>
      </c>
      <c r="K1703" s="512">
        <v>1</v>
      </c>
      <c r="L1703" s="512">
        <v>165</v>
      </c>
      <c r="M1703" s="512">
        <v>1</v>
      </c>
      <c r="N1703" s="512">
        <v>1</v>
      </c>
      <c r="O1703" s="512" t="s">
        <v>13672</v>
      </c>
      <c r="P1703" s="512" t="s">
        <v>15463</v>
      </c>
      <c r="Q1703" s="440" t="s">
        <v>15488</v>
      </c>
      <c r="R1703" s="440" t="s">
        <v>14707</v>
      </c>
    </row>
    <row r="1704" spans="1:18" x14ac:dyDescent="0.25">
      <c r="A1704" s="307">
        <v>105250</v>
      </c>
      <c r="B1704" s="475">
        <v>1013.08</v>
      </c>
      <c r="C1704" s="309">
        <v>62</v>
      </c>
      <c r="D1704" s="476">
        <v>44466</v>
      </c>
      <c r="E1704" s="477">
        <v>3</v>
      </c>
      <c r="F1704" s="476">
        <v>44463</v>
      </c>
      <c r="G1704" s="310" t="s">
        <v>724</v>
      </c>
      <c r="H1704" s="476"/>
      <c r="I1704" s="477" t="s">
        <v>511</v>
      </c>
      <c r="J1704" s="477">
        <v>26</v>
      </c>
      <c r="K1704" s="477">
        <v>2</v>
      </c>
      <c r="L1704" s="477">
        <v>14</v>
      </c>
      <c r="M1704" s="477">
        <v>1</v>
      </c>
      <c r="N1704" s="477">
        <v>1</v>
      </c>
      <c r="O1704" s="308" t="s">
        <v>13667</v>
      </c>
      <c r="P1704" s="308" t="s">
        <v>15431</v>
      </c>
      <c r="Q1704" s="313" t="s">
        <v>13102</v>
      </c>
      <c r="R1704" s="230" t="s">
        <v>14707</v>
      </c>
    </row>
    <row r="1705" spans="1:18" x14ac:dyDescent="0.25">
      <c r="A1705" s="576">
        <v>105029</v>
      </c>
      <c r="B1705" s="469">
        <v>3472</v>
      </c>
      <c r="C1705" s="401">
        <v>15</v>
      </c>
      <c r="D1705" s="470">
        <v>44473</v>
      </c>
      <c r="E1705" s="471">
        <v>3</v>
      </c>
      <c r="F1705" s="472">
        <v>44469</v>
      </c>
      <c r="G1705" s="473">
        <v>44474</v>
      </c>
      <c r="H1705" s="500"/>
      <c r="I1705" s="474" t="s">
        <v>511</v>
      </c>
      <c r="J1705" s="474">
        <v>53</v>
      </c>
      <c r="K1705" s="474">
        <v>36</v>
      </c>
      <c r="L1705" s="474">
        <v>18</v>
      </c>
      <c r="M1705" s="474">
        <v>1</v>
      </c>
      <c r="N1705" s="474">
        <v>1</v>
      </c>
      <c r="O1705" s="526" t="s">
        <v>13667</v>
      </c>
      <c r="P1705" s="526"/>
      <c r="Q1705" s="405" t="s">
        <v>9118</v>
      </c>
      <c r="R1705" s="230" t="s">
        <v>15489</v>
      </c>
    </row>
    <row r="1706" spans="1:18" x14ac:dyDescent="0.25">
      <c r="A1706" s="576">
        <v>104522</v>
      </c>
      <c r="B1706" s="469">
        <v>1066.8900000000001</v>
      </c>
      <c r="C1706" s="401">
        <v>11</v>
      </c>
      <c r="D1706" s="470">
        <v>44466</v>
      </c>
      <c r="E1706" s="471">
        <v>15</v>
      </c>
      <c r="F1706" s="472">
        <v>44462</v>
      </c>
      <c r="G1706" s="473">
        <v>44477</v>
      </c>
      <c r="H1706" s="500"/>
      <c r="I1706" s="474" t="s">
        <v>511</v>
      </c>
      <c r="J1706" s="474">
        <v>234</v>
      </c>
      <c r="K1706" s="474">
        <v>36</v>
      </c>
      <c r="L1706" s="474">
        <v>58</v>
      </c>
      <c r="M1706" s="474">
        <v>1</v>
      </c>
      <c r="N1706" s="474">
        <v>1</v>
      </c>
      <c r="O1706" s="526" t="s">
        <v>13672</v>
      </c>
      <c r="P1706" s="526" t="s">
        <v>15431</v>
      </c>
      <c r="Q1706" s="405" t="s">
        <v>14836</v>
      </c>
      <c r="R1706" s="230" t="s">
        <v>15489</v>
      </c>
    </row>
    <row r="1707" spans="1:18" x14ac:dyDescent="0.25">
      <c r="A1707" s="185">
        <v>104575</v>
      </c>
      <c r="B1707" s="560">
        <v>2050</v>
      </c>
      <c r="C1707" s="187" t="s">
        <v>13142</v>
      </c>
      <c r="D1707" s="561">
        <v>44461</v>
      </c>
      <c r="E1707" s="562">
        <v>10</v>
      </c>
      <c r="F1707" s="563" t="s">
        <v>13655</v>
      </c>
      <c r="G1707" s="190" t="s">
        <v>724</v>
      </c>
      <c r="H1707" s="500"/>
      <c r="I1707" s="559" t="s">
        <v>511</v>
      </c>
      <c r="J1707" s="559">
        <v>203</v>
      </c>
      <c r="K1707" s="559">
        <v>1</v>
      </c>
      <c r="L1707" s="559">
        <v>64</v>
      </c>
      <c r="M1707" s="559">
        <v>1</v>
      </c>
      <c r="N1707" s="559">
        <v>1</v>
      </c>
      <c r="O1707" s="186" t="s">
        <v>13713</v>
      </c>
      <c r="P1707" s="186"/>
      <c r="Q1707" s="193" t="s">
        <v>14970</v>
      </c>
      <c r="R1707" s="230" t="s">
        <v>15489</v>
      </c>
    </row>
    <row r="1708" spans="1:18" x14ac:dyDescent="0.25">
      <c r="A1708" s="576">
        <v>104574</v>
      </c>
      <c r="B1708" s="469">
        <v>1100.04</v>
      </c>
      <c r="C1708" s="401" t="s">
        <v>13146</v>
      </c>
      <c r="D1708" s="470">
        <v>44455</v>
      </c>
      <c r="E1708" s="471">
        <v>10</v>
      </c>
      <c r="F1708" s="472">
        <v>44463</v>
      </c>
      <c r="G1708" s="473">
        <v>44474</v>
      </c>
      <c r="H1708" s="917"/>
      <c r="I1708" s="474" t="s">
        <v>511</v>
      </c>
      <c r="J1708" s="474">
        <v>64</v>
      </c>
      <c r="K1708" s="474">
        <v>32</v>
      </c>
      <c r="L1708" s="474">
        <v>8</v>
      </c>
      <c r="M1708" s="474">
        <v>1</v>
      </c>
      <c r="N1708" s="474">
        <v>1</v>
      </c>
      <c r="O1708" s="526" t="s">
        <v>13667</v>
      </c>
      <c r="P1708" s="526"/>
      <c r="Q1708" s="405" t="s">
        <v>8717</v>
      </c>
      <c r="R1708" s="966" t="s">
        <v>14717</v>
      </c>
    </row>
    <row r="1709" spans="1:18" x14ac:dyDescent="0.25">
      <c r="A1709" s="951">
        <v>105319</v>
      </c>
      <c r="B1709" s="952">
        <v>992.5</v>
      </c>
      <c r="C1709" s="952">
        <v>35</v>
      </c>
      <c r="D1709" s="953"/>
      <c r="E1709" s="954"/>
      <c r="F1709" s="563">
        <v>44462</v>
      </c>
      <c r="G1709" s="190">
        <v>44476</v>
      </c>
      <c r="H1709" s="500"/>
      <c r="I1709" s="559" t="s">
        <v>511</v>
      </c>
      <c r="J1709" s="559"/>
      <c r="K1709" s="559">
        <v>35</v>
      </c>
      <c r="L1709" s="559"/>
      <c r="M1709" s="559"/>
      <c r="N1709" s="559"/>
      <c r="O1709" s="186"/>
      <c r="P1709" s="186"/>
      <c r="Q1709" s="193" t="s">
        <v>12525</v>
      </c>
      <c r="R1709" s="966" t="s">
        <v>14717</v>
      </c>
    </row>
    <row r="1710" spans="1:18" x14ac:dyDescent="0.25">
      <c r="A1710" s="576">
        <v>103695</v>
      </c>
      <c r="B1710" s="469">
        <v>3600</v>
      </c>
      <c r="C1710" s="401">
        <v>1000</v>
      </c>
      <c r="D1710" s="470">
        <v>44476</v>
      </c>
      <c r="E1710" s="471">
        <v>15</v>
      </c>
      <c r="F1710" s="472">
        <v>44460</v>
      </c>
      <c r="G1710" s="473">
        <v>44481</v>
      </c>
      <c r="H1710" s="500"/>
      <c r="I1710" s="474" t="s">
        <v>511</v>
      </c>
      <c r="J1710" s="474">
        <v>3</v>
      </c>
      <c r="K1710" s="474">
        <v>0</v>
      </c>
      <c r="L1710" s="474">
        <v>3</v>
      </c>
      <c r="M1710" s="474">
        <v>0</v>
      </c>
      <c r="N1710" s="474">
        <v>1</v>
      </c>
      <c r="O1710" s="526" t="s">
        <v>545</v>
      </c>
      <c r="P1710" s="526" t="s">
        <v>15490</v>
      </c>
      <c r="Q1710" s="405" t="s">
        <v>9236</v>
      </c>
      <c r="R1710" s="966" t="s">
        <v>14717</v>
      </c>
    </row>
    <row r="1711" spans="1:18" x14ac:dyDescent="0.25">
      <c r="A1711" s="576">
        <v>105201</v>
      </c>
      <c r="B1711" s="469">
        <v>2417.1</v>
      </c>
      <c r="C1711" s="401">
        <v>30</v>
      </c>
      <c r="D1711" s="470">
        <v>44476</v>
      </c>
      <c r="E1711" s="471">
        <v>10</v>
      </c>
      <c r="F1711" s="472">
        <v>44463</v>
      </c>
      <c r="G1711" s="473">
        <v>44477</v>
      </c>
      <c r="H1711" s="917"/>
      <c r="I1711" s="474" t="s">
        <v>511</v>
      </c>
      <c r="J1711" s="474">
        <v>175</v>
      </c>
      <c r="K1711" s="474">
        <v>17</v>
      </c>
      <c r="L1711" s="474">
        <v>23</v>
      </c>
      <c r="M1711" s="474">
        <v>0</v>
      </c>
      <c r="N1711" s="474">
        <v>1</v>
      </c>
      <c r="O1711" s="526" t="s">
        <v>545</v>
      </c>
      <c r="P1711" s="526" t="s">
        <v>15431</v>
      </c>
      <c r="Q1711" s="405" t="s">
        <v>13102</v>
      </c>
      <c r="R1711" s="966" t="s">
        <v>14717</v>
      </c>
    </row>
    <row r="1712" spans="1:18" x14ac:dyDescent="0.25">
      <c r="A1712" s="576">
        <v>104576</v>
      </c>
      <c r="B1712" s="469">
        <v>1912</v>
      </c>
      <c r="C1712" s="401" t="s">
        <v>13157</v>
      </c>
      <c r="D1712" s="470">
        <v>44455</v>
      </c>
      <c r="E1712" s="860">
        <v>5</v>
      </c>
      <c r="F1712" s="472" t="s">
        <v>13655</v>
      </c>
      <c r="G1712" s="190" t="s">
        <v>724</v>
      </c>
      <c r="H1712" s="500"/>
      <c r="I1712" s="474" t="s">
        <v>511</v>
      </c>
      <c r="J1712" s="474">
        <v>710</v>
      </c>
      <c r="K1712" s="474">
        <v>12</v>
      </c>
      <c r="L1712" s="474">
        <v>85</v>
      </c>
      <c r="M1712" s="474">
        <v>1</v>
      </c>
      <c r="N1712" s="474">
        <v>1</v>
      </c>
      <c r="O1712" s="526" t="s">
        <v>13713</v>
      </c>
      <c r="P1712" s="526"/>
      <c r="Q1712" s="405" t="s">
        <v>14970</v>
      </c>
      <c r="R1712" s="230" t="s">
        <v>14722</v>
      </c>
    </row>
    <row r="1713" spans="1:18" x14ac:dyDescent="0.25">
      <c r="A1713" s="307">
        <v>105250</v>
      </c>
      <c r="B1713" s="475">
        <v>1029.42</v>
      </c>
      <c r="C1713" s="309">
        <v>63</v>
      </c>
      <c r="D1713" s="476">
        <v>44466</v>
      </c>
      <c r="E1713" s="477">
        <v>3</v>
      </c>
      <c r="F1713" s="476">
        <v>44463</v>
      </c>
      <c r="G1713" s="310">
        <v>44468</v>
      </c>
      <c r="H1713" s="476"/>
      <c r="I1713" s="477" t="s">
        <v>511</v>
      </c>
      <c r="J1713" s="477">
        <v>26</v>
      </c>
      <c r="K1713" s="477">
        <v>2</v>
      </c>
      <c r="L1713" s="477">
        <v>14</v>
      </c>
      <c r="M1713" s="477">
        <v>1</v>
      </c>
      <c r="N1713" s="477">
        <v>1</v>
      </c>
      <c r="O1713" s="308" t="s">
        <v>13667</v>
      </c>
      <c r="P1713" s="308" t="s">
        <v>15431</v>
      </c>
      <c r="Q1713" s="313" t="s">
        <v>13102</v>
      </c>
      <c r="R1713" s="230" t="s">
        <v>14722</v>
      </c>
    </row>
    <row r="1714" spans="1:18" x14ac:dyDescent="0.25">
      <c r="A1714" s="576">
        <v>104221</v>
      </c>
      <c r="B1714" s="469">
        <v>1418.62</v>
      </c>
      <c r="C1714" s="401">
        <v>50</v>
      </c>
      <c r="D1714" s="470">
        <v>44463</v>
      </c>
      <c r="E1714" s="471">
        <v>5</v>
      </c>
      <c r="F1714" s="472">
        <v>44467</v>
      </c>
      <c r="G1714" s="473">
        <v>44474</v>
      </c>
      <c r="H1714" s="500"/>
      <c r="I1714" s="474" t="s">
        <v>511</v>
      </c>
      <c r="J1714" s="474">
        <v>29</v>
      </c>
      <c r="K1714" s="474">
        <v>4</v>
      </c>
      <c r="L1714" s="474">
        <v>9</v>
      </c>
      <c r="M1714" s="474">
        <v>1</v>
      </c>
      <c r="N1714" s="474">
        <v>0</v>
      </c>
      <c r="O1714" s="526" t="s">
        <v>545</v>
      </c>
      <c r="P1714" s="526"/>
      <c r="Q1714" s="405" t="s">
        <v>15491</v>
      </c>
      <c r="R1714" s="230" t="s">
        <v>14722</v>
      </c>
    </row>
    <row r="1715" spans="1:18" x14ac:dyDescent="0.25">
      <c r="A1715" s="185">
        <v>103895</v>
      </c>
      <c r="B1715" s="560">
        <v>2558.9</v>
      </c>
      <c r="C1715" s="187">
        <v>35</v>
      </c>
      <c r="D1715" s="561">
        <v>44467</v>
      </c>
      <c r="E1715" s="562">
        <v>10</v>
      </c>
      <c r="F1715" s="563" t="s">
        <v>13655</v>
      </c>
      <c r="G1715" s="190" t="s">
        <v>724</v>
      </c>
      <c r="H1715" s="500"/>
      <c r="I1715" s="559" t="s">
        <v>511</v>
      </c>
      <c r="J1715" s="559">
        <v>166</v>
      </c>
      <c r="K1715" s="559">
        <v>10</v>
      </c>
      <c r="L1715" s="559">
        <v>74</v>
      </c>
      <c r="M1715" s="559">
        <v>1</v>
      </c>
      <c r="N1715" s="559">
        <v>1</v>
      </c>
      <c r="O1715" s="186" t="s">
        <v>13719</v>
      </c>
      <c r="P1715" s="186" t="s">
        <v>15431</v>
      </c>
      <c r="Q1715" s="193" t="s">
        <v>9187</v>
      </c>
      <c r="R1715" s="231" t="s">
        <v>14722</v>
      </c>
    </row>
    <row r="1716" spans="1:18" x14ac:dyDescent="0.25">
      <c r="A1716" s="967">
        <v>104308</v>
      </c>
      <c r="B1716" s="968">
        <v>7487.5</v>
      </c>
      <c r="C1716" s="968">
        <v>50</v>
      </c>
      <c r="D1716" s="969">
        <v>44421</v>
      </c>
      <c r="E1716" s="970">
        <v>5</v>
      </c>
      <c r="F1716" s="913">
        <v>44461</v>
      </c>
      <c r="G1716" s="228">
        <v>44468</v>
      </c>
      <c r="H1716" s="917"/>
      <c r="I1716" s="914" t="s">
        <v>511</v>
      </c>
      <c r="J1716" s="914">
        <v>589</v>
      </c>
      <c r="K1716" s="914">
        <v>19</v>
      </c>
      <c r="L1716" s="914">
        <v>96</v>
      </c>
      <c r="M1716" s="914">
        <v>1</v>
      </c>
      <c r="N1716" s="914">
        <v>1</v>
      </c>
      <c r="O1716" s="915" t="s">
        <v>13713</v>
      </c>
      <c r="P1716" s="915"/>
      <c r="Q1716" s="916" t="s">
        <v>11877</v>
      </c>
      <c r="R1716" s="966" t="s">
        <v>14725</v>
      </c>
    </row>
    <row r="1717" spans="1:18" x14ac:dyDescent="0.25">
      <c r="A1717" s="576">
        <v>104930</v>
      </c>
      <c r="B1717" s="469">
        <v>3776.4</v>
      </c>
      <c r="C1717" s="401">
        <v>120</v>
      </c>
      <c r="D1717" s="470">
        <v>44473</v>
      </c>
      <c r="E1717" s="471">
        <v>10</v>
      </c>
      <c r="F1717" s="472">
        <v>44455</v>
      </c>
      <c r="G1717" s="473">
        <v>44469</v>
      </c>
      <c r="H1717" s="500"/>
      <c r="I1717" s="474" t="s">
        <v>511</v>
      </c>
      <c r="J1717" s="474">
        <v>112</v>
      </c>
      <c r="K1717" s="474">
        <v>7</v>
      </c>
      <c r="L1717" s="474">
        <v>41</v>
      </c>
      <c r="M1717" s="474">
        <v>1</v>
      </c>
      <c r="N1717" s="474">
        <v>1</v>
      </c>
      <c r="O1717" s="526" t="s">
        <v>13667</v>
      </c>
      <c r="P1717" s="526"/>
      <c r="Q1717" s="405" t="s">
        <v>14736</v>
      </c>
      <c r="R1717" s="230" t="s">
        <v>14728</v>
      </c>
    </row>
    <row r="1718" spans="1:18" x14ac:dyDescent="0.25">
      <c r="A1718" s="945">
        <v>105253</v>
      </c>
      <c r="B1718" s="946">
        <v>2202</v>
      </c>
      <c r="C1718" s="391">
        <v>10</v>
      </c>
      <c r="D1718" s="947">
        <v>44466</v>
      </c>
      <c r="E1718" s="948">
        <v>3</v>
      </c>
      <c r="F1718" s="947">
        <v>44461</v>
      </c>
      <c r="G1718" s="392">
        <v>44466</v>
      </c>
      <c r="H1718" s="947"/>
      <c r="I1718" s="948" t="s">
        <v>511</v>
      </c>
      <c r="J1718" s="948">
        <v>112</v>
      </c>
      <c r="K1718" s="948">
        <v>62</v>
      </c>
      <c r="L1718" s="948">
        <v>47</v>
      </c>
      <c r="M1718" s="948">
        <v>0</v>
      </c>
      <c r="N1718" s="948">
        <v>1</v>
      </c>
      <c r="O1718" s="390" t="s">
        <v>545</v>
      </c>
      <c r="P1718" s="390" t="s">
        <v>15431</v>
      </c>
      <c r="Q1718" s="949" t="s">
        <v>11877</v>
      </c>
      <c r="R1718" s="230" t="s">
        <v>14728</v>
      </c>
    </row>
    <row r="1719" spans="1:18" x14ac:dyDescent="0.25">
      <c r="A1719" s="576">
        <v>105170</v>
      </c>
      <c r="B1719" s="469">
        <v>5805.1</v>
      </c>
      <c r="C1719" s="401">
        <v>35</v>
      </c>
      <c r="D1719" s="470">
        <v>44459</v>
      </c>
      <c r="E1719" s="471">
        <v>3</v>
      </c>
      <c r="F1719" s="472" t="s">
        <v>13655</v>
      </c>
      <c r="G1719" s="473">
        <v>44463</v>
      </c>
      <c r="H1719" s="500"/>
      <c r="I1719" s="474" t="s">
        <v>511</v>
      </c>
      <c r="J1719" s="474">
        <v>513</v>
      </c>
      <c r="K1719" s="474">
        <v>0</v>
      </c>
      <c r="L1719" s="474">
        <v>117</v>
      </c>
      <c r="M1719" s="474">
        <v>1</v>
      </c>
      <c r="N1719" s="474">
        <v>1</v>
      </c>
      <c r="O1719" s="526" t="s">
        <v>13672</v>
      </c>
      <c r="P1719" s="526"/>
      <c r="Q1719" s="405" t="s">
        <v>9230</v>
      </c>
      <c r="R1719" s="230" t="s">
        <v>14737</v>
      </c>
    </row>
    <row r="1720" spans="1:18" x14ac:dyDescent="0.25">
      <c r="A1720" s="185">
        <v>105020</v>
      </c>
      <c r="B1720" s="840">
        <v>2940</v>
      </c>
      <c r="C1720" s="219">
        <v>84</v>
      </c>
      <c r="D1720" s="971"/>
      <c r="E1720" s="972"/>
      <c r="F1720" s="563"/>
      <c r="G1720" s="190">
        <v>44466</v>
      </c>
      <c r="H1720" s="500"/>
      <c r="I1720" s="559"/>
      <c r="J1720" s="559"/>
      <c r="K1720" s="559"/>
      <c r="L1720" s="559"/>
      <c r="M1720" s="559"/>
      <c r="N1720" s="559"/>
      <c r="O1720" s="186"/>
      <c r="P1720" s="186" t="s">
        <v>776</v>
      </c>
      <c r="Q1720" s="193"/>
      <c r="R1720" s="231" t="s">
        <v>14737</v>
      </c>
    </row>
    <row r="1721" spans="1:18" x14ac:dyDescent="0.25">
      <c r="A1721" s="846">
        <v>104121</v>
      </c>
      <c r="B1721" s="847">
        <v>4455</v>
      </c>
      <c r="C1721" s="847">
        <v>20</v>
      </c>
      <c r="D1721" s="848">
        <v>44435</v>
      </c>
      <c r="E1721" s="849">
        <v>10</v>
      </c>
      <c r="F1721" s="472">
        <v>44461</v>
      </c>
      <c r="G1721" s="473">
        <v>44468</v>
      </c>
      <c r="H1721" s="500"/>
      <c r="I1721" s="474" t="s">
        <v>511</v>
      </c>
      <c r="J1721" s="474">
        <v>575</v>
      </c>
      <c r="K1721" s="474">
        <v>34</v>
      </c>
      <c r="L1721" s="474">
        <v>67</v>
      </c>
      <c r="M1721" s="474">
        <v>1</v>
      </c>
      <c r="N1721" s="474">
        <v>1</v>
      </c>
      <c r="O1721" s="526" t="s">
        <v>13667</v>
      </c>
      <c r="P1721" s="473"/>
      <c r="Q1721" s="405" t="s">
        <v>11877</v>
      </c>
      <c r="R1721" s="887" t="s">
        <v>14738</v>
      </c>
    </row>
    <row r="1722" spans="1:18" x14ac:dyDescent="0.25">
      <c r="A1722" s="874">
        <v>104475</v>
      </c>
      <c r="B1722" s="875">
        <v>7050.2</v>
      </c>
      <c r="C1722" s="875">
        <v>16</v>
      </c>
      <c r="D1722" s="876">
        <v>44435</v>
      </c>
      <c r="E1722" s="877">
        <v>5</v>
      </c>
      <c r="F1722" s="476" t="s">
        <v>13655</v>
      </c>
      <c r="G1722" s="310">
        <v>44462</v>
      </c>
      <c r="H1722" s="476"/>
      <c r="I1722" s="477" t="s">
        <v>511</v>
      </c>
      <c r="J1722" s="477">
        <v>1738</v>
      </c>
      <c r="K1722" s="477">
        <v>7</v>
      </c>
      <c r="L1722" s="477">
        <v>107</v>
      </c>
      <c r="M1722" s="477">
        <v>1</v>
      </c>
      <c r="N1722" s="477">
        <v>1</v>
      </c>
      <c r="O1722" s="308" t="s">
        <v>13672</v>
      </c>
      <c r="P1722" s="308"/>
      <c r="Q1722" s="313" t="s">
        <v>15492</v>
      </c>
      <c r="R1722" s="887" t="s">
        <v>14738</v>
      </c>
    </row>
    <row r="1723" spans="1:18" x14ac:dyDescent="0.25">
      <c r="A1723" s="576">
        <v>104605</v>
      </c>
      <c r="B1723" s="469">
        <v>1920.75</v>
      </c>
      <c r="C1723" s="401">
        <v>25</v>
      </c>
      <c r="D1723" s="470">
        <v>44453</v>
      </c>
      <c r="E1723" s="471">
        <v>5</v>
      </c>
      <c r="F1723" s="472">
        <v>44455</v>
      </c>
      <c r="G1723" s="473">
        <v>44462</v>
      </c>
      <c r="H1723" s="500"/>
      <c r="I1723" s="474" t="s">
        <v>511</v>
      </c>
      <c r="J1723" s="474">
        <v>229</v>
      </c>
      <c r="K1723" s="474">
        <v>20</v>
      </c>
      <c r="L1723" s="474">
        <v>83</v>
      </c>
      <c r="M1723" s="474">
        <v>0</v>
      </c>
      <c r="N1723" s="474">
        <v>1</v>
      </c>
      <c r="O1723" s="526" t="s">
        <v>640</v>
      </c>
      <c r="P1723" s="526" t="s">
        <v>15493</v>
      </c>
      <c r="Q1723" s="405" t="s">
        <v>14736</v>
      </c>
      <c r="R1723" s="887" t="s">
        <v>14738</v>
      </c>
    </row>
    <row r="1724" spans="1:18" x14ac:dyDescent="0.25">
      <c r="A1724" s="973">
        <v>105170</v>
      </c>
      <c r="B1724" s="566">
        <v>1919.3</v>
      </c>
      <c r="C1724" s="567">
        <v>5</v>
      </c>
      <c r="D1724" s="568">
        <v>44459</v>
      </c>
      <c r="E1724" s="569">
        <v>3</v>
      </c>
      <c r="F1724" s="570" t="s">
        <v>13655</v>
      </c>
      <c r="G1724" s="571">
        <v>44462</v>
      </c>
      <c r="H1724" s="572"/>
      <c r="I1724" s="573" t="s">
        <v>511</v>
      </c>
      <c r="J1724" s="573">
        <v>513</v>
      </c>
      <c r="K1724" s="573">
        <v>0</v>
      </c>
      <c r="L1724" s="573">
        <v>117</v>
      </c>
      <c r="M1724" s="573">
        <v>1</v>
      </c>
      <c r="N1724" s="573">
        <v>1</v>
      </c>
      <c r="O1724" s="974" t="s">
        <v>13672</v>
      </c>
      <c r="P1724" s="974"/>
      <c r="Q1724" s="575" t="s">
        <v>14970</v>
      </c>
      <c r="R1724" s="887" t="s">
        <v>14738</v>
      </c>
    </row>
    <row r="1725" spans="1:18" x14ac:dyDescent="0.25">
      <c r="A1725" s="576">
        <v>105039</v>
      </c>
      <c r="B1725" s="469">
        <v>3210</v>
      </c>
      <c r="C1725" s="401">
        <v>4000</v>
      </c>
      <c r="D1725" s="470">
        <v>44456</v>
      </c>
      <c r="E1725" s="860">
        <v>10</v>
      </c>
      <c r="F1725" s="472">
        <v>44448</v>
      </c>
      <c r="G1725" s="473">
        <v>44462</v>
      </c>
      <c r="H1725" s="500"/>
      <c r="I1725" s="474" t="s">
        <v>511</v>
      </c>
      <c r="J1725" s="474">
        <v>3</v>
      </c>
      <c r="K1725" s="474">
        <v>0</v>
      </c>
      <c r="L1725" s="474">
        <v>3</v>
      </c>
      <c r="M1725" s="474">
        <v>1</v>
      </c>
      <c r="N1725" s="474">
        <v>1</v>
      </c>
      <c r="O1725" s="526" t="s">
        <v>13667</v>
      </c>
      <c r="P1725" s="526"/>
      <c r="Q1725" s="405" t="s">
        <v>9300</v>
      </c>
      <c r="R1725" s="887" t="s">
        <v>14738</v>
      </c>
    </row>
    <row r="1726" spans="1:18" x14ac:dyDescent="0.25">
      <c r="A1726" s="576">
        <v>105080</v>
      </c>
      <c r="B1726" s="469">
        <v>1627.25</v>
      </c>
      <c r="C1726" s="401" t="s">
        <v>15494</v>
      </c>
      <c r="D1726" s="470">
        <v>44459</v>
      </c>
      <c r="E1726" s="860">
        <v>5</v>
      </c>
      <c r="F1726" s="472">
        <v>44453</v>
      </c>
      <c r="G1726" s="473">
        <v>44460</v>
      </c>
      <c r="H1726" s="500"/>
      <c r="I1726" s="474" t="s">
        <v>511</v>
      </c>
      <c r="J1726" s="474">
        <v>5</v>
      </c>
      <c r="K1726" s="474">
        <v>3</v>
      </c>
      <c r="L1726" s="474">
        <v>4</v>
      </c>
      <c r="M1726" s="474">
        <v>0</v>
      </c>
      <c r="N1726" s="474">
        <v>1</v>
      </c>
      <c r="O1726" s="526" t="s">
        <v>545</v>
      </c>
      <c r="P1726" s="526" t="s">
        <v>15431</v>
      </c>
      <c r="Q1726" s="405" t="s">
        <v>12795</v>
      </c>
      <c r="R1726" s="887" t="s">
        <v>14738</v>
      </c>
    </row>
    <row r="1727" spans="1:18" x14ac:dyDescent="0.25">
      <c r="A1727" s="576">
        <v>104919</v>
      </c>
      <c r="B1727" s="469">
        <v>2420.5</v>
      </c>
      <c r="C1727" s="401">
        <v>3</v>
      </c>
      <c r="D1727" s="470">
        <v>44460</v>
      </c>
      <c r="E1727" s="860">
        <v>5</v>
      </c>
      <c r="F1727" s="472">
        <v>44459</v>
      </c>
      <c r="G1727" s="473">
        <v>44466</v>
      </c>
      <c r="H1727" s="500"/>
      <c r="I1727" s="474" t="s">
        <v>511</v>
      </c>
      <c r="J1727" s="474">
        <v>700</v>
      </c>
      <c r="K1727" s="474">
        <v>101</v>
      </c>
      <c r="L1727" s="474">
        <v>7</v>
      </c>
      <c r="M1727" s="474">
        <v>1</v>
      </c>
      <c r="N1727" s="474">
        <v>0</v>
      </c>
      <c r="O1727" s="526" t="s">
        <v>798</v>
      </c>
      <c r="P1727" s="526"/>
      <c r="Q1727" s="405" t="s">
        <v>9260</v>
      </c>
      <c r="R1727" s="230" t="s">
        <v>14743</v>
      </c>
    </row>
    <row r="1728" spans="1:18" x14ac:dyDescent="0.25">
      <c r="A1728" s="975">
        <v>105117</v>
      </c>
      <c r="B1728" s="976">
        <v>900</v>
      </c>
      <c r="C1728" s="976">
        <v>3</v>
      </c>
      <c r="D1728" s="977">
        <v>44448</v>
      </c>
      <c r="E1728" s="978">
        <v>3</v>
      </c>
      <c r="F1728" s="947" t="s">
        <v>13655</v>
      </c>
      <c r="G1728" s="392">
        <v>44461</v>
      </c>
      <c r="H1728" s="947"/>
      <c r="I1728" s="477" t="s">
        <v>511</v>
      </c>
      <c r="J1728" s="948">
        <v>357</v>
      </c>
      <c r="K1728" s="948">
        <v>20</v>
      </c>
      <c r="L1728" s="948">
        <v>107</v>
      </c>
      <c r="M1728" s="948">
        <v>1</v>
      </c>
      <c r="N1728" s="948">
        <v>1</v>
      </c>
      <c r="O1728" s="390" t="s">
        <v>13713</v>
      </c>
      <c r="P1728" s="392"/>
      <c r="Q1728" s="949" t="s">
        <v>9165</v>
      </c>
      <c r="R1728" s="230" t="s">
        <v>14743</v>
      </c>
    </row>
    <row r="1729" spans="1:18" x14ac:dyDescent="0.25">
      <c r="A1729" s="185">
        <v>103628</v>
      </c>
      <c r="B1729" s="560">
        <v>4133.3335999999999</v>
      </c>
      <c r="C1729" s="187">
        <v>8</v>
      </c>
      <c r="D1729" s="561"/>
      <c r="E1729" s="562"/>
      <c r="F1729" s="563"/>
      <c r="G1729" s="190"/>
      <c r="H1729" s="500"/>
      <c r="I1729" s="559"/>
      <c r="J1729" s="559"/>
      <c r="K1729" s="559"/>
      <c r="L1729" s="559"/>
      <c r="M1729" s="559"/>
      <c r="N1729" s="559"/>
      <c r="O1729" s="186"/>
      <c r="P1729" s="190" t="s">
        <v>15495</v>
      </c>
      <c r="Q1729" s="193"/>
      <c r="R1729" s="230" t="s">
        <v>14743</v>
      </c>
    </row>
    <row r="1730" spans="1:18" x14ac:dyDescent="0.25">
      <c r="A1730" s="185">
        <v>102224</v>
      </c>
      <c r="B1730" s="560">
        <v>6645.2</v>
      </c>
      <c r="C1730" s="187">
        <v>160</v>
      </c>
      <c r="D1730" s="561">
        <v>44425</v>
      </c>
      <c r="E1730" s="562">
        <v>10</v>
      </c>
      <c r="F1730" s="563" t="s">
        <v>13655</v>
      </c>
      <c r="G1730" s="190" t="s">
        <v>13203</v>
      </c>
      <c r="H1730" s="500"/>
      <c r="I1730" s="559" t="s">
        <v>511</v>
      </c>
      <c r="J1730" s="559">
        <v>146</v>
      </c>
      <c r="K1730" s="559">
        <v>5</v>
      </c>
      <c r="L1730" s="559">
        <v>65</v>
      </c>
      <c r="M1730" s="559">
        <v>1</v>
      </c>
      <c r="N1730" s="559">
        <v>1</v>
      </c>
      <c r="O1730" s="186" t="s">
        <v>13713</v>
      </c>
      <c r="P1730" s="190"/>
      <c r="Q1730" s="193" t="s">
        <v>9165</v>
      </c>
      <c r="R1730" s="230" t="s">
        <v>14743</v>
      </c>
    </row>
    <row r="1731" spans="1:18" x14ac:dyDescent="0.25">
      <c r="A1731" s="576">
        <v>104618</v>
      </c>
      <c r="B1731" s="469">
        <v>2392.7600000000002</v>
      </c>
      <c r="C1731" s="401" t="s">
        <v>15496</v>
      </c>
      <c r="D1731" s="470">
        <v>44455</v>
      </c>
      <c r="E1731" s="471" t="s">
        <v>1535</v>
      </c>
      <c r="F1731" s="472">
        <v>44455</v>
      </c>
      <c r="G1731" s="473">
        <v>44462</v>
      </c>
      <c r="H1731" s="500"/>
      <c r="I1731" s="474" t="s">
        <v>511</v>
      </c>
      <c r="J1731" s="474">
        <v>546</v>
      </c>
      <c r="K1731" s="474">
        <v>12</v>
      </c>
      <c r="L1731" s="474">
        <v>95</v>
      </c>
      <c r="M1731" s="474">
        <v>1</v>
      </c>
      <c r="N1731" s="474">
        <v>1</v>
      </c>
      <c r="O1731" s="526" t="s">
        <v>13667</v>
      </c>
      <c r="P1731" s="526" t="s">
        <v>15431</v>
      </c>
      <c r="Q1731" s="405" t="s">
        <v>11877</v>
      </c>
      <c r="R1731" s="230" t="s">
        <v>14743</v>
      </c>
    </row>
    <row r="1732" spans="1:18" x14ac:dyDescent="0.25">
      <c r="A1732" s="185">
        <v>104615</v>
      </c>
      <c r="B1732" s="560">
        <v>4027.5</v>
      </c>
      <c r="C1732" s="187" t="s">
        <v>15496</v>
      </c>
      <c r="D1732" s="561">
        <v>44460</v>
      </c>
      <c r="E1732" s="562">
        <v>5</v>
      </c>
      <c r="F1732" s="563" t="s">
        <v>13655</v>
      </c>
      <c r="G1732" s="190" t="s">
        <v>13228</v>
      </c>
      <c r="H1732" s="500"/>
      <c r="I1732" s="559" t="s">
        <v>511</v>
      </c>
      <c r="J1732" s="559">
        <v>267</v>
      </c>
      <c r="K1732" s="559">
        <v>11</v>
      </c>
      <c r="L1732" s="559">
        <v>75</v>
      </c>
      <c r="M1732" s="559">
        <v>1</v>
      </c>
      <c r="N1732" s="559">
        <v>1</v>
      </c>
      <c r="O1732" s="186" t="s">
        <v>13713</v>
      </c>
      <c r="P1732" s="186" t="s">
        <v>15431</v>
      </c>
      <c r="Q1732" s="193" t="s">
        <v>11877</v>
      </c>
      <c r="R1732" s="230" t="s">
        <v>14743</v>
      </c>
    </row>
    <row r="1733" spans="1:18" x14ac:dyDescent="0.25">
      <c r="A1733" s="576">
        <v>104766</v>
      </c>
      <c r="B1733" s="469">
        <v>1050</v>
      </c>
      <c r="C1733" s="401">
        <v>2</v>
      </c>
      <c r="D1733" s="470">
        <v>44459</v>
      </c>
      <c r="E1733" s="471">
        <v>5</v>
      </c>
      <c r="F1733" s="472">
        <v>44454</v>
      </c>
      <c r="G1733" s="473">
        <v>44461</v>
      </c>
      <c r="H1733" s="500"/>
      <c r="I1733" s="474" t="s">
        <v>511</v>
      </c>
      <c r="J1733" s="474">
        <v>613</v>
      </c>
      <c r="K1733" s="474">
        <v>9</v>
      </c>
      <c r="L1733" s="474">
        <v>128</v>
      </c>
      <c r="M1733" s="474">
        <v>1</v>
      </c>
      <c r="N1733" s="474">
        <v>1</v>
      </c>
      <c r="O1733" s="526" t="s">
        <v>13713</v>
      </c>
      <c r="P1733" s="526" t="s">
        <v>15431</v>
      </c>
      <c r="Q1733" s="405" t="s">
        <v>53</v>
      </c>
      <c r="R1733" s="230" t="s">
        <v>14747</v>
      </c>
    </row>
    <row r="1734" spans="1:18" x14ac:dyDescent="0.25">
      <c r="A1734" s="874">
        <v>102530</v>
      </c>
      <c r="B1734" s="875">
        <v>3200</v>
      </c>
      <c r="C1734" s="875">
        <v>10</v>
      </c>
      <c r="D1734" s="876">
        <v>44455</v>
      </c>
      <c r="E1734" s="877">
        <v>5</v>
      </c>
      <c r="F1734" s="476">
        <v>44455</v>
      </c>
      <c r="G1734" s="310">
        <v>44461</v>
      </c>
      <c r="H1734" s="476"/>
      <c r="I1734" s="477" t="s">
        <v>511</v>
      </c>
      <c r="J1734" s="477">
        <v>243</v>
      </c>
      <c r="K1734" s="477">
        <v>9</v>
      </c>
      <c r="L1734" s="477">
        <v>72</v>
      </c>
      <c r="M1734" s="477">
        <v>1</v>
      </c>
      <c r="N1734" s="477">
        <v>1</v>
      </c>
      <c r="O1734" s="308" t="s">
        <v>13667</v>
      </c>
      <c r="P1734" s="308" t="s">
        <v>15431</v>
      </c>
      <c r="Q1734" s="313" t="s">
        <v>15497</v>
      </c>
      <c r="R1734" s="230" t="s">
        <v>14747</v>
      </c>
    </row>
    <row r="1735" spans="1:18" x14ac:dyDescent="0.25">
      <c r="A1735" s="307" t="s">
        <v>15498</v>
      </c>
      <c r="B1735" s="875">
        <v>0</v>
      </c>
      <c r="C1735" s="979" t="s">
        <v>13220</v>
      </c>
      <c r="D1735" s="876">
        <v>44432</v>
      </c>
      <c r="E1735" s="877">
        <v>3</v>
      </c>
      <c r="F1735" s="476" t="s">
        <v>13655</v>
      </c>
      <c r="G1735" s="310">
        <v>44460</v>
      </c>
      <c r="H1735" s="476"/>
      <c r="I1735" s="477" t="s">
        <v>511</v>
      </c>
      <c r="J1735" s="477">
        <v>526</v>
      </c>
      <c r="K1735" s="477">
        <v>1</v>
      </c>
      <c r="L1735" s="477">
        <v>167</v>
      </c>
      <c r="M1735" s="477">
        <v>1</v>
      </c>
      <c r="N1735" s="477">
        <v>1</v>
      </c>
      <c r="O1735" s="308" t="s">
        <v>13672</v>
      </c>
      <c r="P1735" s="308" t="s">
        <v>15431</v>
      </c>
      <c r="Q1735" s="313"/>
      <c r="R1735" s="230" t="s">
        <v>14747</v>
      </c>
    </row>
    <row r="1736" spans="1:18" x14ac:dyDescent="0.25">
      <c r="A1736" s="185">
        <v>104432</v>
      </c>
      <c r="B1736" s="560">
        <v>1480</v>
      </c>
      <c r="C1736" s="435">
        <v>125</v>
      </c>
      <c r="D1736" s="561">
        <v>44453</v>
      </c>
      <c r="E1736" s="980">
        <v>10</v>
      </c>
      <c r="F1736" s="563" t="s">
        <v>13655</v>
      </c>
      <c r="G1736" s="190" t="s">
        <v>13228</v>
      </c>
      <c r="H1736" s="500"/>
      <c r="I1736" s="559" t="s">
        <v>511</v>
      </c>
      <c r="J1736" s="559">
        <v>34</v>
      </c>
      <c r="K1736" s="559">
        <v>0</v>
      </c>
      <c r="L1736" s="559">
        <v>11</v>
      </c>
      <c r="M1736" s="559">
        <v>0</v>
      </c>
      <c r="N1736" s="559">
        <v>1</v>
      </c>
      <c r="O1736" s="186" t="s">
        <v>545</v>
      </c>
      <c r="P1736" s="186"/>
      <c r="Q1736" s="193" t="s">
        <v>12795</v>
      </c>
      <c r="R1736" s="230" t="s">
        <v>15499</v>
      </c>
    </row>
    <row r="1737" spans="1:18" x14ac:dyDescent="0.25">
      <c r="A1737" s="576">
        <v>99596</v>
      </c>
      <c r="B1737" s="469">
        <v>1125</v>
      </c>
      <c r="C1737" s="401">
        <v>283</v>
      </c>
      <c r="D1737" s="470">
        <v>44442</v>
      </c>
      <c r="E1737" s="471">
        <v>20</v>
      </c>
      <c r="F1737" s="472">
        <v>44412</v>
      </c>
      <c r="G1737" s="473">
        <v>44440</v>
      </c>
      <c r="H1737" s="500"/>
      <c r="I1737" s="474" t="s">
        <v>511</v>
      </c>
      <c r="J1737" s="474">
        <v>6</v>
      </c>
      <c r="K1737" s="474">
        <v>0</v>
      </c>
      <c r="L1737" s="474">
        <v>6</v>
      </c>
      <c r="M1737" s="474">
        <v>0</v>
      </c>
      <c r="N1737" s="474">
        <v>1</v>
      </c>
      <c r="O1737" s="526" t="s">
        <v>545</v>
      </c>
      <c r="P1737" s="473"/>
      <c r="Q1737" s="405" t="s">
        <v>13841</v>
      </c>
      <c r="R1737" s="230" t="s">
        <v>15499</v>
      </c>
    </row>
    <row r="1738" spans="1:18" x14ac:dyDescent="0.25">
      <c r="A1738" s="981">
        <v>99600</v>
      </c>
      <c r="B1738" s="982">
        <v>2625</v>
      </c>
      <c r="C1738" s="982">
        <v>283</v>
      </c>
      <c r="D1738" s="983">
        <v>44391</v>
      </c>
      <c r="E1738" s="984">
        <v>10</v>
      </c>
      <c r="F1738" s="985">
        <v>44417</v>
      </c>
      <c r="G1738" s="403">
        <v>44431</v>
      </c>
      <c r="H1738" s="500"/>
      <c r="I1738" s="986" t="s">
        <v>511</v>
      </c>
      <c r="J1738" s="986">
        <v>43</v>
      </c>
      <c r="K1738" s="986">
        <v>1</v>
      </c>
      <c r="L1738" s="986">
        <v>20</v>
      </c>
      <c r="M1738" s="986">
        <v>1</v>
      </c>
      <c r="N1738" s="986">
        <v>1</v>
      </c>
      <c r="O1738" s="400" t="s">
        <v>13713</v>
      </c>
      <c r="P1738" s="403" t="s">
        <v>15500</v>
      </c>
      <c r="Q1738" s="987"/>
      <c r="R1738" s="230" t="s">
        <v>15499</v>
      </c>
    </row>
    <row r="1739" spans="1:18" x14ac:dyDescent="0.25">
      <c r="A1739" s="576">
        <v>104968</v>
      </c>
      <c r="B1739" s="469">
        <v>1572</v>
      </c>
      <c r="C1739" s="401">
        <v>200</v>
      </c>
      <c r="D1739" s="470">
        <v>44460</v>
      </c>
      <c r="E1739" s="860">
        <v>5</v>
      </c>
      <c r="F1739" s="472">
        <v>44454</v>
      </c>
      <c r="G1739" s="473">
        <v>44461</v>
      </c>
      <c r="H1739" s="500"/>
      <c r="I1739" s="474" t="s">
        <v>511</v>
      </c>
      <c r="J1739" s="474">
        <v>1</v>
      </c>
      <c r="K1739" s="474">
        <v>2</v>
      </c>
      <c r="L1739" s="474">
        <v>1</v>
      </c>
      <c r="M1739" s="474">
        <v>0</v>
      </c>
      <c r="N1739" s="474">
        <v>1</v>
      </c>
      <c r="O1739" s="526" t="s">
        <v>545</v>
      </c>
      <c r="P1739" s="526"/>
      <c r="Q1739" s="405" t="s">
        <v>53</v>
      </c>
      <c r="R1739" s="230" t="s">
        <v>15501</v>
      </c>
    </row>
    <row r="1740" spans="1:18" x14ac:dyDescent="0.25">
      <c r="A1740" s="576">
        <v>103180</v>
      </c>
      <c r="B1740" s="469">
        <v>1837.5</v>
      </c>
      <c r="C1740" s="452" t="s">
        <v>15502</v>
      </c>
      <c r="D1740" s="470">
        <v>44440</v>
      </c>
      <c r="E1740" s="860" t="s">
        <v>1535</v>
      </c>
      <c r="F1740" s="472">
        <v>44455</v>
      </c>
      <c r="G1740" s="473">
        <v>44462</v>
      </c>
      <c r="H1740" s="500"/>
      <c r="I1740" s="474" t="s">
        <v>511</v>
      </c>
      <c r="J1740" s="474">
        <v>226</v>
      </c>
      <c r="K1740" s="474">
        <v>27</v>
      </c>
      <c r="L1740" s="474">
        <v>7</v>
      </c>
      <c r="M1740" s="474">
        <v>0</v>
      </c>
      <c r="N1740" s="474">
        <v>1</v>
      </c>
      <c r="O1740" s="526" t="s">
        <v>545</v>
      </c>
      <c r="P1740" s="526"/>
      <c r="Q1740" s="405" t="s">
        <v>14736</v>
      </c>
      <c r="R1740" s="230" t="s">
        <v>15501</v>
      </c>
    </row>
    <row r="1741" spans="1:18" x14ac:dyDescent="0.25">
      <c r="A1741" s="576">
        <v>100617</v>
      </c>
      <c r="B1741" s="469">
        <v>610</v>
      </c>
      <c r="C1741" s="401" t="s">
        <v>13241</v>
      </c>
      <c r="D1741" s="470">
        <v>44427</v>
      </c>
      <c r="E1741" s="471">
        <v>5</v>
      </c>
      <c r="F1741" s="472">
        <v>44453</v>
      </c>
      <c r="G1741" s="473">
        <v>44460</v>
      </c>
      <c r="H1741" s="500"/>
      <c r="I1741" s="474" t="s">
        <v>511</v>
      </c>
      <c r="J1741" s="474">
        <v>376</v>
      </c>
      <c r="K1741" s="474">
        <v>3</v>
      </c>
      <c r="L1741" s="474">
        <v>54</v>
      </c>
      <c r="M1741" s="474">
        <v>1</v>
      </c>
      <c r="N1741" s="474">
        <v>1</v>
      </c>
      <c r="O1741" s="526" t="s">
        <v>13667</v>
      </c>
      <c r="P1741" s="473"/>
      <c r="Q1741" s="405" t="s">
        <v>15503</v>
      </c>
      <c r="R1741" s="230" t="s">
        <v>15501</v>
      </c>
    </row>
    <row r="1742" spans="1:18" x14ac:dyDescent="0.25">
      <c r="A1742" s="576">
        <v>100613</v>
      </c>
      <c r="B1742" s="469">
        <v>185.2</v>
      </c>
      <c r="C1742" s="401" t="s">
        <v>13246</v>
      </c>
      <c r="D1742" s="470">
        <v>44427</v>
      </c>
      <c r="E1742" s="471">
        <v>5</v>
      </c>
      <c r="F1742" s="472">
        <v>44453</v>
      </c>
      <c r="G1742" s="473">
        <v>44460</v>
      </c>
      <c r="H1742" s="500"/>
      <c r="I1742" s="474" t="s">
        <v>511</v>
      </c>
      <c r="J1742" s="474">
        <v>142</v>
      </c>
      <c r="K1742" s="474">
        <v>4</v>
      </c>
      <c r="L1742" s="474">
        <v>39</v>
      </c>
      <c r="M1742" s="474">
        <v>1</v>
      </c>
      <c r="N1742" s="474">
        <v>1</v>
      </c>
      <c r="O1742" s="526" t="s">
        <v>13667</v>
      </c>
      <c r="P1742" s="473"/>
      <c r="Q1742" s="405" t="s">
        <v>15504</v>
      </c>
      <c r="R1742" s="230" t="s">
        <v>15501</v>
      </c>
    </row>
    <row r="1743" spans="1:18" x14ac:dyDescent="0.25">
      <c r="A1743" s="935">
        <v>103363</v>
      </c>
      <c r="B1743" s="936">
        <v>2674.47</v>
      </c>
      <c r="C1743" s="937">
        <v>354</v>
      </c>
      <c r="D1743" s="938">
        <v>44403</v>
      </c>
      <c r="E1743" s="939">
        <v>10</v>
      </c>
      <c r="F1743" s="940" t="s">
        <v>13655</v>
      </c>
      <c r="G1743" s="941" t="s">
        <v>724</v>
      </c>
      <c r="H1743" s="500"/>
      <c r="I1743" s="942" t="s">
        <v>511</v>
      </c>
      <c r="J1743" s="942">
        <v>17</v>
      </c>
      <c r="K1743" s="942">
        <v>5</v>
      </c>
      <c r="L1743" s="942">
        <v>11</v>
      </c>
      <c r="M1743" s="942">
        <v>0</v>
      </c>
      <c r="N1743" s="942">
        <v>1</v>
      </c>
      <c r="O1743" s="943" t="s">
        <v>640</v>
      </c>
      <c r="P1743" s="943"/>
      <c r="Q1743" s="944" t="s">
        <v>15505</v>
      </c>
      <c r="R1743" s="230" t="s">
        <v>14764</v>
      </c>
    </row>
    <row r="1744" spans="1:18" x14ac:dyDescent="0.25">
      <c r="A1744" s="981">
        <v>99600</v>
      </c>
      <c r="B1744" s="982">
        <v>2625</v>
      </c>
      <c r="C1744" s="982">
        <v>200</v>
      </c>
      <c r="D1744" s="983">
        <v>44391</v>
      </c>
      <c r="E1744" s="984">
        <v>10</v>
      </c>
      <c r="F1744" s="985">
        <v>44417</v>
      </c>
      <c r="G1744" s="403">
        <v>44431</v>
      </c>
      <c r="H1744" s="500"/>
      <c r="I1744" s="986" t="s">
        <v>511</v>
      </c>
      <c r="J1744" s="986">
        <v>43</v>
      </c>
      <c r="K1744" s="986">
        <v>1</v>
      </c>
      <c r="L1744" s="986">
        <v>20</v>
      </c>
      <c r="M1744" s="986">
        <v>1</v>
      </c>
      <c r="N1744" s="986">
        <v>1</v>
      </c>
      <c r="O1744" s="400" t="s">
        <v>13713</v>
      </c>
      <c r="P1744" s="403" t="s">
        <v>15500</v>
      </c>
      <c r="Q1744" s="987"/>
      <c r="R1744" s="230" t="s">
        <v>14764</v>
      </c>
    </row>
    <row r="1745" spans="1:18" x14ac:dyDescent="0.25">
      <c r="A1745" s="576">
        <v>99596</v>
      </c>
      <c r="B1745" s="469">
        <v>1125</v>
      </c>
      <c r="C1745" s="401">
        <v>200</v>
      </c>
      <c r="D1745" s="470">
        <v>44442</v>
      </c>
      <c r="E1745" s="471">
        <v>20</v>
      </c>
      <c r="F1745" s="472">
        <v>44412</v>
      </c>
      <c r="G1745" s="473">
        <v>44440</v>
      </c>
      <c r="H1745" s="500"/>
      <c r="I1745" s="474" t="s">
        <v>511</v>
      </c>
      <c r="J1745" s="474">
        <v>6</v>
      </c>
      <c r="K1745" s="474">
        <v>0</v>
      </c>
      <c r="L1745" s="474">
        <v>6</v>
      </c>
      <c r="M1745" s="474">
        <v>0</v>
      </c>
      <c r="N1745" s="474">
        <v>1</v>
      </c>
      <c r="O1745" s="526" t="s">
        <v>545</v>
      </c>
      <c r="P1745" s="473"/>
      <c r="Q1745" s="405" t="s">
        <v>13841</v>
      </c>
      <c r="R1745" s="230" t="s">
        <v>14764</v>
      </c>
    </row>
    <row r="1746" spans="1:18" x14ac:dyDescent="0.25">
      <c r="A1746" s="576">
        <v>100619</v>
      </c>
      <c r="B1746" s="469">
        <v>1930</v>
      </c>
      <c r="C1746" s="401">
        <v>800</v>
      </c>
      <c r="D1746" s="470">
        <v>44418</v>
      </c>
      <c r="E1746" s="471">
        <v>20</v>
      </c>
      <c r="F1746" s="472">
        <v>44441</v>
      </c>
      <c r="G1746" s="473">
        <v>44473</v>
      </c>
      <c r="H1746" s="500"/>
      <c r="I1746" s="474" t="s">
        <v>511</v>
      </c>
      <c r="J1746" s="474">
        <v>2</v>
      </c>
      <c r="K1746" s="474">
        <v>0</v>
      </c>
      <c r="L1746" s="474">
        <v>2</v>
      </c>
      <c r="M1746" s="474">
        <v>0</v>
      </c>
      <c r="N1746" s="474">
        <v>1</v>
      </c>
      <c r="O1746" s="526" t="s">
        <v>545</v>
      </c>
      <c r="P1746" s="473"/>
      <c r="Q1746" s="405" t="s">
        <v>15506</v>
      </c>
      <c r="R1746" s="230" t="s">
        <v>14769</v>
      </c>
    </row>
    <row r="1747" spans="1:18" x14ac:dyDescent="0.25">
      <c r="A1747" s="967">
        <v>105138</v>
      </c>
      <c r="B1747" s="968">
        <v>2267.4</v>
      </c>
      <c r="C1747" s="968">
        <v>12</v>
      </c>
      <c r="D1747" s="969">
        <v>44452</v>
      </c>
      <c r="E1747" s="970">
        <v>3</v>
      </c>
      <c r="F1747" s="913" t="s">
        <v>13655</v>
      </c>
      <c r="G1747" s="228" t="s">
        <v>13268</v>
      </c>
      <c r="H1747" s="500"/>
      <c r="I1747" s="914" t="s">
        <v>511</v>
      </c>
      <c r="J1747" s="914">
        <v>268</v>
      </c>
      <c r="K1747" s="914">
        <v>37</v>
      </c>
      <c r="L1747" s="914">
        <v>66</v>
      </c>
      <c r="M1747" s="914">
        <v>1</v>
      </c>
      <c r="N1747" s="914">
        <v>1</v>
      </c>
      <c r="O1747" s="915" t="s">
        <v>13667</v>
      </c>
      <c r="P1747" s="915" t="s">
        <v>15431</v>
      </c>
      <c r="Q1747" s="916" t="s">
        <v>15507</v>
      </c>
      <c r="R1747" s="230" t="s">
        <v>14769</v>
      </c>
    </row>
    <row r="1748" spans="1:18" x14ac:dyDescent="0.25">
      <c r="A1748" s="988">
        <v>104717</v>
      </c>
      <c r="B1748" s="989">
        <v>5968.7</v>
      </c>
      <c r="C1748" s="989">
        <v>3</v>
      </c>
      <c r="D1748" s="990">
        <v>44452</v>
      </c>
      <c r="E1748" s="991">
        <v>3</v>
      </c>
      <c r="F1748" s="537" t="s">
        <v>13655</v>
      </c>
      <c r="G1748" s="462">
        <v>44454</v>
      </c>
      <c r="H1748" s="919"/>
      <c r="I1748" s="538" t="s">
        <v>511</v>
      </c>
      <c r="J1748" s="538">
        <v>1572</v>
      </c>
      <c r="K1748" s="538">
        <v>6</v>
      </c>
      <c r="L1748" s="538">
        <v>189</v>
      </c>
      <c r="M1748" s="538">
        <v>1</v>
      </c>
      <c r="N1748" s="538">
        <v>1</v>
      </c>
      <c r="O1748" s="459" t="s">
        <v>14487</v>
      </c>
      <c r="P1748" s="761" t="s">
        <v>15431</v>
      </c>
      <c r="Q1748" s="464" t="s">
        <v>15508</v>
      </c>
      <c r="R1748" s="230" t="s">
        <v>14769</v>
      </c>
    </row>
    <row r="1749" spans="1:18" x14ac:dyDescent="0.25">
      <c r="A1749" s="889">
        <v>104777</v>
      </c>
      <c r="B1749" s="890">
        <v>3721.5</v>
      </c>
      <c r="C1749" s="890">
        <v>25</v>
      </c>
      <c r="D1749" s="891">
        <v>44440</v>
      </c>
      <c r="E1749" s="892">
        <v>3</v>
      </c>
      <c r="F1749" s="893" t="s">
        <v>13655</v>
      </c>
      <c r="G1749" s="894">
        <v>44454</v>
      </c>
      <c r="H1749" s="919"/>
      <c r="I1749" s="895" t="s">
        <v>511</v>
      </c>
      <c r="J1749" s="895">
        <v>241</v>
      </c>
      <c r="K1749" s="895">
        <v>2</v>
      </c>
      <c r="L1749" s="895">
        <v>75</v>
      </c>
      <c r="M1749" s="895">
        <v>1</v>
      </c>
      <c r="N1749" s="895">
        <v>1</v>
      </c>
      <c r="O1749" s="896" t="s">
        <v>13667</v>
      </c>
      <c r="P1749" s="896"/>
      <c r="Q1749" s="898" t="s">
        <v>9347</v>
      </c>
      <c r="R1749" s="230" t="s">
        <v>14769</v>
      </c>
    </row>
    <row r="1750" spans="1:18" x14ac:dyDescent="0.25">
      <c r="A1750" s="874">
        <v>104955</v>
      </c>
      <c r="B1750" s="875">
        <v>1200</v>
      </c>
      <c r="C1750" s="875">
        <v>5</v>
      </c>
      <c r="D1750" s="876">
        <v>44454</v>
      </c>
      <c r="E1750" s="877">
        <v>4</v>
      </c>
      <c r="F1750" s="476" t="s">
        <v>13655</v>
      </c>
      <c r="G1750" s="310">
        <v>44454</v>
      </c>
      <c r="H1750" s="476"/>
      <c r="I1750" s="992" t="s">
        <v>511</v>
      </c>
      <c r="J1750" s="477">
        <v>328</v>
      </c>
      <c r="K1750" s="477">
        <v>8</v>
      </c>
      <c r="L1750" s="477">
        <v>107</v>
      </c>
      <c r="M1750" s="477">
        <v>1</v>
      </c>
      <c r="N1750" s="477">
        <v>1</v>
      </c>
      <c r="O1750" s="308" t="s">
        <v>13667</v>
      </c>
      <c r="P1750" s="308" t="s">
        <v>15431</v>
      </c>
      <c r="Q1750" s="313" t="s">
        <v>9347</v>
      </c>
      <c r="R1750" s="230" t="s">
        <v>14769</v>
      </c>
    </row>
    <row r="1751" spans="1:18" x14ac:dyDescent="0.25">
      <c r="A1751" s="988">
        <v>105112</v>
      </c>
      <c r="B1751" s="989">
        <v>1813.78</v>
      </c>
      <c r="C1751" s="989">
        <v>15</v>
      </c>
      <c r="D1751" s="990" t="s">
        <v>14766</v>
      </c>
      <c r="E1751" s="991">
        <v>2</v>
      </c>
      <c r="F1751" s="537" t="s">
        <v>13655</v>
      </c>
      <c r="G1751" s="859" t="s">
        <v>724</v>
      </c>
      <c r="H1751" s="919"/>
      <c r="I1751" s="538" t="s">
        <v>511</v>
      </c>
      <c r="J1751" s="538">
        <v>81</v>
      </c>
      <c r="K1751" s="538">
        <v>0</v>
      </c>
      <c r="L1751" s="538">
        <v>43</v>
      </c>
      <c r="M1751" s="538">
        <v>1</v>
      </c>
      <c r="N1751" s="538">
        <v>1</v>
      </c>
      <c r="O1751" s="459" t="s">
        <v>13667</v>
      </c>
      <c r="P1751" s="761" t="s">
        <v>15431</v>
      </c>
      <c r="Q1751" s="464" t="s">
        <v>252</v>
      </c>
      <c r="R1751" s="230" t="s">
        <v>14769</v>
      </c>
    </row>
    <row r="1752" spans="1:18" x14ac:dyDescent="0.25">
      <c r="A1752" s="576" t="s">
        <v>15509</v>
      </c>
      <c r="B1752" s="469">
        <v>5532.6</v>
      </c>
      <c r="C1752" s="401">
        <v>60</v>
      </c>
      <c r="D1752" s="470">
        <v>44390</v>
      </c>
      <c r="E1752" s="471">
        <v>10</v>
      </c>
      <c r="F1752" s="472" t="s">
        <v>13655</v>
      </c>
      <c r="G1752" s="473">
        <v>44459</v>
      </c>
      <c r="H1752" s="500"/>
      <c r="I1752" s="474" t="s">
        <v>511</v>
      </c>
      <c r="J1752" s="474">
        <v>341</v>
      </c>
      <c r="K1752" s="474">
        <v>8</v>
      </c>
      <c r="L1752" s="474">
        <v>70</v>
      </c>
      <c r="M1752" s="474">
        <v>1</v>
      </c>
      <c r="N1752" s="474">
        <v>1</v>
      </c>
      <c r="O1752" s="526" t="s">
        <v>13667</v>
      </c>
      <c r="P1752" s="526" t="s">
        <v>679</v>
      </c>
      <c r="Q1752" s="405" t="s">
        <v>15510</v>
      </c>
      <c r="R1752" s="230" t="s">
        <v>14778</v>
      </c>
    </row>
    <row r="1753" spans="1:18" x14ac:dyDescent="0.25">
      <c r="A1753" s="714">
        <v>104662</v>
      </c>
      <c r="B1753" s="600">
        <v>1936.2</v>
      </c>
      <c r="C1753" s="872" t="s">
        <v>15511</v>
      </c>
      <c r="D1753" s="604">
        <v>44440</v>
      </c>
      <c r="E1753" s="873">
        <v>5</v>
      </c>
      <c r="F1753" s="472">
        <v>44446</v>
      </c>
      <c r="G1753" s="473">
        <v>44453</v>
      </c>
      <c r="H1753" s="500"/>
      <c r="I1753" s="474" t="s">
        <v>511</v>
      </c>
      <c r="J1753" s="474">
        <v>167</v>
      </c>
      <c r="K1753" s="474">
        <v>1</v>
      </c>
      <c r="L1753" s="474">
        <v>56</v>
      </c>
      <c r="M1753" s="474">
        <v>1</v>
      </c>
      <c r="N1753" s="474">
        <v>1</v>
      </c>
      <c r="O1753" s="526" t="s">
        <v>13667</v>
      </c>
      <c r="P1753" s="526"/>
      <c r="Q1753" s="405" t="s">
        <v>9347</v>
      </c>
      <c r="R1753" s="230" t="s">
        <v>14778</v>
      </c>
    </row>
    <row r="1754" spans="1:18" x14ac:dyDescent="0.25">
      <c r="A1754" s="185">
        <v>104781</v>
      </c>
      <c r="B1754" s="560">
        <v>2122.6</v>
      </c>
      <c r="C1754" s="187">
        <v>10</v>
      </c>
      <c r="D1754" s="561">
        <v>44473</v>
      </c>
      <c r="E1754" s="562">
        <v>20</v>
      </c>
      <c r="F1754" s="563" t="s">
        <v>13655</v>
      </c>
      <c r="G1754" s="190" t="s">
        <v>15512</v>
      </c>
      <c r="H1754" s="500"/>
      <c r="I1754" s="559" t="s">
        <v>511</v>
      </c>
      <c r="J1754" s="559">
        <v>237</v>
      </c>
      <c r="K1754" s="559">
        <v>56</v>
      </c>
      <c r="L1754" s="559">
        <v>29</v>
      </c>
      <c r="M1754" s="559">
        <v>1</v>
      </c>
      <c r="N1754" s="559">
        <v>1</v>
      </c>
      <c r="O1754" s="186" t="s">
        <v>13667</v>
      </c>
      <c r="P1754" s="186"/>
      <c r="Q1754" s="193" t="s">
        <v>13760</v>
      </c>
      <c r="R1754" s="231" t="s">
        <v>15513</v>
      </c>
    </row>
    <row r="1755" spans="1:18" x14ac:dyDescent="0.25">
      <c r="A1755" s="185">
        <v>105020</v>
      </c>
      <c r="B1755" s="840">
        <v>2030</v>
      </c>
      <c r="C1755" s="219">
        <v>58</v>
      </c>
      <c r="D1755" s="971"/>
      <c r="E1755" s="972"/>
      <c r="F1755" s="563"/>
      <c r="G1755" s="190"/>
      <c r="H1755" s="500"/>
      <c r="I1755" s="559"/>
      <c r="J1755" s="559"/>
      <c r="K1755" s="559"/>
      <c r="L1755" s="559"/>
      <c r="M1755" s="559"/>
      <c r="N1755" s="559"/>
      <c r="O1755" s="186"/>
      <c r="P1755" s="186" t="s">
        <v>776</v>
      </c>
      <c r="Q1755" s="193"/>
      <c r="R1755" s="231" t="s">
        <v>15513</v>
      </c>
    </row>
    <row r="1756" spans="1:18" x14ac:dyDescent="0.25">
      <c r="A1756" s="185">
        <v>104704</v>
      </c>
      <c r="B1756" s="840">
        <v>3588.75</v>
      </c>
      <c r="C1756" s="219">
        <v>5</v>
      </c>
      <c r="D1756" s="971">
        <v>44434</v>
      </c>
      <c r="E1756" s="972">
        <v>5</v>
      </c>
      <c r="F1756" s="563" t="s">
        <v>13655</v>
      </c>
      <c r="G1756" s="190" t="s">
        <v>724</v>
      </c>
      <c r="H1756" s="500"/>
      <c r="I1756" s="559" t="s">
        <v>511</v>
      </c>
      <c r="J1756" s="559">
        <v>790</v>
      </c>
      <c r="K1756" s="559">
        <v>8</v>
      </c>
      <c r="L1756" s="559">
        <v>127</v>
      </c>
      <c r="M1756" s="559">
        <v>1</v>
      </c>
      <c r="N1756" s="559">
        <v>1</v>
      </c>
      <c r="O1756" s="186" t="s">
        <v>13713</v>
      </c>
      <c r="P1756" s="186"/>
      <c r="Q1756" s="193" t="s">
        <v>15510</v>
      </c>
      <c r="R1756" s="231" t="s">
        <v>15513</v>
      </c>
    </row>
    <row r="1757" spans="1:18" x14ac:dyDescent="0.25">
      <c r="A1757" s="576">
        <v>104648</v>
      </c>
      <c r="B1757" s="469">
        <v>1460</v>
      </c>
      <c r="C1757" s="452">
        <v>300</v>
      </c>
      <c r="D1757" s="470">
        <v>44454</v>
      </c>
      <c r="E1757" s="860">
        <v>10</v>
      </c>
      <c r="F1757" s="472">
        <v>44440</v>
      </c>
      <c r="G1757" s="473">
        <v>44455</v>
      </c>
      <c r="H1757" s="500"/>
      <c r="I1757" s="474" t="s">
        <v>511</v>
      </c>
      <c r="J1757" s="474">
        <v>0</v>
      </c>
      <c r="K1757" s="474">
        <v>4</v>
      </c>
      <c r="L1757" s="474">
        <v>0</v>
      </c>
      <c r="M1757" s="474">
        <v>0</v>
      </c>
      <c r="N1757" s="474">
        <v>0</v>
      </c>
      <c r="O1757" s="526">
        <v>0</v>
      </c>
      <c r="P1757" s="526" t="s">
        <v>15411</v>
      </c>
      <c r="Q1757" s="405" t="s">
        <v>9425</v>
      </c>
      <c r="R1757" s="231" t="s">
        <v>14790</v>
      </c>
    </row>
    <row r="1758" spans="1:18" x14ac:dyDescent="0.25">
      <c r="A1758" s="839">
        <v>102356</v>
      </c>
      <c r="B1758" s="840">
        <v>438.4</v>
      </c>
      <c r="C1758" s="841">
        <v>27</v>
      </c>
      <c r="D1758" s="842">
        <v>44362</v>
      </c>
      <c r="E1758" s="632">
        <v>5</v>
      </c>
      <c r="F1758" s="563" t="s">
        <v>13655</v>
      </c>
      <c r="G1758" s="190" t="s">
        <v>724</v>
      </c>
      <c r="H1758" s="564"/>
      <c r="I1758" s="559" t="s">
        <v>511</v>
      </c>
      <c r="J1758" s="559">
        <v>516</v>
      </c>
      <c r="K1758" s="559">
        <v>1</v>
      </c>
      <c r="L1758" s="559">
        <v>95</v>
      </c>
      <c r="M1758" s="559">
        <v>1</v>
      </c>
      <c r="N1758" s="559">
        <v>1</v>
      </c>
      <c r="O1758" s="186" t="s">
        <v>13713</v>
      </c>
      <c r="P1758" s="190" t="s">
        <v>15514</v>
      </c>
      <c r="Q1758" s="193" t="s">
        <v>15005</v>
      </c>
      <c r="R1758" s="231" t="s">
        <v>14795</v>
      </c>
    </row>
    <row r="1759" spans="1:18" x14ac:dyDescent="0.25">
      <c r="A1759" s="576">
        <v>104504</v>
      </c>
      <c r="B1759" s="469">
        <v>8221.5</v>
      </c>
      <c r="C1759" s="401">
        <v>25</v>
      </c>
      <c r="D1759" s="470">
        <v>44448</v>
      </c>
      <c r="E1759" s="471">
        <v>10</v>
      </c>
      <c r="F1759" s="472">
        <v>44539</v>
      </c>
      <c r="G1759" s="473">
        <v>44553</v>
      </c>
      <c r="H1759" s="500"/>
      <c r="I1759" s="474" t="s">
        <v>511</v>
      </c>
      <c r="J1759" s="474">
        <v>522</v>
      </c>
      <c r="K1759" s="474">
        <v>0</v>
      </c>
      <c r="L1759" s="474">
        <v>124</v>
      </c>
      <c r="M1759" s="474">
        <v>1</v>
      </c>
      <c r="N1759" s="474">
        <v>1</v>
      </c>
      <c r="O1759" s="526" t="s">
        <v>13672</v>
      </c>
      <c r="P1759" s="526" t="s">
        <v>15515</v>
      </c>
      <c r="Q1759" s="405" t="s">
        <v>15516</v>
      </c>
      <c r="R1759" s="230" t="s">
        <v>15517</v>
      </c>
    </row>
    <row r="1760" spans="1:18" x14ac:dyDescent="0.25">
      <c r="A1760" s="576">
        <v>104300</v>
      </c>
      <c r="B1760" s="469">
        <v>12310</v>
      </c>
      <c r="C1760" s="401">
        <v>1500</v>
      </c>
      <c r="D1760" s="470">
        <v>44459</v>
      </c>
      <c r="E1760" s="471">
        <v>15</v>
      </c>
      <c r="F1760" s="472">
        <v>44431</v>
      </c>
      <c r="G1760" s="473">
        <v>44453</v>
      </c>
      <c r="H1760" s="500" t="e" vm="1">
        <v>#VALUE!</v>
      </c>
      <c r="I1760" s="474" t="s">
        <v>511</v>
      </c>
      <c r="J1760" s="474">
        <v>21</v>
      </c>
      <c r="K1760" s="474">
        <v>3</v>
      </c>
      <c r="L1760" s="474">
        <v>17</v>
      </c>
      <c r="M1760" s="474">
        <v>0</v>
      </c>
      <c r="N1760" s="474">
        <v>1</v>
      </c>
      <c r="O1760" s="526" t="s">
        <v>640</v>
      </c>
      <c r="P1760" s="526"/>
      <c r="Q1760" s="405" t="s">
        <v>13805</v>
      </c>
      <c r="R1760" s="230" t="s">
        <v>15517</v>
      </c>
    </row>
    <row r="1761" spans="1:18" x14ac:dyDescent="0.25">
      <c r="A1761" s="185">
        <v>104189</v>
      </c>
      <c r="B1761" s="560">
        <v>3223</v>
      </c>
      <c r="C1761" s="187">
        <v>5</v>
      </c>
      <c r="D1761" s="561">
        <v>44427</v>
      </c>
      <c r="E1761" s="562">
        <v>3</v>
      </c>
      <c r="F1761" s="563" t="s">
        <v>13655</v>
      </c>
      <c r="G1761" s="190" t="s">
        <v>724</v>
      </c>
      <c r="H1761" s="500"/>
      <c r="I1761" s="559" t="s">
        <v>511</v>
      </c>
      <c r="J1761" s="559">
        <v>673</v>
      </c>
      <c r="K1761" s="559">
        <v>55</v>
      </c>
      <c r="L1761" s="559">
        <v>128</v>
      </c>
      <c r="M1761" s="559">
        <v>1</v>
      </c>
      <c r="N1761" s="559">
        <v>1</v>
      </c>
      <c r="O1761" s="186" t="s">
        <v>13713</v>
      </c>
      <c r="P1761" s="186"/>
      <c r="Q1761" s="193" t="s">
        <v>9436</v>
      </c>
      <c r="R1761" s="230" t="s">
        <v>15517</v>
      </c>
    </row>
    <row r="1762" spans="1:18" x14ac:dyDescent="0.25">
      <c r="A1762" s="951">
        <v>104254</v>
      </c>
      <c r="B1762" s="952">
        <v>1750</v>
      </c>
      <c r="C1762" s="952">
        <v>10</v>
      </c>
      <c r="D1762" s="953">
        <v>44454</v>
      </c>
      <c r="E1762" s="954">
        <v>15</v>
      </c>
      <c r="F1762" s="563" t="s">
        <v>13655</v>
      </c>
      <c r="G1762" s="190" t="s">
        <v>724</v>
      </c>
      <c r="H1762" s="500"/>
      <c r="I1762" s="559" t="s">
        <v>511</v>
      </c>
      <c r="J1762" s="559">
        <v>682</v>
      </c>
      <c r="K1762" s="559">
        <v>117</v>
      </c>
      <c r="L1762" s="559">
        <v>57</v>
      </c>
      <c r="M1762" s="559">
        <v>0</v>
      </c>
      <c r="N1762" s="559">
        <v>1</v>
      </c>
      <c r="O1762" s="186" t="s">
        <v>640</v>
      </c>
      <c r="P1762" s="190" t="s">
        <v>15518</v>
      </c>
      <c r="Q1762" s="193" t="s">
        <v>9436</v>
      </c>
      <c r="R1762" s="230" t="s">
        <v>15517</v>
      </c>
    </row>
    <row r="1763" spans="1:18" x14ac:dyDescent="0.25">
      <c r="A1763" s="846">
        <v>104582</v>
      </c>
      <c r="B1763" s="847">
        <v>3010.15</v>
      </c>
      <c r="C1763" s="847">
        <v>5</v>
      </c>
      <c r="D1763" s="848">
        <v>44441</v>
      </c>
      <c r="E1763" s="849">
        <v>5</v>
      </c>
      <c r="F1763" s="472">
        <v>44438</v>
      </c>
      <c r="G1763" s="473">
        <v>44446</v>
      </c>
      <c r="H1763" s="500"/>
      <c r="I1763" s="474" t="s">
        <v>511</v>
      </c>
      <c r="J1763" s="474">
        <v>877</v>
      </c>
      <c r="K1763" s="474">
        <v>0</v>
      </c>
      <c r="L1763" s="474">
        <v>133</v>
      </c>
      <c r="M1763" s="474">
        <v>1</v>
      </c>
      <c r="N1763" s="474">
        <v>1</v>
      </c>
      <c r="O1763" s="526" t="s">
        <v>13672</v>
      </c>
      <c r="P1763" s="526" t="s">
        <v>15431</v>
      </c>
      <c r="Q1763" s="405" t="s">
        <v>9514</v>
      </c>
      <c r="R1763" s="230" t="s">
        <v>15517</v>
      </c>
    </row>
    <row r="1764" spans="1:18" x14ac:dyDescent="0.25">
      <c r="A1764" s="839">
        <v>102493</v>
      </c>
      <c r="B1764" s="840">
        <v>4365</v>
      </c>
      <c r="C1764" s="840">
        <v>5</v>
      </c>
      <c r="D1764" s="842">
        <v>44379</v>
      </c>
      <c r="E1764" s="632">
        <v>5</v>
      </c>
      <c r="F1764" s="563" t="s">
        <v>13655</v>
      </c>
      <c r="G1764" s="190" t="s">
        <v>724</v>
      </c>
      <c r="H1764" s="500"/>
      <c r="I1764" s="559" t="s">
        <v>511</v>
      </c>
      <c r="J1764" s="559">
        <v>865</v>
      </c>
      <c r="K1764" s="559">
        <v>8</v>
      </c>
      <c r="L1764" s="559">
        <v>172</v>
      </c>
      <c r="M1764" s="559">
        <v>1</v>
      </c>
      <c r="N1764" s="559">
        <v>1</v>
      </c>
      <c r="O1764" s="186" t="s">
        <v>13672</v>
      </c>
      <c r="P1764" s="190" t="s">
        <v>15519</v>
      </c>
      <c r="Q1764" s="193" t="s">
        <v>15520</v>
      </c>
      <c r="R1764" s="231" t="s">
        <v>15521</v>
      </c>
    </row>
    <row r="1765" spans="1:18" x14ac:dyDescent="0.25">
      <c r="A1765" s="846">
        <v>104703</v>
      </c>
      <c r="B1765" s="847">
        <v>1582</v>
      </c>
      <c r="C1765" s="847">
        <v>200</v>
      </c>
      <c r="D1765" s="848">
        <v>44446</v>
      </c>
      <c r="E1765" s="849">
        <v>5</v>
      </c>
      <c r="F1765" s="472">
        <v>44435</v>
      </c>
      <c r="G1765" s="473">
        <v>44442</v>
      </c>
      <c r="H1765" s="500"/>
      <c r="I1765" s="474" t="s">
        <v>511</v>
      </c>
      <c r="J1765" s="474">
        <v>13</v>
      </c>
      <c r="K1765" s="474">
        <v>0</v>
      </c>
      <c r="L1765" s="474">
        <v>8</v>
      </c>
      <c r="M1765" s="474">
        <v>1</v>
      </c>
      <c r="N1765" s="474">
        <v>1</v>
      </c>
      <c r="O1765" s="526" t="s">
        <v>13667</v>
      </c>
      <c r="P1765" s="526"/>
      <c r="Q1765" s="405"/>
      <c r="R1765" s="966" t="s">
        <v>15521</v>
      </c>
    </row>
    <row r="1766" spans="1:18" x14ac:dyDescent="0.25">
      <c r="A1766" s="951">
        <v>103435</v>
      </c>
      <c r="B1766" s="952">
        <v>521.95000000000005</v>
      </c>
      <c r="C1766" s="952">
        <v>1</v>
      </c>
      <c r="D1766" s="953">
        <v>44434</v>
      </c>
      <c r="E1766" s="954">
        <v>10</v>
      </c>
      <c r="F1766" s="563" t="s">
        <v>13655</v>
      </c>
      <c r="G1766" s="190" t="s">
        <v>724</v>
      </c>
      <c r="H1766" s="500"/>
      <c r="I1766" s="559" t="s">
        <v>511</v>
      </c>
      <c r="J1766" s="559">
        <v>256</v>
      </c>
      <c r="K1766" s="559">
        <v>80</v>
      </c>
      <c r="L1766" s="559">
        <v>5</v>
      </c>
      <c r="M1766" s="559">
        <v>1</v>
      </c>
      <c r="N1766" s="559">
        <v>1</v>
      </c>
      <c r="O1766" s="186" t="s">
        <v>13667</v>
      </c>
      <c r="P1766" s="190"/>
      <c r="Q1766" s="193" t="s">
        <v>15522</v>
      </c>
      <c r="R1766" s="966" t="s">
        <v>15521</v>
      </c>
    </row>
    <row r="1767" spans="1:18" x14ac:dyDescent="0.25">
      <c r="A1767" s="576">
        <v>104371</v>
      </c>
      <c r="B1767" s="469">
        <v>1069.2</v>
      </c>
      <c r="C1767" s="452">
        <v>55</v>
      </c>
      <c r="D1767" s="470">
        <v>44453</v>
      </c>
      <c r="E1767" s="860">
        <v>5</v>
      </c>
      <c r="F1767" s="472">
        <v>44433</v>
      </c>
      <c r="G1767" s="473">
        <v>44440</v>
      </c>
      <c r="H1767" s="500"/>
      <c r="I1767" s="474" t="s">
        <v>511</v>
      </c>
      <c r="J1767" s="474">
        <v>13</v>
      </c>
      <c r="K1767" s="474">
        <v>6</v>
      </c>
      <c r="L1767" s="474">
        <v>12</v>
      </c>
      <c r="M1767" s="474">
        <v>1</v>
      </c>
      <c r="N1767" s="474">
        <v>1</v>
      </c>
      <c r="O1767" s="526" t="s">
        <v>13667</v>
      </c>
      <c r="P1767" s="526" t="s">
        <v>15523</v>
      </c>
      <c r="Q1767" s="405" t="s">
        <v>9558</v>
      </c>
      <c r="R1767" s="230" t="s">
        <v>14797</v>
      </c>
    </row>
    <row r="1768" spans="1:18" x14ac:dyDescent="0.25">
      <c r="A1768" s="576">
        <v>104649</v>
      </c>
      <c r="B1768" s="469">
        <v>1480</v>
      </c>
      <c r="C1768" s="452">
        <v>50</v>
      </c>
      <c r="D1768" s="470">
        <v>44454</v>
      </c>
      <c r="E1768" s="860">
        <v>10</v>
      </c>
      <c r="F1768" s="472">
        <v>44438</v>
      </c>
      <c r="G1768" s="473">
        <v>44453</v>
      </c>
      <c r="H1768" s="500"/>
      <c r="I1768" s="474" t="s">
        <v>511</v>
      </c>
      <c r="J1768" s="474">
        <v>12</v>
      </c>
      <c r="K1768" s="474">
        <v>23</v>
      </c>
      <c r="L1768" s="474">
        <v>3</v>
      </c>
      <c r="M1768" s="474">
        <v>0</v>
      </c>
      <c r="N1768" s="474">
        <v>1</v>
      </c>
      <c r="O1768" s="526" t="s">
        <v>545</v>
      </c>
      <c r="P1768" s="526"/>
      <c r="Q1768" s="405" t="s">
        <v>9514</v>
      </c>
      <c r="R1768" s="230" t="s">
        <v>14797</v>
      </c>
    </row>
    <row r="1769" spans="1:18" x14ac:dyDescent="0.25">
      <c r="A1769" s="846">
        <v>103416</v>
      </c>
      <c r="B1769" s="847">
        <v>2657.51</v>
      </c>
      <c r="C1769" s="847">
        <v>3</v>
      </c>
      <c r="D1769" s="848">
        <v>44407</v>
      </c>
      <c r="E1769" s="849">
        <v>7</v>
      </c>
      <c r="F1769" s="472">
        <v>44434</v>
      </c>
      <c r="G1769" s="473">
        <v>44446</v>
      </c>
      <c r="H1769" s="500"/>
      <c r="I1769" s="474" t="s">
        <v>511</v>
      </c>
      <c r="J1769" s="474">
        <v>1166</v>
      </c>
      <c r="K1769" s="474">
        <v>0</v>
      </c>
      <c r="L1769" s="474">
        <v>67</v>
      </c>
      <c r="M1769" s="474">
        <v>1</v>
      </c>
      <c r="N1769" s="474">
        <v>1</v>
      </c>
      <c r="O1769" s="526" t="s">
        <v>13667</v>
      </c>
      <c r="P1769" s="473"/>
      <c r="Q1769" s="405"/>
      <c r="R1769" s="887" t="s">
        <v>14802</v>
      </c>
    </row>
    <row r="1770" spans="1:18" x14ac:dyDescent="0.25">
      <c r="A1770" s="846">
        <v>104272</v>
      </c>
      <c r="B1770" s="847">
        <v>4499.2</v>
      </c>
      <c r="C1770" s="847">
        <v>76</v>
      </c>
      <c r="D1770" s="848">
        <v>44434</v>
      </c>
      <c r="E1770" s="849">
        <v>10</v>
      </c>
      <c r="F1770" s="472">
        <v>44431</v>
      </c>
      <c r="G1770" s="473">
        <v>44446</v>
      </c>
      <c r="H1770" s="500"/>
      <c r="I1770" s="474" t="s">
        <v>511</v>
      </c>
      <c r="J1770" s="474">
        <v>148</v>
      </c>
      <c r="K1770" s="474">
        <v>9</v>
      </c>
      <c r="L1770" s="474">
        <v>59</v>
      </c>
      <c r="M1770" s="474">
        <v>1</v>
      </c>
      <c r="N1770" s="474">
        <v>1</v>
      </c>
      <c r="O1770" s="526" t="s">
        <v>13667</v>
      </c>
      <c r="P1770" s="473" t="s">
        <v>15524</v>
      </c>
      <c r="Q1770" s="405" t="s">
        <v>13805</v>
      </c>
      <c r="R1770" s="887" t="s">
        <v>14802</v>
      </c>
    </row>
    <row r="1771" spans="1:18" x14ac:dyDescent="0.25">
      <c r="A1771" s="951">
        <v>104253</v>
      </c>
      <c r="B1771" s="952">
        <v>6348</v>
      </c>
      <c r="C1771" s="952">
        <v>200</v>
      </c>
      <c r="D1771" s="953">
        <v>44421</v>
      </c>
      <c r="E1771" s="954">
        <v>5</v>
      </c>
      <c r="F1771" s="563" t="s">
        <v>13655</v>
      </c>
      <c r="G1771" s="190" t="s">
        <v>724</v>
      </c>
      <c r="H1771" s="500"/>
      <c r="I1771" s="559" t="s">
        <v>511</v>
      </c>
      <c r="J1771" s="559">
        <v>129</v>
      </c>
      <c r="K1771" s="559">
        <v>0</v>
      </c>
      <c r="L1771" s="559">
        <v>54</v>
      </c>
      <c r="M1771" s="559">
        <v>0</v>
      </c>
      <c r="N1771" s="559">
        <v>1</v>
      </c>
      <c r="O1771" s="186" t="s">
        <v>640</v>
      </c>
      <c r="P1771" s="190" t="s">
        <v>15525</v>
      </c>
      <c r="Q1771" s="193" t="s">
        <v>9558</v>
      </c>
      <c r="R1771" s="887" t="s">
        <v>14802</v>
      </c>
    </row>
    <row r="1772" spans="1:18" x14ac:dyDescent="0.25">
      <c r="A1772" s="846">
        <v>104705</v>
      </c>
      <c r="B1772" s="847">
        <v>1572</v>
      </c>
      <c r="C1772" s="847">
        <v>200</v>
      </c>
      <c r="D1772" s="848">
        <v>44440</v>
      </c>
      <c r="E1772" s="849">
        <v>5</v>
      </c>
      <c r="F1772" s="472">
        <v>44432</v>
      </c>
      <c r="G1772" s="473">
        <v>44439</v>
      </c>
      <c r="H1772" s="500"/>
      <c r="I1772" s="474" t="s">
        <v>511</v>
      </c>
      <c r="J1772" s="474">
        <v>0</v>
      </c>
      <c r="K1772" s="474">
        <v>3</v>
      </c>
      <c r="L1772" s="474">
        <v>0</v>
      </c>
      <c r="M1772" s="474">
        <v>0</v>
      </c>
      <c r="N1772" s="474">
        <v>0</v>
      </c>
      <c r="O1772" s="526">
        <v>0</v>
      </c>
      <c r="P1772" s="526" t="s">
        <v>15411</v>
      </c>
      <c r="Q1772" s="405" t="s">
        <v>9496</v>
      </c>
      <c r="R1772" s="887" t="s">
        <v>14809</v>
      </c>
    </row>
    <row r="1773" spans="1:18" x14ac:dyDescent="0.25">
      <c r="A1773" s="307">
        <v>103489</v>
      </c>
      <c r="B1773" s="475">
        <v>2707.5</v>
      </c>
      <c r="C1773" s="309">
        <v>30</v>
      </c>
      <c r="D1773" s="476">
        <v>44396</v>
      </c>
      <c r="E1773" s="477">
        <v>5</v>
      </c>
      <c r="F1773" s="476" t="s">
        <v>13655</v>
      </c>
      <c r="G1773" s="310">
        <v>44438</v>
      </c>
      <c r="H1773" s="476"/>
      <c r="I1773" s="477" t="s">
        <v>511</v>
      </c>
      <c r="J1773" s="477">
        <v>3</v>
      </c>
      <c r="K1773" s="477">
        <v>0</v>
      </c>
      <c r="L1773" s="477">
        <v>1</v>
      </c>
      <c r="M1773" s="477">
        <v>1</v>
      </c>
      <c r="N1773" s="477">
        <v>0</v>
      </c>
      <c r="O1773" s="308" t="s">
        <v>798</v>
      </c>
      <c r="P1773" s="310" t="s">
        <v>15526</v>
      </c>
      <c r="Q1773" s="313" t="s">
        <v>252</v>
      </c>
      <c r="R1773" s="993" t="s">
        <v>14809</v>
      </c>
    </row>
    <row r="1774" spans="1:18" x14ac:dyDescent="0.25">
      <c r="A1774" s="576">
        <v>101525</v>
      </c>
      <c r="B1774" s="469">
        <v>3484.64</v>
      </c>
      <c r="C1774" s="401">
        <v>68</v>
      </c>
      <c r="D1774" s="470">
        <v>44442</v>
      </c>
      <c r="E1774" s="471">
        <v>20</v>
      </c>
      <c r="F1774" s="472">
        <v>44419</v>
      </c>
      <c r="G1774" s="473">
        <v>44448</v>
      </c>
      <c r="H1774" s="500"/>
      <c r="I1774" s="474" t="s">
        <v>511</v>
      </c>
      <c r="J1774" s="474">
        <v>94</v>
      </c>
      <c r="K1774" s="474">
        <v>0</v>
      </c>
      <c r="L1774" s="474">
        <v>49</v>
      </c>
      <c r="M1774" s="474">
        <v>1</v>
      </c>
      <c r="N1774" s="474">
        <v>1</v>
      </c>
      <c r="O1774" s="526" t="s">
        <v>13667</v>
      </c>
      <c r="P1774" s="473"/>
      <c r="Q1774" s="405"/>
      <c r="R1774" s="230" t="s">
        <v>14809</v>
      </c>
    </row>
    <row r="1775" spans="1:18" x14ac:dyDescent="0.25">
      <c r="A1775" s="714">
        <v>102333</v>
      </c>
      <c r="B1775" s="600">
        <v>6853.7</v>
      </c>
      <c r="C1775" s="600">
        <v>30</v>
      </c>
      <c r="D1775" s="604">
        <v>44340</v>
      </c>
      <c r="E1775" s="607">
        <v>5</v>
      </c>
      <c r="F1775" s="472" t="s">
        <v>13655</v>
      </c>
      <c r="G1775" s="473" t="s">
        <v>724</v>
      </c>
      <c r="H1775" s="500"/>
      <c r="I1775" s="474" t="s">
        <v>511</v>
      </c>
      <c r="J1775" s="474">
        <v>861</v>
      </c>
      <c r="K1775" s="474">
        <v>11</v>
      </c>
      <c r="L1775" s="474">
        <v>148</v>
      </c>
      <c r="M1775" s="474">
        <v>1</v>
      </c>
      <c r="N1775" s="474">
        <v>1</v>
      </c>
      <c r="O1775" s="526" t="s">
        <v>13672</v>
      </c>
      <c r="P1775" s="473" t="s">
        <v>15527</v>
      </c>
      <c r="Q1775" s="405" t="s">
        <v>9300</v>
      </c>
      <c r="R1775" s="230" t="s">
        <v>14809</v>
      </c>
    </row>
    <row r="1776" spans="1:18" x14ac:dyDescent="0.25">
      <c r="A1776" s="846">
        <v>104211</v>
      </c>
      <c r="B1776" s="847">
        <v>4498.5600000000004</v>
      </c>
      <c r="C1776" s="744">
        <v>99</v>
      </c>
      <c r="D1776" s="848">
        <v>44426</v>
      </c>
      <c r="E1776" s="849">
        <v>5</v>
      </c>
      <c r="F1776" s="472">
        <v>44431</v>
      </c>
      <c r="G1776" s="473">
        <v>44439</v>
      </c>
      <c r="H1776" s="500"/>
      <c r="I1776" s="474" t="s">
        <v>511</v>
      </c>
      <c r="J1776" s="474">
        <v>175</v>
      </c>
      <c r="K1776" s="474">
        <v>9</v>
      </c>
      <c r="L1776" s="474">
        <v>49</v>
      </c>
      <c r="M1776" s="474">
        <v>0</v>
      </c>
      <c r="N1776" s="474">
        <v>1</v>
      </c>
      <c r="O1776" s="526" t="s">
        <v>545</v>
      </c>
      <c r="P1776" s="473" t="s">
        <v>15528</v>
      </c>
      <c r="Q1776" s="405"/>
      <c r="R1776" s="230" t="s">
        <v>14809</v>
      </c>
    </row>
    <row r="1777" spans="1:18" x14ac:dyDescent="0.25">
      <c r="A1777" s="874">
        <v>104778</v>
      </c>
      <c r="B1777" s="875">
        <v>1582.5</v>
      </c>
      <c r="C1777" s="875">
        <v>50</v>
      </c>
      <c r="D1777" s="876">
        <v>44439</v>
      </c>
      <c r="E1777" s="877">
        <v>3</v>
      </c>
      <c r="F1777" s="476">
        <v>44434</v>
      </c>
      <c r="G1777" s="310">
        <v>44439</v>
      </c>
      <c r="H1777" s="476"/>
      <c r="I1777" s="477" t="s">
        <v>511</v>
      </c>
      <c r="J1777" s="477">
        <v>21</v>
      </c>
      <c r="K1777" s="477">
        <v>3</v>
      </c>
      <c r="L1777" s="477">
        <v>17</v>
      </c>
      <c r="M1777" s="477">
        <v>0</v>
      </c>
      <c r="N1777" s="477">
        <v>1</v>
      </c>
      <c r="O1777" s="308" t="s">
        <v>640</v>
      </c>
      <c r="P1777" s="308" t="s">
        <v>15529</v>
      </c>
      <c r="Q1777" s="313"/>
      <c r="R1777" s="994" t="s">
        <v>14809</v>
      </c>
    </row>
    <row r="1778" spans="1:18" x14ac:dyDescent="0.25">
      <c r="A1778" s="846">
        <v>104341</v>
      </c>
      <c r="B1778" s="847">
        <v>3808.9</v>
      </c>
      <c r="C1778" s="847">
        <v>70</v>
      </c>
      <c r="D1778" s="848">
        <v>44427</v>
      </c>
      <c r="E1778" s="849">
        <v>5</v>
      </c>
      <c r="F1778" s="472">
        <v>44431</v>
      </c>
      <c r="G1778" s="473">
        <v>44438</v>
      </c>
      <c r="H1778" s="500"/>
      <c r="I1778" s="474" t="s">
        <v>511</v>
      </c>
      <c r="J1778" s="474">
        <v>166</v>
      </c>
      <c r="K1778" s="474">
        <v>9</v>
      </c>
      <c r="L1778" s="474">
        <v>48</v>
      </c>
      <c r="M1778" s="474">
        <v>1</v>
      </c>
      <c r="N1778" s="474">
        <v>1</v>
      </c>
      <c r="O1778" s="526" t="s">
        <v>13667</v>
      </c>
      <c r="P1778" s="473"/>
      <c r="Q1778" s="405"/>
      <c r="R1778" s="887" t="s">
        <v>15530</v>
      </c>
    </row>
    <row r="1779" spans="1:18" x14ac:dyDescent="0.25">
      <c r="A1779" s="576">
        <v>101523</v>
      </c>
      <c r="B1779" s="469">
        <v>19494.25</v>
      </c>
      <c r="C1779" s="401">
        <v>415</v>
      </c>
      <c r="D1779" s="470">
        <v>44441</v>
      </c>
      <c r="E1779" s="471">
        <v>20</v>
      </c>
      <c r="F1779" s="472">
        <v>44419</v>
      </c>
      <c r="G1779" s="473">
        <v>44448</v>
      </c>
      <c r="H1779" s="500"/>
      <c r="I1779" s="474" t="s">
        <v>511</v>
      </c>
      <c r="J1779" s="474">
        <v>188</v>
      </c>
      <c r="K1779" s="474">
        <v>0</v>
      </c>
      <c r="L1779" s="474">
        <v>60</v>
      </c>
      <c r="M1779" s="474">
        <v>1</v>
      </c>
      <c r="N1779" s="474">
        <v>1</v>
      </c>
      <c r="O1779" s="526" t="s">
        <v>13672</v>
      </c>
      <c r="P1779" s="473"/>
      <c r="Q1779" s="405"/>
      <c r="R1779" s="887" t="s">
        <v>15530</v>
      </c>
    </row>
    <row r="1780" spans="1:18" x14ac:dyDescent="0.25">
      <c r="A1780" s="846">
        <v>103819</v>
      </c>
      <c r="B1780" s="847">
        <v>1574</v>
      </c>
      <c r="C1780" s="847">
        <v>300</v>
      </c>
      <c r="D1780" s="848">
        <v>44410</v>
      </c>
      <c r="E1780" s="849">
        <v>5</v>
      </c>
      <c r="F1780" s="472">
        <v>44431</v>
      </c>
      <c r="G1780" s="473">
        <v>44438</v>
      </c>
      <c r="H1780" s="500"/>
      <c r="I1780" s="474" t="s">
        <v>511</v>
      </c>
      <c r="J1780" s="474">
        <v>2</v>
      </c>
      <c r="K1780" s="474">
        <v>0</v>
      </c>
      <c r="L1780" s="474">
        <v>2</v>
      </c>
      <c r="M1780" s="474">
        <v>0</v>
      </c>
      <c r="N1780" s="474">
        <v>1</v>
      </c>
      <c r="O1780" s="526" t="s">
        <v>545</v>
      </c>
      <c r="P1780" s="473"/>
      <c r="Q1780" s="405" t="s">
        <v>13805</v>
      </c>
      <c r="R1780" s="887" t="s">
        <v>15530</v>
      </c>
    </row>
    <row r="1781" spans="1:18" x14ac:dyDescent="0.25">
      <c r="A1781" s="951">
        <v>103877</v>
      </c>
      <c r="B1781" s="952">
        <v>2221</v>
      </c>
      <c r="C1781" s="841" t="s">
        <v>13367</v>
      </c>
      <c r="D1781" s="953">
        <v>44427</v>
      </c>
      <c r="E1781" s="954">
        <v>3</v>
      </c>
      <c r="F1781" s="563" t="s">
        <v>13655</v>
      </c>
      <c r="G1781" s="190" t="s">
        <v>13368</v>
      </c>
      <c r="H1781" s="500"/>
      <c r="I1781" s="559" t="s">
        <v>511</v>
      </c>
      <c r="J1781" s="559">
        <v>297</v>
      </c>
      <c r="K1781" s="559">
        <v>4</v>
      </c>
      <c r="L1781" s="559">
        <v>162</v>
      </c>
      <c r="M1781" s="559">
        <v>1</v>
      </c>
      <c r="N1781" s="559">
        <v>1</v>
      </c>
      <c r="O1781" s="186" t="s">
        <v>13713</v>
      </c>
      <c r="P1781" s="190"/>
      <c r="Q1781" s="193" t="s">
        <v>15531</v>
      </c>
      <c r="R1781" s="966" t="s">
        <v>14814</v>
      </c>
    </row>
    <row r="1782" spans="1:18" x14ac:dyDescent="0.25">
      <c r="A1782" s="185">
        <v>103489</v>
      </c>
      <c r="B1782" s="560">
        <v>902.5</v>
      </c>
      <c r="C1782" s="187">
        <v>10</v>
      </c>
      <c r="D1782" s="561">
        <v>44396</v>
      </c>
      <c r="E1782" s="562">
        <v>5</v>
      </c>
      <c r="F1782" s="563" t="s">
        <v>13655</v>
      </c>
      <c r="G1782" s="190">
        <v>44427</v>
      </c>
      <c r="H1782" s="500"/>
      <c r="I1782" s="559" t="s">
        <v>511</v>
      </c>
      <c r="J1782" s="559">
        <v>3</v>
      </c>
      <c r="K1782" s="559">
        <v>0</v>
      </c>
      <c r="L1782" s="559">
        <v>1</v>
      </c>
      <c r="M1782" s="559">
        <v>1</v>
      </c>
      <c r="N1782" s="559">
        <v>0</v>
      </c>
      <c r="O1782" s="186" t="s">
        <v>798</v>
      </c>
      <c r="P1782" s="190"/>
      <c r="Q1782" s="193" t="s">
        <v>252</v>
      </c>
      <c r="R1782" s="887" t="s">
        <v>14820</v>
      </c>
    </row>
    <row r="1783" spans="1:18" x14ac:dyDescent="0.25">
      <c r="A1783" s="185">
        <v>102940</v>
      </c>
      <c r="B1783" s="560">
        <v>3041.9</v>
      </c>
      <c r="C1783" s="187">
        <v>6</v>
      </c>
      <c r="D1783" s="561">
        <v>44427</v>
      </c>
      <c r="E1783" s="562">
        <v>10</v>
      </c>
      <c r="F1783" s="563" t="s">
        <v>13655</v>
      </c>
      <c r="G1783" s="190" t="s">
        <v>13386</v>
      </c>
      <c r="H1783" s="500"/>
      <c r="I1783" s="559" t="s">
        <v>511</v>
      </c>
      <c r="J1783" s="559">
        <v>177</v>
      </c>
      <c r="K1783" s="559">
        <v>48</v>
      </c>
      <c r="L1783" s="559">
        <v>42</v>
      </c>
      <c r="M1783" s="559">
        <v>1</v>
      </c>
      <c r="N1783" s="559">
        <v>1</v>
      </c>
      <c r="O1783" s="186" t="s">
        <v>13667</v>
      </c>
      <c r="P1783" s="190"/>
      <c r="Q1783" s="193" t="s">
        <v>14970</v>
      </c>
      <c r="R1783" s="887" t="s">
        <v>14820</v>
      </c>
    </row>
    <row r="1784" spans="1:18" x14ac:dyDescent="0.25">
      <c r="A1784" s="576">
        <v>104412</v>
      </c>
      <c r="B1784" s="469">
        <v>1350</v>
      </c>
      <c r="C1784" s="401">
        <v>75</v>
      </c>
      <c r="D1784" s="470">
        <v>44445</v>
      </c>
      <c r="E1784" s="471">
        <v>10</v>
      </c>
      <c r="F1784" s="472">
        <v>44432</v>
      </c>
      <c r="G1784" s="473">
        <v>44447</v>
      </c>
      <c r="H1784" s="500"/>
      <c r="I1784" s="474" t="s">
        <v>511</v>
      </c>
      <c r="J1784" s="474">
        <v>0</v>
      </c>
      <c r="K1784" s="474">
        <v>1</v>
      </c>
      <c r="L1784" s="474">
        <v>0</v>
      </c>
      <c r="M1784" s="474">
        <v>0</v>
      </c>
      <c r="N1784" s="474">
        <v>0</v>
      </c>
      <c r="O1784" s="526">
        <v>0</v>
      </c>
      <c r="P1784" s="473" t="s">
        <v>15411</v>
      </c>
      <c r="Q1784" s="405" t="s">
        <v>9496</v>
      </c>
      <c r="R1784" s="887" t="s">
        <v>14820</v>
      </c>
    </row>
    <row r="1785" spans="1:18" x14ac:dyDescent="0.25">
      <c r="A1785" s="846">
        <v>103697</v>
      </c>
      <c r="B1785" s="847">
        <v>1008</v>
      </c>
      <c r="C1785" s="847">
        <v>3</v>
      </c>
      <c r="D1785" s="848">
        <v>44441</v>
      </c>
      <c r="E1785" s="849">
        <v>10</v>
      </c>
      <c r="F1785" s="472">
        <v>44427</v>
      </c>
      <c r="G1785" s="473">
        <v>44441</v>
      </c>
      <c r="H1785" s="500"/>
      <c r="I1785" s="474" t="s">
        <v>511</v>
      </c>
      <c r="J1785" s="474">
        <v>24</v>
      </c>
      <c r="K1785" s="474">
        <v>5</v>
      </c>
      <c r="L1785" s="474">
        <v>8</v>
      </c>
      <c r="M1785" s="474">
        <v>0</v>
      </c>
      <c r="N1785" s="474">
        <v>1</v>
      </c>
      <c r="O1785" s="526" t="s">
        <v>545</v>
      </c>
      <c r="P1785" s="473"/>
      <c r="Q1785" s="405" t="s">
        <v>9383</v>
      </c>
      <c r="R1785" s="887" t="s">
        <v>14820</v>
      </c>
    </row>
    <row r="1786" spans="1:18" x14ac:dyDescent="0.25">
      <c r="A1786" s="185">
        <v>104444</v>
      </c>
      <c r="B1786" s="560">
        <v>2068.4</v>
      </c>
      <c r="C1786" s="187">
        <v>20</v>
      </c>
      <c r="D1786" s="561">
        <v>44434</v>
      </c>
      <c r="E1786" s="562">
        <v>5</v>
      </c>
      <c r="F1786" s="563" t="s">
        <v>13655</v>
      </c>
      <c r="G1786" s="190" t="s">
        <v>724</v>
      </c>
      <c r="H1786" s="500"/>
      <c r="I1786" s="559" t="s">
        <v>511</v>
      </c>
      <c r="J1786" s="559">
        <v>121</v>
      </c>
      <c r="K1786" s="559">
        <v>27</v>
      </c>
      <c r="L1786" s="559">
        <v>52</v>
      </c>
      <c r="M1786" s="559">
        <v>1</v>
      </c>
      <c r="N1786" s="559">
        <v>1</v>
      </c>
      <c r="O1786" s="186" t="s">
        <v>13667</v>
      </c>
      <c r="P1786" s="186"/>
      <c r="Q1786" s="193" t="s">
        <v>9496</v>
      </c>
      <c r="R1786" s="966" t="s">
        <v>14820</v>
      </c>
    </row>
    <row r="1787" spans="1:18" x14ac:dyDescent="0.25">
      <c r="A1787" s="951">
        <v>103435</v>
      </c>
      <c r="B1787" s="952">
        <v>1565.85</v>
      </c>
      <c r="C1787" s="952">
        <v>3</v>
      </c>
      <c r="D1787" s="953">
        <v>44434</v>
      </c>
      <c r="E1787" s="954">
        <v>10</v>
      </c>
      <c r="F1787" s="563" t="s">
        <v>13655</v>
      </c>
      <c r="G1787" s="190" t="s">
        <v>724</v>
      </c>
      <c r="H1787" s="500"/>
      <c r="I1787" s="559" t="s">
        <v>511</v>
      </c>
      <c r="J1787" s="559">
        <v>256</v>
      </c>
      <c r="K1787" s="559">
        <v>80</v>
      </c>
      <c r="L1787" s="559">
        <v>5</v>
      </c>
      <c r="M1787" s="559">
        <v>1</v>
      </c>
      <c r="N1787" s="559">
        <v>1</v>
      </c>
      <c r="O1787" s="186" t="s">
        <v>13667</v>
      </c>
      <c r="P1787" s="190"/>
      <c r="Q1787" s="193" t="s">
        <v>9342</v>
      </c>
      <c r="R1787" s="966" t="s">
        <v>14820</v>
      </c>
    </row>
    <row r="1788" spans="1:18" x14ac:dyDescent="0.25">
      <c r="A1788" s="846">
        <v>103605</v>
      </c>
      <c r="B1788" s="847">
        <v>3756.99</v>
      </c>
      <c r="C1788" s="744">
        <v>11</v>
      </c>
      <c r="D1788" s="848">
        <v>44431</v>
      </c>
      <c r="E1788" s="849">
        <v>10</v>
      </c>
      <c r="F1788" s="472">
        <v>44432</v>
      </c>
      <c r="G1788" s="473">
        <v>44446</v>
      </c>
      <c r="H1788" s="500"/>
      <c r="I1788" s="474" t="s">
        <v>511</v>
      </c>
      <c r="J1788" s="474">
        <v>341</v>
      </c>
      <c r="K1788" s="474">
        <v>31</v>
      </c>
      <c r="L1788" s="474">
        <v>110</v>
      </c>
      <c r="M1788" s="474">
        <v>0</v>
      </c>
      <c r="N1788" s="474">
        <v>1</v>
      </c>
      <c r="O1788" s="526" t="s">
        <v>640</v>
      </c>
      <c r="P1788" s="473"/>
      <c r="Q1788" s="405" t="s">
        <v>9496</v>
      </c>
      <c r="R1788" s="995" t="s">
        <v>14826</v>
      </c>
    </row>
    <row r="1789" spans="1:18" x14ac:dyDescent="0.25">
      <c r="A1789" s="908">
        <v>103012</v>
      </c>
      <c r="B1789" s="909">
        <v>2427.75</v>
      </c>
      <c r="C1789" s="996">
        <v>249</v>
      </c>
      <c r="D1789" s="911">
        <v>44390</v>
      </c>
      <c r="E1789" s="912">
        <v>3</v>
      </c>
      <c r="F1789" s="913">
        <v>44420</v>
      </c>
      <c r="G1789" s="228">
        <v>44434</v>
      </c>
      <c r="H1789" s="500"/>
      <c r="I1789" s="914" t="s">
        <v>511</v>
      </c>
      <c r="J1789" s="914">
        <v>14</v>
      </c>
      <c r="K1789" s="914">
        <v>5</v>
      </c>
      <c r="L1789" s="914">
        <v>13</v>
      </c>
      <c r="M1789" s="914">
        <v>1</v>
      </c>
      <c r="N1789" s="914">
        <v>1</v>
      </c>
      <c r="O1789" s="915" t="s">
        <v>13667</v>
      </c>
      <c r="P1789" s="228"/>
      <c r="Q1789" s="916"/>
      <c r="R1789" s="995" t="s">
        <v>14826</v>
      </c>
    </row>
    <row r="1790" spans="1:18" x14ac:dyDescent="0.25">
      <c r="A1790" s="846">
        <v>103946</v>
      </c>
      <c r="B1790" s="847">
        <v>2463</v>
      </c>
      <c r="C1790" s="847">
        <v>3</v>
      </c>
      <c r="D1790" s="848">
        <v>44441</v>
      </c>
      <c r="E1790" s="849">
        <v>10</v>
      </c>
      <c r="F1790" s="472">
        <v>44426</v>
      </c>
      <c r="G1790" s="473">
        <v>44440</v>
      </c>
      <c r="H1790" s="500"/>
      <c r="I1790" s="474" t="s">
        <v>511</v>
      </c>
      <c r="J1790" s="474">
        <v>98</v>
      </c>
      <c r="K1790" s="474">
        <v>50</v>
      </c>
      <c r="L1790" s="474">
        <v>9</v>
      </c>
      <c r="M1790" s="474">
        <v>1</v>
      </c>
      <c r="N1790" s="474">
        <v>1</v>
      </c>
      <c r="O1790" s="526" t="s">
        <v>13667</v>
      </c>
      <c r="P1790" s="473"/>
      <c r="Q1790" s="405"/>
      <c r="R1790" s="995" t="s">
        <v>14826</v>
      </c>
    </row>
    <row r="1791" spans="1:18" x14ac:dyDescent="0.25">
      <c r="A1791" s="951">
        <v>104372</v>
      </c>
      <c r="B1791" s="952">
        <v>2675</v>
      </c>
      <c r="C1791" s="840" t="s">
        <v>15532</v>
      </c>
      <c r="D1791" s="953">
        <v>44432</v>
      </c>
      <c r="E1791" s="954">
        <v>3</v>
      </c>
      <c r="F1791" s="563" t="s">
        <v>13655</v>
      </c>
      <c r="G1791" s="190" t="s">
        <v>724</v>
      </c>
      <c r="H1791" s="500"/>
      <c r="I1791" s="559" t="s">
        <v>511</v>
      </c>
      <c r="J1791" s="559">
        <v>526</v>
      </c>
      <c r="K1791" s="559">
        <v>1</v>
      </c>
      <c r="L1791" s="559">
        <v>167</v>
      </c>
      <c r="M1791" s="559">
        <v>1</v>
      </c>
      <c r="N1791" s="559">
        <v>1</v>
      </c>
      <c r="O1791" s="186" t="s">
        <v>13672</v>
      </c>
      <c r="P1791" s="190"/>
      <c r="Q1791" s="193" t="s">
        <v>15533</v>
      </c>
      <c r="R1791" s="995" t="s">
        <v>14826</v>
      </c>
    </row>
    <row r="1792" spans="1:18" x14ac:dyDescent="0.25">
      <c r="A1792" s="981">
        <v>99600</v>
      </c>
      <c r="B1792" s="982">
        <v>5.25</v>
      </c>
      <c r="C1792" s="982">
        <v>1</v>
      </c>
      <c r="D1792" s="983">
        <v>44391</v>
      </c>
      <c r="E1792" s="984">
        <v>10</v>
      </c>
      <c r="F1792" s="985">
        <v>44417</v>
      </c>
      <c r="G1792" s="403">
        <v>44431</v>
      </c>
      <c r="H1792" s="500"/>
      <c r="I1792" s="986" t="s">
        <v>511</v>
      </c>
      <c r="J1792" s="986">
        <v>43</v>
      </c>
      <c r="K1792" s="986">
        <v>1</v>
      </c>
      <c r="L1792" s="986">
        <v>20</v>
      </c>
      <c r="M1792" s="986">
        <v>1</v>
      </c>
      <c r="N1792" s="986">
        <v>1</v>
      </c>
      <c r="O1792" s="400" t="s">
        <v>13713</v>
      </c>
      <c r="P1792" s="403" t="s">
        <v>15500</v>
      </c>
      <c r="Q1792" s="987"/>
      <c r="R1792" s="995" t="s">
        <v>14826</v>
      </c>
    </row>
    <row r="1793" spans="1:18" x14ac:dyDescent="0.25">
      <c r="A1793" s="576">
        <v>99596</v>
      </c>
      <c r="B1793" s="469">
        <v>1125</v>
      </c>
      <c r="C1793" s="401">
        <v>500</v>
      </c>
      <c r="D1793" s="470">
        <v>44442</v>
      </c>
      <c r="E1793" s="471">
        <v>20</v>
      </c>
      <c r="F1793" s="472">
        <v>44412</v>
      </c>
      <c r="G1793" s="473">
        <v>44440</v>
      </c>
      <c r="H1793" s="500"/>
      <c r="I1793" s="474" t="s">
        <v>511</v>
      </c>
      <c r="J1793" s="474">
        <v>6</v>
      </c>
      <c r="K1793" s="474">
        <v>0</v>
      </c>
      <c r="L1793" s="474">
        <v>6</v>
      </c>
      <c r="M1793" s="474">
        <v>0</v>
      </c>
      <c r="N1793" s="474">
        <v>1</v>
      </c>
      <c r="O1793" s="526" t="s">
        <v>545</v>
      </c>
      <c r="P1793" s="473"/>
      <c r="Q1793" s="405" t="s">
        <v>13841</v>
      </c>
      <c r="R1793" s="230" t="s">
        <v>14826</v>
      </c>
    </row>
    <row r="1794" spans="1:18" x14ac:dyDescent="0.25">
      <c r="A1794" s="846">
        <v>102526</v>
      </c>
      <c r="B1794" s="847">
        <v>5677</v>
      </c>
      <c r="C1794" s="847">
        <v>50</v>
      </c>
      <c r="D1794" s="848">
        <v>44372</v>
      </c>
      <c r="E1794" s="849">
        <v>5</v>
      </c>
      <c r="F1794" s="472">
        <v>44424</v>
      </c>
      <c r="G1794" s="473">
        <v>44431</v>
      </c>
      <c r="H1794" s="500"/>
      <c r="I1794" s="474" t="s">
        <v>511</v>
      </c>
      <c r="J1794" s="474">
        <v>426</v>
      </c>
      <c r="K1794" s="474">
        <v>5</v>
      </c>
      <c r="L1794" s="474">
        <v>86</v>
      </c>
      <c r="M1794" s="474">
        <v>0</v>
      </c>
      <c r="N1794" s="474">
        <v>1</v>
      </c>
      <c r="O1794" s="526" t="s">
        <v>640</v>
      </c>
      <c r="P1794" s="473"/>
      <c r="Q1794" s="405"/>
      <c r="R1794" s="230" t="s">
        <v>14830</v>
      </c>
    </row>
    <row r="1795" spans="1:18" x14ac:dyDescent="0.25">
      <c r="A1795" s="846">
        <v>103881</v>
      </c>
      <c r="B1795" s="847">
        <v>4550</v>
      </c>
      <c r="C1795" s="847">
        <v>30</v>
      </c>
      <c r="D1795" s="848">
        <v>44413</v>
      </c>
      <c r="E1795" s="849">
        <v>3</v>
      </c>
      <c r="F1795" s="472">
        <v>44425</v>
      </c>
      <c r="G1795" s="473">
        <v>44428</v>
      </c>
      <c r="H1795" s="500"/>
      <c r="I1795" s="474" t="s">
        <v>511</v>
      </c>
      <c r="J1795" s="474">
        <v>148</v>
      </c>
      <c r="K1795" s="474">
        <v>9</v>
      </c>
      <c r="L1795" s="474">
        <v>59</v>
      </c>
      <c r="M1795" s="474">
        <v>1</v>
      </c>
      <c r="N1795" s="474">
        <v>1</v>
      </c>
      <c r="O1795" s="526" t="s">
        <v>13667</v>
      </c>
      <c r="P1795" s="473"/>
      <c r="Q1795" s="405"/>
      <c r="R1795" s="997" t="s">
        <v>15534</v>
      </c>
    </row>
    <row r="1796" spans="1:18" x14ac:dyDescent="0.25">
      <c r="A1796" s="576">
        <v>104100</v>
      </c>
      <c r="B1796" s="469">
        <v>2150</v>
      </c>
      <c r="C1796" s="401">
        <v>200</v>
      </c>
      <c r="D1796" s="470">
        <v>44446</v>
      </c>
      <c r="E1796" s="471">
        <v>15</v>
      </c>
      <c r="F1796" s="472">
        <v>44424</v>
      </c>
      <c r="G1796" s="473">
        <v>44446</v>
      </c>
      <c r="H1796" s="500"/>
      <c r="I1796" s="474" t="s">
        <v>511</v>
      </c>
      <c r="J1796" s="474">
        <v>2</v>
      </c>
      <c r="K1796" s="474">
        <v>0</v>
      </c>
      <c r="L1796" s="474">
        <v>2</v>
      </c>
      <c r="M1796" s="474">
        <v>0</v>
      </c>
      <c r="N1796" s="474">
        <v>1</v>
      </c>
      <c r="O1796" s="526" t="s">
        <v>545</v>
      </c>
      <c r="P1796" s="473"/>
      <c r="Q1796" s="405" t="s">
        <v>9788</v>
      </c>
      <c r="R1796" s="997" t="s">
        <v>15534</v>
      </c>
    </row>
    <row r="1797" spans="1:18" x14ac:dyDescent="0.25">
      <c r="A1797" s="185">
        <v>103488</v>
      </c>
      <c r="B1797" s="560">
        <v>3050</v>
      </c>
      <c r="C1797" s="187">
        <v>40</v>
      </c>
      <c r="D1797" s="561">
        <v>44392</v>
      </c>
      <c r="E1797" s="562">
        <v>5</v>
      </c>
      <c r="F1797" s="563" t="s">
        <v>13655</v>
      </c>
      <c r="G1797" s="190">
        <v>44427</v>
      </c>
      <c r="H1797" s="500"/>
      <c r="I1797" s="559" t="s">
        <v>511</v>
      </c>
      <c r="J1797" s="559">
        <v>2</v>
      </c>
      <c r="K1797" s="559">
        <v>0</v>
      </c>
      <c r="L1797" s="559">
        <v>1</v>
      </c>
      <c r="M1797" s="559">
        <v>1</v>
      </c>
      <c r="N1797" s="559">
        <v>0</v>
      </c>
      <c r="O1797" s="186" t="s">
        <v>798</v>
      </c>
      <c r="P1797" s="190"/>
      <c r="Q1797" s="193" t="s">
        <v>252</v>
      </c>
      <c r="R1797" s="231" t="s">
        <v>14839</v>
      </c>
    </row>
    <row r="1798" spans="1:18" x14ac:dyDescent="0.25">
      <c r="A1798" s="846">
        <v>104211</v>
      </c>
      <c r="B1798" s="847">
        <v>2122.5</v>
      </c>
      <c r="C1798" s="744" t="s">
        <v>13416</v>
      </c>
      <c r="D1798" s="848">
        <v>44426</v>
      </c>
      <c r="E1798" s="849">
        <v>5</v>
      </c>
      <c r="F1798" s="472">
        <v>44424</v>
      </c>
      <c r="G1798" s="473">
        <v>44431</v>
      </c>
      <c r="H1798" s="500"/>
      <c r="I1798" s="474" t="s">
        <v>511</v>
      </c>
      <c r="J1798" s="474">
        <v>175</v>
      </c>
      <c r="K1798" s="474">
        <v>9</v>
      </c>
      <c r="L1798" s="474">
        <v>49</v>
      </c>
      <c r="M1798" s="474">
        <v>0</v>
      </c>
      <c r="N1798" s="474">
        <v>1</v>
      </c>
      <c r="O1798" s="526" t="s">
        <v>545</v>
      </c>
      <c r="P1798" s="473"/>
      <c r="Q1798" s="405"/>
      <c r="R1798" s="887" t="s">
        <v>15535</v>
      </c>
    </row>
    <row r="1799" spans="1:18" x14ac:dyDescent="0.25">
      <c r="A1799" s="846">
        <v>103984</v>
      </c>
      <c r="B1799" s="847">
        <v>1996.5</v>
      </c>
      <c r="C1799" s="847">
        <v>50</v>
      </c>
      <c r="D1799" s="848">
        <v>44417</v>
      </c>
      <c r="E1799" s="849">
        <v>10</v>
      </c>
      <c r="F1799" s="472">
        <v>44424</v>
      </c>
      <c r="G1799" s="473">
        <v>44438</v>
      </c>
      <c r="H1799" s="500"/>
      <c r="I1799" s="474" t="s">
        <v>511</v>
      </c>
      <c r="J1799" s="474">
        <v>131</v>
      </c>
      <c r="K1799" s="474">
        <v>13</v>
      </c>
      <c r="L1799" s="474">
        <v>11</v>
      </c>
      <c r="M1799" s="474">
        <v>0</v>
      </c>
      <c r="N1799" s="474">
        <v>1</v>
      </c>
      <c r="O1799" s="526" t="s">
        <v>545</v>
      </c>
      <c r="P1799" s="526" t="s">
        <v>15536</v>
      </c>
      <c r="Q1799" s="405" t="s">
        <v>9788</v>
      </c>
      <c r="R1799" s="887" t="s">
        <v>15535</v>
      </c>
    </row>
    <row r="1800" spans="1:18" x14ac:dyDescent="0.25">
      <c r="A1800" s="307">
        <v>103558</v>
      </c>
      <c r="B1800" s="475">
        <v>2466.86</v>
      </c>
      <c r="C1800" s="534" t="s">
        <v>15537</v>
      </c>
      <c r="D1800" s="476">
        <v>44434</v>
      </c>
      <c r="E1800" s="477">
        <v>15</v>
      </c>
      <c r="F1800" s="476" t="s">
        <v>13655</v>
      </c>
      <c r="G1800" s="310">
        <v>44428</v>
      </c>
      <c r="H1800" s="476"/>
      <c r="I1800" s="477" t="s">
        <v>511</v>
      </c>
      <c r="J1800" s="477">
        <v>342</v>
      </c>
      <c r="K1800" s="477">
        <v>1</v>
      </c>
      <c r="L1800" s="477">
        <v>93</v>
      </c>
      <c r="M1800" s="477">
        <v>1</v>
      </c>
      <c r="N1800" s="477">
        <v>1</v>
      </c>
      <c r="O1800" s="308" t="s">
        <v>13672</v>
      </c>
      <c r="P1800" s="310" t="s">
        <v>15538</v>
      </c>
      <c r="Q1800" s="313" t="s">
        <v>14970</v>
      </c>
      <c r="R1800" s="993" t="s">
        <v>15535</v>
      </c>
    </row>
    <row r="1801" spans="1:18" x14ac:dyDescent="0.25">
      <c r="A1801" s="846">
        <v>103742</v>
      </c>
      <c r="B1801" s="847">
        <v>2298.5</v>
      </c>
      <c r="C1801" s="600" t="s">
        <v>13367</v>
      </c>
      <c r="D1801" s="848">
        <v>44424</v>
      </c>
      <c r="E1801" s="849">
        <v>5</v>
      </c>
      <c r="F1801" s="472">
        <v>44421</v>
      </c>
      <c r="G1801" s="473">
        <v>44428</v>
      </c>
      <c r="H1801" s="500"/>
      <c r="I1801" s="474" t="s">
        <v>511</v>
      </c>
      <c r="J1801" s="474">
        <v>542</v>
      </c>
      <c r="K1801" s="474">
        <v>28</v>
      </c>
      <c r="L1801" s="474">
        <v>131</v>
      </c>
      <c r="M1801" s="474">
        <v>1</v>
      </c>
      <c r="N1801" s="474">
        <v>1</v>
      </c>
      <c r="O1801" s="526" t="s">
        <v>13672</v>
      </c>
      <c r="P1801" s="473"/>
      <c r="Q1801" s="405"/>
      <c r="R1801" s="887" t="s">
        <v>15535</v>
      </c>
    </row>
    <row r="1802" spans="1:18" x14ac:dyDescent="0.25">
      <c r="A1802" s="846">
        <v>104337</v>
      </c>
      <c r="B1802" s="847">
        <v>2304</v>
      </c>
      <c r="C1802" s="847">
        <v>20</v>
      </c>
      <c r="D1802" s="848">
        <v>44424</v>
      </c>
      <c r="E1802" s="849">
        <v>5</v>
      </c>
      <c r="F1802" s="472">
        <v>44421</v>
      </c>
      <c r="G1802" s="473">
        <v>44428</v>
      </c>
      <c r="H1802" s="500"/>
      <c r="I1802" s="474" t="s">
        <v>511</v>
      </c>
      <c r="J1802" s="474">
        <v>0</v>
      </c>
      <c r="K1802" s="474">
        <v>30</v>
      </c>
      <c r="L1802" s="474">
        <v>0</v>
      </c>
      <c r="M1802" s="474">
        <v>0</v>
      </c>
      <c r="N1802" s="474">
        <v>0</v>
      </c>
      <c r="O1802" s="526">
        <v>0</v>
      </c>
      <c r="P1802" s="473" t="s">
        <v>15411</v>
      </c>
      <c r="Q1802" s="405" t="s">
        <v>30</v>
      </c>
      <c r="R1802" s="995" t="s">
        <v>15535</v>
      </c>
    </row>
    <row r="1803" spans="1:18" x14ac:dyDescent="0.25">
      <c r="A1803" s="846">
        <v>104378</v>
      </c>
      <c r="B1803" s="847">
        <v>2343.75</v>
      </c>
      <c r="C1803" s="600" t="s">
        <v>15539</v>
      </c>
      <c r="D1803" s="848">
        <v>44420</v>
      </c>
      <c r="E1803" s="849">
        <v>5</v>
      </c>
      <c r="F1803" s="472" t="s">
        <v>13655</v>
      </c>
      <c r="G1803" s="473">
        <v>44427</v>
      </c>
      <c r="H1803" s="500"/>
      <c r="I1803" s="474" t="s">
        <v>511</v>
      </c>
      <c r="J1803" s="474">
        <v>673</v>
      </c>
      <c r="K1803" s="474">
        <v>24</v>
      </c>
      <c r="L1803" s="474">
        <v>70</v>
      </c>
      <c r="M1803" s="474">
        <v>1</v>
      </c>
      <c r="N1803" s="474">
        <v>1</v>
      </c>
      <c r="O1803" s="526" t="s">
        <v>13667</v>
      </c>
      <c r="P1803" s="473"/>
      <c r="Q1803" s="405"/>
      <c r="R1803" s="887" t="s">
        <v>15535</v>
      </c>
    </row>
    <row r="1804" spans="1:18" x14ac:dyDescent="0.25">
      <c r="A1804" s="576">
        <v>104335</v>
      </c>
      <c r="B1804" s="469">
        <v>2304</v>
      </c>
      <c r="C1804" s="401">
        <v>20</v>
      </c>
      <c r="D1804" s="470">
        <v>44424</v>
      </c>
      <c r="E1804" s="471">
        <v>5</v>
      </c>
      <c r="F1804" s="472">
        <v>44420</v>
      </c>
      <c r="G1804" s="473">
        <v>44427</v>
      </c>
      <c r="H1804" s="500"/>
      <c r="I1804" s="474" t="s">
        <v>511</v>
      </c>
      <c r="J1804" s="474">
        <v>0</v>
      </c>
      <c r="K1804" s="474">
        <v>42</v>
      </c>
      <c r="L1804" s="474">
        <v>0</v>
      </c>
      <c r="M1804" s="474">
        <v>0</v>
      </c>
      <c r="N1804" s="474">
        <v>0</v>
      </c>
      <c r="O1804" s="526">
        <v>0</v>
      </c>
      <c r="P1804" s="526" t="s">
        <v>15411</v>
      </c>
      <c r="Q1804" s="405" t="s">
        <v>30</v>
      </c>
      <c r="R1804" s="998" t="s">
        <v>14840</v>
      </c>
    </row>
    <row r="1805" spans="1:18" x14ac:dyDescent="0.25">
      <c r="A1805" s="576">
        <v>103554</v>
      </c>
      <c r="B1805" s="469">
        <v>4556.5</v>
      </c>
      <c r="C1805" s="401">
        <v>5</v>
      </c>
      <c r="D1805" s="470">
        <v>44407</v>
      </c>
      <c r="E1805" s="471">
        <v>5</v>
      </c>
      <c r="F1805" s="472">
        <v>44417</v>
      </c>
      <c r="G1805" s="473">
        <v>44426</v>
      </c>
      <c r="H1805" s="500"/>
      <c r="I1805" s="474" t="s">
        <v>511</v>
      </c>
      <c r="J1805" s="474">
        <v>1529</v>
      </c>
      <c r="K1805" s="474">
        <v>4</v>
      </c>
      <c r="L1805" s="474">
        <v>146</v>
      </c>
      <c r="M1805" s="474">
        <v>1</v>
      </c>
      <c r="N1805" s="474">
        <v>1</v>
      </c>
      <c r="O1805" s="526" t="s">
        <v>13713</v>
      </c>
      <c r="P1805" s="473" t="s">
        <v>15540</v>
      </c>
      <c r="Q1805" s="405"/>
      <c r="R1805" s="998" t="s">
        <v>14840</v>
      </c>
    </row>
    <row r="1806" spans="1:18" x14ac:dyDescent="0.25">
      <c r="A1806" s="846">
        <v>103780</v>
      </c>
      <c r="B1806" s="847">
        <v>3391.25</v>
      </c>
      <c r="C1806" s="847">
        <v>5</v>
      </c>
      <c r="D1806" s="848">
        <v>44404</v>
      </c>
      <c r="E1806" s="849">
        <v>5</v>
      </c>
      <c r="F1806" s="472">
        <v>44418</v>
      </c>
      <c r="G1806" s="473">
        <v>44425</v>
      </c>
      <c r="H1806" s="500"/>
      <c r="I1806" s="474" t="s">
        <v>511</v>
      </c>
      <c r="J1806" s="474">
        <v>848</v>
      </c>
      <c r="K1806" s="474">
        <v>14</v>
      </c>
      <c r="L1806" s="474">
        <v>109</v>
      </c>
      <c r="M1806" s="474">
        <v>1</v>
      </c>
      <c r="N1806" s="474">
        <v>1</v>
      </c>
      <c r="O1806" s="526" t="s">
        <v>13713</v>
      </c>
      <c r="P1806" s="473"/>
      <c r="Q1806" s="405"/>
      <c r="R1806" s="995" t="s">
        <v>14840</v>
      </c>
    </row>
    <row r="1807" spans="1:18" x14ac:dyDescent="0.25">
      <c r="A1807" s="951">
        <v>104330</v>
      </c>
      <c r="B1807" s="952">
        <v>1801.5</v>
      </c>
      <c r="C1807" s="841">
        <v>15</v>
      </c>
      <c r="D1807" s="953">
        <v>44432</v>
      </c>
      <c r="E1807" s="954">
        <v>5</v>
      </c>
      <c r="F1807" s="563" t="s">
        <v>13655</v>
      </c>
      <c r="G1807" s="190" t="s">
        <v>724</v>
      </c>
      <c r="H1807" s="500"/>
      <c r="I1807" s="559" t="s">
        <v>511</v>
      </c>
      <c r="J1807" s="559">
        <v>16</v>
      </c>
      <c r="K1807" s="559">
        <v>6</v>
      </c>
      <c r="L1807" s="559">
        <v>11</v>
      </c>
      <c r="M1807" s="559">
        <v>1</v>
      </c>
      <c r="N1807" s="559">
        <v>0</v>
      </c>
      <c r="O1807" s="186" t="s">
        <v>798</v>
      </c>
      <c r="P1807" s="190"/>
      <c r="Q1807" s="193" t="s">
        <v>9788</v>
      </c>
      <c r="R1807" s="966" t="s">
        <v>14844</v>
      </c>
    </row>
    <row r="1808" spans="1:18" x14ac:dyDescent="0.25">
      <c r="A1808" s="576">
        <v>103309</v>
      </c>
      <c r="B1808" s="469">
        <v>1250</v>
      </c>
      <c r="C1808" s="401">
        <v>50</v>
      </c>
      <c r="D1808" s="470">
        <v>44431</v>
      </c>
      <c r="E1808" s="471">
        <v>15</v>
      </c>
      <c r="F1808" s="472" t="s">
        <v>13655</v>
      </c>
      <c r="G1808" s="473">
        <v>44431</v>
      </c>
      <c r="H1808" s="500"/>
      <c r="I1808" s="474" t="s">
        <v>511</v>
      </c>
      <c r="J1808" s="474">
        <v>0</v>
      </c>
      <c r="K1808" s="474">
        <v>1</v>
      </c>
      <c r="L1808" s="474">
        <v>0</v>
      </c>
      <c r="M1808" s="474">
        <v>0</v>
      </c>
      <c r="N1808" s="474">
        <v>0</v>
      </c>
      <c r="O1808" s="526">
        <v>0</v>
      </c>
      <c r="P1808" s="473" t="s">
        <v>15411</v>
      </c>
      <c r="Q1808" s="405" t="s">
        <v>9927</v>
      </c>
      <c r="R1808" s="230" t="s">
        <v>14844</v>
      </c>
    </row>
    <row r="1809" spans="1:18" x14ac:dyDescent="0.25">
      <c r="A1809" s="846">
        <v>104181</v>
      </c>
      <c r="B1809" s="847">
        <v>5849.7</v>
      </c>
      <c r="C1809" s="847">
        <v>30</v>
      </c>
      <c r="D1809" s="848">
        <v>44413</v>
      </c>
      <c r="E1809" s="849">
        <v>5</v>
      </c>
      <c r="F1809" s="472">
        <v>44418</v>
      </c>
      <c r="G1809" s="473">
        <v>44425</v>
      </c>
      <c r="H1809" s="500"/>
      <c r="I1809" s="474" t="s">
        <v>511</v>
      </c>
      <c r="J1809" s="474">
        <v>758</v>
      </c>
      <c r="K1809" s="474">
        <v>0</v>
      </c>
      <c r="L1809" s="474">
        <v>59</v>
      </c>
      <c r="M1809" s="474">
        <v>1</v>
      </c>
      <c r="N1809" s="474">
        <v>1</v>
      </c>
      <c r="O1809" s="526" t="s">
        <v>13719</v>
      </c>
      <c r="P1809" s="473"/>
      <c r="Q1809" s="405"/>
      <c r="R1809" s="887" t="s">
        <v>14844</v>
      </c>
    </row>
    <row r="1810" spans="1:18" x14ac:dyDescent="0.25">
      <c r="A1810" s="576">
        <v>103983</v>
      </c>
      <c r="B1810" s="469">
        <v>1181.25</v>
      </c>
      <c r="C1810" s="847">
        <v>25</v>
      </c>
      <c r="D1810" s="848">
        <v>44449</v>
      </c>
      <c r="E1810" s="849">
        <v>5</v>
      </c>
      <c r="F1810" s="472">
        <v>44417</v>
      </c>
      <c r="G1810" s="473">
        <v>44424</v>
      </c>
      <c r="H1810" s="500"/>
      <c r="I1810" s="474" t="s">
        <v>511</v>
      </c>
      <c r="J1810" s="474">
        <v>0</v>
      </c>
      <c r="K1810" s="474">
        <v>21</v>
      </c>
      <c r="L1810" s="474">
        <v>0</v>
      </c>
      <c r="M1810" s="474">
        <v>0</v>
      </c>
      <c r="N1810" s="474">
        <v>0</v>
      </c>
      <c r="O1810" s="526">
        <v>0</v>
      </c>
      <c r="P1810" s="526" t="s">
        <v>15541</v>
      </c>
      <c r="Q1810" s="405" t="s">
        <v>30</v>
      </c>
      <c r="R1810" s="998" t="s">
        <v>14844</v>
      </c>
    </row>
    <row r="1811" spans="1:18" x14ac:dyDescent="0.25">
      <c r="A1811" s="576">
        <v>103760</v>
      </c>
      <c r="B1811" s="469">
        <v>2672</v>
      </c>
      <c r="C1811" s="401">
        <v>200</v>
      </c>
      <c r="D1811" s="470">
        <v>44418</v>
      </c>
      <c r="E1811" s="471">
        <v>5</v>
      </c>
      <c r="F1811" s="472">
        <v>44419</v>
      </c>
      <c r="G1811" s="473">
        <v>44426</v>
      </c>
      <c r="H1811" s="500"/>
      <c r="I1811" s="474" t="s">
        <v>511</v>
      </c>
      <c r="J1811" s="474">
        <v>37</v>
      </c>
      <c r="K1811" s="474">
        <v>0</v>
      </c>
      <c r="L1811" s="474">
        <v>15</v>
      </c>
      <c r="M1811" s="474">
        <v>1</v>
      </c>
      <c r="N1811" s="474">
        <v>1</v>
      </c>
      <c r="O1811" s="526" t="s">
        <v>13713</v>
      </c>
      <c r="P1811" s="473"/>
      <c r="Q1811" s="405" t="s">
        <v>15542</v>
      </c>
      <c r="R1811" s="230" t="s">
        <v>15543</v>
      </c>
    </row>
    <row r="1812" spans="1:18" x14ac:dyDescent="0.25">
      <c r="A1812" s="988">
        <v>104245</v>
      </c>
      <c r="B1812" s="989">
        <v>2358.5</v>
      </c>
      <c r="C1812" s="989">
        <v>3</v>
      </c>
      <c r="D1812" s="990">
        <v>44418</v>
      </c>
      <c r="E1812" s="991">
        <v>3</v>
      </c>
      <c r="F1812" s="537">
        <v>44419</v>
      </c>
      <c r="G1812" s="462">
        <v>44424</v>
      </c>
      <c r="H1812" s="919"/>
      <c r="I1812" s="538" t="s">
        <v>511</v>
      </c>
      <c r="J1812" s="538">
        <v>21</v>
      </c>
      <c r="K1812" s="538">
        <v>75</v>
      </c>
      <c r="L1812" s="538">
        <v>8</v>
      </c>
      <c r="M1812" s="538">
        <v>1</v>
      </c>
      <c r="N1812" s="538">
        <v>1</v>
      </c>
      <c r="O1812" s="459" t="s">
        <v>13667</v>
      </c>
      <c r="P1812" s="462"/>
      <c r="Q1812" s="464" t="s">
        <v>14970</v>
      </c>
      <c r="R1812" s="230" t="s">
        <v>15543</v>
      </c>
    </row>
    <row r="1813" spans="1:18" x14ac:dyDescent="0.25">
      <c r="A1813" s="576">
        <v>103908</v>
      </c>
      <c r="B1813" s="469">
        <v>2700</v>
      </c>
      <c r="C1813" s="401">
        <v>200</v>
      </c>
      <c r="D1813" s="470">
        <v>44424</v>
      </c>
      <c r="E1813" s="471">
        <v>10</v>
      </c>
      <c r="F1813" s="472" t="s">
        <v>13655</v>
      </c>
      <c r="G1813" s="473">
        <v>44424</v>
      </c>
      <c r="H1813" s="500"/>
      <c r="I1813" s="474" t="s">
        <v>511</v>
      </c>
      <c r="J1813" s="474">
        <v>23</v>
      </c>
      <c r="K1813" s="474">
        <v>6</v>
      </c>
      <c r="L1813" s="474">
        <v>9</v>
      </c>
      <c r="M1813" s="474">
        <v>0</v>
      </c>
      <c r="N1813" s="474">
        <v>1</v>
      </c>
      <c r="O1813" s="526" t="s">
        <v>545</v>
      </c>
      <c r="P1813" s="473"/>
      <c r="Q1813" s="405" t="s">
        <v>9901</v>
      </c>
      <c r="R1813" s="230" t="s">
        <v>15543</v>
      </c>
    </row>
    <row r="1814" spans="1:18" x14ac:dyDescent="0.25">
      <c r="A1814" s="576">
        <v>103754</v>
      </c>
      <c r="B1814" s="469">
        <v>7692.84</v>
      </c>
      <c r="C1814" s="401">
        <v>53</v>
      </c>
      <c r="D1814" s="470">
        <v>44418</v>
      </c>
      <c r="E1814" s="471">
        <v>5</v>
      </c>
      <c r="F1814" s="472" t="s">
        <v>13655</v>
      </c>
      <c r="G1814" s="473">
        <v>44421</v>
      </c>
      <c r="H1814" s="500"/>
      <c r="I1814" s="474" t="s">
        <v>511</v>
      </c>
      <c r="J1814" s="474">
        <v>450</v>
      </c>
      <c r="K1814" s="474">
        <v>0</v>
      </c>
      <c r="L1814" s="474">
        <v>95</v>
      </c>
      <c r="M1814" s="474">
        <v>1</v>
      </c>
      <c r="N1814" s="474">
        <v>1</v>
      </c>
      <c r="O1814" s="526" t="s">
        <v>13719</v>
      </c>
      <c r="P1814" s="473"/>
      <c r="Q1814" s="405" t="s">
        <v>15544</v>
      </c>
      <c r="R1814" s="230" t="s">
        <v>15543</v>
      </c>
    </row>
    <row r="1815" spans="1:18" x14ac:dyDescent="0.25">
      <c r="A1815" s="576">
        <v>103557</v>
      </c>
      <c r="B1815" s="469">
        <v>4381.6000000000004</v>
      </c>
      <c r="C1815" s="401">
        <v>10</v>
      </c>
      <c r="D1815" s="470">
        <v>44404</v>
      </c>
      <c r="E1815" s="471">
        <v>10</v>
      </c>
      <c r="F1815" s="472">
        <v>44413</v>
      </c>
      <c r="G1815" s="473">
        <v>44427</v>
      </c>
      <c r="H1815" s="500"/>
      <c r="I1815" s="474" t="s">
        <v>511</v>
      </c>
      <c r="J1815" s="474">
        <v>1110</v>
      </c>
      <c r="K1815" s="474">
        <v>3</v>
      </c>
      <c r="L1815" s="474">
        <v>101</v>
      </c>
      <c r="M1815" s="474">
        <v>1</v>
      </c>
      <c r="N1815" s="474">
        <v>1</v>
      </c>
      <c r="O1815" s="526" t="s">
        <v>13713</v>
      </c>
      <c r="P1815" s="473"/>
      <c r="Q1815" s="405" t="s">
        <v>9830</v>
      </c>
      <c r="R1815" s="230" t="s">
        <v>14849</v>
      </c>
    </row>
    <row r="1816" spans="1:18" x14ac:dyDescent="0.25">
      <c r="A1816" s="185">
        <v>103546</v>
      </c>
      <c r="B1816" s="560">
        <v>1050</v>
      </c>
      <c r="C1816" s="187">
        <v>25</v>
      </c>
      <c r="D1816" s="561">
        <v>44425</v>
      </c>
      <c r="E1816" s="562">
        <v>15</v>
      </c>
      <c r="F1816" s="563" t="s">
        <v>13655</v>
      </c>
      <c r="G1816" s="190" t="s">
        <v>14841</v>
      </c>
      <c r="H1816" s="500"/>
      <c r="I1816" s="559" t="s">
        <v>511</v>
      </c>
      <c r="J1816" s="559">
        <v>0</v>
      </c>
      <c r="K1816" s="559">
        <v>21</v>
      </c>
      <c r="L1816" s="559">
        <v>0</v>
      </c>
      <c r="M1816" s="559">
        <v>0</v>
      </c>
      <c r="N1816" s="559">
        <v>0</v>
      </c>
      <c r="O1816" s="186">
        <v>0</v>
      </c>
      <c r="P1816" s="190" t="s">
        <v>15411</v>
      </c>
      <c r="Q1816" s="193"/>
      <c r="R1816" s="230" t="s">
        <v>14849</v>
      </c>
    </row>
    <row r="1817" spans="1:18" x14ac:dyDescent="0.25">
      <c r="A1817" s="576">
        <v>103822</v>
      </c>
      <c r="B1817" s="469">
        <v>3392.8</v>
      </c>
      <c r="C1817" s="401">
        <v>4</v>
      </c>
      <c r="D1817" s="470">
        <v>44414</v>
      </c>
      <c r="E1817" s="471">
        <v>5</v>
      </c>
      <c r="F1817" s="472">
        <v>44410</v>
      </c>
      <c r="G1817" s="473">
        <v>44417</v>
      </c>
      <c r="H1817" s="500"/>
      <c r="I1817" s="474" t="s">
        <v>511</v>
      </c>
      <c r="J1817" s="474">
        <v>605</v>
      </c>
      <c r="K1817" s="474">
        <v>65</v>
      </c>
      <c r="L1817" s="474">
        <v>139</v>
      </c>
      <c r="M1817" s="474">
        <v>1</v>
      </c>
      <c r="N1817" s="474">
        <v>1</v>
      </c>
      <c r="O1817" s="526" t="s">
        <v>13672</v>
      </c>
      <c r="P1817" s="473"/>
      <c r="Q1817" s="405" t="s">
        <v>14970</v>
      </c>
      <c r="R1817" s="230" t="s">
        <v>14849</v>
      </c>
    </row>
    <row r="1818" spans="1:18" x14ac:dyDescent="0.25">
      <c r="A1818" s="576">
        <v>103962</v>
      </c>
      <c r="B1818" s="469">
        <v>3898.6</v>
      </c>
      <c r="C1818" s="401">
        <v>60</v>
      </c>
      <c r="D1818" s="470">
        <v>44411</v>
      </c>
      <c r="E1818" s="471">
        <v>5</v>
      </c>
      <c r="F1818" s="472">
        <v>44412</v>
      </c>
      <c r="G1818" s="473">
        <v>44419</v>
      </c>
      <c r="H1818" s="500"/>
      <c r="I1818" s="474" t="s">
        <v>511</v>
      </c>
      <c r="J1818" s="474">
        <v>168</v>
      </c>
      <c r="K1818" s="474">
        <v>25</v>
      </c>
      <c r="L1818" s="474">
        <v>33</v>
      </c>
      <c r="M1818" s="474">
        <v>1</v>
      </c>
      <c r="N1818" s="474">
        <v>1</v>
      </c>
      <c r="O1818" s="526" t="s">
        <v>13667</v>
      </c>
      <c r="P1818" s="526"/>
      <c r="Q1818" s="405" t="s">
        <v>13841</v>
      </c>
      <c r="R1818" s="230" t="s">
        <v>14852</v>
      </c>
    </row>
    <row r="1819" spans="1:18" x14ac:dyDescent="0.25">
      <c r="A1819" s="576">
        <v>103581</v>
      </c>
      <c r="B1819" s="469">
        <v>3211.6</v>
      </c>
      <c r="C1819" s="401">
        <v>30</v>
      </c>
      <c r="D1819" s="470">
        <v>44398</v>
      </c>
      <c r="E1819" s="471">
        <v>5</v>
      </c>
      <c r="F1819" s="472">
        <v>44412</v>
      </c>
      <c r="G1819" s="473">
        <v>44419</v>
      </c>
      <c r="H1819" s="500"/>
      <c r="I1819" s="474" t="s">
        <v>511</v>
      </c>
      <c r="J1819" s="474">
        <v>241</v>
      </c>
      <c r="K1819" s="474">
        <v>27</v>
      </c>
      <c r="L1819" s="474">
        <v>50</v>
      </c>
      <c r="M1819" s="474">
        <v>1</v>
      </c>
      <c r="N1819" s="474">
        <v>1</v>
      </c>
      <c r="O1819" s="526" t="s">
        <v>13667</v>
      </c>
      <c r="P1819" s="473"/>
      <c r="Q1819" s="405" t="s">
        <v>9830</v>
      </c>
      <c r="R1819" s="230" t="s">
        <v>14852</v>
      </c>
    </row>
    <row r="1820" spans="1:18" x14ac:dyDescent="0.25">
      <c r="A1820" s="714">
        <v>103274</v>
      </c>
      <c r="B1820" s="600">
        <v>4000</v>
      </c>
      <c r="C1820" s="600">
        <v>6</v>
      </c>
      <c r="D1820" s="604">
        <v>44385</v>
      </c>
      <c r="E1820" s="607">
        <v>5</v>
      </c>
      <c r="F1820" s="472">
        <v>44419</v>
      </c>
      <c r="G1820" s="473">
        <v>44426</v>
      </c>
      <c r="H1820" s="500"/>
      <c r="I1820" s="474" t="s">
        <v>511</v>
      </c>
      <c r="J1820" s="474">
        <v>603</v>
      </c>
      <c r="K1820" s="474">
        <v>2</v>
      </c>
      <c r="L1820" s="474">
        <v>131</v>
      </c>
      <c r="M1820" s="474">
        <v>1</v>
      </c>
      <c r="N1820" s="474">
        <v>1</v>
      </c>
      <c r="O1820" s="526" t="s">
        <v>13713</v>
      </c>
      <c r="P1820" s="473"/>
      <c r="Q1820" s="405" t="s">
        <v>14970</v>
      </c>
      <c r="R1820" s="230" t="s">
        <v>14852</v>
      </c>
    </row>
    <row r="1821" spans="1:18" x14ac:dyDescent="0.25">
      <c r="A1821" s="185">
        <v>103690</v>
      </c>
      <c r="B1821" s="560">
        <v>2541.75</v>
      </c>
      <c r="C1821" s="187">
        <v>5</v>
      </c>
      <c r="D1821" s="561">
        <v>44418</v>
      </c>
      <c r="E1821" s="562">
        <v>5</v>
      </c>
      <c r="F1821" s="563" t="s">
        <v>13655</v>
      </c>
      <c r="G1821" s="190" t="s">
        <v>724</v>
      </c>
      <c r="H1821" s="500"/>
      <c r="I1821" s="559" t="s">
        <v>511</v>
      </c>
      <c r="J1821" s="559">
        <v>410</v>
      </c>
      <c r="K1821" s="559">
        <v>57</v>
      </c>
      <c r="L1821" s="559">
        <v>90</v>
      </c>
      <c r="M1821" s="559">
        <v>1</v>
      </c>
      <c r="N1821" s="559">
        <v>1</v>
      </c>
      <c r="O1821" s="186" t="s">
        <v>13719</v>
      </c>
      <c r="P1821" s="190"/>
      <c r="Q1821" s="193" t="s">
        <v>14964</v>
      </c>
      <c r="R1821" s="230" t="s">
        <v>14852</v>
      </c>
    </row>
    <row r="1822" spans="1:18" x14ac:dyDescent="0.25">
      <c r="A1822" s="999">
        <v>104145</v>
      </c>
      <c r="B1822" s="1000">
        <v>3149</v>
      </c>
      <c r="C1822" s="1000">
        <v>50</v>
      </c>
      <c r="D1822" s="1001">
        <v>44417</v>
      </c>
      <c r="E1822" s="1002">
        <v>5</v>
      </c>
      <c r="F1822" s="1003">
        <v>44418</v>
      </c>
      <c r="G1822" s="383">
        <v>44424</v>
      </c>
      <c r="H1822" s="1004"/>
      <c r="I1822" s="1005" t="s">
        <v>511</v>
      </c>
      <c r="J1822" s="1005">
        <v>184</v>
      </c>
      <c r="K1822" s="1005">
        <v>0</v>
      </c>
      <c r="L1822" s="1005">
        <v>89</v>
      </c>
      <c r="M1822" s="1005">
        <v>1</v>
      </c>
      <c r="N1822" s="1005">
        <v>1</v>
      </c>
      <c r="O1822" s="381" t="s">
        <v>13713</v>
      </c>
      <c r="P1822" s="383" t="s">
        <v>15545</v>
      </c>
      <c r="Q1822" s="385" t="s">
        <v>14836</v>
      </c>
      <c r="R1822" s="1006" t="s">
        <v>14855</v>
      </c>
    </row>
    <row r="1823" spans="1:18" x14ac:dyDescent="0.25">
      <c r="A1823" s="839">
        <v>103365</v>
      </c>
      <c r="B1823" s="840">
        <v>2491.9499999999998</v>
      </c>
      <c r="C1823" s="840">
        <v>35</v>
      </c>
      <c r="D1823" s="842">
        <v>44385</v>
      </c>
      <c r="E1823" s="632">
        <v>5</v>
      </c>
      <c r="F1823" s="563" t="s">
        <v>13655</v>
      </c>
      <c r="G1823" s="190" t="s">
        <v>724</v>
      </c>
      <c r="H1823" s="500"/>
      <c r="I1823" s="559" t="s">
        <v>511</v>
      </c>
      <c r="J1823" s="559">
        <v>109</v>
      </c>
      <c r="K1823" s="559">
        <v>18</v>
      </c>
      <c r="L1823" s="559">
        <v>61</v>
      </c>
      <c r="M1823" s="559">
        <v>1</v>
      </c>
      <c r="N1823" s="559">
        <v>1</v>
      </c>
      <c r="O1823" s="186" t="s">
        <v>13667</v>
      </c>
      <c r="P1823" s="190" t="s">
        <v>15546</v>
      </c>
      <c r="Q1823" s="193" t="s">
        <v>15544</v>
      </c>
      <c r="R1823" s="231" t="s">
        <v>14855</v>
      </c>
    </row>
    <row r="1824" spans="1:18" x14ac:dyDescent="0.25">
      <c r="A1824" s="576">
        <v>103843</v>
      </c>
      <c r="B1824" s="469">
        <v>1571</v>
      </c>
      <c r="C1824" s="401">
        <v>525</v>
      </c>
      <c r="D1824" s="470">
        <v>44414</v>
      </c>
      <c r="E1824" s="471">
        <v>5</v>
      </c>
      <c r="F1824" s="472" t="s">
        <v>13655</v>
      </c>
      <c r="G1824" s="473">
        <v>44418</v>
      </c>
      <c r="H1824" s="500"/>
      <c r="I1824" s="474" t="s">
        <v>511</v>
      </c>
      <c r="J1824" s="474">
        <v>6</v>
      </c>
      <c r="K1824" s="474">
        <v>0</v>
      </c>
      <c r="L1824" s="474">
        <v>2</v>
      </c>
      <c r="M1824" s="474">
        <v>0</v>
      </c>
      <c r="N1824" s="474">
        <v>1</v>
      </c>
      <c r="O1824" s="526" t="s">
        <v>545</v>
      </c>
      <c r="P1824" s="473"/>
      <c r="Q1824" s="405" t="s">
        <v>9901</v>
      </c>
      <c r="R1824" s="230" t="s">
        <v>14857</v>
      </c>
    </row>
    <row r="1825" spans="1:18" x14ac:dyDescent="0.25">
      <c r="A1825" s="576">
        <v>103338</v>
      </c>
      <c r="B1825" s="469">
        <v>5750</v>
      </c>
      <c r="C1825" s="401">
        <v>200</v>
      </c>
      <c r="D1825" s="470">
        <v>44420</v>
      </c>
      <c r="E1825" s="471">
        <v>10</v>
      </c>
      <c r="F1825" s="472">
        <v>44407</v>
      </c>
      <c r="G1825" s="473">
        <v>44421</v>
      </c>
      <c r="H1825" s="500"/>
      <c r="I1825" s="474" t="s">
        <v>511</v>
      </c>
      <c r="J1825" s="474">
        <v>99</v>
      </c>
      <c r="K1825" s="474">
        <v>12</v>
      </c>
      <c r="L1825" s="474">
        <v>37</v>
      </c>
      <c r="M1825" s="474">
        <v>0</v>
      </c>
      <c r="N1825" s="474">
        <v>1</v>
      </c>
      <c r="O1825" s="526" t="s">
        <v>640</v>
      </c>
      <c r="P1825" s="473"/>
      <c r="Q1825" s="405" t="s">
        <v>15547</v>
      </c>
      <c r="R1825" s="230" t="s">
        <v>14857</v>
      </c>
    </row>
    <row r="1826" spans="1:18" x14ac:dyDescent="0.25">
      <c r="A1826" s="576">
        <v>103310</v>
      </c>
      <c r="B1826" s="469">
        <v>2100</v>
      </c>
      <c r="C1826" s="401">
        <v>75</v>
      </c>
      <c r="D1826" s="470">
        <v>44424</v>
      </c>
      <c r="E1826" s="471">
        <v>10</v>
      </c>
      <c r="F1826" s="472" t="s">
        <v>13655</v>
      </c>
      <c r="G1826" s="473">
        <v>44424</v>
      </c>
      <c r="H1826" s="500"/>
      <c r="I1826" s="474" t="s">
        <v>511</v>
      </c>
      <c r="J1826" s="474">
        <v>155</v>
      </c>
      <c r="K1826" s="474">
        <v>1</v>
      </c>
      <c r="L1826" s="474">
        <v>50</v>
      </c>
      <c r="M1826" s="474">
        <v>0</v>
      </c>
      <c r="N1826" s="474">
        <v>1</v>
      </c>
      <c r="O1826" s="526" t="s">
        <v>640</v>
      </c>
      <c r="P1826" s="473"/>
      <c r="Q1826" s="405" t="s">
        <v>9901</v>
      </c>
      <c r="R1826" s="230" t="s">
        <v>14857</v>
      </c>
    </row>
    <row r="1827" spans="1:18" x14ac:dyDescent="0.25">
      <c r="A1827" s="999">
        <v>103728</v>
      </c>
      <c r="B1827" s="1000">
        <v>3145</v>
      </c>
      <c r="C1827" s="1000">
        <v>50</v>
      </c>
      <c r="D1827" s="1001">
        <v>44398</v>
      </c>
      <c r="E1827" s="1002">
        <v>5</v>
      </c>
      <c r="F1827" s="1003" t="s">
        <v>13655</v>
      </c>
      <c r="G1827" s="383">
        <v>44418</v>
      </c>
      <c r="H1827" s="1004"/>
      <c r="I1827" s="1005" t="s">
        <v>511</v>
      </c>
      <c r="J1827" s="1005">
        <v>184</v>
      </c>
      <c r="K1827" s="1005">
        <v>0</v>
      </c>
      <c r="L1827" s="1005">
        <v>89</v>
      </c>
      <c r="M1827" s="1005">
        <v>1</v>
      </c>
      <c r="N1827" s="1005">
        <v>1</v>
      </c>
      <c r="O1827" s="381" t="s">
        <v>13713</v>
      </c>
      <c r="P1827" s="383"/>
      <c r="Q1827" s="385" t="s">
        <v>15548</v>
      </c>
      <c r="R1827" s="1006" t="s">
        <v>14857</v>
      </c>
    </row>
    <row r="1828" spans="1:18" x14ac:dyDescent="0.25">
      <c r="A1828" s="576">
        <v>103441</v>
      </c>
      <c r="B1828" s="469">
        <v>4014.4</v>
      </c>
      <c r="C1828" s="401">
        <v>20</v>
      </c>
      <c r="D1828" s="470">
        <v>44406</v>
      </c>
      <c r="E1828" s="471">
        <v>5</v>
      </c>
      <c r="F1828" s="472">
        <v>44410</v>
      </c>
      <c r="G1828" s="473">
        <v>44417</v>
      </c>
      <c r="H1828" s="500"/>
      <c r="I1828" s="474" t="s">
        <v>511</v>
      </c>
      <c r="J1828" s="474">
        <v>449</v>
      </c>
      <c r="K1828" s="474">
        <v>28</v>
      </c>
      <c r="L1828" s="474">
        <v>114</v>
      </c>
      <c r="M1828" s="474">
        <v>1</v>
      </c>
      <c r="N1828" s="474">
        <v>1</v>
      </c>
      <c r="O1828" s="526" t="s">
        <v>13713</v>
      </c>
      <c r="P1828" s="473" t="s">
        <v>15549</v>
      </c>
      <c r="Q1828" s="405" t="s">
        <v>9927</v>
      </c>
      <c r="R1828" s="230" t="s">
        <v>14857</v>
      </c>
    </row>
    <row r="1829" spans="1:18" x14ac:dyDescent="0.25">
      <c r="A1829" s="576">
        <v>103542</v>
      </c>
      <c r="B1829" s="469">
        <v>2582</v>
      </c>
      <c r="C1829" s="401">
        <v>33</v>
      </c>
      <c r="D1829" s="470" t="s">
        <v>14841</v>
      </c>
      <c r="E1829" s="471">
        <v>15</v>
      </c>
      <c r="F1829" s="472">
        <v>44404</v>
      </c>
      <c r="G1829" s="473">
        <v>44425</v>
      </c>
      <c r="H1829" s="500"/>
      <c r="I1829" s="474" t="s">
        <v>511</v>
      </c>
      <c r="J1829" s="474">
        <v>131</v>
      </c>
      <c r="K1829" s="474">
        <v>13</v>
      </c>
      <c r="L1829" s="474">
        <v>11</v>
      </c>
      <c r="M1829" s="474">
        <v>0</v>
      </c>
      <c r="N1829" s="474">
        <v>1</v>
      </c>
      <c r="O1829" s="526" t="s">
        <v>545</v>
      </c>
      <c r="P1829" s="473" t="s">
        <v>15550</v>
      </c>
      <c r="Q1829" s="405"/>
      <c r="R1829" s="230" t="s">
        <v>15551</v>
      </c>
    </row>
    <row r="1830" spans="1:18" x14ac:dyDescent="0.25">
      <c r="A1830" s="1007">
        <v>104116</v>
      </c>
      <c r="B1830" s="1008">
        <v>5170</v>
      </c>
      <c r="C1830" s="1008">
        <v>400</v>
      </c>
      <c r="D1830" s="1009">
        <v>44413</v>
      </c>
      <c r="E1830" s="1010">
        <v>3</v>
      </c>
      <c r="F1830" s="486">
        <v>44411</v>
      </c>
      <c r="G1830" s="359">
        <v>44414</v>
      </c>
      <c r="H1830" s="486"/>
      <c r="I1830" s="487" t="s">
        <v>511</v>
      </c>
      <c r="J1830" s="487">
        <v>19</v>
      </c>
      <c r="K1830" s="487">
        <v>0</v>
      </c>
      <c r="L1830" s="487">
        <v>17</v>
      </c>
      <c r="M1830" s="487">
        <v>0</v>
      </c>
      <c r="N1830" s="487">
        <v>1</v>
      </c>
      <c r="O1830" s="357" t="s">
        <v>640</v>
      </c>
      <c r="P1830" s="359"/>
      <c r="Q1830" s="362" t="s">
        <v>9901</v>
      </c>
      <c r="R1830" s="1011" t="s">
        <v>15551</v>
      </c>
    </row>
    <row r="1831" spans="1:18" x14ac:dyDescent="0.25">
      <c r="A1831" s="576">
        <v>103603</v>
      </c>
      <c r="B1831" s="469">
        <v>5568.5</v>
      </c>
      <c r="C1831" s="401">
        <v>150</v>
      </c>
      <c r="D1831" s="470">
        <v>44400</v>
      </c>
      <c r="E1831" s="471">
        <v>5</v>
      </c>
      <c r="F1831" s="472">
        <v>44412</v>
      </c>
      <c r="G1831" s="473">
        <v>44419</v>
      </c>
      <c r="H1831" s="500"/>
      <c r="I1831" s="474" t="s">
        <v>511</v>
      </c>
      <c r="J1831" s="474">
        <v>150</v>
      </c>
      <c r="K1831" s="474">
        <v>2</v>
      </c>
      <c r="L1831" s="474">
        <v>49</v>
      </c>
      <c r="M1831" s="474">
        <v>0</v>
      </c>
      <c r="N1831" s="474">
        <v>1</v>
      </c>
      <c r="O1831" s="526" t="s">
        <v>640</v>
      </c>
      <c r="P1831" s="473"/>
      <c r="Q1831" s="405" t="s">
        <v>13841</v>
      </c>
      <c r="R1831" s="230" t="s">
        <v>14866</v>
      </c>
    </row>
    <row r="1832" spans="1:18" x14ac:dyDescent="0.25">
      <c r="A1832" s="307">
        <v>104156</v>
      </c>
      <c r="B1832" s="475">
        <v>3513.6</v>
      </c>
      <c r="C1832" s="309">
        <v>4</v>
      </c>
      <c r="D1832" s="476">
        <v>44417</v>
      </c>
      <c r="E1832" s="477">
        <v>3</v>
      </c>
      <c r="F1832" s="476" t="s">
        <v>13655</v>
      </c>
      <c r="G1832" s="310">
        <v>44414</v>
      </c>
      <c r="H1832" s="476"/>
      <c r="I1832" s="477" t="s">
        <v>511</v>
      </c>
      <c r="J1832" s="477">
        <v>869</v>
      </c>
      <c r="K1832" s="477">
        <v>26</v>
      </c>
      <c r="L1832" s="477">
        <v>101</v>
      </c>
      <c r="M1832" s="477">
        <v>1</v>
      </c>
      <c r="N1832" s="477">
        <v>1</v>
      </c>
      <c r="O1832" s="308" t="s">
        <v>13713</v>
      </c>
      <c r="P1832" s="308" t="s">
        <v>15431</v>
      </c>
      <c r="Q1832" s="313" t="s">
        <v>9901</v>
      </c>
      <c r="R1832" s="993" t="s">
        <v>14866</v>
      </c>
    </row>
    <row r="1833" spans="1:18" x14ac:dyDescent="0.25">
      <c r="A1833" s="576">
        <v>103909</v>
      </c>
      <c r="B1833" s="469">
        <v>2940</v>
      </c>
      <c r="C1833" s="401">
        <v>200</v>
      </c>
      <c r="D1833" s="470">
        <v>44424</v>
      </c>
      <c r="E1833" s="471">
        <v>10</v>
      </c>
      <c r="F1833" s="472">
        <v>44407</v>
      </c>
      <c r="G1833" s="473">
        <v>44421</v>
      </c>
      <c r="H1833" s="500"/>
      <c r="I1833" s="474" t="s">
        <v>511</v>
      </c>
      <c r="J1833" s="474">
        <v>24</v>
      </c>
      <c r="K1833" s="474">
        <v>0</v>
      </c>
      <c r="L1833" s="474">
        <v>6</v>
      </c>
      <c r="M1833" s="474">
        <v>0</v>
      </c>
      <c r="N1833" s="474">
        <v>1</v>
      </c>
      <c r="O1833" s="526" t="s">
        <v>545</v>
      </c>
      <c r="P1833" s="473"/>
      <c r="Q1833" s="405" t="s">
        <v>15547</v>
      </c>
      <c r="R1833" s="230" t="s">
        <v>14871</v>
      </c>
    </row>
    <row r="1834" spans="1:18" x14ac:dyDescent="0.25">
      <c r="A1834" s="576">
        <v>103512</v>
      </c>
      <c r="B1834" s="469">
        <v>1593</v>
      </c>
      <c r="C1834" s="401">
        <v>100</v>
      </c>
      <c r="D1834" s="470">
        <v>44413</v>
      </c>
      <c r="E1834" s="471">
        <v>5</v>
      </c>
      <c r="F1834" s="472">
        <v>44407</v>
      </c>
      <c r="G1834" s="473">
        <v>44412</v>
      </c>
      <c r="H1834" s="500"/>
      <c r="I1834" s="474" t="s">
        <v>511</v>
      </c>
      <c r="J1834" s="474">
        <v>13</v>
      </c>
      <c r="K1834" s="474">
        <v>6</v>
      </c>
      <c r="L1834" s="474">
        <v>12</v>
      </c>
      <c r="M1834" s="474">
        <v>1</v>
      </c>
      <c r="N1834" s="474">
        <v>1</v>
      </c>
      <c r="O1834" s="526" t="s">
        <v>13667</v>
      </c>
      <c r="P1834" s="473"/>
      <c r="Q1834" s="405" t="s">
        <v>13859</v>
      </c>
      <c r="R1834" s="230" t="s">
        <v>14871</v>
      </c>
    </row>
    <row r="1835" spans="1:18" x14ac:dyDescent="0.25">
      <c r="A1835" s="846">
        <v>102284</v>
      </c>
      <c r="B1835" s="847">
        <v>3470</v>
      </c>
      <c r="C1835" s="847">
        <v>1000</v>
      </c>
      <c r="D1835" s="848">
        <v>44363</v>
      </c>
      <c r="E1835" s="849">
        <v>10</v>
      </c>
      <c r="F1835" s="472">
        <v>44398</v>
      </c>
      <c r="G1835" s="473">
        <v>44412</v>
      </c>
      <c r="H1835" s="500"/>
      <c r="I1835" s="474" t="s">
        <v>511</v>
      </c>
      <c r="J1835" s="474">
        <v>4</v>
      </c>
      <c r="K1835" s="474">
        <v>4</v>
      </c>
      <c r="L1835" s="474">
        <v>3</v>
      </c>
      <c r="M1835" s="474">
        <v>0</v>
      </c>
      <c r="N1835" s="474">
        <v>1</v>
      </c>
      <c r="O1835" s="526" t="s">
        <v>545</v>
      </c>
      <c r="P1835" s="473" t="s">
        <v>15552</v>
      </c>
      <c r="Q1835" s="405" t="s">
        <v>9695</v>
      </c>
      <c r="R1835" s="230" t="s">
        <v>14871</v>
      </c>
    </row>
    <row r="1836" spans="1:18" x14ac:dyDescent="0.25">
      <c r="A1836" s="846">
        <v>104185</v>
      </c>
      <c r="B1836" s="847">
        <v>660</v>
      </c>
      <c r="C1836" s="847">
        <v>20</v>
      </c>
      <c r="D1836" s="848">
        <v>44411</v>
      </c>
      <c r="E1836" s="849">
        <v>3</v>
      </c>
      <c r="F1836" s="472">
        <v>44412</v>
      </c>
      <c r="G1836" s="473"/>
      <c r="H1836" s="472"/>
      <c r="I1836" s="474" t="s">
        <v>511</v>
      </c>
      <c r="J1836" s="474"/>
      <c r="K1836" s="474"/>
      <c r="L1836" s="474"/>
      <c r="M1836" s="474"/>
      <c r="N1836" s="474"/>
      <c r="O1836" s="526"/>
      <c r="P1836" s="473" t="s">
        <v>912</v>
      </c>
      <c r="Q1836" s="405" t="s">
        <v>514</v>
      </c>
      <c r="R1836" s="230" t="s">
        <v>14871</v>
      </c>
    </row>
    <row r="1837" spans="1:18" x14ac:dyDescent="0.25">
      <c r="A1837" s="576">
        <v>103559</v>
      </c>
      <c r="B1837" s="469">
        <v>4488</v>
      </c>
      <c r="C1837" s="401">
        <v>100</v>
      </c>
      <c r="D1837" s="470">
        <v>44412</v>
      </c>
      <c r="E1837" s="471">
        <v>10</v>
      </c>
      <c r="F1837" s="472">
        <v>44404</v>
      </c>
      <c r="G1837" s="473">
        <v>44418</v>
      </c>
      <c r="H1837" s="500"/>
      <c r="I1837" s="474" t="s">
        <v>511</v>
      </c>
      <c r="J1837" s="474">
        <v>374</v>
      </c>
      <c r="K1837" s="474">
        <v>0</v>
      </c>
      <c r="L1837" s="474">
        <v>81</v>
      </c>
      <c r="M1837" s="474">
        <v>1</v>
      </c>
      <c r="N1837" s="474">
        <v>1</v>
      </c>
      <c r="O1837" s="526" t="s">
        <v>13672</v>
      </c>
      <c r="P1837" s="473" t="s">
        <v>13543</v>
      </c>
      <c r="Q1837" s="405" t="s">
        <v>13688</v>
      </c>
      <c r="R1837" s="230" t="s">
        <v>14872</v>
      </c>
    </row>
    <row r="1838" spans="1:18" x14ac:dyDescent="0.25">
      <c r="A1838" s="846">
        <v>102806</v>
      </c>
      <c r="B1838" s="847">
        <v>5850</v>
      </c>
      <c r="C1838" s="847">
        <v>1000</v>
      </c>
      <c r="D1838" s="848">
        <v>44403</v>
      </c>
      <c r="E1838" s="849">
        <v>15</v>
      </c>
      <c r="F1838" s="472">
        <v>44392</v>
      </c>
      <c r="G1838" s="473">
        <v>44413</v>
      </c>
      <c r="H1838" s="500"/>
      <c r="I1838" s="474" t="s">
        <v>511</v>
      </c>
      <c r="J1838" s="474">
        <v>29</v>
      </c>
      <c r="K1838" s="474">
        <v>1</v>
      </c>
      <c r="L1838" s="474">
        <v>19</v>
      </c>
      <c r="M1838" s="474">
        <v>0</v>
      </c>
      <c r="N1838" s="474">
        <v>1</v>
      </c>
      <c r="O1838" s="526" t="s">
        <v>545</v>
      </c>
      <c r="P1838" s="473" t="s">
        <v>13546</v>
      </c>
      <c r="Q1838" s="405" t="s">
        <v>14970</v>
      </c>
      <c r="R1838" s="887" t="s">
        <v>14872</v>
      </c>
    </row>
    <row r="1839" spans="1:18" x14ac:dyDescent="0.25">
      <c r="A1839" s="874">
        <v>103755</v>
      </c>
      <c r="B1839" s="875">
        <v>3460</v>
      </c>
      <c r="C1839" s="875">
        <v>100</v>
      </c>
      <c r="D1839" s="876">
        <v>44410</v>
      </c>
      <c r="E1839" s="877">
        <v>3</v>
      </c>
      <c r="F1839" s="476">
        <v>44406</v>
      </c>
      <c r="G1839" s="310">
        <v>44411</v>
      </c>
      <c r="H1839" s="476"/>
      <c r="I1839" s="477" t="s">
        <v>511</v>
      </c>
      <c r="J1839" s="477">
        <v>24</v>
      </c>
      <c r="K1839" s="477">
        <v>5</v>
      </c>
      <c r="L1839" s="477">
        <v>12</v>
      </c>
      <c r="M1839" s="477">
        <v>1</v>
      </c>
      <c r="N1839" s="477">
        <v>1</v>
      </c>
      <c r="O1839" s="308" t="s">
        <v>13667</v>
      </c>
      <c r="P1839" s="310"/>
      <c r="Q1839" s="313" t="s">
        <v>15553</v>
      </c>
      <c r="R1839" s="994" t="s">
        <v>14873</v>
      </c>
    </row>
    <row r="1840" spans="1:18" x14ac:dyDescent="0.25">
      <c r="A1840" s="185">
        <v>103726</v>
      </c>
      <c r="B1840" s="560">
        <v>1582.5</v>
      </c>
      <c r="C1840" s="187">
        <v>150</v>
      </c>
      <c r="D1840" s="561">
        <v>44411</v>
      </c>
      <c r="E1840" s="562">
        <v>5</v>
      </c>
      <c r="F1840" s="563">
        <v>44404</v>
      </c>
      <c r="G1840" s="190">
        <v>44411</v>
      </c>
      <c r="H1840" s="500"/>
      <c r="I1840" s="559" t="s">
        <v>511</v>
      </c>
      <c r="J1840" s="559">
        <v>7</v>
      </c>
      <c r="K1840" s="559">
        <v>3</v>
      </c>
      <c r="L1840" s="559">
        <v>4</v>
      </c>
      <c r="M1840" s="559">
        <v>0</v>
      </c>
      <c r="N1840" s="559">
        <v>1</v>
      </c>
      <c r="O1840" s="186" t="s">
        <v>545</v>
      </c>
      <c r="P1840" s="190"/>
      <c r="Q1840" s="193" t="s">
        <v>15547</v>
      </c>
      <c r="R1840" s="231" t="s">
        <v>14873</v>
      </c>
    </row>
    <row r="1841" spans="1:18" x14ac:dyDescent="0.25">
      <c r="A1841" s="576">
        <v>103509</v>
      </c>
      <c r="B1841" s="469">
        <v>3635</v>
      </c>
      <c r="C1841" s="401">
        <v>100</v>
      </c>
      <c r="D1841" s="470">
        <v>44413</v>
      </c>
      <c r="E1841" s="471">
        <v>5</v>
      </c>
      <c r="F1841" s="472">
        <v>44404</v>
      </c>
      <c r="G1841" s="473">
        <v>44411</v>
      </c>
      <c r="H1841" s="500"/>
      <c r="I1841" s="474" t="s">
        <v>511</v>
      </c>
      <c r="J1841" s="474">
        <v>102</v>
      </c>
      <c r="K1841" s="474">
        <v>7</v>
      </c>
      <c r="L1841" s="474">
        <v>34</v>
      </c>
      <c r="M1841" s="474">
        <v>1</v>
      </c>
      <c r="N1841" s="474">
        <v>1</v>
      </c>
      <c r="O1841" s="526" t="s">
        <v>13667</v>
      </c>
      <c r="P1841" s="473"/>
      <c r="Q1841" s="405" t="s">
        <v>13688</v>
      </c>
      <c r="R1841" s="230" t="s">
        <v>14873</v>
      </c>
    </row>
    <row r="1842" spans="1:18" x14ac:dyDescent="0.25">
      <c r="A1842" s="846">
        <v>103727</v>
      </c>
      <c r="B1842" s="847">
        <v>6303</v>
      </c>
      <c r="C1842" s="847">
        <v>20</v>
      </c>
      <c r="D1842" s="848">
        <v>44405</v>
      </c>
      <c r="E1842" s="849">
        <v>5</v>
      </c>
      <c r="F1842" s="472">
        <v>44405</v>
      </c>
      <c r="G1842" s="473">
        <v>44412</v>
      </c>
      <c r="H1842" s="500"/>
      <c r="I1842" s="474" t="s">
        <v>511</v>
      </c>
      <c r="J1842" s="474">
        <v>830</v>
      </c>
      <c r="K1842" s="474">
        <v>26</v>
      </c>
      <c r="L1842" s="474">
        <v>105</v>
      </c>
      <c r="M1842" s="474">
        <v>0</v>
      </c>
      <c r="N1842" s="474">
        <v>1</v>
      </c>
      <c r="O1842" s="526" t="s">
        <v>640</v>
      </c>
      <c r="P1842" s="473" t="s">
        <v>15431</v>
      </c>
      <c r="Q1842" s="405" t="s">
        <v>13859</v>
      </c>
      <c r="R1842" s="230" t="s">
        <v>15554</v>
      </c>
    </row>
    <row r="1843" spans="1:18" x14ac:dyDescent="0.25">
      <c r="A1843" s="714">
        <v>101909</v>
      </c>
      <c r="B1843" s="600">
        <v>7349.39</v>
      </c>
      <c r="C1843" s="600">
        <v>47</v>
      </c>
      <c r="D1843" s="604">
        <v>44333</v>
      </c>
      <c r="E1843" s="607">
        <v>5</v>
      </c>
      <c r="F1843" s="472">
        <v>44400</v>
      </c>
      <c r="G1843" s="473">
        <v>44407</v>
      </c>
      <c r="H1843" s="500"/>
      <c r="I1843" s="474" t="s">
        <v>511</v>
      </c>
      <c r="J1843" s="474">
        <v>531</v>
      </c>
      <c r="K1843" s="474">
        <v>0</v>
      </c>
      <c r="L1843" s="474">
        <v>29</v>
      </c>
      <c r="M1843" s="474">
        <v>1</v>
      </c>
      <c r="N1843" s="474">
        <v>1</v>
      </c>
      <c r="O1843" s="526" t="s">
        <v>13667</v>
      </c>
      <c r="P1843" s="473" t="s">
        <v>15555</v>
      </c>
      <c r="Q1843" s="405" t="s">
        <v>15556</v>
      </c>
      <c r="R1843" s="230" t="s">
        <v>15554</v>
      </c>
    </row>
    <row r="1844" spans="1:18" x14ac:dyDescent="0.25">
      <c r="A1844" s="576">
        <v>103418</v>
      </c>
      <c r="B1844" s="469">
        <v>1750</v>
      </c>
      <c r="C1844" s="401">
        <v>10</v>
      </c>
      <c r="D1844" s="470">
        <v>44410</v>
      </c>
      <c r="E1844" s="471">
        <v>10</v>
      </c>
      <c r="F1844" s="472">
        <v>44403</v>
      </c>
      <c r="G1844" s="473">
        <v>44417</v>
      </c>
      <c r="H1844" s="500"/>
      <c r="I1844" s="474" t="s">
        <v>511</v>
      </c>
      <c r="J1844" s="474">
        <v>682</v>
      </c>
      <c r="K1844" s="474">
        <v>117</v>
      </c>
      <c r="L1844" s="474">
        <v>57</v>
      </c>
      <c r="M1844" s="474">
        <v>0</v>
      </c>
      <c r="N1844" s="474">
        <v>1</v>
      </c>
      <c r="O1844" s="526" t="s">
        <v>640</v>
      </c>
      <c r="P1844" s="473" t="s">
        <v>15557</v>
      </c>
      <c r="Q1844" s="405" t="s">
        <v>9980</v>
      </c>
      <c r="R1844" s="230" t="s">
        <v>14881</v>
      </c>
    </row>
    <row r="1845" spans="1:18" x14ac:dyDescent="0.25">
      <c r="A1845" s="1012">
        <v>102914</v>
      </c>
      <c r="B1845" s="1013">
        <v>4820</v>
      </c>
      <c r="C1845" s="1014">
        <v>100</v>
      </c>
      <c r="D1845" s="1015">
        <v>44396</v>
      </c>
      <c r="E1845" s="1016">
        <v>5</v>
      </c>
      <c r="F1845" s="985">
        <v>44400</v>
      </c>
      <c r="G1845" s="403">
        <v>44407</v>
      </c>
      <c r="H1845" s="500"/>
      <c r="I1845" s="986" t="s">
        <v>511</v>
      </c>
      <c r="J1845" s="986">
        <v>116</v>
      </c>
      <c r="K1845" s="986">
        <v>7</v>
      </c>
      <c r="L1845" s="986">
        <v>60</v>
      </c>
      <c r="M1845" s="986">
        <v>1</v>
      </c>
      <c r="N1845" s="986">
        <v>1</v>
      </c>
      <c r="O1845" s="400" t="s">
        <v>13713</v>
      </c>
      <c r="P1845" s="403"/>
      <c r="Q1845" s="987" t="s">
        <v>15556</v>
      </c>
      <c r="R1845" s="998" t="s">
        <v>14881</v>
      </c>
    </row>
    <row r="1846" spans="1:18" x14ac:dyDescent="0.25">
      <c r="A1846" s="576">
        <v>103345</v>
      </c>
      <c r="B1846" s="469">
        <v>4276</v>
      </c>
      <c r="C1846" s="401">
        <v>5</v>
      </c>
      <c r="D1846" s="470">
        <v>44420</v>
      </c>
      <c r="E1846" s="471">
        <v>10</v>
      </c>
      <c r="F1846" s="472">
        <v>44399</v>
      </c>
      <c r="G1846" s="473">
        <v>44413</v>
      </c>
      <c r="H1846" s="500"/>
      <c r="I1846" s="474" t="s">
        <v>511</v>
      </c>
      <c r="J1846" s="474">
        <v>879</v>
      </c>
      <c r="K1846" s="474">
        <v>1</v>
      </c>
      <c r="L1846" s="474">
        <v>35</v>
      </c>
      <c r="M1846" s="474">
        <v>1</v>
      </c>
      <c r="N1846" s="474">
        <v>1</v>
      </c>
      <c r="O1846" s="526" t="s">
        <v>13667</v>
      </c>
      <c r="P1846" s="473"/>
      <c r="Q1846" s="405" t="s">
        <v>9966</v>
      </c>
      <c r="R1846" s="230" t="s">
        <v>14887</v>
      </c>
    </row>
    <row r="1847" spans="1:18" x14ac:dyDescent="0.25">
      <c r="A1847" s="846">
        <v>102725</v>
      </c>
      <c r="B1847" s="847">
        <v>21592</v>
      </c>
      <c r="C1847" s="744">
        <v>797</v>
      </c>
      <c r="D1847" s="848">
        <v>44376</v>
      </c>
      <c r="E1847" s="849">
        <v>15</v>
      </c>
      <c r="F1847" s="472">
        <v>44392</v>
      </c>
      <c r="G1847" s="473">
        <v>44413</v>
      </c>
      <c r="H1847" s="500"/>
      <c r="I1847" s="474" t="s">
        <v>511</v>
      </c>
      <c r="J1847" s="474">
        <v>122</v>
      </c>
      <c r="K1847" s="474">
        <v>1</v>
      </c>
      <c r="L1847" s="474">
        <v>48</v>
      </c>
      <c r="M1847" s="474">
        <v>1</v>
      </c>
      <c r="N1847" s="474">
        <v>1</v>
      </c>
      <c r="O1847" s="526" t="s">
        <v>13672</v>
      </c>
      <c r="P1847" s="473" t="s">
        <v>15527</v>
      </c>
      <c r="Q1847" s="405" t="s">
        <v>15558</v>
      </c>
      <c r="R1847" s="230" t="s">
        <v>14887</v>
      </c>
    </row>
    <row r="1848" spans="1:18" x14ac:dyDescent="0.25">
      <c r="A1848" s="846">
        <v>103539</v>
      </c>
      <c r="B1848" s="847">
        <v>5262.6</v>
      </c>
      <c r="C1848" s="847">
        <v>130</v>
      </c>
      <c r="D1848" s="848">
        <v>44400</v>
      </c>
      <c r="E1848" s="849">
        <v>5</v>
      </c>
      <c r="F1848" s="472">
        <v>44404</v>
      </c>
      <c r="G1848" s="473">
        <v>44411</v>
      </c>
      <c r="H1848" s="500"/>
      <c r="I1848" s="474" t="s">
        <v>511</v>
      </c>
      <c r="J1848" s="474">
        <v>179</v>
      </c>
      <c r="K1848" s="474">
        <v>0</v>
      </c>
      <c r="L1848" s="474">
        <v>55</v>
      </c>
      <c r="M1848" s="474">
        <v>1</v>
      </c>
      <c r="N1848" s="474">
        <v>1</v>
      </c>
      <c r="O1848" s="526" t="s">
        <v>13672</v>
      </c>
      <c r="P1848" s="473"/>
      <c r="Q1848" s="405" t="s">
        <v>15559</v>
      </c>
      <c r="R1848" s="230" t="s">
        <v>14887</v>
      </c>
    </row>
    <row r="1849" spans="1:18" x14ac:dyDescent="0.25">
      <c r="A1849" s="576">
        <v>102550</v>
      </c>
      <c r="B1849" s="469">
        <v>2654</v>
      </c>
      <c r="C1849" s="401">
        <v>50</v>
      </c>
      <c r="D1849" s="470">
        <v>44398</v>
      </c>
      <c r="E1849" s="471">
        <v>10</v>
      </c>
      <c r="F1849" s="472">
        <v>44397</v>
      </c>
      <c r="G1849" s="473">
        <v>44411</v>
      </c>
      <c r="H1849" s="500"/>
      <c r="I1849" s="474" t="s">
        <v>511</v>
      </c>
      <c r="J1849" s="474">
        <v>225</v>
      </c>
      <c r="K1849" s="474">
        <v>17</v>
      </c>
      <c r="L1849" s="474">
        <v>53</v>
      </c>
      <c r="M1849" s="474">
        <v>1</v>
      </c>
      <c r="N1849" s="474">
        <v>1</v>
      </c>
      <c r="O1849" s="526" t="s">
        <v>13667</v>
      </c>
      <c r="P1849" s="473" t="s">
        <v>15527</v>
      </c>
      <c r="Q1849" s="405" t="s">
        <v>14645</v>
      </c>
      <c r="R1849" s="230" t="s">
        <v>14891</v>
      </c>
    </row>
    <row r="1850" spans="1:18" x14ac:dyDescent="0.25">
      <c r="A1850" s="714">
        <v>103019</v>
      </c>
      <c r="B1850" s="600">
        <v>3932</v>
      </c>
      <c r="C1850" s="600">
        <v>4</v>
      </c>
      <c r="D1850" s="604">
        <v>44386</v>
      </c>
      <c r="E1850" s="607">
        <v>5</v>
      </c>
      <c r="F1850" s="472">
        <v>44396</v>
      </c>
      <c r="G1850" s="473">
        <v>44403</v>
      </c>
      <c r="H1850" s="500"/>
      <c r="I1850" s="474" t="s">
        <v>511</v>
      </c>
      <c r="J1850" s="474">
        <v>615</v>
      </c>
      <c r="K1850" s="474">
        <v>113</v>
      </c>
      <c r="L1850" s="474">
        <v>147</v>
      </c>
      <c r="M1850" s="474">
        <v>1</v>
      </c>
      <c r="N1850" s="474">
        <v>1</v>
      </c>
      <c r="O1850" s="526" t="s">
        <v>13672</v>
      </c>
      <c r="P1850" s="473" t="s">
        <v>15527</v>
      </c>
      <c r="Q1850" s="405" t="s">
        <v>9950</v>
      </c>
      <c r="R1850" s="230" t="s">
        <v>14891</v>
      </c>
    </row>
    <row r="1851" spans="1:18" x14ac:dyDescent="0.25">
      <c r="A1851" s="576">
        <v>103276</v>
      </c>
      <c r="B1851" s="469">
        <v>1510</v>
      </c>
      <c r="C1851" s="401">
        <v>50</v>
      </c>
      <c r="D1851" s="470">
        <v>44411</v>
      </c>
      <c r="E1851" s="471">
        <v>10</v>
      </c>
      <c r="F1851" s="472">
        <v>44397</v>
      </c>
      <c r="G1851" s="473">
        <v>44411</v>
      </c>
      <c r="H1851" s="500"/>
      <c r="I1851" s="474" t="s">
        <v>511</v>
      </c>
      <c r="J1851" s="474">
        <v>44</v>
      </c>
      <c r="K1851" s="474">
        <v>18</v>
      </c>
      <c r="L1851" s="474">
        <v>16</v>
      </c>
      <c r="M1851" s="474">
        <v>0</v>
      </c>
      <c r="N1851" s="474">
        <v>1</v>
      </c>
      <c r="O1851" s="526" t="s">
        <v>545</v>
      </c>
      <c r="P1851" s="473" t="s">
        <v>13600</v>
      </c>
      <c r="Q1851" s="405" t="s">
        <v>13887</v>
      </c>
      <c r="R1851" s="230" t="s">
        <v>14897</v>
      </c>
    </row>
    <row r="1852" spans="1:18" x14ac:dyDescent="0.25">
      <c r="A1852" s="846">
        <v>103417</v>
      </c>
      <c r="B1852" s="847">
        <v>1770.3</v>
      </c>
      <c r="C1852" s="847">
        <v>8</v>
      </c>
      <c r="D1852" s="848">
        <v>44396</v>
      </c>
      <c r="E1852" s="849">
        <v>5</v>
      </c>
      <c r="F1852" s="472">
        <v>44393</v>
      </c>
      <c r="G1852" s="473">
        <v>44400</v>
      </c>
      <c r="H1852" s="500"/>
      <c r="I1852" s="474" t="s">
        <v>511</v>
      </c>
      <c r="J1852" s="474">
        <v>0</v>
      </c>
      <c r="K1852" s="474">
        <v>281</v>
      </c>
      <c r="L1852" s="474">
        <v>0</v>
      </c>
      <c r="M1852" s="474">
        <v>0</v>
      </c>
      <c r="N1852" s="474">
        <v>0</v>
      </c>
      <c r="O1852" s="526">
        <v>0</v>
      </c>
      <c r="P1852" s="473" t="s">
        <v>15411</v>
      </c>
      <c r="Q1852" s="405" t="s">
        <v>15560</v>
      </c>
      <c r="R1852" s="887" t="s">
        <v>14899</v>
      </c>
    </row>
    <row r="1853" spans="1:18" x14ac:dyDescent="0.25">
      <c r="A1853" s="1017">
        <v>103593</v>
      </c>
      <c r="B1853" s="1018">
        <v>1503</v>
      </c>
      <c r="C1853" s="1018">
        <v>12</v>
      </c>
      <c r="D1853" s="1019"/>
      <c r="E1853" s="1020"/>
      <c r="F1853" s="1021"/>
      <c r="G1853" s="378"/>
      <c r="H1853" s="1021"/>
      <c r="I1853" s="1022"/>
      <c r="J1853" s="376"/>
      <c r="K1853" s="376"/>
      <c r="L1853" s="376"/>
      <c r="M1853" s="376"/>
      <c r="N1853" s="376"/>
      <c r="O1853" s="376"/>
      <c r="P1853" s="378"/>
      <c r="Q1853" s="1023"/>
      <c r="R1853" s="1023" t="s">
        <v>14901</v>
      </c>
    </row>
    <row r="1854" spans="1:18" x14ac:dyDescent="0.25">
      <c r="A1854" s="839">
        <v>103315</v>
      </c>
      <c r="B1854" s="840">
        <v>2480</v>
      </c>
      <c r="C1854" s="840">
        <v>25</v>
      </c>
      <c r="D1854" s="842">
        <v>44390</v>
      </c>
      <c r="E1854" s="632">
        <v>10</v>
      </c>
      <c r="F1854" s="563" t="s">
        <v>13655</v>
      </c>
      <c r="G1854" s="190" t="s">
        <v>724</v>
      </c>
      <c r="H1854" s="500"/>
      <c r="I1854" s="559" t="s">
        <v>511</v>
      </c>
      <c r="J1854" s="559">
        <v>109</v>
      </c>
      <c r="K1854" s="559">
        <v>22</v>
      </c>
      <c r="L1854" s="559">
        <v>38</v>
      </c>
      <c r="M1854" s="559">
        <v>1</v>
      </c>
      <c r="N1854" s="559">
        <v>1</v>
      </c>
      <c r="O1854" s="186" t="s">
        <v>13667</v>
      </c>
      <c r="P1854" s="190" t="s">
        <v>13630</v>
      </c>
      <c r="Q1854" s="193" t="s">
        <v>13887</v>
      </c>
      <c r="R1854" s="231" t="s">
        <v>14901</v>
      </c>
    </row>
    <row r="1855" spans="1:18" x14ac:dyDescent="0.25">
      <c r="A1855" s="714">
        <v>103297</v>
      </c>
      <c r="B1855" s="600">
        <v>7387.2</v>
      </c>
      <c r="C1855" s="600">
        <v>110</v>
      </c>
      <c r="D1855" s="604">
        <v>44386</v>
      </c>
      <c r="E1855" s="607">
        <v>5</v>
      </c>
      <c r="F1855" s="472">
        <v>44392</v>
      </c>
      <c r="G1855" s="473">
        <v>44399</v>
      </c>
      <c r="H1855" s="500"/>
      <c r="I1855" s="474" t="s">
        <v>511</v>
      </c>
      <c r="J1855" s="474">
        <v>201</v>
      </c>
      <c r="K1855" s="474">
        <v>8</v>
      </c>
      <c r="L1855" s="474">
        <v>70</v>
      </c>
      <c r="M1855" s="474">
        <v>0</v>
      </c>
      <c r="N1855" s="474">
        <v>1</v>
      </c>
      <c r="O1855" s="526" t="s">
        <v>640</v>
      </c>
      <c r="P1855" s="473"/>
      <c r="Q1855" s="405"/>
      <c r="R1855" s="230" t="s">
        <v>14901</v>
      </c>
    </row>
    <row r="1856" spans="1:18" x14ac:dyDescent="0.25">
      <c r="A1856" s="714">
        <v>103295</v>
      </c>
      <c r="B1856" s="600">
        <v>5968.8</v>
      </c>
      <c r="C1856" s="600">
        <v>4</v>
      </c>
      <c r="D1856" s="604">
        <v>44391</v>
      </c>
      <c r="E1856" s="607">
        <v>5</v>
      </c>
      <c r="F1856" s="472">
        <v>44392</v>
      </c>
      <c r="G1856" s="473">
        <v>44399</v>
      </c>
      <c r="H1856" s="500"/>
      <c r="I1856" s="474" t="s">
        <v>511</v>
      </c>
      <c r="J1856" s="474">
        <v>1423</v>
      </c>
      <c r="K1856" s="474">
        <v>18</v>
      </c>
      <c r="L1856" s="474">
        <v>234</v>
      </c>
      <c r="M1856" s="474">
        <v>1</v>
      </c>
      <c r="N1856" s="474">
        <v>1</v>
      </c>
      <c r="O1856" s="526" t="s">
        <v>13832</v>
      </c>
      <c r="P1856" s="473" t="s">
        <v>13606</v>
      </c>
      <c r="Q1856" s="405"/>
      <c r="R1856" s="230" t="s">
        <v>14904</v>
      </c>
    </row>
    <row r="1857" spans="1:18" x14ac:dyDescent="0.25">
      <c r="A1857" s="576">
        <v>102471</v>
      </c>
      <c r="B1857" s="469">
        <v>2917.5</v>
      </c>
      <c r="C1857" s="401">
        <v>15</v>
      </c>
      <c r="D1857" s="470">
        <v>44403</v>
      </c>
      <c r="E1857" s="471">
        <v>10</v>
      </c>
      <c r="F1857" s="472" t="s">
        <v>13655</v>
      </c>
      <c r="G1857" s="473">
        <v>44405</v>
      </c>
      <c r="H1857" s="500"/>
      <c r="I1857" s="474" t="s">
        <v>511</v>
      </c>
      <c r="J1857" s="474">
        <v>548</v>
      </c>
      <c r="K1857" s="474">
        <v>0</v>
      </c>
      <c r="L1857" s="474">
        <v>46</v>
      </c>
      <c r="M1857" s="474">
        <v>1</v>
      </c>
      <c r="N1857" s="474">
        <v>1</v>
      </c>
      <c r="O1857" s="526" t="s">
        <v>13667</v>
      </c>
      <c r="P1857" s="473" t="s">
        <v>13630</v>
      </c>
      <c r="Q1857" s="405" t="s">
        <v>15561</v>
      </c>
      <c r="R1857" s="230" t="s">
        <v>14904</v>
      </c>
    </row>
    <row r="1858" spans="1:18" x14ac:dyDescent="0.25">
      <c r="A1858" s="846">
        <v>103497</v>
      </c>
      <c r="B1858" s="847">
        <v>3185</v>
      </c>
      <c r="C1858" s="847">
        <v>20</v>
      </c>
      <c r="D1858" s="848">
        <v>44392</v>
      </c>
      <c r="E1858" s="849">
        <v>5</v>
      </c>
      <c r="F1858" s="472">
        <v>44389</v>
      </c>
      <c r="G1858" s="473">
        <v>44396</v>
      </c>
      <c r="H1858" s="500"/>
      <c r="I1858" s="474" t="s">
        <v>511</v>
      </c>
      <c r="J1858" s="474">
        <v>344</v>
      </c>
      <c r="K1858" s="474">
        <v>48</v>
      </c>
      <c r="L1858" s="474">
        <v>75</v>
      </c>
      <c r="M1858" s="474">
        <v>1</v>
      </c>
      <c r="N1858" s="474">
        <v>1</v>
      </c>
      <c r="O1858" s="526" t="s">
        <v>13667</v>
      </c>
      <c r="P1858" s="473"/>
      <c r="Q1858" s="405"/>
      <c r="R1858" s="887" t="s">
        <v>15562</v>
      </c>
    </row>
    <row r="1859" spans="1:18" x14ac:dyDescent="0.25">
      <c r="A1859" s="576">
        <v>103124</v>
      </c>
      <c r="B1859" s="469">
        <v>2791.5</v>
      </c>
      <c r="C1859" s="401">
        <v>10</v>
      </c>
      <c r="D1859" s="470">
        <v>44405</v>
      </c>
      <c r="E1859" s="471">
        <v>10</v>
      </c>
      <c r="F1859" s="472">
        <v>44390</v>
      </c>
      <c r="G1859" s="473">
        <v>44404</v>
      </c>
      <c r="H1859" s="500"/>
      <c r="I1859" s="474" t="s">
        <v>511</v>
      </c>
      <c r="J1859" s="474">
        <v>279</v>
      </c>
      <c r="K1859" s="474">
        <v>37</v>
      </c>
      <c r="L1859" s="474">
        <v>64</v>
      </c>
      <c r="M1859" s="474">
        <v>1</v>
      </c>
      <c r="N1859" s="474">
        <v>1</v>
      </c>
      <c r="O1859" s="526" t="s">
        <v>13667</v>
      </c>
      <c r="P1859" s="473" t="s">
        <v>13248</v>
      </c>
      <c r="Q1859" s="405"/>
      <c r="R1859" s="230" t="s">
        <v>15562</v>
      </c>
    </row>
    <row r="1860" spans="1:18" x14ac:dyDescent="0.25">
      <c r="A1860" s="935">
        <v>103363</v>
      </c>
      <c r="B1860" s="936">
        <v>347.53</v>
      </c>
      <c r="C1860" s="1024" t="s">
        <v>15563</v>
      </c>
      <c r="D1860" s="938">
        <v>44403</v>
      </c>
      <c r="E1860" s="939">
        <v>10</v>
      </c>
      <c r="F1860" s="940" t="s">
        <v>13655</v>
      </c>
      <c r="G1860" s="941" t="s">
        <v>724</v>
      </c>
      <c r="H1860" s="500"/>
      <c r="I1860" s="942" t="s">
        <v>511</v>
      </c>
      <c r="J1860" s="942">
        <v>17</v>
      </c>
      <c r="K1860" s="942">
        <v>5</v>
      </c>
      <c r="L1860" s="942">
        <v>11</v>
      </c>
      <c r="M1860" s="942">
        <v>0</v>
      </c>
      <c r="N1860" s="942">
        <v>1</v>
      </c>
      <c r="O1860" s="943" t="s">
        <v>640</v>
      </c>
      <c r="P1860" s="943"/>
      <c r="Q1860" s="944" t="s">
        <v>53</v>
      </c>
      <c r="R1860" s="934" t="s">
        <v>15562</v>
      </c>
    </row>
    <row r="1861" spans="1:18" x14ac:dyDescent="0.25">
      <c r="A1861" s="951">
        <v>101761</v>
      </c>
      <c r="B1861" s="952">
        <v>2511.6</v>
      </c>
      <c r="C1861" s="1025" t="s">
        <v>15564</v>
      </c>
      <c r="D1861" s="953">
        <v>44368</v>
      </c>
      <c r="E1861" s="954">
        <v>5</v>
      </c>
      <c r="F1861" s="563" t="s">
        <v>13655</v>
      </c>
      <c r="G1861" s="190" t="s">
        <v>15565</v>
      </c>
      <c r="H1861" s="500"/>
      <c r="I1861" s="559" t="s">
        <v>511</v>
      </c>
      <c r="J1861" s="559">
        <v>146</v>
      </c>
      <c r="K1861" s="559">
        <v>27</v>
      </c>
      <c r="L1861" s="559">
        <v>66</v>
      </c>
      <c r="M1861" s="559">
        <v>1</v>
      </c>
      <c r="N1861" s="559">
        <v>1</v>
      </c>
      <c r="O1861" s="186" t="s">
        <v>13672</v>
      </c>
      <c r="P1861" s="190" t="s">
        <v>501</v>
      </c>
      <c r="Q1861" s="193" t="s">
        <v>15566</v>
      </c>
      <c r="R1861" s="966"/>
    </row>
    <row r="1862" spans="1:18" x14ac:dyDescent="0.25">
      <c r="A1862" s="576">
        <v>103214</v>
      </c>
      <c r="B1862" s="469">
        <v>2032.2</v>
      </c>
      <c r="C1862" s="401">
        <v>12</v>
      </c>
      <c r="D1862" s="470">
        <v>44396</v>
      </c>
      <c r="E1862" s="471">
        <v>5</v>
      </c>
      <c r="F1862" s="472">
        <v>44389</v>
      </c>
      <c r="G1862" s="473">
        <v>44396</v>
      </c>
      <c r="H1862" s="500"/>
      <c r="I1862" s="474" t="s">
        <v>511</v>
      </c>
      <c r="J1862" s="474">
        <v>102</v>
      </c>
      <c r="K1862" s="474">
        <v>12</v>
      </c>
      <c r="L1862" s="474">
        <v>7</v>
      </c>
      <c r="M1862" s="474">
        <v>0</v>
      </c>
      <c r="N1862" s="474">
        <v>1</v>
      </c>
      <c r="O1862" s="526" t="s">
        <v>545</v>
      </c>
      <c r="P1862" s="473"/>
      <c r="Q1862" s="405"/>
      <c r="R1862" s="230"/>
    </row>
    <row r="1863" spans="1:18" x14ac:dyDescent="0.25">
      <c r="A1863" s="839">
        <v>103028</v>
      </c>
      <c r="B1863" s="840">
        <v>3932.4</v>
      </c>
      <c r="C1863" s="840">
        <v>16</v>
      </c>
      <c r="D1863" s="842">
        <v>44385</v>
      </c>
      <c r="E1863" s="632">
        <v>5</v>
      </c>
      <c r="F1863" s="563">
        <v>44389</v>
      </c>
      <c r="G1863" s="190">
        <v>44396</v>
      </c>
      <c r="H1863" s="564"/>
      <c r="I1863" s="559" t="s">
        <v>511</v>
      </c>
      <c r="J1863" s="559">
        <v>288</v>
      </c>
      <c r="K1863" s="559">
        <v>38</v>
      </c>
      <c r="L1863" s="559">
        <v>98</v>
      </c>
      <c r="M1863" s="559">
        <v>1</v>
      </c>
      <c r="N1863" s="559">
        <v>1</v>
      </c>
      <c r="O1863" s="186" t="s">
        <v>13713</v>
      </c>
      <c r="P1863" s="190" t="s">
        <v>15567</v>
      </c>
      <c r="Q1863" s="193" t="s">
        <v>9991</v>
      </c>
      <c r="R1863" s="231"/>
    </row>
    <row r="1864" spans="1:18" x14ac:dyDescent="0.25">
      <c r="A1864" s="714">
        <v>103173</v>
      </c>
      <c r="B1864" s="600">
        <v>8890.2000000000007</v>
      </c>
      <c r="C1864" s="600">
        <v>12</v>
      </c>
      <c r="D1864" s="604">
        <v>44377</v>
      </c>
      <c r="E1864" s="607">
        <v>3</v>
      </c>
      <c r="F1864" s="472" t="s">
        <v>13655</v>
      </c>
      <c r="G1864" s="473" t="s">
        <v>724</v>
      </c>
      <c r="H1864" s="500"/>
      <c r="I1864" s="474" t="s">
        <v>511</v>
      </c>
      <c r="J1864" s="474">
        <v>905</v>
      </c>
      <c r="K1864" s="474">
        <v>53</v>
      </c>
      <c r="L1864" s="474">
        <v>165</v>
      </c>
      <c r="M1864" s="474">
        <v>1</v>
      </c>
      <c r="N1864" s="474">
        <v>1</v>
      </c>
      <c r="O1864" s="526" t="s">
        <v>14487</v>
      </c>
      <c r="P1864" s="473" t="s">
        <v>15568</v>
      </c>
      <c r="Q1864" s="405" t="s">
        <v>10054</v>
      </c>
      <c r="R1864" s="230" t="s">
        <v>15569</v>
      </c>
    </row>
    <row r="1865" spans="1:18" x14ac:dyDescent="0.25">
      <c r="A1865" s="1026">
        <v>98989</v>
      </c>
      <c r="B1865" s="1013">
        <v>2504.96</v>
      </c>
      <c r="C1865" s="1013">
        <v>28</v>
      </c>
      <c r="D1865" s="985">
        <v>44221</v>
      </c>
      <c r="E1865" s="986">
        <v>10</v>
      </c>
      <c r="F1865" s="985">
        <v>44386</v>
      </c>
      <c r="G1865" s="403">
        <v>44400</v>
      </c>
      <c r="H1865" s="500"/>
      <c r="I1865" s="986" t="s">
        <v>511</v>
      </c>
      <c r="J1865" s="986">
        <v>18</v>
      </c>
      <c r="K1865" s="986">
        <v>36</v>
      </c>
      <c r="L1865" s="986">
        <v>6</v>
      </c>
      <c r="M1865" s="986">
        <v>0</v>
      </c>
      <c r="N1865" s="986">
        <v>1</v>
      </c>
      <c r="O1865" s="400" t="s">
        <v>545</v>
      </c>
      <c r="P1865" s="403"/>
      <c r="Q1865" s="987"/>
      <c r="R1865" s="998" t="s">
        <v>14911</v>
      </c>
    </row>
    <row r="1866" spans="1:18" x14ac:dyDescent="0.25">
      <c r="A1866" s="951">
        <v>102725</v>
      </c>
      <c r="B1866" s="952">
        <v>1650</v>
      </c>
      <c r="C1866" s="841" t="s">
        <v>15570</v>
      </c>
      <c r="D1866" s="953">
        <v>44376</v>
      </c>
      <c r="E1866" s="954">
        <v>5</v>
      </c>
      <c r="F1866" s="563" t="s">
        <v>13655</v>
      </c>
      <c r="G1866" s="190" t="s">
        <v>724</v>
      </c>
      <c r="H1866" s="500"/>
      <c r="I1866" s="559" t="s">
        <v>511</v>
      </c>
      <c r="J1866" s="559">
        <v>122</v>
      </c>
      <c r="K1866" s="559">
        <v>1</v>
      </c>
      <c r="L1866" s="559">
        <v>48</v>
      </c>
      <c r="M1866" s="559">
        <v>1</v>
      </c>
      <c r="N1866" s="559">
        <v>1</v>
      </c>
      <c r="O1866" s="186" t="s">
        <v>13672</v>
      </c>
      <c r="P1866" s="190" t="s">
        <v>15571</v>
      </c>
      <c r="Q1866" s="193" t="s">
        <v>15558</v>
      </c>
      <c r="R1866" s="966" t="s">
        <v>14911</v>
      </c>
    </row>
    <row r="1867" spans="1:18" x14ac:dyDescent="0.25">
      <c r="A1867" s="951">
        <v>102764</v>
      </c>
      <c r="B1867" s="952">
        <v>22650</v>
      </c>
      <c r="C1867" s="952">
        <v>200</v>
      </c>
      <c r="D1867" s="953">
        <v>44369</v>
      </c>
      <c r="E1867" s="954">
        <v>5</v>
      </c>
      <c r="F1867" s="563" t="s">
        <v>13655</v>
      </c>
      <c r="G1867" s="190" t="s">
        <v>15572</v>
      </c>
      <c r="H1867" s="917"/>
      <c r="I1867" s="559" t="s">
        <v>511</v>
      </c>
      <c r="J1867" s="559">
        <v>265</v>
      </c>
      <c r="K1867" s="559">
        <v>4</v>
      </c>
      <c r="L1867" s="559">
        <v>43</v>
      </c>
      <c r="M1867" s="559">
        <v>1</v>
      </c>
      <c r="N1867" s="559">
        <v>1</v>
      </c>
      <c r="O1867" s="186" t="s">
        <v>13713</v>
      </c>
      <c r="P1867" s="190" t="s">
        <v>501</v>
      </c>
      <c r="Q1867" s="193" t="s">
        <v>15573</v>
      </c>
      <c r="R1867" s="966" t="s">
        <v>14914</v>
      </c>
    </row>
    <row r="1868" spans="1:18" x14ac:dyDescent="0.25">
      <c r="A1868" s="846">
        <v>102270</v>
      </c>
      <c r="B1868" s="847">
        <v>3977.5</v>
      </c>
      <c r="C1868" s="847">
        <v>5</v>
      </c>
      <c r="D1868" s="848">
        <v>44357</v>
      </c>
      <c r="E1868" s="849">
        <v>5</v>
      </c>
      <c r="F1868" s="472">
        <v>44384</v>
      </c>
      <c r="G1868" s="473">
        <v>44391</v>
      </c>
      <c r="H1868" s="500"/>
      <c r="I1868" s="474" t="s">
        <v>511</v>
      </c>
      <c r="J1868" s="474">
        <v>314</v>
      </c>
      <c r="K1868" s="474">
        <v>50</v>
      </c>
      <c r="L1868" s="474">
        <v>66</v>
      </c>
      <c r="M1868" s="474">
        <v>1</v>
      </c>
      <c r="N1868" s="474">
        <v>1</v>
      </c>
      <c r="O1868" s="526" t="s">
        <v>13667</v>
      </c>
      <c r="P1868" s="473" t="s">
        <v>627</v>
      </c>
      <c r="Q1868" s="405" t="s">
        <v>13929</v>
      </c>
      <c r="R1868" s="887" t="s">
        <v>14920</v>
      </c>
    </row>
    <row r="1869" spans="1:18" x14ac:dyDescent="0.25">
      <c r="A1869" s="784">
        <v>103468</v>
      </c>
      <c r="B1869" s="485">
        <v>2400</v>
      </c>
      <c r="C1869" s="485">
        <v>24</v>
      </c>
      <c r="D1869" s="486">
        <v>44385</v>
      </c>
      <c r="E1869" s="487">
        <v>3</v>
      </c>
      <c r="F1869" s="486">
        <v>44385</v>
      </c>
      <c r="G1869" s="359">
        <v>44390</v>
      </c>
      <c r="H1869" s="486"/>
      <c r="I1869" s="487" t="s">
        <v>511</v>
      </c>
      <c r="J1869" s="487">
        <v>93</v>
      </c>
      <c r="K1869" s="487">
        <v>5</v>
      </c>
      <c r="L1869" s="487">
        <v>39</v>
      </c>
      <c r="M1869" s="487">
        <v>0</v>
      </c>
      <c r="N1869" s="487">
        <v>1</v>
      </c>
      <c r="O1869" s="357" t="s">
        <v>545</v>
      </c>
      <c r="P1869" s="359" t="s">
        <v>15574</v>
      </c>
      <c r="Q1869" s="362"/>
      <c r="R1869" s="502" t="s">
        <v>14920</v>
      </c>
    </row>
    <row r="1870" spans="1:18" x14ac:dyDescent="0.25">
      <c r="A1870" s="1027">
        <v>103057</v>
      </c>
      <c r="B1870" s="1028">
        <v>5200.5</v>
      </c>
      <c r="C1870" s="1029">
        <v>25</v>
      </c>
      <c r="D1870" s="1030">
        <v>44368</v>
      </c>
      <c r="E1870" s="1031">
        <v>2</v>
      </c>
      <c r="F1870" s="1030">
        <v>44385</v>
      </c>
      <c r="G1870" s="1032">
        <v>44389</v>
      </c>
      <c r="H1870" s="701"/>
      <c r="I1870" s="1031" t="s">
        <v>511</v>
      </c>
      <c r="J1870" s="1031">
        <v>488</v>
      </c>
      <c r="K1870" s="1031">
        <v>1</v>
      </c>
      <c r="L1870" s="1031">
        <v>135</v>
      </c>
      <c r="M1870" s="1031">
        <v>1</v>
      </c>
      <c r="N1870" s="1031">
        <v>1</v>
      </c>
      <c r="O1870" s="1033" t="s">
        <v>13713</v>
      </c>
      <c r="P1870" s="1033" t="s">
        <v>15575</v>
      </c>
      <c r="Q1870" s="1034" t="s">
        <v>15576</v>
      </c>
      <c r="R1870" s="1035" t="s">
        <v>14920</v>
      </c>
    </row>
    <row r="1871" spans="1:18" x14ac:dyDescent="0.25">
      <c r="A1871" s="307">
        <v>102356</v>
      </c>
      <c r="B1871" s="684">
        <v>438.4</v>
      </c>
      <c r="C1871" s="979" t="s">
        <v>15577</v>
      </c>
      <c r="D1871" s="686">
        <v>44362</v>
      </c>
      <c r="E1871" s="687">
        <v>3</v>
      </c>
      <c r="F1871" s="476">
        <v>44384</v>
      </c>
      <c r="G1871" s="310">
        <v>44389</v>
      </c>
      <c r="H1871" s="476"/>
      <c r="I1871" s="477" t="s">
        <v>511</v>
      </c>
      <c r="J1871" s="477">
        <v>516</v>
      </c>
      <c r="K1871" s="477">
        <v>1</v>
      </c>
      <c r="L1871" s="477">
        <v>95</v>
      </c>
      <c r="M1871" s="477">
        <v>1</v>
      </c>
      <c r="N1871" s="477">
        <v>1</v>
      </c>
      <c r="O1871" s="308" t="s">
        <v>13713</v>
      </c>
      <c r="P1871" s="310" t="s">
        <v>15578</v>
      </c>
      <c r="Q1871" s="313"/>
      <c r="R1871" s="993" t="s">
        <v>14920</v>
      </c>
    </row>
    <row r="1872" spans="1:18" x14ac:dyDescent="0.25">
      <c r="A1872" s="714">
        <v>103377</v>
      </c>
      <c r="B1872" s="600">
        <v>2243.36</v>
      </c>
      <c r="C1872" s="744" t="s">
        <v>15579</v>
      </c>
      <c r="D1872" s="604">
        <v>44390</v>
      </c>
      <c r="E1872" s="607">
        <v>5</v>
      </c>
      <c r="F1872" s="472">
        <v>44383</v>
      </c>
      <c r="G1872" s="473">
        <v>44390</v>
      </c>
      <c r="H1872" s="500"/>
      <c r="I1872" s="474" t="s">
        <v>511</v>
      </c>
      <c r="J1872" s="474">
        <v>341</v>
      </c>
      <c r="K1872" s="474">
        <v>8</v>
      </c>
      <c r="L1872" s="474">
        <v>70</v>
      </c>
      <c r="M1872" s="474">
        <v>1</v>
      </c>
      <c r="N1872" s="474">
        <v>1</v>
      </c>
      <c r="O1872" s="526" t="s">
        <v>13667</v>
      </c>
      <c r="P1872" s="473" t="s">
        <v>15575</v>
      </c>
      <c r="Q1872" s="405" t="s">
        <v>467</v>
      </c>
      <c r="R1872" s="230" t="s">
        <v>15580</v>
      </c>
    </row>
    <row r="1873" spans="1:18" x14ac:dyDescent="0.25">
      <c r="A1873" s="714" t="s">
        <v>15581</v>
      </c>
      <c r="B1873" s="847">
        <v>6084</v>
      </c>
      <c r="C1873" s="1036">
        <v>90</v>
      </c>
      <c r="D1873" s="848">
        <v>44342</v>
      </c>
      <c r="E1873" s="849">
        <v>5</v>
      </c>
      <c r="F1873" s="472">
        <v>44383</v>
      </c>
      <c r="G1873" s="473">
        <v>44390</v>
      </c>
      <c r="H1873" s="500"/>
      <c r="I1873" s="474" t="s">
        <v>511</v>
      </c>
      <c r="J1873" s="474">
        <v>103</v>
      </c>
      <c r="K1873" s="474">
        <v>0</v>
      </c>
      <c r="L1873" s="474">
        <v>50</v>
      </c>
      <c r="M1873" s="474">
        <v>1</v>
      </c>
      <c r="N1873" s="474">
        <v>1</v>
      </c>
      <c r="O1873" s="526" t="s">
        <v>13713</v>
      </c>
      <c r="P1873" s="473" t="s">
        <v>15575</v>
      </c>
      <c r="Q1873" s="405"/>
      <c r="R1873" s="230" t="s">
        <v>15580</v>
      </c>
    </row>
    <row r="1874" spans="1:18" x14ac:dyDescent="0.25">
      <c r="A1874" s="908">
        <v>103012</v>
      </c>
      <c r="B1874" s="909">
        <v>1581</v>
      </c>
      <c r="C1874" s="996" t="s">
        <v>15582</v>
      </c>
      <c r="D1874" s="911">
        <v>44390</v>
      </c>
      <c r="E1874" s="912">
        <v>3</v>
      </c>
      <c r="F1874" s="913">
        <v>44384</v>
      </c>
      <c r="G1874" s="228">
        <v>44389</v>
      </c>
      <c r="H1874" s="917"/>
      <c r="I1874" s="914" t="s">
        <v>511</v>
      </c>
      <c r="J1874" s="914">
        <v>14</v>
      </c>
      <c r="K1874" s="914">
        <v>5</v>
      </c>
      <c r="L1874" s="914">
        <v>13</v>
      </c>
      <c r="M1874" s="914">
        <v>1</v>
      </c>
      <c r="N1874" s="914">
        <v>1</v>
      </c>
      <c r="O1874" s="915" t="s">
        <v>13667</v>
      </c>
      <c r="P1874" s="228"/>
      <c r="Q1874" s="916"/>
      <c r="R1874" s="230" t="s">
        <v>14928</v>
      </c>
    </row>
    <row r="1875" spans="1:18" x14ac:dyDescent="0.25">
      <c r="A1875" s="714">
        <v>102921</v>
      </c>
      <c r="B1875" s="600">
        <v>2434</v>
      </c>
      <c r="C1875" s="600">
        <v>100</v>
      </c>
      <c r="D1875" s="604">
        <v>44389</v>
      </c>
      <c r="E1875" s="607">
        <v>10</v>
      </c>
      <c r="F1875" s="472">
        <v>44377</v>
      </c>
      <c r="G1875" s="473">
        <v>44391</v>
      </c>
      <c r="H1875" s="500"/>
      <c r="I1875" s="474" t="s">
        <v>511</v>
      </c>
      <c r="J1875" s="474">
        <v>51</v>
      </c>
      <c r="K1875" s="474">
        <v>8</v>
      </c>
      <c r="L1875" s="474">
        <v>26</v>
      </c>
      <c r="M1875" s="474">
        <v>0</v>
      </c>
      <c r="N1875" s="474">
        <v>1</v>
      </c>
      <c r="O1875" s="526" t="s">
        <v>545</v>
      </c>
      <c r="P1875" s="473" t="s">
        <v>15583</v>
      </c>
      <c r="Q1875" s="405"/>
      <c r="R1875" s="230" t="s">
        <v>14928</v>
      </c>
    </row>
    <row r="1876" spans="1:18" x14ac:dyDescent="0.25">
      <c r="A1876" s="714">
        <v>103224</v>
      </c>
      <c r="B1876" s="600">
        <v>2646.5</v>
      </c>
      <c r="C1876" s="600">
        <v>50</v>
      </c>
      <c r="D1876" s="604">
        <v>44379</v>
      </c>
      <c r="E1876" s="607">
        <v>10</v>
      </c>
      <c r="F1876" s="472">
        <v>44376</v>
      </c>
      <c r="G1876" s="473">
        <v>44390</v>
      </c>
      <c r="H1876" s="564"/>
      <c r="I1876" s="474" t="s">
        <v>511</v>
      </c>
      <c r="J1876" s="474">
        <v>125</v>
      </c>
      <c r="K1876" s="474">
        <v>17</v>
      </c>
      <c r="L1876" s="474">
        <v>6</v>
      </c>
      <c r="M1876" s="474">
        <v>0</v>
      </c>
      <c r="N1876" s="474">
        <v>1</v>
      </c>
      <c r="O1876" s="526" t="s">
        <v>545</v>
      </c>
      <c r="P1876" s="473" t="s">
        <v>15584</v>
      </c>
      <c r="Q1876" s="405"/>
      <c r="R1876" s="230" t="s">
        <v>14928</v>
      </c>
    </row>
    <row r="1877" spans="1:18" x14ac:dyDescent="0.25">
      <c r="A1877" s="307">
        <v>100351</v>
      </c>
      <c r="B1877" s="475">
        <v>3011.5</v>
      </c>
      <c r="C1877" s="309">
        <v>1</v>
      </c>
      <c r="D1877" s="476">
        <v>44329</v>
      </c>
      <c r="E1877" s="477">
        <v>10</v>
      </c>
      <c r="F1877" s="476" t="s">
        <v>13655</v>
      </c>
      <c r="G1877" s="310">
        <v>44384</v>
      </c>
      <c r="H1877" s="476"/>
      <c r="I1877" s="477" t="s">
        <v>511</v>
      </c>
      <c r="J1877" s="477">
        <v>93</v>
      </c>
      <c r="K1877" s="477">
        <v>156</v>
      </c>
      <c r="L1877" s="477">
        <v>26</v>
      </c>
      <c r="M1877" s="477">
        <v>1</v>
      </c>
      <c r="N1877" s="477">
        <v>1</v>
      </c>
      <c r="O1877" s="308" t="s">
        <v>13667</v>
      </c>
      <c r="P1877" s="308"/>
      <c r="Q1877" s="313" t="s">
        <v>10054</v>
      </c>
      <c r="R1877" s="993" t="s">
        <v>14928</v>
      </c>
    </row>
    <row r="1878" spans="1:18" ht="15.75" x14ac:dyDescent="0.25">
      <c r="A1878" s="839">
        <v>103096</v>
      </c>
      <c r="B1878" s="560">
        <v>4826.25</v>
      </c>
      <c r="C1878" s="560">
        <v>5</v>
      </c>
      <c r="D1878" s="563">
        <v>44370</v>
      </c>
      <c r="E1878" s="1037">
        <v>2</v>
      </c>
      <c r="F1878" s="563" t="s">
        <v>13655</v>
      </c>
      <c r="G1878" s="190"/>
      <c r="H1878" s="500"/>
      <c r="I1878" s="559" t="s">
        <v>511</v>
      </c>
      <c r="J1878" s="559">
        <v>466</v>
      </c>
      <c r="K1878" s="559">
        <v>43</v>
      </c>
      <c r="L1878" s="559">
        <v>100</v>
      </c>
      <c r="M1878" s="559">
        <v>1</v>
      </c>
      <c r="N1878" s="559">
        <v>1</v>
      </c>
      <c r="O1878" s="186" t="s">
        <v>13713</v>
      </c>
      <c r="P1878" s="190"/>
      <c r="Q1878" s="193" t="s">
        <v>10054</v>
      </c>
      <c r="R1878" s="231" t="s">
        <v>14935</v>
      </c>
    </row>
    <row r="1879" spans="1:18" x14ac:dyDescent="0.25">
      <c r="A1879" s="839">
        <v>103056</v>
      </c>
      <c r="B1879" s="840">
        <v>2687.2</v>
      </c>
      <c r="C1879" s="840">
        <v>80</v>
      </c>
      <c r="D1879" s="842">
        <v>44390</v>
      </c>
      <c r="E1879" s="632">
        <v>10</v>
      </c>
      <c r="F1879" s="563" t="s">
        <v>13655</v>
      </c>
      <c r="G1879" s="190">
        <v>44385</v>
      </c>
      <c r="H1879" s="564"/>
      <c r="I1879" s="559" t="s">
        <v>511</v>
      </c>
      <c r="J1879" s="559">
        <v>58</v>
      </c>
      <c r="K1879" s="559">
        <v>19</v>
      </c>
      <c r="L1879" s="559">
        <v>26</v>
      </c>
      <c r="M1879" s="559">
        <v>0</v>
      </c>
      <c r="N1879" s="559">
        <v>1</v>
      </c>
      <c r="O1879" s="186" t="s">
        <v>545</v>
      </c>
      <c r="P1879" s="190" t="s">
        <v>501</v>
      </c>
      <c r="Q1879" s="193" t="s">
        <v>13937</v>
      </c>
      <c r="R1879" s="231" t="s">
        <v>14934</v>
      </c>
    </row>
    <row r="1880" spans="1:18" x14ac:dyDescent="0.25">
      <c r="A1880" s="846">
        <v>102745</v>
      </c>
      <c r="B1880" s="847">
        <v>6788</v>
      </c>
      <c r="C1880" s="1036">
        <v>18</v>
      </c>
      <c r="D1880" s="848">
        <v>44371</v>
      </c>
      <c r="E1880" s="849">
        <v>5</v>
      </c>
      <c r="F1880" s="472">
        <v>44377</v>
      </c>
      <c r="G1880" s="473">
        <v>44385</v>
      </c>
      <c r="H1880" s="500"/>
      <c r="I1880" s="474" t="s">
        <v>511</v>
      </c>
      <c r="J1880" s="474">
        <v>522</v>
      </c>
      <c r="K1880" s="474">
        <v>0</v>
      </c>
      <c r="L1880" s="474">
        <v>124</v>
      </c>
      <c r="M1880" s="474">
        <v>1</v>
      </c>
      <c r="N1880" s="474">
        <v>1</v>
      </c>
      <c r="O1880" s="526" t="s">
        <v>13672</v>
      </c>
      <c r="P1880" s="473"/>
      <c r="Q1880" s="405"/>
      <c r="R1880" s="887" t="s">
        <v>14934</v>
      </c>
    </row>
    <row r="1881" spans="1:18" x14ac:dyDescent="0.25">
      <c r="A1881" s="846">
        <v>102778</v>
      </c>
      <c r="B1881" s="847">
        <v>8709.6</v>
      </c>
      <c r="C1881" s="847">
        <v>60</v>
      </c>
      <c r="D1881" s="848">
        <v>44358</v>
      </c>
      <c r="E1881" s="849">
        <v>10</v>
      </c>
      <c r="F1881" s="472">
        <v>44371</v>
      </c>
      <c r="G1881" s="473">
        <v>44385</v>
      </c>
      <c r="H1881" s="500"/>
      <c r="I1881" s="474" t="s">
        <v>511</v>
      </c>
      <c r="J1881" s="474">
        <v>642</v>
      </c>
      <c r="K1881" s="474">
        <v>42</v>
      </c>
      <c r="L1881" s="474">
        <v>83</v>
      </c>
      <c r="M1881" s="474">
        <v>1</v>
      </c>
      <c r="N1881" s="474">
        <v>1</v>
      </c>
      <c r="O1881" s="526" t="s">
        <v>13672</v>
      </c>
      <c r="P1881" s="473" t="s">
        <v>15585</v>
      </c>
      <c r="Q1881" s="405" t="s">
        <v>15586</v>
      </c>
      <c r="R1881" s="887" t="s">
        <v>14934</v>
      </c>
    </row>
    <row r="1882" spans="1:18" x14ac:dyDescent="0.25">
      <c r="A1882" s="714">
        <v>100989</v>
      </c>
      <c r="B1882" s="469">
        <v>5266</v>
      </c>
      <c r="C1882" s="469">
        <v>18</v>
      </c>
      <c r="D1882" s="472">
        <v>44370</v>
      </c>
      <c r="E1882" s="474">
        <v>5</v>
      </c>
      <c r="F1882" s="472">
        <v>44376</v>
      </c>
      <c r="G1882" s="473">
        <v>44383</v>
      </c>
      <c r="H1882" s="500"/>
      <c r="I1882" s="474" t="s">
        <v>511</v>
      </c>
      <c r="J1882" s="474">
        <v>939</v>
      </c>
      <c r="K1882" s="474">
        <v>0</v>
      </c>
      <c r="L1882" s="474">
        <v>106</v>
      </c>
      <c r="M1882" s="474">
        <v>1</v>
      </c>
      <c r="N1882" s="474">
        <v>1</v>
      </c>
      <c r="O1882" s="526" t="s">
        <v>13713</v>
      </c>
      <c r="P1882" s="473" t="s">
        <v>15587</v>
      </c>
      <c r="Q1882" s="405"/>
      <c r="R1882" s="230" t="s">
        <v>14935</v>
      </c>
    </row>
    <row r="1883" spans="1:18" x14ac:dyDescent="0.25">
      <c r="A1883" s="714">
        <v>101909</v>
      </c>
      <c r="B1883" s="600">
        <v>2702.5</v>
      </c>
      <c r="C1883" s="600" t="s">
        <v>15588</v>
      </c>
      <c r="D1883" s="604">
        <v>44333</v>
      </c>
      <c r="E1883" s="607">
        <v>5</v>
      </c>
      <c r="F1883" s="472">
        <v>44344</v>
      </c>
      <c r="G1883" s="473">
        <v>44352</v>
      </c>
      <c r="H1883" s="500"/>
      <c r="I1883" s="474" t="s">
        <v>511</v>
      </c>
      <c r="J1883" s="474">
        <v>531</v>
      </c>
      <c r="K1883" s="474">
        <v>0</v>
      </c>
      <c r="L1883" s="474">
        <v>29</v>
      </c>
      <c r="M1883" s="474">
        <v>1</v>
      </c>
      <c r="N1883" s="474">
        <v>1</v>
      </c>
      <c r="O1883" s="526" t="s">
        <v>13667</v>
      </c>
      <c r="P1883" s="473" t="s">
        <v>15587</v>
      </c>
      <c r="Q1883" s="405"/>
      <c r="R1883" s="230" t="s">
        <v>15589</v>
      </c>
    </row>
    <row r="1884" spans="1:18" x14ac:dyDescent="0.25">
      <c r="A1884" s="839">
        <v>103105</v>
      </c>
      <c r="B1884" s="840">
        <v>3051.93</v>
      </c>
      <c r="C1884" s="840">
        <v>21</v>
      </c>
      <c r="D1884" s="842">
        <v>44372</v>
      </c>
      <c r="E1884" s="632">
        <v>3</v>
      </c>
      <c r="F1884" s="563" t="s">
        <v>13655</v>
      </c>
      <c r="G1884" s="190"/>
      <c r="H1884" s="500"/>
      <c r="I1884" s="559" t="s">
        <v>511</v>
      </c>
      <c r="J1884" s="559">
        <v>157</v>
      </c>
      <c r="K1884" s="559">
        <v>26</v>
      </c>
      <c r="L1884" s="559">
        <v>30</v>
      </c>
      <c r="M1884" s="559">
        <v>0</v>
      </c>
      <c r="N1884" s="559">
        <v>1</v>
      </c>
      <c r="O1884" s="186" t="s">
        <v>545</v>
      </c>
      <c r="P1884" s="190" t="s">
        <v>15590</v>
      </c>
      <c r="Q1884" s="193" t="s">
        <v>15591</v>
      </c>
      <c r="R1884" s="231" t="s">
        <v>14944</v>
      </c>
    </row>
    <row r="1885" spans="1:18" x14ac:dyDescent="0.25">
      <c r="A1885" s="714">
        <v>103000</v>
      </c>
      <c r="B1885" s="600">
        <v>4302</v>
      </c>
      <c r="C1885" s="600">
        <v>28</v>
      </c>
      <c r="D1885" s="604">
        <v>44376</v>
      </c>
      <c r="E1885" s="607">
        <v>3</v>
      </c>
      <c r="F1885" s="472">
        <v>44377</v>
      </c>
      <c r="G1885" s="473">
        <v>44378</v>
      </c>
      <c r="H1885" s="500"/>
      <c r="I1885" s="474" t="s">
        <v>511</v>
      </c>
      <c r="J1885" s="474">
        <v>134</v>
      </c>
      <c r="K1885" s="474">
        <v>26</v>
      </c>
      <c r="L1885" s="474">
        <v>46</v>
      </c>
      <c r="M1885" s="474">
        <v>1</v>
      </c>
      <c r="N1885" s="474">
        <v>1</v>
      </c>
      <c r="O1885" s="526" t="s">
        <v>13667</v>
      </c>
      <c r="P1885" s="473" t="s">
        <v>15592</v>
      </c>
      <c r="Q1885" s="405" t="s">
        <v>15591</v>
      </c>
      <c r="R1885" s="230" t="s">
        <v>14944</v>
      </c>
    </row>
    <row r="1886" spans="1:18" x14ac:dyDescent="0.25">
      <c r="A1886" s="1038">
        <v>93544</v>
      </c>
      <c r="B1886" s="1039">
        <v>36396.480000000003</v>
      </c>
      <c r="C1886" s="1039">
        <v>1600</v>
      </c>
      <c r="D1886" s="811">
        <v>44274</v>
      </c>
      <c r="E1886" s="1040">
        <v>20</v>
      </c>
      <c r="F1886" s="811">
        <v>44270</v>
      </c>
      <c r="G1886" s="1041">
        <v>44302</v>
      </c>
      <c r="H1886" s="1042"/>
      <c r="I1886" s="1040" t="s">
        <v>511</v>
      </c>
      <c r="J1886" s="1040">
        <v>239</v>
      </c>
      <c r="K1886" s="1040">
        <v>1</v>
      </c>
      <c r="L1886" s="1040">
        <v>95</v>
      </c>
      <c r="M1886" s="1040">
        <v>1</v>
      </c>
      <c r="N1886" s="1040">
        <v>1</v>
      </c>
      <c r="O1886" s="1043"/>
      <c r="P1886" s="1041" t="s">
        <v>15593</v>
      </c>
      <c r="Q1886" s="1044"/>
      <c r="R1886" s="1045" t="s">
        <v>14944</v>
      </c>
    </row>
    <row r="1887" spans="1:18" x14ac:dyDescent="0.25">
      <c r="A1887" s="756">
        <v>103154</v>
      </c>
      <c r="B1887" s="1046">
        <v>4455</v>
      </c>
      <c r="C1887" s="1046">
        <v>10</v>
      </c>
      <c r="D1887" s="1047">
        <v>44372</v>
      </c>
      <c r="E1887" s="1048">
        <v>1</v>
      </c>
      <c r="F1887" s="759" t="s">
        <v>13655</v>
      </c>
      <c r="G1887" s="859">
        <v>44372</v>
      </c>
      <c r="H1887" s="919"/>
      <c r="I1887" s="760" t="s">
        <v>511</v>
      </c>
      <c r="J1887" s="760">
        <v>99</v>
      </c>
      <c r="K1887" s="760">
        <v>31</v>
      </c>
      <c r="L1887" s="760">
        <v>32</v>
      </c>
      <c r="M1887" s="760">
        <v>0</v>
      </c>
      <c r="N1887" s="760">
        <v>1</v>
      </c>
      <c r="O1887" s="761" t="s">
        <v>545</v>
      </c>
      <c r="P1887" s="859" t="s">
        <v>15594</v>
      </c>
      <c r="Q1887" s="763" t="s">
        <v>15591</v>
      </c>
      <c r="R1887" s="557" t="s">
        <v>14959</v>
      </c>
    </row>
    <row r="1888" spans="1:18" x14ac:dyDescent="0.25">
      <c r="A1888" s="839">
        <v>103105</v>
      </c>
      <c r="B1888" s="840">
        <v>581.32000000000005</v>
      </c>
      <c r="C1888" s="841" t="s">
        <v>2580</v>
      </c>
      <c r="D1888" s="842">
        <v>44372</v>
      </c>
      <c r="E1888" s="632">
        <v>3</v>
      </c>
      <c r="F1888" s="563" t="s">
        <v>13655</v>
      </c>
      <c r="G1888" s="190"/>
      <c r="H1888" s="500"/>
      <c r="I1888" s="559" t="s">
        <v>511</v>
      </c>
      <c r="J1888" s="559">
        <v>157</v>
      </c>
      <c r="K1888" s="559">
        <v>26</v>
      </c>
      <c r="L1888" s="559">
        <v>30</v>
      </c>
      <c r="M1888" s="559">
        <v>0</v>
      </c>
      <c r="N1888" s="559">
        <v>1</v>
      </c>
      <c r="O1888" s="186" t="s">
        <v>545</v>
      </c>
      <c r="P1888" s="190" t="s">
        <v>15595</v>
      </c>
      <c r="Q1888" s="193" t="s">
        <v>15591</v>
      </c>
      <c r="R1888" s="1049" t="s">
        <v>15596</v>
      </c>
    </row>
    <row r="1889" spans="1:18" x14ac:dyDescent="0.25">
      <c r="A1889" s="1050">
        <v>103035</v>
      </c>
      <c r="B1889" s="1051">
        <v>2000</v>
      </c>
      <c r="C1889" s="1052">
        <v>15</v>
      </c>
      <c r="D1889" s="1053">
        <v>44365</v>
      </c>
      <c r="E1889" s="1054">
        <v>5</v>
      </c>
      <c r="F1889" s="1055">
        <v>44369</v>
      </c>
      <c r="G1889" s="666">
        <v>44376</v>
      </c>
      <c r="H1889" s="500"/>
      <c r="I1889" s="1056" t="s">
        <v>511</v>
      </c>
      <c r="J1889" s="1056">
        <v>297</v>
      </c>
      <c r="K1889" s="1056">
        <v>4</v>
      </c>
      <c r="L1889" s="1056">
        <v>83</v>
      </c>
      <c r="M1889" s="1056">
        <v>1</v>
      </c>
      <c r="N1889" s="1056">
        <v>1</v>
      </c>
      <c r="O1889" s="1057" t="s">
        <v>13713</v>
      </c>
      <c r="P1889" s="1057" t="s">
        <v>15597</v>
      </c>
      <c r="Q1889" s="1058"/>
      <c r="R1889" s="1059" t="s">
        <v>15596</v>
      </c>
    </row>
    <row r="1890" spans="1:18" x14ac:dyDescent="0.25">
      <c r="A1890" s="1050">
        <v>103030</v>
      </c>
      <c r="B1890" s="1051">
        <v>4500</v>
      </c>
      <c r="C1890" s="1052">
        <v>50</v>
      </c>
      <c r="D1890" s="1053">
        <v>44372</v>
      </c>
      <c r="E1890" s="1054">
        <v>5</v>
      </c>
      <c r="F1890" s="1055">
        <v>44369</v>
      </c>
      <c r="G1890" s="666">
        <v>44376</v>
      </c>
      <c r="H1890" s="500"/>
      <c r="I1890" s="1056" t="s">
        <v>511</v>
      </c>
      <c r="J1890" s="1056">
        <v>302</v>
      </c>
      <c r="K1890" s="1056">
        <v>2</v>
      </c>
      <c r="L1890" s="1056">
        <v>83</v>
      </c>
      <c r="M1890" s="1056">
        <v>1</v>
      </c>
      <c r="N1890" s="1056">
        <v>1</v>
      </c>
      <c r="O1890" s="1057" t="s">
        <v>13713</v>
      </c>
      <c r="P1890" s="1057" t="s">
        <v>15598</v>
      </c>
      <c r="Q1890" s="1058"/>
      <c r="R1890" s="1059" t="s">
        <v>15596</v>
      </c>
    </row>
    <row r="1891" spans="1:18" x14ac:dyDescent="0.25">
      <c r="A1891" s="1050">
        <v>103033</v>
      </c>
      <c r="B1891" s="1051">
        <v>2000</v>
      </c>
      <c r="C1891" s="1052">
        <v>15</v>
      </c>
      <c r="D1891" s="1053">
        <v>44365</v>
      </c>
      <c r="E1891" s="1054">
        <v>5</v>
      </c>
      <c r="F1891" s="1055">
        <v>44368</v>
      </c>
      <c r="G1891" s="666">
        <v>44375</v>
      </c>
      <c r="H1891" s="500"/>
      <c r="I1891" s="1056" t="s">
        <v>511</v>
      </c>
      <c r="J1891" s="1056">
        <v>303</v>
      </c>
      <c r="K1891" s="1056">
        <v>1</v>
      </c>
      <c r="L1891" s="1056">
        <v>84</v>
      </c>
      <c r="M1891" s="1056">
        <v>1</v>
      </c>
      <c r="N1891" s="1056">
        <v>1</v>
      </c>
      <c r="O1891" s="1057" t="s">
        <v>13713</v>
      </c>
      <c r="P1891" s="1057" t="s">
        <v>15599</v>
      </c>
      <c r="Q1891" s="1058"/>
      <c r="R1891" s="1059" t="s">
        <v>15596</v>
      </c>
    </row>
    <row r="1892" spans="1:18" x14ac:dyDescent="0.25">
      <c r="A1892" s="1060">
        <v>102703</v>
      </c>
      <c r="B1892" s="1061">
        <v>3372.5</v>
      </c>
      <c r="C1892" s="1061">
        <v>10</v>
      </c>
      <c r="D1892" s="1062">
        <v>44375</v>
      </c>
      <c r="E1892" s="1063">
        <v>10</v>
      </c>
      <c r="F1892" s="940">
        <v>44369</v>
      </c>
      <c r="G1892" s="1064">
        <v>44376</v>
      </c>
      <c r="H1892" s="500"/>
      <c r="I1892" s="942" t="s">
        <v>511</v>
      </c>
      <c r="J1892" s="1063">
        <v>462</v>
      </c>
      <c r="K1892" s="1065">
        <v>1</v>
      </c>
      <c r="L1892" s="1065">
        <v>113</v>
      </c>
      <c r="M1892" s="1056">
        <v>1</v>
      </c>
      <c r="N1892" s="1056">
        <v>1</v>
      </c>
      <c r="O1892" s="186" t="s">
        <v>13713</v>
      </c>
      <c r="P1892" s="1066"/>
      <c r="Q1892" s="1058"/>
      <c r="R1892" s="1067" t="s">
        <v>14971</v>
      </c>
    </row>
    <row r="1893" spans="1:18" x14ac:dyDescent="0.25">
      <c r="A1893" s="1027">
        <v>102999</v>
      </c>
      <c r="B1893" s="1068">
        <v>3561.2</v>
      </c>
      <c r="C1893" s="1068">
        <v>20</v>
      </c>
      <c r="D1893" s="1069">
        <v>44370</v>
      </c>
      <c r="E1893" s="1070">
        <v>3</v>
      </c>
      <c r="F1893" s="1030">
        <v>44368</v>
      </c>
      <c r="G1893" s="1032">
        <v>44371</v>
      </c>
      <c r="H1893" s="1030"/>
      <c r="I1893" s="1031" t="s">
        <v>511</v>
      </c>
      <c r="J1893" s="1031">
        <v>237</v>
      </c>
      <c r="K1893" s="1031">
        <v>2</v>
      </c>
      <c r="L1893" s="1031">
        <v>50</v>
      </c>
      <c r="M1893" s="1031">
        <v>1</v>
      </c>
      <c r="N1893" s="1031">
        <v>1</v>
      </c>
      <c r="O1893" s="1033" t="s">
        <v>13667</v>
      </c>
      <c r="P1893" s="1032" t="s">
        <v>15600</v>
      </c>
      <c r="Q1893" s="1034"/>
      <c r="R1893" s="1035"/>
    </row>
    <row r="1894" spans="1:18" x14ac:dyDescent="0.25">
      <c r="A1894" s="846">
        <v>102745</v>
      </c>
      <c r="B1894" s="847">
        <v>400</v>
      </c>
      <c r="C1894" s="1036" t="s">
        <v>15601</v>
      </c>
      <c r="D1894" s="848">
        <v>44371</v>
      </c>
      <c r="E1894" s="849">
        <v>5</v>
      </c>
      <c r="F1894" s="472">
        <v>44364</v>
      </c>
      <c r="G1894" s="473">
        <v>44371</v>
      </c>
      <c r="H1894" s="500"/>
      <c r="I1894" s="474" t="s">
        <v>511</v>
      </c>
      <c r="J1894" s="474">
        <v>522</v>
      </c>
      <c r="K1894" s="474">
        <v>0</v>
      </c>
      <c r="L1894" s="474">
        <v>124</v>
      </c>
      <c r="M1894" s="474">
        <v>1</v>
      </c>
      <c r="N1894" s="474">
        <v>1</v>
      </c>
      <c r="O1894" s="526" t="s">
        <v>13672</v>
      </c>
      <c r="P1894" s="473" t="s">
        <v>15602</v>
      </c>
      <c r="Q1894" s="405"/>
      <c r="R1894" s="887"/>
    </row>
    <row r="1895" spans="1:18" x14ac:dyDescent="0.25">
      <c r="A1895" s="714">
        <v>102836</v>
      </c>
      <c r="B1895" s="469">
        <v>4350</v>
      </c>
      <c r="C1895" s="469">
        <v>37</v>
      </c>
      <c r="D1895" s="472"/>
      <c r="E1895" s="474">
        <v>10</v>
      </c>
      <c r="F1895" s="472">
        <v>44364</v>
      </c>
      <c r="G1895" s="473">
        <v>44371</v>
      </c>
      <c r="H1895" s="500"/>
      <c r="I1895" s="474" t="s">
        <v>511</v>
      </c>
      <c r="J1895" s="474"/>
      <c r="K1895" s="1071"/>
      <c r="L1895" s="1071"/>
      <c r="M1895" s="474"/>
      <c r="N1895" s="474"/>
      <c r="O1895" s="526"/>
      <c r="P1895" s="526" t="s">
        <v>15603</v>
      </c>
      <c r="Q1895" s="1072" t="s">
        <v>15604</v>
      </c>
      <c r="R1895" s="230"/>
    </row>
    <row r="1896" spans="1:18" x14ac:dyDescent="0.25">
      <c r="A1896" s="714">
        <v>101729</v>
      </c>
      <c r="B1896" s="469">
        <v>157.13999999999999</v>
      </c>
      <c r="C1896" s="469">
        <v>1</v>
      </c>
      <c r="D1896" s="472">
        <v>44334</v>
      </c>
      <c r="E1896" s="474">
        <v>10</v>
      </c>
      <c r="F1896" s="472">
        <v>44355</v>
      </c>
      <c r="G1896" s="473">
        <v>44369</v>
      </c>
      <c r="H1896" s="500"/>
      <c r="I1896" s="474" t="s">
        <v>511</v>
      </c>
      <c r="J1896" s="474">
        <v>47</v>
      </c>
      <c r="K1896" s="474">
        <v>67</v>
      </c>
      <c r="L1896" s="474">
        <v>15</v>
      </c>
      <c r="M1896" s="474">
        <v>1</v>
      </c>
      <c r="N1896" s="474">
        <v>1</v>
      </c>
      <c r="O1896" s="526" t="s">
        <v>13667</v>
      </c>
      <c r="P1896" s="473" t="s">
        <v>15605</v>
      </c>
      <c r="Q1896" s="405"/>
      <c r="R1896" s="230" t="s">
        <v>15606</v>
      </c>
    </row>
    <row r="1897" spans="1:18" x14ac:dyDescent="0.25">
      <c r="A1897" s="714">
        <v>101729</v>
      </c>
      <c r="B1897" s="469">
        <v>2985.66</v>
      </c>
      <c r="C1897" s="469">
        <v>19</v>
      </c>
      <c r="D1897" s="472">
        <v>44334</v>
      </c>
      <c r="E1897" s="474">
        <v>10</v>
      </c>
      <c r="F1897" s="472">
        <v>44355</v>
      </c>
      <c r="G1897" s="473">
        <v>44369</v>
      </c>
      <c r="H1897" s="500"/>
      <c r="I1897" s="474" t="s">
        <v>511</v>
      </c>
      <c r="J1897" s="474">
        <v>47</v>
      </c>
      <c r="K1897" s="474">
        <v>67</v>
      </c>
      <c r="L1897" s="474">
        <v>15</v>
      </c>
      <c r="M1897" s="474">
        <v>1</v>
      </c>
      <c r="N1897" s="474">
        <v>1</v>
      </c>
      <c r="O1897" s="526" t="s">
        <v>13667</v>
      </c>
      <c r="P1897" s="473" t="s">
        <v>15605</v>
      </c>
      <c r="Q1897" s="405"/>
      <c r="R1897" s="230" t="s">
        <v>14982</v>
      </c>
    </row>
    <row r="1898" spans="1:18" x14ac:dyDescent="0.25">
      <c r="A1898" s="951">
        <v>102542</v>
      </c>
      <c r="B1898" s="952">
        <v>11008.75</v>
      </c>
      <c r="C1898" s="952">
        <v>25</v>
      </c>
      <c r="D1898" s="953">
        <v>44369</v>
      </c>
      <c r="E1898" s="954">
        <v>10</v>
      </c>
      <c r="F1898" s="563">
        <v>44357</v>
      </c>
      <c r="G1898" s="190" t="s">
        <v>15607</v>
      </c>
      <c r="H1898" s="500"/>
      <c r="I1898" s="559" t="s">
        <v>511</v>
      </c>
      <c r="J1898" s="559">
        <v>1151</v>
      </c>
      <c r="K1898" s="559">
        <v>0</v>
      </c>
      <c r="L1898" s="559">
        <v>162</v>
      </c>
      <c r="M1898" s="559">
        <v>1</v>
      </c>
      <c r="N1898" s="559">
        <v>1</v>
      </c>
      <c r="O1898" s="186" t="s">
        <v>13672</v>
      </c>
      <c r="P1898" s="473" t="s">
        <v>2282</v>
      </c>
      <c r="Q1898" s="193" t="s">
        <v>30</v>
      </c>
      <c r="R1898" s="966" t="s">
        <v>14982</v>
      </c>
    </row>
    <row r="1899" spans="1:18" x14ac:dyDescent="0.25">
      <c r="A1899" s="846">
        <v>101319</v>
      </c>
      <c r="B1899" s="847">
        <v>2983.75</v>
      </c>
      <c r="C1899" s="847">
        <v>5</v>
      </c>
      <c r="D1899" s="848">
        <v>44358</v>
      </c>
      <c r="E1899" s="849">
        <v>10</v>
      </c>
      <c r="F1899" s="472">
        <v>44361</v>
      </c>
      <c r="G1899" s="473">
        <v>44375</v>
      </c>
      <c r="H1899" s="500"/>
      <c r="I1899" s="474" t="s">
        <v>511</v>
      </c>
      <c r="J1899" s="474">
        <v>16</v>
      </c>
      <c r="K1899" s="474">
        <v>3</v>
      </c>
      <c r="L1899" s="474">
        <v>15</v>
      </c>
      <c r="M1899" s="474">
        <v>1</v>
      </c>
      <c r="N1899" s="474">
        <v>1</v>
      </c>
      <c r="O1899" s="526" t="s">
        <v>13667</v>
      </c>
      <c r="P1899" s="473"/>
      <c r="Q1899" s="405" t="s">
        <v>252</v>
      </c>
      <c r="R1899" s="887" t="s">
        <v>14983</v>
      </c>
    </row>
    <row r="1900" spans="1:18" x14ac:dyDescent="0.25">
      <c r="A1900" s="1027">
        <v>103057</v>
      </c>
      <c r="B1900" s="1028">
        <v>2673</v>
      </c>
      <c r="C1900" s="1029" t="s">
        <v>15608</v>
      </c>
      <c r="D1900" s="1030">
        <v>44368</v>
      </c>
      <c r="E1900" s="1031">
        <v>2</v>
      </c>
      <c r="F1900" s="1030" t="s">
        <v>13655</v>
      </c>
      <c r="G1900" s="1032" t="s">
        <v>15609</v>
      </c>
      <c r="H1900" s="701"/>
      <c r="I1900" s="1031" t="s">
        <v>511</v>
      </c>
      <c r="J1900" s="1031">
        <v>488</v>
      </c>
      <c r="K1900" s="1031">
        <v>1</v>
      </c>
      <c r="L1900" s="1031">
        <v>135</v>
      </c>
      <c r="M1900" s="1031">
        <v>1</v>
      </c>
      <c r="N1900" s="1031">
        <v>1</v>
      </c>
      <c r="O1900" s="1033" t="s">
        <v>13713</v>
      </c>
      <c r="P1900" s="1033" t="s">
        <v>15610</v>
      </c>
      <c r="Q1900" s="1034" t="s">
        <v>15576</v>
      </c>
      <c r="R1900" s="1035" t="s">
        <v>14983</v>
      </c>
    </row>
    <row r="1901" spans="1:18" x14ac:dyDescent="0.25">
      <c r="A1901" s="714">
        <v>102205</v>
      </c>
      <c r="B1901" s="469">
        <v>7063.75</v>
      </c>
      <c r="C1901" s="469">
        <v>25</v>
      </c>
      <c r="D1901" s="472">
        <v>44340</v>
      </c>
      <c r="E1901" s="474">
        <v>5</v>
      </c>
      <c r="F1901" s="472">
        <v>44361</v>
      </c>
      <c r="G1901" s="473">
        <v>44365</v>
      </c>
      <c r="H1901" s="500"/>
      <c r="I1901" s="474" t="s">
        <v>511</v>
      </c>
      <c r="J1901" s="474">
        <v>669</v>
      </c>
      <c r="K1901" s="474">
        <v>0</v>
      </c>
      <c r="L1901" s="474">
        <v>139</v>
      </c>
      <c r="M1901" s="474">
        <v>1</v>
      </c>
      <c r="N1901" s="474">
        <v>1</v>
      </c>
      <c r="O1901" s="526" t="s">
        <v>13672</v>
      </c>
      <c r="P1901" s="473" t="s">
        <v>15611</v>
      </c>
      <c r="Q1901" s="405" t="s">
        <v>15591</v>
      </c>
      <c r="R1901" s="998" t="s">
        <v>15612</v>
      </c>
    </row>
    <row r="1902" spans="1:18" x14ac:dyDescent="0.25">
      <c r="A1902" s="846">
        <v>102614</v>
      </c>
      <c r="B1902" s="847">
        <v>3000</v>
      </c>
      <c r="C1902" s="847">
        <v>10</v>
      </c>
      <c r="D1902" s="848">
        <v>44365</v>
      </c>
      <c r="E1902" s="849">
        <v>10</v>
      </c>
      <c r="F1902" s="472">
        <v>44356</v>
      </c>
      <c r="G1902" s="473" t="s">
        <v>15607</v>
      </c>
      <c r="H1902" s="500"/>
      <c r="I1902" s="474" t="s">
        <v>511</v>
      </c>
      <c r="J1902" s="474">
        <v>469</v>
      </c>
      <c r="K1902" s="474">
        <v>42</v>
      </c>
      <c r="L1902" s="474">
        <v>90</v>
      </c>
      <c r="M1902" s="474">
        <v>1</v>
      </c>
      <c r="N1902" s="474">
        <v>1</v>
      </c>
      <c r="O1902" s="526" t="s">
        <v>13719</v>
      </c>
      <c r="P1902" s="473" t="s">
        <v>15605</v>
      </c>
      <c r="Q1902" s="405"/>
      <c r="R1902" s="887" t="s">
        <v>15612</v>
      </c>
    </row>
    <row r="1903" spans="1:18" x14ac:dyDescent="0.25">
      <c r="A1903" s="846">
        <v>102583</v>
      </c>
      <c r="B1903" s="847">
        <v>2569</v>
      </c>
      <c r="C1903" s="847">
        <v>100</v>
      </c>
      <c r="D1903" s="848">
        <v>44358</v>
      </c>
      <c r="E1903" s="849">
        <v>10</v>
      </c>
      <c r="F1903" s="472">
        <v>44351</v>
      </c>
      <c r="G1903" s="473">
        <v>44365</v>
      </c>
      <c r="H1903" s="500"/>
      <c r="I1903" s="474" t="s">
        <v>511</v>
      </c>
      <c r="J1903" s="474">
        <v>42</v>
      </c>
      <c r="K1903" s="474">
        <v>16</v>
      </c>
      <c r="L1903" s="474">
        <v>25</v>
      </c>
      <c r="M1903" s="474">
        <v>1</v>
      </c>
      <c r="N1903" s="474">
        <v>0</v>
      </c>
      <c r="O1903" s="526" t="s">
        <v>798</v>
      </c>
      <c r="P1903" s="473" t="s">
        <v>2282</v>
      </c>
      <c r="Q1903" s="405"/>
      <c r="R1903" s="887" t="s">
        <v>15612</v>
      </c>
    </row>
    <row r="1904" spans="1:18" x14ac:dyDescent="0.25">
      <c r="A1904" s="1073">
        <v>102478</v>
      </c>
      <c r="B1904" s="1074">
        <v>5485.76</v>
      </c>
      <c r="C1904" s="1074">
        <v>32</v>
      </c>
      <c r="D1904" s="1075">
        <v>44362</v>
      </c>
      <c r="E1904" s="1076">
        <v>2</v>
      </c>
      <c r="F1904" s="701">
        <v>44362</v>
      </c>
      <c r="G1904" s="703">
        <v>44364</v>
      </c>
      <c r="H1904" s="701"/>
      <c r="I1904" s="702" t="s">
        <v>511</v>
      </c>
      <c r="J1904" s="702">
        <v>220</v>
      </c>
      <c r="K1904" s="702">
        <v>43</v>
      </c>
      <c r="L1904" s="702">
        <v>63</v>
      </c>
      <c r="M1904" s="702">
        <v>1</v>
      </c>
      <c r="N1904" s="702">
        <v>1</v>
      </c>
      <c r="O1904" s="804" t="s">
        <v>13713</v>
      </c>
      <c r="P1904" s="703"/>
      <c r="Q1904" s="705"/>
      <c r="R1904" s="1077" t="s">
        <v>14986</v>
      </c>
    </row>
    <row r="1905" spans="1:18" x14ac:dyDescent="0.25">
      <c r="A1905" s="846">
        <v>102582</v>
      </c>
      <c r="B1905" s="847">
        <v>3142</v>
      </c>
      <c r="C1905" s="847">
        <v>100</v>
      </c>
      <c r="D1905" s="848">
        <v>44358</v>
      </c>
      <c r="E1905" s="849">
        <v>10</v>
      </c>
      <c r="F1905" s="472">
        <v>44350</v>
      </c>
      <c r="G1905" s="473">
        <v>44364</v>
      </c>
      <c r="H1905" s="500"/>
      <c r="I1905" s="474" t="s">
        <v>511</v>
      </c>
      <c r="J1905" s="474">
        <v>97</v>
      </c>
      <c r="K1905" s="474">
        <v>8</v>
      </c>
      <c r="L1905" s="474">
        <v>32</v>
      </c>
      <c r="M1905" s="474">
        <v>1</v>
      </c>
      <c r="N1905" s="474">
        <v>1</v>
      </c>
      <c r="O1905" s="526" t="s">
        <v>13713</v>
      </c>
      <c r="P1905" s="473" t="s">
        <v>15605</v>
      </c>
      <c r="Q1905" s="405"/>
      <c r="R1905" s="887" t="s">
        <v>14988</v>
      </c>
    </row>
    <row r="1906" spans="1:18" x14ac:dyDescent="0.25">
      <c r="A1906" s="839">
        <v>100996</v>
      </c>
      <c r="B1906" s="560">
        <v>1084.48</v>
      </c>
      <c r="C1906" s="560">
        <v>12</v>
      </c>
      <c r="D1906" s="563">
        <v>44319</v>
      </c>
      <c r="E1906" s="559">
        <v>10</v>
      </c>
      <c r="F1906" s="563">
        <v>44348</v>
      </c>
      <c r="G1906" s="190">
        <v>44362</v>
      </c>
      <c r="H1906" s="500"/>
      <c r="I1906" s="559" t="s">
        <v>511</v>
      </c>
      <c r="J1906" s="559">
        <v>372</v>
      </c>
      <c r="K1906" s="559">
        <v>0</v>
      </c>
      <c r="L1906" s="559">
        <v>94</v>
      </c>
      <c r="M1906" s="559">
        <v>1</v>
      </c>
      <c r="N1906" s="559">
        <v>1</v>
      </c>
      <c r="O1906" s="186" t="s">
        <v>13672</v>
      </c>
      <c r="P1906" s="190" t="s">
        <v>15613</v>
      </c>
      <c r="Q1906" s="193" t="s">
        <v>15591</v>
      </c>
      <c r="R1906" s="1078" t="s">
        <v>15614</v>
      </c>
    </row>
    <row r="1907" spans="1:18" x14ac:dyDescent="0.25">
      <c r="A1907" s="981">
        <v>102528</v>
      </c>
      <c r="B1907" s="982">
        <v>8350.7999999999993</v>
      </c>
      <c r="C1907" s="982">
        <v>40</v>
      </c>
      <c r="D1907" s="983">
        <v>44361</v>
      </c>
      <c r="E1907" s="984">
        <v>5</v>
      </c>
      <c r="F1907" s="985">
        <v>44356</v>
      </c>
      <c r="G1907" s="403">
        <v>44363</v>
      </c>
      <c r="H1907" s="500"/>
      <c r="I1907" s="986" t="s">
        <v>511</v>
      </c>
      <c r="J1907" s="986">
        <v>895</v>
      </c>
      <c r="K1907" s="986">
        <v>5</v>
      </c>
      <c r="L1907" s="986">
        <v>72</v>
      </c>
      <c r="M1907" s="986">
        <v>1</v>
      </c>
      <c r="N1907" s="986">
        <v>1</v>
      </c>
      <c r="O1907" s="400" t="s">
        <v>13672</v>
      </c>
      <c r="P1907" s="403" t="s">
        <v>2282</v>
      </c>
      <c r="Q1907" s="987"/>
      <c r="R1907" s="995" t="s">
        <v>14994</v>
      </c>
    </row>
    <row r="1908" spans="1:18" x14ac:dyDescent="0.25">
      <c r="A1908" s="846">
        <v>102579</v>
      </c>
      <c r="B1908" s="847">
        <v>2680</v>
      </c>
      <c r="C1908" s="847">
        <v>200</v>
      </c>
      <c r="D1908" s="848">
        <v>44358</v>
      </c>
      <c r="E1908" s="849">
        <v>10</v>
      </c>
      <c r="F1908" s="472">
        <v>44350</v>
      </c>
      <c r="G1908" s="473">
        <v>44364</v>
      </c>
      <c r="H1908" s="500"/>
      <c r="I1908" s="474" t="s">
        <v>511</v>
      </c>
      <c r="J1908" s="474">
        <v>43</v>
      </c>
      <c r="K1908" s="474">
        <v>0</v>
      </c>
      <c r="L1908" s="474">
        <v>27</v>
      </c>
      <c r="M1908" s="474">
        <v>0</v>
      </c>
      <c r="N1908" s="474">
        <v>1</v>
      </c>
      <c r="O1908" s="526" t="s">
        <v>640</v>
      </c>
      <c r="P1908" s="473"/>
      <c r="Q1908" s="405"/>
      <c r="R1908" s="887" t="s">
        <v>14994</v>
      </c>
    </row>
    <row r="1909" spans="1:18" x14ac:dyDescent="0.25">
      <c r="A1909" s="846">
        <v>102490</v>
      </c>
      <c r="B1909" s="847">
        <v>4010</v>
      </c>
      <c r="C1909" s="847">
        <v>10</v>
      </c>
      <c r="D1909" s="848">
        <v>44356</v>
      </c>
      <c r="E1909" s="849">
        <v>10</v>
      </c>
      <c r="F1909" s="472">
        <v>44349</v>
      </c>
      <c r="G1909" s="473">
        <v>44363</v>
      </c>
      <c r="H1909" s="500"/>
      <c r="I1909" s="474" t="s">
        <v>511</v>
      </c>
      <c r="J1909" s="474">
        <v>681</v>
      </c>
      <c r="K1909" s="474">
        <v>19</v>
      </c>
      <c r="L1909" s="474">
        <v>154</v>
      </c>
      <c r="M1909" s="474">
        <v>1</v>
      </c>
      <c r="N1909" s="474">
        <v>1</v>
      </c>
      <c r="O1909" s="526" t="s">
        <v>14487</v>
      </c>
      <c r="P1909" s="473" t="s">
        <v>501</v>
      </c>
      <c r="Q1909" s="405"/>
      <c r="R1909" s="887" t="s">
        <v>14994</v>
      </c>
    </row>
    <row r="1910" spans="1:18" x14ac:dyDescent="0.25">
      <c r="A1910" s="714">
        <v>101820</v>
      </c>
      <c r="B1910" s="469">
        <v>2155</v>
      </c>
      <c r="C1910" s="469">
        <v>500</v>
      </c>
      <c r="D1910" s="472">
        <v>44336</v>
      </c>
      <c r="E1910" s="474">
        <v>10</v>
      </c>
      <c r="F1910" s="472">
        <v>44348</v>
      </c>
      <c r="G1910" s="473">
        <v>44362</v>
      </c>
      <c r="H1910" s="500"/>
      <c r="I1910" s="474" t="s">
        <v>511</v>
      </c>
      <c r="J1910" s="474">
        <v>3</v>
      </c>
      <c r="K1910" s="474">
        <v>0</v>
      </c>
      <c r="L1910" s="474">
        <v>3</v>
      </c>
      <c r="M1910" s="474">
        <v>0</v>
      </c>
      <c r="N1910" s="474">
        <v>1</v>
      </c>
      <c r="O1910" s="526" t="s">
        <v>545</v>
      </c>
      <c r="P1910" s="473" t="s">
        <v>15615</v>
      </c>
      <c r="Q1910" s="405"/>
      <c r="R1910" s="230" t="s">
        <v>14994</v>
      </c>
    </row>
    <row r="1911" spans="1:18" x14ac:dyDescent="0.25">
      <c r="A1911" s="951">
        <v>102383</v>
      </c>
      <c r="B1911" s="952">
        <v>3467.5</v>
      </c>
      <c r="C1911" s="952">
        <v>10</v>
      </c>
      <c r="D1911" s="953">
        <v>44361</v>
      </c>
      <c r="E1911" s="954">
        <v>5</v>
      </c>
      <c r="F1911" s="563" t="s">
        <v>13655</v>
      </c>
      <c r="G1911" s="190" t="s">
        <v>15616</v>
      </c>
      <c r="H1911" s="500"/>
      <c r="I1911" s="559" t="s">
        <v>511</v>
      </c>
      <c r="J1911" s="559">
        <v>206</v>
      </c>
      <c r="K1911" s="559">
        <v>3</v>
      </c>
      <c r="L1911" s="559">
        <v>73</v>
      </c>
      <c r="M1911" s="559">
        <v>1</v>
      </c>
      <c r="N1911" s="559">
        <v>1</v>
      </c>
      <c r="O1911" s="186" t="s">
        <v>13667</v>
      </c>
      <c r="P1911" s="190" t="s">
        <v>15605</v>
      </c>
      <c r="Q1911" s="193" t="s">
        <v>14970</v>
      </c>
      <c r="R1911" s="966" t="s">
        <v>15617</v>
      </c>
    </row>
    <row r="1912" spans="1:18" x14ac:dyDescent="0.25">
      <c r="A1912" s="967">
        <v>100889</v>
      </c>
      <c r="B1912" s="968">
        <v>1460.72</v>
      </c>
      <c r="C1912" s="968">
        <v>192</v>
      </c>
      <c r="D1912" s="969">
        <v>44361</v>
      </c>
      <c r="E1912" s="970">
        <v>10</v>
      </c>
      <c r="F1912" s="913">
        <v>44343</v>
      </c>
      <c r="G1912" s="228">
        <v>44361</v>
      </c>
      <c r="H1912" s="917"/>
      <c r="I1912" s="914" t="s">
        <v>511</v>
      </c>
      <c r="J1912" s="914">
        <v>0</v>
      </c>
      <c r="K1912" s="914">
        <v>2</v>
      </c>
      <c r="L1912" s="914">
        <v>0</v>
      </c>
      <c r="M1912" s="914">
        <v>0</v>
      </c>
      <c r="N1912" s="914">
        <v>0</v>
      </c>
      <c r="O1912" s="915">
        <v>0</v>
      </c>
      <c r="P1912" s="228" t="s">
        <v>15618</v>
      </c>
      <c r="Q1912" s="916"/>
      <c r="R1912" s="887" t="s">
        <v>15617</v>
      </c>
    </row>
    <row r="1913" spans="1:18" x14ac:dyDescent="0.25">
      <c r="A1913" s="967">
        <v>101889</v>
      </c>
      <c r="B1913" s="968">
        <v>4654</v>
      </c>
      <c r="C1913" s="968">
        <v>8</v>
      </c>
      <c r="D1913" s="969">
        <v>44361</v>
      </c>
      <c r="E1913" s="970">
        <v>10</v>
      </c>
      <c r="F1913" s="913">
        <v>44343</v>
      </c>
      <c r="G1913" s="228">
        <v>44361</v>
      </c>
      <c r="H1913" s="917"/>
      <c r="I1913" s="914" t="s">
        <v>511</v>
      </c>
      <c r="J1913" s="914">
        <v>251</v>
      </c>
      <c r="K1913" s="914">
        <v>139</v>
      </c>
      <c r="L1913" s="914">
        <v>13</v>
      </c>
      <c r="M1913" s="914">
        <v>1</v>
      </c>
      <c r="N1913" s="914">
        <v>1</v>
      </c>
      <c r="O1913" s="915" t="s">
        <v>13667</v>
      </c>
      <c r="P1913" s="228" t="s">
        <v>15619</v>
      </c>
      <c r="Q1913" s="916"/>
      <c r="R1913" s="887" t="s">
        <v>15002</v>
      </c>
    </row>
    <row r="1914" spans="1:18" x14ac:dyDescent="0.25">
      <c r="A1914" s="1079">
        <v>102660</v>
      </c>
      <c r="B1914" s="1080">
        <v>6386</v>
      </c>
      <c r="C1914" s="1080">
        <v>40</v>
      </c>
      <c r="D1914" s="1081">
        <v>44354</v>
      </c>
      <c r="E1914" s="1082">
        <v>3</v>
      </c>
      <c r="F1914" s="1083">
        <v>44354</v>
      </c>
      <c r="G1914" s="1084">
        <v>44357</v>
      </c>
      <c r="H1914" s="1083"/>
      <c r="I1914" s="1085" t="s">
        <v>511</v>
      </c>
      <c r="J1914" s="1085">
        <v>113</v>
      </c>
      <c r="K1914" s="1085">
        <v>10</v>
      </c>
      <c r="L1914" s="1085">
        <v>33</v>
      </c>
      <c r="M1914" s="1085">
        <v>1</v>
      </c>
      <c r="N1914" s="1085">
        <v>1</v>
      </c>
      <c r="O1914" s="1086" t="s">
        <v>13667</v>
      </c>
      <c r="P1914" s="1084"/>
      <c r="Q1914" s="1087"/>
      <c r="R1914" s="1088" t="s">
        <v>15002</v>
      </c>
    </row>
    <row r="1915" spans="1:18" x14ac:dyDescent="0.25">
      <c r="A1915" s="714">
        <v>99075</v>
      </c>
      <c r="B1915" s="847">
        <v>3905</v>
      </c>
      <c r="C1915" s="847">
        <v>20</v>
      </c>
      <c r="D1915" s="848">
        <v>44314</v>
      </c>
      <c r="E1915" s="849">
        <v>5</v>
      </c>
      <c r="F1915" s="472">
        <v>44349</v>
      </c>
      <c r="G1915" s="1089">
        <v>44356</v>
      </c>
      <c r="H1915" s="500"/>
      <c r="I1915" s="474" t="s">
        <v>511</v>
      </c>
      <c r="J1915" s="849">
        <v>596</v>
      </c>
      <c r="K1915" s="849">
        <v>12</v>
      </c>
      <c r="L1915" s="849">
        <v>75</v>
      </c>
      <c r="M1915" s="474">
        <v>1</v>
      </c>
      <c r="N1915" s="474">
        <v>1</v>
      </c>
      <c r="O1915" s="526" t="s">
        <v>13713</v>
      </c>
      <c r="P1915" s="473" t="s">
        <v>15620</v>
      </c>
      <c r="Q1915" s="405"/>
      <c r="R1915" s="887" t="s">
        <v>15002</v>
      </c>
    </row>
    <row r="1916" spans="1:18" x14ac:dyDescent="0.25">
      <c r="A1916" s="967">
        <v>102485</v>
      </c>
      <c r="B1916" s="968">
        <v>5989</v>
      </c>
      <c r="C1916" s="968">
        <v>100</v>
      </c>
      <c r="D1916" s="969">
        <v>44336</v>
      </c>
      <c r="E1916" s="970">
        <v>5</v>
      </c>
      <c r="F1916" s="913">
        <v>44349</v>
      </c>
      <c r="G1916" s="228">
        <v>44356</v>
      </c>
      <c r="H1916" s="917"/>
      <c r="I1916" s="914" t="s">
        <v>511</v>
      </c>
      <c r="J1916" s="914">
        <v>223</v>
      </c>
      <c r="K1916" s="914">
        <v>14</v>
      </c>
      <c r="L1916" s="914">
        <v>50</v>
      </c>
      <c r="M1916" s="914">
        <v>0</v>
      </c>
      <c r="N1916" s="914">
        <v>1</v>
      </c>
      <c r="O1916" s="915" t="s">
        <v>640</v>
      </c>
      <c r="P1916" s="228" t="s">
        <v>15620</v>
      </c>
      <c r="Q1916" s="916"/>
      <c r="R1916" s="887" t="s">
        <v>15002</v>
      </c>
    </row>
    <row r="1917" spans="1:18" x14ac:dyDescent="0.25">
      <c r="A1917" s="846">
        <v>102455</v>
      </c>
      <c r="B1917" s="847">
        <v>1479.84</v>
      </c>
      <c r="C1917" s="847">
        <v>52</v>
      </c>
      <c r="D1917" s="848">
        <v>44358</v>
      </c>
      <c r="E1917" s="849">
        <v>10</v>
      </c>
      <c r="F1917" s="472">
        <v>44341</v>
      </c>
      <c r="G1917" s="473">
        <v>44356</v>
      </c>
      <c r="H1917" s="500"/>
      <c r="I1917" s="474" t="s">
        <v>511</v>
      </c>
      <c r="J1917" s="474">
        <v>0</v>
      </c>
      <c r="K1917" s="474">
        <v>23</v>
      </c>
      <c r="L1917" s="474">
        <v>0</v>
      </c>
      <c r="M1917" s="474">
        <v>0</v>
      </c>
      <c r="N1917" s="474">
        <v>0</v>
      </c>
      <c r="O1917" s="526">
        <v>0</v>
      </c>
      <c r="P1917" s="473" t="s">
        <v>15618</v>
      </c>
      <c r="Q1917" s="405"/>
      <c r="R1917" s="887" t="s">
        <v>15006</v>
      </c>
    </row>
    <row r="1918" spans="1:18" x14ac:dyDescent="0.25">
      <c r="A1918" s="714">
        <v>102009</v>
      </c>
      <c r="B1918" s="469">
        <v>4742.25</v>
      </c>
      <c r="C1918" s="469">
        <v>1</v>
      </c>
      <c r="D1918" s="472">
        <v>44323</v>
      </c>
      <c r="E1918" s="474">
        <v>5</v>
      </c>
      <c r="F1918" s="472">
        <v>44348</v>
      </c>
      <c r="G1918" s="473">
        <v>44355</v>
      </c>
      <c r="H1918" s="500"/>
      <c r="I1918" s="474" t="s">
        <v>511</v>
      </c>
      <c r="J1918" s="474">
        <v>1551</v>
      </c>
      <c r="K1918" s="474">
        <v>148</v>
      </c>
      <c r="L1918" s="474">
        <v>57</v>
      </c>
      <c r="M1918" s="474">
        <v>0</v>
      </c>
      <c r="N1918" s="474">
        <v>1</v>
      </c>
      <c r="O1918" s="526" t="s">
        <v>545</v>
      </c>
      <c r="P1918" s="473" t="s">
        <v>15619</v>
      </c>
      <c r="Q1918" s="405"/>
      <c r="R1918" s="230" t="s">
        <v>15006</v>
      </c>
    </row>
    <row r="1919" spans="1:18" x14ac:dyDescent="0.25">
      <c r="A1919" s="714">
        <v>100327</v>
      </c>
      <c r="B1919" s="469">
        <v>2989</v>
      </c>
      <c r="C1919" s="785">
        <v>98</v>
      </c>
      <c r="D1919" s="472">
        <v>44329</v>
      </c>
      <c r="E1919" s="474">
        <v>10</v>
      </c>
      <c r="F1919" s="472">
        <v>44341</v>
      </c>
      <c r="G1919" s="473">
        <v>44356</v>
      </c>
      <c r="H1919" s="500"/>
      <c r="I1919" s="474" t="s">
        <v>511</v>
      </c>
      <c r="J1919" s="474">
        <v>59</v>
      </c>
      <c r="K1919" s="474">
        <v>10</v>
      </c>
      <c r="L1919" s="474">
        <v>34</v>
      </c>
      <c r="M1919" s="474">
        <v>1</v>
      </c>
      <c r="N1919" s="474">
        <v>1</v>
      </c>
      <c r="O1919" s="526" t="s">
        <v>13667</v>
      </c>
      <c r="P1919" s="473" t="s">
        <v>15621</v>
      </c>
      <c r="Q1919" s="405"/>
      <c r="R1919" s="230" t="s">
        <v>15009</v>
      </c>
    </row>
    <row r="1920" spans="1:18" x14ac:dyDescent="0.25">
      <c r="A1920" s="714">
        <v>102029</v>
      </c>
      <c r="B1920" s="469">
        <v>5989.6</v>
      </c>
      <c r="C1920" s="469">
        <v>6</v>
      </c>
      <c r="D1920" s="472">
        <v>44322</v>
      </c>
      <c r="E1920" s="474">
        <v>5</v>
      </c>
      <c r="F1920" s="472">
        <v>44348</v>
      </c>
      <c r="G1920" s="473">
        <v>44355</v>
      </c>
      <c r="H1920" s="500"/>
      <c r="I1920" s="474" t="s">
        <v>511</v>
      </c>
      <c r="J1920" s="474">
        <v>1149</v>
      </c>
      <c r="K1920" s="474">
        <v>91</v>
      </c>
      <c r="L1920" s="474">
        <v>99</v>
      </c>
      <c r="M1920" s="474">
        <v>1</v>
      </c>
      <c r="N1920" s="474">
        <v>1</v>
      </c>
      <c r="O1920" s="526" t="s">
        <v>13713</v>
      </c>
      <c r="P1920" s="473" t="s">
        <v>15619</v>
      </c>
      <c r="Q1920" s="405"/>
      <c r="R1920" s="230" t="s">
        <v>15009</v>
      </c>
    </row>
    <row r="1921" spans="1:18" x14ac:dyDescent="0.25">
      <c r="A1921" s="1090">
        <v>102743</v>
      </c>
      <c r="B1921" s="1091">
        <v>2062.4</v>
      </c>
      <c r="C1921" s="1091">
        <v>40</v>
      </c>
      <c r="D1921" s="1092">
        <v>44351</v>
      </c>
      <c r="E1921" s="1093">
        <v>3</v>
      </c>
      <c r="F1921" s="1083">
        <v>44349</v>
      </c>
      <c r="G1921" s="1084">
        <v>44354</v>
      </c>
      <c r="H1921" s="1083"/>
      <c r="I1921" s="1085" t="s">
        <v>511</v>
      </c>
      <c r="J1921" s="1085">
        <v>31</v>
      </c>
      <c r="K1921" s="1085">
        <v>9</v>
      </c>
      <c r="L1921" s="1085">
        <v>15</v>
      </c>
      <c r="M1921" s="1085">
        <v>0</v>
      </c>
      <c r="N1921" s="1085">
        <v>1</v>
      </c>
      <c r="O1921" s="1086" t="s">
        <v>545</v>
      </c>
      <c r="P1921" s="1084"/>
      <c r="Q1921" s="1087"/>
      <c r="R1921" s="1094" t="s">
        <v>15009</v>
      </c>
    </row>
    <row r="1922" spans="1:18" x14ac:dyDescent="0.25">
      <c r="A1922" s="714">
        <v>102626</v>
      </c>
      <c r="B1922" s="600">
        <v>2449.5</v>
      </c>
      <c r="C1922" s="600">
        <v>110</v>
      </c>
      <c r="D1922" s="604">
        <v>44351</v>
      </c>
      <c r="E1922" s="607">
        <v>5</v>
      </c>
      <c r="F1922" s="472">
        <v>44344</v>
      </c>
      <c r="G1922" s="1095">
        <v>44354</v>
      </c>
      <c r="H1922" s="500"/>
      <c r="I1922" s="474" t="s">
        <v>511</v>
      </c>
      <c r="J1922" s="474">
        <v>38</v>
      </c>
      <c r="K1922" s="474">
        <v>6</v>
      </c>
      <c r="L1922" s="474">
        <v>21</v>
      </c>
      <c r="M1922" s="474">
        <v>0</v>
      </c>
      <c r="N1922" s="474">
        <v>1</v>
      </c>
      <c r="O1922" s="526" t="s">
        <v>545</v>
      </c>
      <c r="P1922" s="473" t="s">
        <v>15619</v>
      </c>
      <c r="Q1922" s="405"/>
      <c r="R1922" s="998" t="s">
        <v>15009</v>
      </c>
    </row>
    <row r="1923" spans="1:18" x14ac:dyDescent="0.25">
      <c r="A1923" s="874">
        <v>102600</v>
      </c>
      <c r="B1923" s="875">
        <v>1200</v>
      </c>
      <c r="C1923" s="1096" t="s">
        <v>15622</v>
      </c>
      <c r="D1923" s="876">
        <v>44344</v>
      </c>
      <c r="E1923" s="877">
        <v>3</v>
      </c>
      <c r="F1923" s="476">
        <v>44349</v>
      </c>
      <c r="G1923" s="310">
        <v>44354</v>
      </c>
      <c r="H1923" s="476"/>
      <c r="I1923" s="477" t="s">
        <v>511</v>
      </c>
      <c r="J1923" s="477">
        <v>357</v>
      </c>
      <c r="K1923" s="477">
        <v>8</v>
      </c>
      <c r="L1923" s="477">
        <v>68</v>
      </c>
      <c r="M1923" s="477">
        <v>1</v>
      </c>
      <c r="N1923" s="477">
        <v>1</v>
      </c>
      <c r="O1923" s="308" t="s">
        <v>13667</v>
      </c>
      <c r="P1923" s="310" t="s">
        <v>15623</v>
      </c>
      <c r="Q1923" s="313" t="s">
        <v>15624</v>
      </c>
      <c r="R1923" s="994" t="s">
        <v>15625</v>
      </c>
    </row>
    <row r="1924" spans="1:18" x14ac:dyDescent="0.25">
      <c r="A1924" s="714">
        <v>101731</v>
      </c>
      <c r="B1924" s="469">
        <v>1764</v>
      </c>
      <c r="C1924" s="785">
        <v>42</v>
      </c>
      <c r="D1924" s="472">
        <v>44336</v>
      </c>
      <c r="E1924" s="474">
        <v>5</v>
      </c>
      <c r="F1924" s="472">
        <v>44344</v>
      </c>
      <c r="G1924" s="473">
        <v>44354</v>
      </c>
      <c r="H1924" s="500"/>
      <c r="I1924" s="474" t="s">
        <v>511</v>
      </c>
      <c r="J1924" s="474">
        <v>66</v>
      </c>
      <c r="K1924" s="474">
        <v>26</v>
      </c>
      <c r="L1924" s="474">
        <v>20</v>
      </c>
      <c r="M1924" s="474">
        <v>1</v>
      </c>
      <c r="N1924" s="474">
        <v>1</v>
      </c>
      <c r="O1924" s="526" t="s">
        <v>13667</v>
      </c>
      <c r="P1924" s="473" t="s">
        <v>15619</v>
      </c>
      <c r="Q1924" s="405"/>
      <c r="R1924" s="230" t="s">
        <v>15625</v>
      </c>
    </row>
    <row r="1925" spans="1:18" x14ac:dyDescent="0.25">
      <c r="A1925" s="874">
        <v>102540</v>
      </c>
      <c r="B1925" s="875">
        <v>16545</v>
      </c>
      <c r="C1925" s="1096" t="s">
        <v>15626</v>
      </c>
      <c r="D1925" s="876">
        <v>44348</v>
      </c>
      <c r="E1925" s="877">
        <v>3</v>
      </c>
      <c r="F1925" s="476">
        <v>44348</v>
      </c>
      <c r="G1925" s="310">
        <v>44351</v>
      </c>
      <c r="H1925" s="476"/>
      <c r="I1925" s="477" t="s">
        <v>511</v>
      </c>
      <c r="J1925" s="477">
        <v>20</v>
      </c>
      <c r="K1925" s="477">
        <v>3</v>
      </c>
      <c r="L1925" s="477">
        <v>14</v>
      </c>
      <c r="M1925" s="477">
        <v>1</v>
      </c>
      <c r="N1925" s="477">
        <v>1</v>
      </c>
      <c r="O1925" s="308" t="s">
        <v>13667</v>
      </c>
      <c r="P1925" s="310" t="s">
        <v>15627</v>
      </c>
      <c r="Q1925" s="313"/>
      <c r="R1925" s="994" t="s">
        <v>15625</v>
      </c>
    </row>
    <row r="1926" spans="1:18" x14ac:dyDescent="0.25">
      <c r="A1926" s="1097">
        <v>102523</v>
      </c>
      <c r="B1926" s="1098">
        <v>2374.4</v>
      </c>
      <c r="C1926" s="1098">
        <v>20</v>
      </c>
      <c r="D1926" s="1099">
        <v>44351</v>
      </c>
      <c r="E1926" s="1100">
        <v>5</v>
      </c>
      <c r="F1926" s="913">
        <v>44343</v>
      </c>
      <c r="G1926" s="228">
        <v>44351</v>
      </c>
      <c r="H1926" s="917"/>
      <c r="I1926" s="914" t="s">
        <v>511</v>
      </c>
      <c r="J1926" s="914">
        <v>236</v>
      </c>
      <c r="K1926" s="914">
        <v>40</v>
      </c>
      <c r="L1926" s="914">
        <v>67</v>
      </c>
      <c r="M1926" s="914">
        <v>1</v>
      </c>
      <c r="N1926" s="914">
        <v>1</v>
      </c>
      <c r="O1926" s="915" t="s">
        <v>13667</v>
      </c>
      <c r="P1926" s="228"/>
      <c r="Q1926" s="916"/>
      <c r="R1926" s="230" t="s">
        <v>15012</v>
      </c>
    </row>
    <row r="1927" spans="1:18" x14ac:dyDescent="0.25">
      <c r="A1927" s="1097">
        <v>102650</v>
      </c>
      <c r="B1927" s="1098">
        <v>4802.5</v>
      </c>
      <c r="C1927" s="1098">
        <v>15</v>
      </c>
      <c r="D1927" s="1099">
        <v>44354</v>
      </c>
      <c r="E1927" s="1100">
        <v>4</v>
      </c>
      <c r="F1927" s="913">
        <v>44344</v>
      </c>
      <c r="G1927" s="228">
        <v>44351</v>
      </c>
      <c r="H1927" s="917"/>
      <c r="I1927" s="914" t="s">
        <v>511</v>
      </c>
      <c r="J1927" s="914">
        <v>120</v>
      </c>
      <c r="K1927" s="914">
        <v>27</v>
      </c>
      <c r="L1927" s="914">
        <v>52</v>
      </c>
      <c r="M1927" s="914">
        <v>1</v>
      </c>
      <c r="N1927" s="914">
        <v>1</v>
      </c>
      <c r="O1927" s="915" t="s">
        <v>13667</v>
      </c>
      <c r="P1927" s="228"/>
      <c r="Q1927" s="916"/>
      <c r="R1927" s="230" t="s">
        <v>15012</v>
      </c>
    </row>
    <row r="1928" spans="1:18" x14ac:dyDescent="0.25">
      <c r="A1928" s="714">
        <v>102206</v>
      </c>
      <c r="B1928" s="469">
        <v>7611.95</v>
      </c>
      <c r="C1928" s="469">
        <v>23</v>
      </c>
      <c r="D1928" s="472">
        <v>44333</v>
      </c>
      <c r="E1928" s="474">
        <v>5</v>
      </c>
      <c r="F1928" s="472">
        <v>44343</v>
      </c>
      <c r="G1928" s="473">
        <v>44351</v>
      </c>
      <c r="H1928" s="500"/>
      <c r="I1928" s="474" t="s">
        <v>511</v>
      </c>
      <c r="J1928" s="474">
        <v>776</v>
      </c>
      <c r="K1928" s="474">
        <v>15</v>
      </c>
      <c r="L1928" s="474">
        <v>114</v>
      </c>
      <c r="M1928" s="474">
        <v>1</v>
      </c>
      <c r="N1928" s="474">
        <v>1</v>
      </c>
      <c r="O1928" s="526" t="s">
        <v>13672</v>
      </c>
      <c r="P1928" s="473" t="s">
        <v>15628</v>
      </c>
      <c r="Q1928" s="405" t="s">
        <v>15591</v>
      </c>
      <c r="R1928" s="230" t="s">
        <v>15012</v>
      </c>
    </row>
    <row r="1929" spans="1:18" x14ac:dyDescent="0.25">
      <c r="A1929" s="846">
        <v>102107</v>
      </c>
      <c r="B1929" s="847">
        <v>2960</v>
      </c>
      <c r="C1929" s="1036" t="s">
        <v>15629</v>
      </c>
      <c r="D1929" s="848">
        <v>44342</v>
      </c>
      <c r="E1929" s="849">
        <v>5</v>
      </c>
      <c r="F1929" s="472">
        <v>44340</v>
      </c>
      <c r="G1929" s="473">
        <v>44349</v>
      </c>
      <c r="H1929" s="500"/>
      <c r="I1929" s="474" t="s">
        <v>511</v>
      </c>
      <c r="J1929" s="474">
        <v>103</v>
      </c>
      <c r="K1929" s="474">
        <v>0</v>
      </c>
      <c r="L1929" s="474">
        <v>50</v>
      </c>
      <c r="M1929" s="474">
        <v>1</v>
      </c>
      <c r="N1929" s="474">
        <v>1</v>
      </c>
      <c r="O1929" s="526" t="s">
        <v>13713</v>
      </c>
      <c r="P1929" s="473" t="s">
        <v>15630</v>
      </c>
      <c r="Q1929" s="405"/>
      <c r="R1929" s="887" t="s">
        <v>15013</v>
      </c>
    </row>
    <row r="1930" spans="1:18" x14ac:dyDescent="0.25">
      <c r="A1930" s="874">
        <v>102418</v>
      </c>
      <c r="B1930" s="875">
        <v>10080</v>
      </c>
      <c r="C1930" s="875">
        <v>14</v>
      </c>
      <c r="D1930" s="876">
        <v>44337</v>
      </c>
      <c r="E1930" s="877">
        <v>3</v>
      </c>
      <c r="F1930" s="476" t="s">
        <v>13655</v>
      </c>
      <c r="G1930" s="310">
        <v>44349</v>
      </c>
      <c r="H1930" s="476"/>
      <c r="I1930" s="477" t="s">
        <v>511</v>
      </c>
      <c r="J1930" s="477">
        <v>565</v>
      </c>
      <c r="K1930" s="477">
        <v>1</v>
      </c>
      <c r="L1930" s="477">
        <v>128</v>
      </c>
      <c r="M1930" s="477">
        <v>1</v>
      </c>
      <c r="N1930" s="477">
        <v>1</v>
      </c>
      <c r="O1930" s="308" t="s">
        <v>13672</v>
      </c>
      <c r="P1930" s="310" t="s">
        <v>15631</v>
      </c>
      <c r="Q1930" s="313" t="s">
        <v>14970</v>
      </c>
      <c r="R1930" s="994" t="s">
        <v>15013</v>
      </c>
    </row>
    <row r="1931" spans="1:18" x14ac:dyDescent="0.25">
      <c r="A1931" s="1097">
        <v>102179</v>
      </c>
      <c r="B1931" s="909">
        <v>8918</v>
      </c>
      <c r="C1931" s="909">
        <v>100</v>
      </c>
      <c r="D1931" s="913">
        <v>44333</v>
      </c>
      <c r="E1931" s="914">
        <v>10</v>
      </c>
      <c r="F1931" s="913">
        <v>44335</v>
      </c>
      <c r="G1931" s="228">
        <v>44350</v>
      </c>
      <c r="H1931" s="917"/>
      <c r="I1931" s="914" t="s">
        <v>511</v>
      </c>
      <c r="J1931" s="914">
        <v>354</v>
      </c>
      <c r="K1931" s="914">
        <v>0</v>
      </c>
      <c r="L1931" s="914">
        <v>14</v>
      </c>
      <c r="M1931" s="914">
        <v>1</v>
      </c>
      <c r="N1931" s="914">
        <v>1</v>
      </c>
      <c r="O1931" s="915" t="s">
        <v>13672</v>
      </c>
      <c r="P1931" s="228"/>
      <c r="Q1931" s="1101"/>
      <c r="R1931" s="998" t="s">
        <v>15013</v>
      </c>
    </row>
    <row r="1932" spans="1:18" x14ac:dyDescent="0.25">
      <c r="A1932" s="714">
        <v>102045</v>
      </c>
      <c r="B1932" s="469">
        <v>5506</v>
      </c>
      <c r="C1932" s="469">
        <v>25</v>
      </c>
      <c r="D1932" s="472">
        <v>44334</v>
      </c>
      <c r="E1932" s="474">
        <v>5</v>
      </c>
      <c r="F1932" s="472">
        <v>44337</v>
      </c>
      <c r="G1932" s="473">
        <v>44350</v>
      </c>
      <c r="H1932" s="500"/>
      <c r="I1932" s="474" t="s">
        <v>511</v>
      </c>
      <c r="J1932" s="474">
        <v>272</v>
      </c>
      <c r="K1932" s="474">
        <v>81</v>
      </c>
      <c r="L1932" s="474">
        <v>25</v>
      </c>
      <c r="M1932" s="474">
        <v>0</v>
      </c>
      <c r="N1932" s="474">
        <v>1</v>
      </c>
      <c r="O1932" s="526" t="s">
        <v>640</v>
      </c>
      <c r="P1932" s="473" t="s">
        <v>15632</v>
      </c>
      <c r="Q1932" s="405"/>
      <c r="R1932" s="998" t="s">
        <v>15013</v>
      </c>
    </row>
    <row r="1933" spans="1:18" x14ac:dyDescent="0.25">
      <c r="A1933" s="714">
        <v>102221</v>
      </c>
      <c r="B1933" s="469">
        <v>14511.2</v>
      </c>
      <c r="C1933" s="469">
        <v>680</v>
      </c>
      <c r="D1933" s="472">
        <v>44349</v>
      </c>
      <c r="E1933" s="474">
        <v>15</v>
      </c>
      <c r="F1933" s="472">
        <v>44328</v>
      </c>
      <c r="G1933" s="473">
        <v>44349</v>
      </c>
      <c r="H1933" s="500"/>
      <c r="I1933" s="474" t="s">
        <v>511</v>
      </c>
      <c r="J1933" s="474">
        <v>97</v>
      </c>
      <c r="K1933" s="474">
        <v>0</v>
      </c>
      <c r="L1933" s="474">
        <v>18</v>
      </c>
      <c r="M1933" s="474">
        <v>1</v>
      </c>
      <c r="N1933" s="474">
        <v>1</v>
      </c>
      <c r="O1933" s="526" t="s">
        <v>13667</v>
      </c>
      <c r="P1933" s="473" t="s">
        <v>15633</v>
      </c>
      <c r="Q1933" s="1101"/>
      <c r="R1933" s="998" t="s">
        <v>15013</v>
      </c>
    </row>
    <row r="1934" spans="1:18" x14ac:dyDescent="0.25">
      <c r="A1934" s="874">
        <v>102600</v>
      </c>
      <c r="B1934" s="875">
        <v>1200</v>
      </c>
      <c r="C1934" s="1096" t="s">
        <v>15634</v>
      </c>
      <c r="D1934" s="876">
        <v>44344</v>
      </c>
      <c r="E1934" s="877">
        <v>3</v>
      </c>
      <c r="F1934" s="476">
        <v>44342</v>
      </c>
      <c r="G1934" s="310">
        <v>44348</v>
      </c>
      <c r="H1934" s="476"/>
      <c r="I1934" s="477" t="s">
        <v>511</v>
      </c>
      <c r="J1934" s="477">
        <v>357</v>
      </c>
      <c r="K1934" s="477">
        <v>8</v>
      </c>
      <c r="L1934" s="477">
        <v>68</v>
      </c>
      <c r="M1934" s="477">
        <v>1</v>
      </c>
      <c r="N1934" s="477">
        <v>1</v>
      </c>
      <c r="O1934" s="308" t="s">
        <v>13667</v>
      </c>
      <c r="P1934" s="310" t="s">
        <v>15635</v>
      </c>
      <c r="Q1934" s="313"/>
      <c r="R1934" s="994" t="s">
        <v>15013</v>
      </c>
    </row>
    <row r="1935" spans="1:18" x14ac:dyDescent="0.25">
      <c r="A1935" s="714">
        <v>101152</v>
      </c>
      <c r="B1935" s="469">
        <v>840</v>
      </c>
      <c r="C1935" s="469">
        <v>6</v>
      </c>
      <c r="D1935" s="472">
        <v>44335</v>
      </c>
      <c r="E1935" s="474">
        <v>10</v>
      </c>
      <c r="F1935" s="472">
        <v>44336</v>
      </c>
      <c r="G1935" s="473">
        <v>44350</v>
      </c>
      <c r="H1935" s="500"/>
      <c r="I1935" s="474" t="s">
        <v>511</v>
      </c>
      <c r="J1935" s="474">
        <v>487</v>
      </c>
      <c r="K1935" s="474">
        <v>50</v>
      </c>
      <c r="L1935" s="474">
        <v>81</v>
      </c>
      <c r="M1935" s="474">
        <v>1</v>
      </c>
      <c r="N1935" s="474">
        <v>1</v>
      </c>
      <c r="O1935" s="526"/>
      <c r="P1935" s="473"/>
      <c r="Q1935" s="405"/>
      <c r="R1935" s="998" t="s">
        <v>15018</v>
      </c>
    </row>
    <row r="1936" spans="1:18" x14ac:dyDescent="0.25">
      <c r="A1936" s="839">
        <v>101664</v>
      </c>
      <c r="B1936" s="560">
        <v>47750</v>
      </c>
      <c r="C1936" s="560">
        <v>4775</v>
      </c>
      <c r="D1936" s="563">
        <v>44335</v>
      </c>
      <c r="E1936" s="559">
        <v>7</v>
      </c>
      <c r="F1936" s="563" t="s">
        <v>13655</v>
      </c>
      <c r="G1936" s="190" t="s">
        <v>3677</v>
      </c>
      <c r="H1936" s="500"/>
      <c r="I1936" s="559" t="s">
        <v>511</v>
      </c>
      <c r="J1936" s="559">
        <v>1</v>
      </c>
      <c r="K1936" s="559">
        <v>3</v>
      </c>
      <c r="L1936" s="559">
        <v>1</v>
      </c>
      <c r="M1936" s="559">
        <v>1</v>
      </c>
      <c r="N1936" s="559">
        <v>0</v>
      </c>
      <c r="O1936" s="186" t="s">
        <v>798</v>
      </c>
      <c r="P1936" s="190" t="s">
        <v>15636</v>
      </c>
      <c r="Q1936" s="193" t="s">
        <v>14970</v>
      </c>
      <c r="R1936" s="231" t="s">
        <v>15637</v>
      </c>
    </row>
    <row r="1937" spans="1:18" x14ac:dyDescent="0.25">
      <c r="A1937" s="714">
        <v>100811</v>
      </c>
      <c r="B1937" s="469">
        <v>3139.6</v>
      </c>
      <c r="C1937" s="469">
        <v>6</v>
      </c>
      <c r="D1937" s="472">
        <v>44343</v>
      </c>
      <c r="E1937" s="474">
        <v>10</v>
      </c>
      <c r="F1937" s="472">
        <v>44334</v>
      </c>
      <c r="G1937" s="473">
        <v>44349</v>
      </c>
      <c r="H1937" s="500"/>
      <c r="I1937" s="474" t="s">
        <v>511</v>
      </c>
      <c r="J1937" s="474">
        <v>936</v>
      </c>
      <c r="K1937" s="474">
        <v>8</v>
      </c>
      <c r="L1937" s="474">
        <v>48</v>
      </c>
      <c r="M1937" s="474">
        <v>1</v>
      </c>
      <c r="N1937" s="474">
        <v>1</v>
      </c>
      <c r="O1937" s="526" t="s">
        <v>13667</v>
      </c>
      <c r="P1937" s="473" t="s">
        <v>15630</v>
      </c>
      <c r="Q1937" s="1101"/>
      <c r="R1937" s="998" t="s">
        <v>15637</v>
      </c>
    </row>
    <row r="1938" spans="1:18" x14ac:dyDescent="0.25">
      <c r="A1938" s="874">
        <v>102474</v>
      </c>
      <c r="B1938" s="875">
        <v>16545</v>
      </c>
      <c r="C1938" s="875">
        <v>140</v>
      </c>
      <c r="D1938" s="876">
        <v>44348</v>
      </c>
      <c r="E1938" s="877">
        <v>3</v>
      </c>
      <c r="F1938" s="476">
        <v>44341</v>
      </c>
      <c r="G1938" s="310">
        <v>44344</v>
      </c>
      <c r="H1938" s="476"/>
      <c r="I1938" s="477" t="s">
        <v>511</v>
      </c>
      <c r="J1938" s="477">
        <v>20</v>
      </c>
      <c r="K1938" s="477">
        <v>3</v>
      </c>
      <c r="L1938" s="477">
        <v>14</v>
      </c>
      <c r="M1938" s="477">
        <v>1</v>
      </c>
      <c r="N1938" s="477">
        <v>1</v>
      </c>
      <c r="O1938" s="308" t="s">
        <v>13667</v>
      </c>
      <c r="P1938" s="310" t="s">
        <v>15638</v>
      </c>
      <c r="Q1938" s="313"/>
      <c r="R1938" s="994" t="s">
        <v>15637</v>
      </c>
    </row>
    <row r="1939" spans="1:18" x14ac:dyDescent="0.25">
      <c r="A1939" s="874">
        <v>102271</v>
      </c>
      <c r="B1939" s="875">
        <v>110.84</v>
      </c>
      <c r="C1939" s="875">
        <v>6</v>
      </c>
      <c r="D1939" s="876">
        <v>44341</v>
      </c>
      <c r="E1939" s="877">
        <v>3</v>
      </c>
      <c r="F1939" s="476">
        <v>44337</v>
      </c>
      <c r="G1939" s="310" t="s">
        <v>15639</v>
      </c>
      <c r="H1939" s="476" t="s">
        <v>3677</v>
      </c>
      <c r="I1939" s="477" t="s">
        <v>511</v>
      </c>
      <c r="J1939" s="477">
        <v>13</v>
      </c>
      <c r="K1939" s="477">
        <v>0</v>
      </c>
      <c r="L1939" s="477">
        <v>3</v>
      </c>
      <c r="M1939" s="477">
        <v>0</v>
      </c>
      <c r="N1939" s="477">
        <v>1</v>
      </c>
      <c r="O1939" s="308" t="s">
        <v>545</v>
      </c>
      <c r="P1939" s="310"/>
      <c r="Q1939" s="1102" t="s">
        <v>30</v>
      </c>
      <c r="R1939" s="1103" t="s">
        <v>15637</v>
      </c>
    </row>
    <row r="1940" spans="1:18" x14ac:dyDescent="0.25">
      <c r="A1940" s="874">
        <v>102271</v>
      </c>
      <c r="B1940" s="875">
        <v>1921.16</v>
      </c>
      <c r="C1940" s="1096" t="s">
        <v>15640</v>
      </c>
      <c r="D1940" s="876">
        <v>44341</v>
      </c>
      <c r="E1940" s="877">
        <v>3</v>
      </c>
      <c r="F1940" s="476">
        <v>44337</v>
      </c>
      <c r="G1940" s="310">
        <v>44344</v>
      </c>
      <c r="H1940" s="476"/>
      <c r="I1940" s="477" t="s">
        <v>511</v>
      </c>
      <c r="J1940" s="477">
        <v>13</v>
      </c>
      <c r="K1940" s="477">
        <v>0</v>
      </c>
      <c r="L1940" s="477">
        <v>3</v>
      </c>
      <c r="M1940" s="477">
        <v>0</v>
      </c>
      <c r="N1940" s="477">
        <v>1</v>
      </c>
      <c r="O1940" s="308" t="s">
        <v>545</v>
      </c>
      <c r="P1940" s="310"/>
      <c r="Q1940" s="1102" t="s">
        <v>15641</v>
      </c>
      <c r="R1940" s="1103" t="s">
        <v>15637</v>
      </c>
    </row>
    <row r="1941" spans="1:18" x14ac:dyDescent="0.25">
      <c r="A1941" s="714">
        <v>102114</v>
      </c>
      <c r="B1941" s="469">
        <v>11364.5</v>
      </c>
      <c r="C1941" s="469">
        <v>85</v>
      </c>
      <c r="D1941" s="472">
        <v>44343</v>
      </c>
      <c r="E1941" s="474">
        <v>20</v>
      </c>
      <c r="F1941" s="472">
        <v>44327</v>
      </c>
      <c r="G1941" s="473">
        <v>44344</v>
      </c>
      <c r="H1941" s="500"/>
      <c r="I1941" s="474" t="s">
        <v>511</v>
      </c>
      <c r="J1941" s="474">
        <v>562</v>
      </c>
      <c r="K1941" s="474">
        <v>18</v>
      </c>
      <c r="L1941" s="474">
        <v>120</v>
      </c>
      <c r="M1941" s="474">
        <v>1</v>
      </c>
      <c r="N1941" s="474">
        <v>1</v>
      </c>
      <c r="O1941" s="526" t="s">
        <v>13672</v>
      </c>
      <c r="P1941" s="473" t="s">
        <v>15642</v>
      </c>
      <c r="Q1941" s="405"/>
      <c r="R1941" s="230" t="s">
        <v>15024</v>
      </c>
    </row>
    <row r="1942" spans="1:18" x14ac:dyDescent="0.25">
      <c r="A1942" s="874">
        <v>102418</v>
      </c>
      <c r="B1942" s="875">
        <v>5040</v>
      </c>
      <c r="C1942" s="875">
        <v>7</v>
      </c>
      <c r="D1942" s="876">
        <v>44337</v>
      </c>
      <c r="E1942" s="877">
        <v>3</v>
      </c>
      <c r="F1942" s="476" t="s">
        <v>13655</v>
      </c>
      <c r="G1942" s="310">
        <v>44340</v>
      </c>
      <c r="H1942" s="476"/>
      <c r="I1942" s="477" t="s">
        <v>511</v>
      </c>
      <c r="J1942" s="477">
        <v>565</v>
      </c>
      <c r="K1942" s="477">
        <v>1</v>
      </c>
      <c r="L1942" s="477">
        <v>128</v>
      </c>
      <c r="M1942" s="477">
        <v>1</v>
      </c>
      <c r="N1942" s="477">
        <v>1</v>
      </c>
      <c r="O1942" s="308" t="s">
        <v>13672</v>
      </c>
      <c r="P1942" s="310" t="s">
        <v>15631</v>
      </c>
      <c r="Q1942" s="313" t="s">
        <v>14970</v>
      </c>
      <c r="R1942" s="994" t="s">
        <v>15031</v>
      </c>
    </row>
    <row r="1943" spans="1:18" x14ac:dyDescent="0.25">
      <c r="A1943" s="714">
        <v>102158</v>
      </c>
      <c r="B1943" s="469">
        <v>2938</v>
      </c>
      <c r="C1943" s="469">
        <v>16</v>
      </c>
      <c r="D1943" s="472">
        <v>44344</v>
      </c>
      <c r="E1943" s="474">
        <v>10</v>
      </c>
      <c r="F1943" s="472">
        <v>44333</v>
      </c>
      <c r="G1943" s="473">
        <v>44348</v>
      </c>
      <c r="H1943" s="500"/>
      <c r="I1943" s="474" t="s">
        <v>511</v>
      </c>
      <c r="J1943" s="474">
        <v>3</v>
      </c>
      <c r="K1943" s="474">
        <v>0</v>
      </c>
      <c r="L1943" s="474">
        <v>3</v>
      </c>
      <c r="M1943" s="474">
        <v>0</v>
      </c>
      <c r="N1943" s="474">
        <v>1</v>
      </c>
      <c r="O1943" s="526" t="s">
        <v>545</v>
      </c>
      <c r="P1943" s="473"/>
      <c r="Q1943" s="1101"/>
      <c r="R1943" s="998" t="s">
        <v>15031</v>
      </c>
    </row>
    <row r="1944" spans="1:18" x14ac:dyDescent="0.25">
      <c r="A1944" s="714">
        <v>102213</v>
      </c>
      <c r="B1944" s="469">
        <v>3412.3</v>
      </c>
      <c r="C1944" s="469">
        <v>39</v>
      </c>
      <c r="D1944" s="472">
        <v>44333</v>
      </c>
      <c r="E1944" s="474">
        <v>5</v>
      </c>
      <c r="F1944" s="472">
        <v>44335</v>
      </c>
      <c r="G1944" s="473">
        <v>44342</v>
      </c>
      <c r="H1944" s="500"/>
      <c r="I1944" s="474" t="s">
        <v>511</v>
      </c>
      <c r="J1944" s="474">
        <v>95</v>
      </c>
      <c r="K1944" s="474">
        <v>21</v>
      </c>
      <c r="L1944" s="474">
        <v>34</v>
      </c>
      <c r="M1944" s="474">
        <v>1</v>
      </c>
      <c r="N1944" s="474">
        <v>1</v>
      </c>
      <c r="O1944" s="526" t="s">
        <v>13667</v>
      </c>
      <c r="P1944" s="473" t="s">
        <v>15642</v>
      </c>
      <c r="Q1944" s="916"/>
      <c r="R1944" s="998" t="s">
        <v>15031</v>
      </c>
    </row>
    <row r="1945" spans="1:18" x14ac:dyDescent="0.25">
      <c r="A1945" s="846">
        <v>102423</v>
      </c>
      <c r="B1945" s="847">
        <v>700</v>
      </c>
      <c r="C1945" s="847">
        <v>100</v>
      </c>
      <c r="D1945" s="848">
        <v>44349</v>
      </c>
      <c r="E1945" s="849">
        <v>5</v>
      </c>
      <c r="F1945" s="472">
        <v>44336</v>
      </c>
      <c r="G1945" s="473">
        <v>44343</v>
      </c>
      <c r="H1945" s="500"/>
      <c r="I1945" s="474" t="s">
        <v>511</v>
      </c>
      <c r="J1945" s="474">
        <v>3</v>
      </c>
      <c r="K1945" s="474">
        <v>0</v>
      </c>
      <c r="L1945" s="474">
        <v>3</v>
      </c>
      <c r="M1945" s="474">
        <v>0</v>
      </c>
      <c r="N1945" s="474">
        <v>1</v>
      </c>
      <c r="O1945" s="526" t="s">
        <v>545</v>
      </c>
      <c r="P1945" s="473" t="s">
        <v>15643</v>
      </c>
      <c r="Q1945" s="405"/>
      <c r="R1945" s="998" t="s">
        <v>15031</v>
      </c>
    </row>
    <row r="1946" spans="1:18" x14ac:dyDescent="0.25">
      <c r="A1946" s="874">
        <v>102362</v>
      </c>
      <c r="B1946" s="875">
        <v>5787.5</v>
      </c>
      <c r="C1946" s="875">
        <v>10</v>
      </c>
      <c r="D1946" s="876">
        <v>44336</v>
      </c>
      <c r="E1946" s="877">
        <v>3</v>
      </c>
      <c r="F1946" s="476">
        <v>44336</v>
      </c>
      <c r="G1946" s="310">
        <v>44341</v>
      </c>
      <c r="H1946" s="476"/>
      <c r="I1946" s="477" t="s">
        <v>511</v>
      </c>
      <c r="J1946" s="477">
        <v>354</v>
      </c>
      <c r="K1946" s="477">
        <v>40</v>
      </c>
      <c r="L1946" s="477">
        <v>84</v>
      </c>
      <c r="M1946" s="477">
        <v>0</v>
      </c>
      <c r="N1946" s="477">
        <v>1</v>
      </c>
      <c r="O1946" s="308" t="s">
        <v>640</v>
      </c>
      <c r="P1946" s="310" t="s">
        <v>15644</v>
      </c>
      <c r="Q1946" s="313"/>
      <c r="R1946" s="994" t="s">
        <v>15032</v>
      </c>
    </row>
    <row r="1947" spans="1:18" x14ac:dyDescent="0.25">
      <c r="A1947" s="874">
        <v>102418</v>
      </c>
      <c r="B1947" s="875">
        <v>2880</v>
      </c>
      <c r="C1947" s="875">
        <v>4</v>
      </c>
      <c r="D1947" s="876">
        <v>44337</v>
      </c>
      <c r="E1947" s="877">
        <v>3</v>
      </c>
      <c r="F1947" s="476" t="s">
        <v>13655</v>
      </c>
      <c r="G1947" s="310">
        <v>44340</v>
      </c>
      <c r="H1947" s="476"/>
      <c r="I1947" s="477" t="s">
        <v>511</v>
      </c>
      <c r="J1947" s="477">
        <v>565</v>
      </c>
      <c r="K1947" s="477">
        <v>1</v>
      </c>
      <c r="L1947" s="477">
        <v>128</v>
      </c>
      <c r="M1947" s="477">
        <v>1</v>
      </c>
      <c r="N1947" s="477">
        <v>1</v>
      </c>
      <c r="O1947" s="308" t="s">
        <v>13672</v>
      </c>
      <c r="P1947" s="310" t="s">
        <v>15631</v>
      </c>
      <c r="Q1947" s="313" t="s">
        <v>14970</v>
      </c>
      <c r="R1947" s="994"/>
    </row>
    <row r="1948" spans="1:18" x14ac:dyDescent="0.25">
      <c r="A1948" s="714">
        <v>101888</v>
      </c>
      <c r="B1948" s="469">
        <v>4090</v>
      </c>
      <c r="C1948" s="469">
        <v>50</v>
      </c>
      <c r="D1948" s="472">
        <v>44349</v>
      </c>
      <c r="E1948" s="474">
        <v>15</v>
      </c>
      <c r="F1948" s="472">
        <v>44322</v>
      </c>
      <c r="G1948" s="473">
        <v>44343</v>
      </c>
      <c r="H1948" s="500"/>
      <c r="I1948" s="474" t="s">
        <v>511</v>
      </c>
      <c r="J1948" s="474">
        <v>44</v>
      </c>
      <c r="K1948" s="474">
        <v>0</v>
      </c>
      <c r="L1948" s="474">
        <v>24</v>
      </c>
      <c r="M1948" s="474">
        <v>1</v>
      </c>
      <c r="N1948" s="474">
        <v>1</v>
      </c>
      <c r="O1948" s="526" t="s">
        <v>13667</v>
      </c>
      <c r="P1948" s="473" t="s">
        <v>6312</v>
      </c>
      <c r="Q1948" s="1101"/>
      <c r="R1948" s="998" t="s">
        <v>15033</v>
      </c>
    </row>
    <row r="1949" spans="1:18" x14ac:dyDescent="0.25">
      <c r="A1949" s="874">
        <v>102417</v>
      </c>
      <c r="B1949" s="875">
        <v>7180</v>
      </c>
      <c r="C1949" s="875">
        <v>25</v>
      </c>
      <c r="D1949" s="876">
        <v>44340</v>
      </c>
      <c r="E1949" s="877">
        <v>3</v>
      </c>
      <c r="F1949" s="476" t="s">
        <v>13655</v>
      </c>
      <c r="G1949" s="310">
        <v>44340</v>
      </c>
      <c r="H1949" s="476"/>
      <c r="I1949" s="477" t="s">
        <v>511</v>
      </c>
      <c r="J1949" s="477">
        <v>119</v>
      </c>
      <c r="K1949" s="477">
        <v>0</v>
      </c>
      <c r="L1949" s="477">
        <v>26</v>
      </c>
      <c r="M1949" s="477">
        <v>1</v>
      </c>
      <c r="N1949" s="477">
        <v>1</v>
      </c>
      <c r="O1949" s="308" t="s">
        <v>13667</v>
      </c>
      <c r="P1949" s="310" t="s">
        <v>15644</v>
      </c>
      <c r="Q1949" s="313" t="s">
        <v>252</v>
      </c>
      <c r="R1949" s="994" t="s">
        <v>15033</v>
      </c>
    </row>
    <row r="1950" spans="1:18" x14ac:dyDescent="0.25">
      <c r="A1950" s="307">
        <v>102422</v>
      </c>
      <c r="B1950" s="684">
        <v>2902.59</v>
      </c>
      <c r="C1950" s="684">
        <v>17</v>
      </c>
      <c r="D1950" s="686">
        <v>44336</v>
      </c>
      <c r="E1950" s="687">
        <v>3</v>
      </c>
      <c r="F1950" s="476">
        <v>44335</v>
      </c>
      <c r="G1950" s="310">
        <v>44340</v>
      </c>
      <c r="H1950" s="476"/>
      <c r="I1950" s="477" t="s">
        <v>511</v>
      </c>
      <c r="J1950" s="477">
        <v>500</v>
      </c>
      <c r="K1950" s="477">
        <v>0</v>
      </c>
      <c r="L1950" s="477">
        <v>138</v>
      </c>
      <c r="M1950" s="477">
        <v>1</v>
      </c>
      <c r="N1950" s="477">
        <v>1</v>
      </c>
      <c r="O1950" s="308" t="s">
        <v>13713</v>
      </c>
      <c r="P1950" s="310" t="s">
        <v>15645</v>
      </c>
      <c r="Q1950" s="313"/>
      <c r="R1950" s="993" t="s">
        <v>15033</v>
      </c>
    </row>
    <row r="1951" spans="1:18" x14ac:dyDescent="0.25">
      <c r="A1951" s="307">
        <v>102422</v>
      </c>
      <c r="B1951" s="684">
        <v>1707.41</v>
      </c>
      <c r="C1951" s="684">
        <v>10</v>
      </c>
      <c r="D1951" s="686">
        <v>44336</v>
      </c>
      <c r="E1951" s="687">
        <v>3</v>
      </c>
      <c r="F1951" s="476">
        <v>44335</v>
      </c>
      <c r="G1951" s="310">
        <v>44340</v>
      </c>
      <c r="H1951" s="476"/>
      <c r="I1951" s="477" t="s">
        <v>511</v>
      </c>
      <c r="J1951" s="477">
        <v>500</v>
      </c>
      <c r="K1951" s="477">
        <v>0</v>
      </c>
      <c r="L1951" s="477">
        <v>138</v>
      </c>
      <c r="M1951" s="477">
        <v>1</v>
      </c>
      <c r="N1951" s="477">
        <v>1</v>
      </c>
      <c r="O1951" s="308" t="s">
        <v>13713</v>
      </c>
      <c r="P1951" s="310" t="s">
        <v>15370</v>
      </c>
      <c r="Q1951" s="313" t="s">
        <v>15591</v>
      </c>
      <c r="R1951" s="993" t="s">
        <v>15646</v>
      </c>
    </row>
    <row r="1952" spans="1:18" x14ac:dyDescent="0.25">
      <c r="A1952" s="714">
        <v>102147</v>
      </c>
      <c r="B1952" s="469">
        <v>4180</v>
      </c>
      <c r="C1952" s="469">
        <v>50</v>
      </c>
      <c r="D1952" s="472">
        <v>44333</v>
      </c>
      <c r="E1952" s="474">
        <v>5</v>
      </c>
      <c r="F1952" s="472">
        <v>44330</v>
      </c>
      <c r="G1952" s="473">
        <v>44337</v>
      </c>
      <c r="H1952" s="917"/>
      <c r="I1952" s="474" t="s">
        <v>511</v>
      </c>
      <c r="J1952" s="474">
        <v>217</v>
      </c>
      <c r="K1952" s="474">
        <v>5</v>
      </c>
      <c r="L1952" s="474">
        <v>19</v>
      </c>
      <c r="M1952" s="474">
        <v>1</v>
      </c>
      <c r="N1952" s="474">
        <v>1</v>
      </c>
      <c r="O1952" s="526" t="s">
        <v>13667</v>
      </c>
      <c r="P1952" s="473" t="s">
        <v>15647</v>
      </c>
      <c r="Q1952" s="916"/>
      <c r="R1952" s="230" t="s">
        <v>15646</v>
      </c>
    </row>
    <row r="1953" spans="1:18" x14ac:dyDescent="0.25">
      <c r="A1953" s="874">
        <v>102415</v>
      </c>
      <c r="B1953" s="875">
        <v>9450</v>
      </c>
      <c r="C1953" s="875">
        <v>25</v>
      </c>
      <c r="D1953" s="876">
        <v>44337</v>
      </c>
      <c r="E1953" s="877">
        <v>3</v>
      </c>
      <c r="F1953" s="476">
        <v>44335</v>
      </c>
      <c r="G1953" s="310">
        <v>44337</v>
      </c>
      <c r="H1953" s="476"/>
      <c r="I1953" s="477" t="s">
        <v>511</v>
      </c>
      <c r="J1953" s="477">
        <v>174</v>
      </c>
      <c r="K1953" s="477">
        <v>0</v>
      </c>
      <c r="L1953" s="477">
        <v>13</v>
      </c>
      <c r="M1953" s="477">
        <v>0</v>
      </c>
      <c r="N1953" s="477">
        <v>1</v>
      </c>
      <c r="O1953" s="308" t="s">
        <v>545</v>
      </c>
      <c r="P1953" s="310" t="s">
        <v>15370</v>
      </c>
      <c r="Q1953" s="313" t="s">
        <v>15591</v>
      </c>
      <c r="R1953" s="993" t="s">
        <v>15646</v>
      </c>
    </row>
    <row r="1954" spans="1:18" x14ac:dyDescent="0.25">
      <c r="A1954" s="839">
        <v>101664</v>
      </c>
      <c r="B1954" s="560">
        <v>35708.75</v>
      </c>
      <c r="C1954" s="560">
        <v>1225</v>
      </c>
      <c r="D1954" s="563">
        <v>44335</v>
      </c>
      <c r="E1954" s="559">
        <v>7</v>
      </c>
      <c r="F1954" s="563" t="s">
        <v>13655</v>
      </c>
      <c r="G1954" s="190">
        <v>44334</v>
      </c>
      <c r="H1954" s="500" t="s">
        <v>3677</v>
      </c>
      <c r="I1954" s="559" t="s">
        <v>511</v>
      </c>
      <c r="J1954" s="559">
        <v>1</v>
      </c>
      <c r="K1954" s="559">
        <v>3</v>
      </c>
      <c r="L1954" s="559">
        <v>1</v>
      </c>
      <c r="M1954" s="559">
        <v>1</v>
      </c>
      <c r="N1954" s="559">
        <v>0</v>
      </c>
      <c r="O1954" s="186" t="s">
        <v>798</v>
      </c>
      <c r="P1954" s="190" t="s">
        <v>15636</v>
      </c>
      <c r="Q1954" s="193" t="s">
        <v>14970</v>
      </c>
      <c r="R1954" s="231" t="s">
        <v>15646</v>
      </c>
    </row>
    <row r="1955" spans="1:18" x14ac:dyDescent="0.25">
      <c r="A1955" s="307">
        <v>102464</v>
      </c>
      <c r="B1955" s="684">
        <v>3600</v>
      </c>
      <c r="C1955" s="684">
        <v>15</v>
      </c>
      <c r="D1955" s="686">
        <v>44336</v>
      </c>
      <c r="E1955" s="687">
        <v>2</v>
      </c>
      <c r="F1955" s="476">
        <v>44337</v>
      </c>
      <c r="G1955" s="310">
        <v>44340</v>
      </c>
      <c r="H1955" s="476"/>
      <c r="I1955" s="477" t="s">
        <v>511</v>
      </c>
      <c r="J1955" s="477">
        <v>39</v>
      </c>
      <c r="K1955" s="477">
        <v>0</v>
      </c>
      <c r="L1955" s="477">
        <v>23</v>
      </c>
      <c r="M1955" s="477">
        <v>1</v>
      </c>
      <c r="N1955" s="477">
        <v>1</v>
      </c>
      <c r="O1955" s="308" t="s">
        <v>13667</v>
      </c>
      <c r="P1955" s="310" t="s">
        <v>15631</v>
      </c>
      <c r="Q1955" s="313" t="s">
        <v>14970</v>
      </c>
      <c r="R1955" s="993" t="s">
        <v>15646</v>
      </c>
    </row>
    <row r="1956" spans="1:18" x14ac:dyDescent="0.25">
      <c r="A1956" s="714">
        <v>101645</v>
      </c>
      <c r="B1956" s="1104">
        <v>3403.69</v>
      </c>
      <c r="C1956" s="1104">
        <v>15</v>
      </c>
      <c r="D1956" s="1105">
        <v>44308</v>
      </c>
      <c r="E1956" s="1106">
        <v>5</v>
      </c>
      <c r="F1956" s="472">
        <v>44330</v>
      </c>
      <c r="G1956" s="1107">
        <v>44337</v>
      </c>
      <c r="H1956" s="500"/>
      <c r="I1956" s="474" t="s">
        <v>511</v>
      </c>
      <c r="J1956" s="1106">
        <v>436</v>
      </c>
      <c r="K1956" s="1106">
        <v>60</v>
      </c>
      <c r="L1956" s="1106">
        <v>118</v>
      </c>
      <c r="M1956" s="474">
        <v>1</v>
      </c>
      <c r="N1956" s="474">
        <v>1</v>
      </c>
      <c r="O1956" s="1108"/>
      <c r="P1956" s="473" t="s">
        <v>10793</v>
      </c>
      <c r="Q1956" s="916"/>
      <c r="R1956" s="230" t="s">
        <v>15037</v>
      </c>
    </row>
    <row r="1957" spans="1:18" x14ac:dyDescent="0.25">
      <c r="A1957" s="714">
        <v>102130</v>
      </c>
      <c r="B1957" s="469">
        <v>3334.8</v>
      </c>
      <c r="C1957" s="469">
        <v>120</v>
      </c>
      <c r="D1957" s="472">
        <v>44333</v>
      </c>
      <c r="E1957" s="474">
        <v>10</v>
      </c>
      <c r="F1957" s="472">
        <v>44326</v>
      </c>
      <c r="G1957" s="473">
        <v>44340</v>
      </c>
      <c r="H1957" s="500"/>
      <c r="I1957" s="474" t="s">
        <v>511</v>
      </c>
      <c r="J1957" s="474">
        <v>105</v>
      </c>
      <c r="K1957" s="474">
        <v>0</v>
      </c>
      <c r="L1957" s="474">
        <v>58</v>
      </c>
      <c r="M1957" s="474">
        <v>0</v>
      </c>
      <c r="N1957" s="474">
        <v>1</v>
      </c>
      <c r="O1957" s="526" t="s">
        <v>640</v>
      </c>
      <c r="P1957" s="473"/>
      <c r="Q1957" s="916"/>
      <c r="R1957" s="230" t="s">
        <v>15037</v>
      </c>
    </row>
    <row r="1958" spans="1:18" x14ac:dyDescent="0.25">
      <c r="A1958" s="714">
        <v>102137</v>
      </c>
      <c r="B1958" s="469">
        <v>2629</v>
      </c>
      <c r="C1958" s="469">
        <v>30</v>
      </c>
      <c r="D1958" s="472">
        <v>44334</v>
      </c>
      <c r="E1958" s="474">
        <v>5</v>
      </c>
      <c r="F1958" s="472">
        <v>44329</v>
      </c>
      <c r="G1958" s="473">
        <v>44336</v>
      </c>
      <c r="H1958" s="500"/>
      <c r="I1958" s="474" t="s">
        <v>511</v>
      </c>
      <c r="J1958" s="474">
        <v>157</v>
      </c>
      <c r="K1958" s="474">
        <v>15</v>
      </c>
      <c r="L1958" s="474">
        <v>50</v>
      </c>
      <c r="M1958" s="474">
        <v>1</v>
      </c>
      <c r="N1958" s="474">
        <v>1</v>
      </c>
      <c r="O1958" s="526" t="s">
        <v>13667</v>
      </c>
      <c r="P1958" s="473" t="s">
        <v>10793</v>
      </c>
      <c r="Q1958" s="405"/>
      <c r="R1958" s="230" t="s">
        <v>15037</v>
      </c>
    </row>
    <row r="1959" spans="1:18" x14ac:dyDescent="0.25">
      <c r="A1959" s="714">
        <v>100488</v>
      </c>
      <c r="B1959" s="469">
        <v>562.29999999999995</v>
      </c>
      <c r="C1959" s="469">
        <v>1</v>
      </c>
      <c r="D1959" s="472">
        <v>44302</v>
      </c>
      <c r="E1959" s="474">
        <v>5</v>
      </c>
      <c r="F1959" s="472">
        <v>44328</v>
      </c>
      <c r="G1959" s="473" t="s">
        <v>15648</v>
      </c>
      <c r="H1959" s="500"/>
      <c r="I1959" s="474" t="s">
        <v>511</v>
      </c>
      <c r="J1959" s="474">
        <v>635</v>
      </c>
      <c r="K1959" s="474">
        <v>20</v>
      </c>
      <c r="L1959" s="474">
        <v>135</v>
      </c>
      <c r="M1959" s="474">
        <v>1</v>
      </c>
      <c r="N1959" s="474">
        <v>1</v>
      </c>
      <c r="O1959" s="526" t="s">
        <v>13672</v>
      </c>
      <c r="P1959" s="473" t="s">
        <v>15649</v>
      </c>
      <c r="Q1959" s="405"/>
      <c r="R1959" s="230" t="s">
        <v>15037</v>
      </c>
    </row>
    <row r="1960" spans="1:18" x14ac:dyDescent="0.25">
      <c r="A1960" s="746">
        <v>100996</v>
      </c>
      <c r="B1960" s="535">
        <v>5693.52</v>
      </c>
      <c r="C1960" s="1109" t="s">
        <v>15650</v>
      </c>
      <c r="D1960" s="537">
        <v>44319</v>
      </c>
      <c r="E1960" s="538">
        <v>10</v>
      </c>
      <c r="F1960" s="537" t="s">
        <v>13655</v>
      </c>
      <c r="G1960" s="462" t="s">
        <v>15651</v>
      </c>
      <c r="H1960" s="919"/>
      <c r="I1960" s="538" t="s">
        <v>511</v>
      </c>
      <c r="J1960" s="538">
        <v>372</v>
      </c>
      <c r="K1960" s="538">
        <v>0</v>
      </c>
      <c r="L1960" s="538">
        <v>94</v>
      </c>
      <c r="M1960" s="538">
        <v>1</v>
      </c>
      <c r="N1960" s="538">
        <v>1</v>
      </c>
      <c r="O1960" s="459" t="s">
        <v>13672</v>
      </c>
      <c r="P1960" s="462" t="s">
        <v>15370</v>
      </c>
      <c r="Q1960" s="464" t="s">
        <v>15591</v>
      </c>
      <c r="R1960" s="557" t="s">
        <v>15042</v>
      </c>
    </row>
    <row r="1961" spans="1:18" x14ac:dyDescent="0.25">
      <c r="A1961" s="714">
        <v>101434</v>
      </c>
      <c r="B1961" s="469">
        <v>1753</v>
      </c>
      <c r="C1961" s="469">
        <v>50</v>
      </c>
      <c r="D1961" s="472">
        <v>44320</v>
      </c>
      <c r="E1961" s="474">
        <v>5</v>
      </c>
      <c r="F1961" s="472">
        <v>44328</v>
      </c>
      <c r="G1961" s="473">
        <v>44335</v>
      </c>
      <c r="H1961" s="500"/>
      <c r="I1961" s="474" t="s">
        <v>511</v>
      </c>
      <c r="J1961" s="474">
        <v>83</v>
      </c>
      <c r="K1961" s="474">
        <v>12</v>
      </c>
      <c r="L1961" s="474">
        <v>37</v>
      </c>
      <c r="M1961" s="474">
        <v>1</v>
      </c>
      <c r="N1961" s="474">
        <v>1</v>
      </c>
      <c r="O1961" s="526" t="s">
        <v>13667</v>
      </c>
      <c r="P1961" s="473" t="s">
        <v>15652</v>
      </c>
      <c r="Q1961" s="405"/>
      <c r="R1961" s="230" t="s">
        <v>15042</v>
      </c>
    </row>
    <row r="1962" spans="1:18" x14ac:dyDescent="0.25">
      <c r="A1962" s="839">
        <v>101731</v>
      </c>
      <c r="B1962" s="560">
        <v>1338</v>
      </c>
      <c r="C1962" s="1110" t="s">
        <v>15653</v>
      </c>
      <c r="D1962" s="563">
        <v>44336</v>
      </c>
      <c r="E1962" s="559">
        <v>5</v>
      </c>
      <c r="F1962" s="563">
        <v>44328</v>
      </c>
      <c r="G1962" s="190" t="s">
        <v>15648</v>
      </c>
      <c r="H1962" s="500"/>
      <c r="I1962" s="559" t="s">
        <v>511</v>
      </c>
      <c r="J1962" s="559">
        <v>66</v>
      </c>
      <c r="K1962" s="559">
        <v>26</v>
      </c>
      <c r="L1962" s="559">
        <v>20</v>
      </c>
      <c r="M1962" s="559">
        <v>1</v>
      </c>
      <c r="N1962" s="559">
        <v>1</v>
      </c>
      <c r="O1962" s="186" t="s">
        <v>13667</v>
      </c>
      <c r="P1962" s="190"/>
      <c r="Q1962" s="1111" t="s">
        <v>30</v>
      </c>
      <c r="R1962" s="230" t="s">
        <v>15042</v>
      </c>
    </row>
    <row r="1963" spans="1:18" x14ac:dyDescent="0.25">
      <c r="A1963" s="714">
        <v>100488</v>
      </c>
      <c r="B1963" s="469">
        <v>2811.45</v>
      </c>
      <c r="C1963" s="469">
        <v>5</v>
      </c>
      <c r="D1963" s="472">
        <v>44302</v>
      </c>
      <c r="E1963" s="474">
        <v>5</v>
      </c>
      <c r="F1963" s="472">
        <v>44328</v>
      </c>
      <c r="G1963" s="473" t="s">
        <v>15648</v>
      </c>
      <c r="H1963" s="500"/>
      <c r="I1963" s="474" t="s">
        <v>511</v>
      </c>
      <c r="J1963" s="474">
        <v>635</v>
      </c>
      <c r="K1963" s="474">
        <v>20</v>
      </c>
      <c r="L1963" s="474">
        <v>135</v>
      </c>
      <c r="M1963" s="474">
        <v>1</v>
      </c>
      <c r="N1963" s="474">
        <v>1</v>
      </c>
      <c r="O1963" s="526" t="s">
        <v>13672</v>
      </c>
      <c r="P1963" s="473" t="s">
        <v>15649</v>
      </c>
      <c r="Q1963" s="405"/>
      <c r="R1963" s="230" t="s">
        <v>15042</v>
      </c>
    </row>
    <row r="1964" spans="1:18" x14ac:dyDescent="0.25">
      <c r="A1964" s="714">
        <v>99082</v>
      </c>
      <c r="B1964" s="469">
        <v>14435.72</v>
      </c>
      <c r="C1964" s="469">
        <v>13</v>
      </c>
      <c r="D1964" s="472">
        <v>44259</v>
      </c>
      <c r="E1964" s="474">
        <v>5</v>
      </c>
      <c r="F1964" s="472" t="s">
        <v>13655</v>
      </c>
      <c r="G1964" s="473" t="s">
        <v>15648</v>
      </c>
      <c r="H1964" s="500"/>
      <c r="I1964" s="474" t="s">
        <v>511</v>
      </c>
      <c r="J1964" s="474">
        <v>2661</v>
      </c>
      <c r="K1964" s="474">
        <v>175</v>
      </c>
      <c r="L1964" s="474">
        <v>303</v>
      </c>
      <c r="M1964" s="474">
        <v>1</v>
      </c>
      <c r="N1964" s="474">
        <v>1</v>
      </c>
      <c r="O1964" s="526" t="s">
        <v>15654</v>
      </c>
      <c r="P1964" s="473" t="s">
        <v>15655</v>
      </c>
      <c r="Q1964" s="405"/>
      <c r="R1964" s="230" t="s">
        <v>15042</v>
      </c>
    </row>
    <row r="1965" spans="1:18" x14ac:dyDescent="0.25">
      <c r="A1965" s="714">
        <v>101434</v>
      </c>
      <c r="B1965" s="469">
        <v>1753</v>
      </c>
      <c r="C1965" s="469">
        <v>50</v>
      </c>
      <c r="D1965" s="472">
        <v>44320</v>
      </c>
      <c r="E1965" s="474">
        <v>5</v>
      </c>
      <c r="F1965" s="472">
        <v>44328</v>
      </c>
      <c r="G1965" s="473">
        <v>44335</v>
      </c>
      <c r="H1965" s="500"/>
      <c r="I1965" s="474" t="s">
        <v>511</v>
      </c>
      <c r="J1965" s="474">
        <v>83</v>
      </c>
      <c r="K1965" s="474">
        <v>12</v>
      </c>
      <c r="L1965" s="474">
        <v>37</v>
      </c>
      <c r="M1965" s="474">
        <v>1</v>
      </c>
      <c r="N1965" s="474">
        <v>1</v>
      </c>
      <c r="O1965" s="526" t="s">
        <v>13667</v>
      </c>
      <c r="P1965" s="473" t="s">
        <v>15652</v>
      </c>
      <c r="Q1965" s="405"/>
      <c r="R1965" s="230" t="s">
        <v>15042</v>
      </c>
    </row>
    <row r="1966" spans="1:18" x14ac:dyDescent="0.25">
      <c r="A1966" s="714">
        <v>100488</v>
      </c>
      <c r="B1966" s="469">
        <v>2249.1999999999998</v>
      </c>
      <c r="C1966" s="469">
        <v>4</v>
      </c>
      <c r="D1966" s="472">
        <v>44302</v>
      </c>
      <c r="E1966" s="474">
        <v>5</v>
      </c>
      <c r="F1966" s="472">
        <v>44328</v>
      </c>
      <c r="G1966" s="473" t="s">
        <v>15648</v>
      </c>
      <c r="H1966" s="500"/>
      <c r="I1966" s="474" t="s">
        <v>511</v>
      </c>
      <c r="J1966" s="474">
        <v>635</v>
      </c>
      <c r="K1966" s="474">
        <v>20</v>
      </c>
      <c r="L1966" s="474">
        <v>135</v>
      </c>
      <c r="M1966" s="474">
        <v>1</v>
      </c>
      <c r="N1966" s="474">
        <v>1</v>
      </c>
      <c r="O1966" s="526" t="s">
        <v>13672</v>
      </c>
      <c r="P1966" s="473" t="s">
        <v>15649</v>
      </c>
      <c r="Q1966" s="405"/>
      <c r="R1966" s="230" t="s">
        <v>15042</v>
      </c>
    </row>
    <row r="1967" spans="1:18" x14ac:dyDescent="0.25">
      <c r="A1967" s="714">
        <v>99082</v>
      </c>
      <c r="B1967" s="469">
        <v>14435.72</v>
      </c>
      <c r="C1967" s="469">
        <v>13</v>
      </c>
      <c r="D1967" s="472">
        <v>44259</v>
      </c>
      <c r="E1967" s="474">
        <v>5</v>
      </c>
      <c r="F1967" s="472" t="s">
        <v>13655</v>
      </c>
      <c r="G1967" s="473" t="s">
        <v>15648</v>
      </c>
      <c r="H1967" s="500"/>
      <c r="I1967" s="474" t="s">
        <v>511</v>
      </c>
      <c r="J1967" s="474">
        <v>2661</v>
      </c>
      <c r="K1967" s="474">
        <v>175</v>
      </c>
      <c r="L1967" s="474">
        <v>303</v>
      </c>
      <c r="M1967" s="474">
        <v>1</v>
      </c>
      <c r="N1967" s="474">
        <v>1</v>
      </c>
      <c r="O1967" s="526" t="s">
        <v>15654</v>
      </c>
      <c r="P1967" s="473" t="s">
        <v>15655</v>
      </c>
      <c r="Q1967" s="405"/>
      <c r="R1967" s="230" t="s">
        <v>15042</v>
      </c>
    </row>
    <row r="1968" spans="1:18" x14ac:dyDescent="0.25">
      <c r="A1968" s="714">
        <v>100786</v>
      </c>
      <c r="B1968" s="469">
        <v>2222</v>
      </c>
      <c r="C1968" s="469" t="s">
        <v>15656</v>
      </c>
      <c r="D1968" s="472">
        <v>44287</v>
      </c>
      <c r="E1968" s="474">
        <v>5</v>
      </c>
      <c r="F1968" s="472">
        <v>44327</v>
      </c>
      <c r="G1968" s="473">
        <v>44334</v>
      </c>
      <c r="H1968" s="500"/>
      <c r="I1968" s="474" t="s">
        <v>511</v>
      </c>
      <c r="J1968" s="474">
        <v>174</v>
      </c>
      <c r="K1968" s="474">
        <v>0</v>
      </c>
      <c r="L1968" s="474">
        <v>52</v>
      </c>
      <c r="M1968" s="474">
        <v>1</v>
      </c>
      <c r="N1968" s="474">
        <v>1</v>
      </c>
      <c r="O1968" s="526" t="s">
        <v>13672</v>
      </c>
      <c r="P1968" s="473" t="s">
        <v>15657</v>
      </c>
      <c r="Q1968" s="405"/>
      <c r="R1968" s="230" t="s">
        <v>15047</v>
      </c>
    </row>
    <row r="1969" spans="1:18" x14ac:dyDescent="0.25">
      <c r="A1969" s="839">
        <v>96986</v>
      </c>
      <c r="B1969" s="840">
        <v>1407.6</v>
      </c>
      <c r="C1969" s="840">
        <v>510</v>
      </c>
      <c r="D1969" s="842">
        <v>44180</v>
      </c>
      <c r="E1969" s="632">
        <v>10</v>
      </c>
      <c r="F1969" s="842">
        <v>44320</v>
      </c>
      <c r="G1969" s="221">
        <v>44334</v>
      </c>
      <c r="H1969" s="1112"/>
      <c r="I1969" s="632" t="s">
        <v>511</v>
      </c>
      <c r="J1969" s="1113">
        <v>4</v>
      </c>
      <c r="K1969" s="1114">
        <v>4</v>
      </c>
      <c r="L1969" s="1071">
        <v>3</v>
      </c>
      <c r="M1969" s="474">
        <v>0</v>
      </c>
      <c r="N1969" s="474">
        <v>1</v>
      </c>
      <c r="O1969" s="526"/>
      <c r="P1969" s="1115" t="s">
        <v>15658</v>
      </c>
      <c r="Q1969" s="1116" t="s">
        <v>15659</v>
      </c>
      <c r="R1969" s="1116" t="s">
        <v>15047</v>
      </c>
    </row>
    <row r="1970" spans="1:18" x14ac:dyDescent="0.25">
      <c r="A1970" s="714">
        <v>102133</v>
      </c>
      <c r="B1970" s="469">
        <v>2769.9</v>
      </c>
      <c r="C1970" s="469">
        <v>30</v>
      </c>
      <c r="D1970" s="472">
        <v>44329</v>
      </c>
      <c r="E1970" s="474">
        <v>5</v>
      </c>
      <c r="F1970" s="472">
        <v>44327</v>
      </c>
      <c r="G1970" s="473">
        <v>44334</v>
      </c>
      <c r="H1970" s="500"/>
      <c r="I1970" s="474" t="s">
        <v>511</v>
      </c>
      <c r="J1970" s="474">
        <v>165</v>
      </c>
      <c r="K1970" s="474">
        <v>7</v>
      </c>
      <c r="L1970" s="474">
        <v>64</v>
      </c>
      <c r="M1970" s="474">
        <v>1</v>
      </c>
      <c r="N1970" s="474">
        <v>1</v>
      </c>
      <c r="O1970" s="526"/>
      <c r="P1970" s="473" t="s">
        <v>15655</v>
      </c>
      <c r="Q1970" s="405"/>
      <c r="R1970" s="230" t="s">
        <v>15047</v>
      </c>
    </row>
    <row r="1971" spans="1:18" x14ac:dyDescent="0.25">
      <c r="A1971" s="714">
        <v>101350</v>
      </c>
      <c r="B1971" s="469">
        <v>5089</v>
      </c>
      <c r="C1971" s="469">
        <v>6</v>
      </c>
      <c r="D1971" s="472">
        <v>44308</v>
      </c>
      <c r="E1971" s="474">
        <v>5</v>
      </c>
      <c r="F1971" s="472">
        <v>44326</v>
      </c>
      <c r="G1971" s="473">
        <v>44333</v>
      </c>
      <c r="H1971" s="500"/>
      <c r="I1971" s="474" t="s">
        <v>511</v>
      </c>
      <c r="J1971" s="474">
        <v>650</v>
      </c>
      <c r="K1971" s="474">
        <v>5</v>
      </c>
      <c r="L1971" s="474">
        <v>192</v>
      </c>
      <c r="M1971" s="474">
        <v>1</v>
      </c>
      <c r="N1971" s="474">
        <v>1</v>
      </c>
      <c r="O1971" s="526" t="s">
        <v>13832</v>
      </c>
      <c r="P1971" s="473" t="s">
        <v>15655</v>
      </c>
      <c r="Q1971" s="1117"/>
      <c r="R1971" s="230" t="s">
        <v>15051</v>
      </c>
    </row>
    <row r="1972" spans="1:18" x14ac:dyDescent="0.25">
      <c r="A1972" s="714">
        <v>101399</v>
      </c>
      <c r="B1972" s="469">
        <v>3450</v>
      </c>
      <c r="C1972" s="469">
        <v>1000</v>
      </c>
      <c r="D1972" s="472">
        <v>44343</v>
      </c>
      <c r="E1972" s="474">
        <v>20</v>
      </c>
      <c r="F1972" s="472">
        <v>44309</v>
      </c>
      <c r="G1972" s="473">
        <v>44337</v>
      </c>
      <c r="H1972" s="500"/>
      <c r="I1972" s="474" t="s">
        <v>511</v>
      </c>
      <c r="J1972" s="474">
        <v>7</v>
      </c>
      <c r="K1972" s="474">
        <v>0</v>
      </c>
      <c r="L1972" s="474">
        <v>6</v>
      </c>
      <c r="M1972" s="474">
        <v>0</v>
      </c>
      <c r="N1972" s="474">
        <v>1</v>
      </c>
      <c r="O1972" s="526" t="s">
        <v>545</v>
      </c>
      <c r="P1972" s="473" t="s">
        <v>15660</v>
      </c>
      <c r="Q1972" s="405"/>
      <c r="R1972" s="230" t="s">
        <v>15051</v>
      </c>
    </row>
    <row r="1973" spans="1:18" x14ac:dyDescent="0.25">
      <c r="A1973" s="714">
        <v>101205</v>
      </c>
      <c r="B1973" s="469">
        <v>1739.25</v>
      </c>
      <c r="C1973" s="469">
        <v>45</v>
      </c>
      <c r="D1973" s="472">
        <v>44329</v>
      </c>
      <c r="E1973" s="474">
        <v>10</v>
      </c>
      <c r="F1973" s="472">
        <v>44320</v>
      </c>
      <c r="G1973" s="473">
        <v>44333</v>
      </c>
      <c r="H1973" s="500"/>
      <c r="I1973" s="474" t="s">
        <v>511</v>
      </c>
      <c r="J1973" s="474">
        <v>45</v>
      </c>
      <c r="K1973" s="474">
        <v>10</v>
      </c>
      <c r="L1973" s="474">
        <v>22</v>
      </c>
      <c r="M1973" s="474">
        <v>1</v>
      </c>
      <c r="N1973" s="474">
        <v>1</v>
      </c>
      <c r="O1973" s="526" t="s">
        <v>13667</v>
      </c>
      <c r="P1973" s="473" t="s">
        <v>15661</v>
      </c>
      <c r="Q1973" s="405"/>
      <c r="R1973" s="230" t="s">
        <v>15662</v>
      </c>
    </row>
    <row r="1974" spans="1:18" x14ac:dyDescent="0.25">
      <c r="A1974" s="307">
        <v>102041</v>
      </c>
      <c r="B1974" s="475">
        <v>3902.5</v>
      </c>
      <c r="C1974" s="475">
        <v>10</v>
      </c>
      <c r="D1974" s="476">
        <v>44326</v>
      </c>
      <c r="E1974" s="477">
        <v>3</v>
      </c>
      <c r="F1974" s="476">
        <v>44329</v>
      </c>
      <c r="G1974" s="310">
        <v>44330</v>
      </c>
      <c r="H1974" s="476"/>
      <c r="I1974" s="477" t="s">
        <v>511</v>
      </c>
      <c r="J1974" s="477">
        <v>113</v>
      </c>
      <c r="K1974" s="477">
        <v>1</v>
      </c>
      <c r="L1974" s="477">
        <v>30</v>
      </c>
      <c r="M1974" s="477">
        <v>1</v>
      </c>
      <c r="N1974" s="477">
        <v>1</v>
      </c>
      <c r="O1974" s="308" t="s">
        <v>13667</v>
      </c>
      <c r="P1974" s="310" t="s">
        <v>15663</v>
      </c>
      <c r="Q1974" s="1102" t="s">
        <v>15591</v>
      </c>
      <c r="R1974" s="993" t="s">
        <v>15662</v>
      </c>
    </row>
    <row r="1975" spans="1:18" x14ac:dyDescent="0.25">
      <c r="A1975" s="1026">
        <v>101941</v>
      </c>
      <c r="B1975" s="1013">
        <v>3759.5</v>
      </c>
      <c r="C1975" s="1013">
        <v>10</v>
      </c>
      <c r="D1975" s="985">
        <v>44327</v>
      </c>
      <c r="E1975" s="986">
        <v>5</v>
      </c>
      <c r="F1975" s="985">
        <v>44322</v>
      </c>
      <c r="G1975" s="403">
        <v>44329</v>
      </c>
      <c r="H1975" s="500"/>
      <c r="I1975" s="986" t="s">
        <v>511</v>
      </c>
      <c r="J1975" s="986">
        <v>421</v>
      </c>
      <c r="K1975" s="986">
        <v>36</v>
      </c>
      <c r="L1975" s="986">
        <v>101</v>
      </c>
      <c r="M1975" s="986">
        <v>1</v>
      </c>
      <c r="N1975" s="986">
        <v>1</v>
      </c>
      <c r="O1975" s="400"/>
      <c r="P1975" s="403" t="s">
        <v>15661</v>
      </c>
      <c r="Q1975" s="1118" t="s">
        <v>15664</v>
      </c>
      <c r="R1975" s="230" t="s">
        <v>15059</v>
      </c>
    </row>
    <row r="1976" spans="1:18" x14ac:dyDescent="0.25">
      <c r="A1976" s="714">
        <v>102141</v>
      </c>
      <c r="B1976" s="469">
        <v>3902.5</v>
      </c>
      <c r="C1976" s="469">
        <v>30</v>
      </c>
      <c r="D1976" s="472">
        <v>44329</v>
      </c>
      <c r="E1976" s="474">
        <v>5</v>
      </c>
      <c r="F1976" s="472">
        <v>44322</v>
      </c>
      <c r="G1976" s="473">
        <v>44329</v>
      </c>
      <c r="H1976" s="500"/>
      <c r="I1976" s="474" t="s">
        <v>511</v>
      </c>
      <c r="J1976" s="474">
        <v>16</v>
      </c>
      <c r="K1976" s="474">
        <v>13</v>
      </c>
      <c r="L1976" s="474">
        <v>4</v>
      </c>
      <c r="M1976" s="474">
        <v>0</v>
      </c>
      <c r="N1976" s="474">
        <v>1</v>
      </c>
      <c r="O1976" s="526" t="s">
        <v>545</v>
      </c>
      <c r="P1976" s="473" t="s">
        <v>15665</v>
      </c>
      <c r="Q1976" s="405"/>
      <c r="R1976" s="230" t="s">
        <v>15059</v>
      </c>
    </row>
    <row r="1977" spans="1:18" x14ac:dyDescent="0.25">
      <c r="A1977" s="714">
        <v>101547</v>
      </c>
      <c r="B1977" s="469">
        <v>3842</v>
      </c>
      <c r="C1977" s="469">
        <v>200</v>
      </c>
      <c r="D1977" s="472">
        <v>44319</v>
      </c>
      <c r="E1977" s="474">
        <v>5</v>
      </c>
      <c r="F1977" s="472">
        <v>44322</v>
      </c>
      <c r="G1977" s="473">
        <v>44329</v>
      </c>
      <c r="H1977" s="500"/>
      <c r="I1977" s="474" t="s">
        <v>511</v>
      </c>
      <c r="J1977" s="474">
        <v>71</v>
      </c>
      <c r="K1977" s="474">
        <v>0</v>
      </c>
      <c r="L1977" s="474">
        <v>7</v>
      </c>
      <c r="M1977" s="474">
        <v>1</v>
      </c>
      <c r="N1977" s="474">
        <v>0</v>
      </c>
      <c r="O1977" s="526" t="s">
        <v>706</v>
      </c>
      <c r="P1977" s="473" t="s">
        <v>15661</v>
      </c>
      <c r="Q1977" s="405"/>
      <c r="R1977" s="230" t="s">
        <v>15059</v>
      </c>
    </row>
    <row r="1978" spans="1:18" x14ac:dyDescent="0.25">
      <c r="A1978" s="714">
        <v>100116</v>
      </c>
      <c r="B1978" s="469">
        <v>2235</v>
      </c>
      <c r="C1978" s="469">
        <v>10</v>
      </c>
      <c r="D1978" s="472">
        <v>44327</v>
      </c>
      <c r="E1978" s="474">
        <v>15</v>
      </c>
      <c r="F1978" s="472">
        <v>44309</v>
      </c>
      <c r="G1978" s="473" t="s">
        <v>15666</v>
      </c>
      <c r="H1978" s="500"/>
      <c r="I1978" s="474" t="s">
        <v>511</v>
      </c>
      <c r="J1978" s="474">
        <v>55</v>
      </c>
      <c r="K1978" s="474">
        <v>9</v>
      </c>
      <c r="L1978" s="474">
        <v>27</v>
      </c>
      <c r="M1978" s="474">
        <v>0</v>
      </c>
      <c r="N1978" s="474">
        <v>1</v>
      </c>
      <c r="O1978" s="526" t="s">
        <v>545</v>
      </c>
      <c r="P1978" s="473" t="s">
        <v>15667</v>
      </c>
      <c r="Q1978" s="405"/>
      <c r="R1978" s="230" t="s">
        <v>14111</v>
      </c>
    </row>
    <row r="1979" spans="1:18" x14ac:dyDescent="0.25">
      <c r="A1979" s="714">
        <v>101921</v>
      </c>
      <c r="B1979" s="469">
        <v>252.16300000000001</v>
      </c>
      <c r="C1979" s="469">
        <v>7</v>
      </c>
      <c r="D1979" s="472">
        <v>44322</v>
      </c>
      <c r="E1979" s="474">
        <v>5</v>
      </c>
      <c r="F1979" s="472">
        <v>44323</v>
      </c>
      <c r="G1979" s="473">
        <v>44328</v>
      </c>
      <c r="H1979" s="500"/>
      <c r="I1979" s="474" t="s">
        <v>511</v>
      </c>
      <c r="J1979" s="474">
        <v>122</v>
      </c>
      <c r="K1979" s="474">
        <v>1</v>
      </c>
      <c r="L1979" s="474">
        <v>48</v>
      </c>
      <c r="M1979" s="474">
        <v>1</v>
      </c>
      <c r="N1979" s="474">
        <v>1</v>
      </c>
      <c r="O1979" s="526" t="s">
        <v>13672</v>
      </c>
      <c r="P1979" s="473" t="s">
        <v>15661</v>
      </c>
      <c r="Q1979" s="405"/>
      <c r="R1979" s="230" t="s">
        <v>14111</v>
      </c>
    </row>
    <row r="1980" spans="1:18" x14ac:dyDescent="0.25">
      <c r="A1980" s="714">
        <v>101921</v>
      </c>
      <c r="B1980" s="469">
        <v>6844.45</v>
      </c>
      <c r="C1980" s="469">
        <v>190</v>
      </c>
      <c r="D1980" s="472">
        <v>44322</v>
      </c>
      <c r="E1980" s="474">
        <v>5</v>
      </c>
      <c r="F1980" s="472" t="s">
        <v>13655</v>
      </c>
      <c r="G1980" s="473">
        <v>44328</v>
      </c>
      <c r="H1980" s="500"/>
      <c r="I1980" s="474" t="s">
        <v>511</v>
      </c>
      <c r="J1980" s="474">
        <v>122</v>
      </c>
      <c r="K1980" s="474">
        <v>1</v>
      </c>
      <c r="L1980" s="474">
        <v>48</v>
      </c>
      <c r="M1980" s="474">
        <v>1</v>
      </c>
      <c r="N1980" s="474">
        <v>1</v>
      </c>
      <c r="O1980" s="526" t="s">
        <v>13672</v>
      </c>
      <c r="P1980" s="473" t="s">
        <v>15668</v>
      </c>
      <c r="Q1980" s="405"/>
      <c r="R1980" s="230" t="s">
        <v>14111</v>
      </c>
    </row>
    <row r="1981" spans="1:18" x14ac:dyDescent="0.25">
      <c r="A1981" s="714">
        <v>99075</v>
      </c>
      <c r="B1981" s="469">
        <v>5105</v>
      </c>
      <c r="C1981" s="469" t="s">
        <v>12738</v>
      </c>
      <c r="D1981" s="472">
        <v>44314</v>
      </c>
      <c r="E1981" s="474">
        <v>7</v>
      </c>
      <c r="F1981" s="472">
        <v>44319</v>
      </c>
      <c r="G1981" s="473">
        <v>44328</v>
      </c>
      <c r="H1981" s="500"/>
      <c r="I1981" s="474" t="s">
        <v>511</v>
      </c>
      <c r="J1981" s="474">
        <v>597</v>
      </c>
      <c r="K1981" s="474">
        <v>12</v>
      </c>
      <c r="L1981" s="474">
        <v>76</v>
      </c>
      <c r="M1981" s="474">
        <v>1</v>
      </c>
      <c r="N1981" s="474">
        <v>1</v>
      </c>
      <c r="O1981" s="526" t="s">
        <v>13713</v>
      </c>
      <c r="P1981" s="473" t="s">
        <v>15669</v>
      </c>
      <c r="Q1981" s="405"/>
      <c r="R1981" s="230" t="s">
        <v>14111</v>
      </c>
    </row>
    <row r="1982" spans="1:18" x14ac:dyDescent="0.25">
      <c r="A1982" s="714">
        <v>101835</v>
      </c>
      <c r="B1982" s="469">
        <v>1850</v>
      </c>
      <c r="C1982" s="469">
        <v>200</v>
      </c>
      <c r="D1982" s="472">
        <v>44328</v>
      </c>
      <c r="E1982" s="474">
        <v>5</v>
      </c>
      <c r="F1982" s="472">
        <v>44321</v>
      </c>
      <c r="G1982" s="473">
        <v>44327</v>
      </c>
      <c r="H1982" s="500"/>
      <c r="I1982" s="474" t="s">
        <v>511</v>
      </c>
      <c r="J1982" s="474">
        <v>28</v>
      </c>
      <c r="K1982" s="474">
        <v>0</v>
      </c>
      <c r="L1982" s="474">
        <v>14</v>
      </c>
      <c r="M1982" s="474">
        <v>0</v>
      </c>
      <c r="N1982" s="474">
        <v>1</v>
      </c>
      <c r="O1982" s="526" t="s">
        <v>545</v>
      </c>
      <c r="P1982" s="473" t="s">
        <v>15661</v>
      </c>
      <c r="Q1982" s="405"/>
      <c r="R1982" s="230" t="s">
        <v>14116</v>
      </c>
    </row>
    <row r="1983" spans="1:18" x14ac:dyDescent="0.25">
      <c r="A1983" s="714">
        <v>102085</v>
      </c>
      <c r="B1983" s="469">
        <v>2737.5</v>
      </c>
      <c r="C1983" s="469">
        <v>5</v>
      </c>
      <c r="D1983" s="472">
        <v>44327</v>
      </c>
      <c r="E1983" s="474">
        <v>5</v>
      </c>
      <c r="F1983" s="472">
        <v>44321</v>
      </c>
      <c r="G1983" s="473">
        <v>44327</v>
      </c>
      <c r="H1983" s="500"/>
      <c r="I1983" s="474" t="s">
        <v>511</v>
      </c>
      <c r="J1983" s="474">
        <v>55</v>
      </c>
      <c r="K1983" s="474">
        <v>63</v>
      </c>
      <c r="L1983" s="474">
        <v>7</v>
      </c>
      <c r="M1983" s="474">
        <v>0</v>
      </c>
      <c r="N1983" s="474">
        <v>1</v>
      </c>
      <c r="O1983" s="526" t="s">
        <v>545</v>
      </c>
      <c r="P1983" s="473" t="s">
        <v>15667</v>
      </c>
      <c r="Q1983" s="405"/>
      <c r="R1983" s="230" t="s">
        <v>14116</v>
      </c>
    </row>
    <row r="1984" spans="1:18" x14ac:dyDescent="0.25">
      <c r="A1984" s="714">
        <v>100327</v>
      </c>
      <c r="B1984" s="469">
        <v>61</v>
      </c>
      <c r="C1984" s="785" t="s">
        <v>15670</v>
      </c>
      <c r="D1984" s="472">
        <v>44329</v>
      </c>
      <c r="E1984" s="474">
        <v>5</v>
      </c>
      <c r="F1984" s="472">
        <v>44319</v>
      </c>
      <c r="G1984" s="473">
        <v>44326</v>
      </c>
      <c r="H1984" s="500"/>
      <c r="I1984" s="474" t="s">
        <v>511</v>
      </c>
      <c r="J1984" s="474">
        <v>58</v>
      </c>
      <c r="K1984" s="474">
        <v>11</v>
      </c>
      <c r="L1984" s="474">
        <v>33</v>
      </c>
      <c r="M1984" s="474">
        <v>1</v>
      </c>
      <c r="N1984" s="474">
        <v>1</v>
      </c>
      <c r="O1984" s="526" t="s">
        <v>13667</v>
      </c>
      <c r="P1984" s="473" t="s">
        <v>15671</v>
      </c>
      <c r="Q1984" s="405"/>
      <c r="R1984" s="230" t="s">
        <v>15672</v>
      </c>
    </row>
    <row r="1985" spans="1:18" x14ac:dyDescent="0.25">
      <c r="A1985" s="714">
        <v>101774</v>
      </c>
      <c r="B1985" s="469">
        <v>3869.8</v>
      </c>
      <c r="C1985" s="469">
        <v>16</v>
      </c>
      <c r="D1985" s="472">
        <v>44322</v>
      </c>
      <c r="E1985" s="474">
        <v>5</v>
      </c>
      <c r="F1985" s="472">
        <v>44319</v>
      </c>
      <c r="G1985" s="473">
        <v>44326</v>
      </c>
      <c r="H1985" s="500"/>
      <c r="I1985" s="474" t="s">
        <v>511</v>
      </c>
      <c r="J1985" s="474">
        <v>473</v>
      </c>
      <c r="K1985" s="474">
        <v>0</v>
      </c>
      <c r="L1985" s="474">
        <v>114</v>
      </c>
      <c r="M1985" s="474">
        <v>1</v>
      </c>
      <c r="N1985" s="474">
        <v>1</v>
      </c>
      <c r="O1985" s="526" t="s">
        <v>13713</v>
      </c>
      <c r="P1985" s="473" t="s">
        <v>15665</v>
      </c>
      <c r="Q1985" s="405"/>
      <c r="R1985" s="230" t="s">
        <v>15672</v>
      </c>
    </row>
    <row r="1986" spans="1:18" x14ac:dyDescent="0.25">
      <c r="A1986" s="714">
        <v>100330</v>
      </c>
      <c r="B1986" s="469">
        <v>7137.95</v>
      </c>
      <c r="C1986" s="469">
        <v>185</v>
      </c>
      <c r="D1986" s="472">
        <v>44258</v>
      </c>
      <c r="E1986" s="474">
        <v>5</v>
      </c>
      <c r="F1986" s="472">
        <v>44316</v>
      </c>
      <c r="G1986" s="473">
        <v>44326</v>
      </c>
      <c r="H1986" s="500"/>
      <c r="I1986" s="474" t="s">
        <v>511</v>
      </c>
      <c r="J1986" s="474">
        <v>145</v>
      </c>
      <c r="K1986" s="474">
        <v>5</v>
      </c>
      <c r="L1986" s="474">
        <v>69</v>
      </c>
      <c r="M1986" s="474">
        <v>1</v>
      </c>
      <c r="N1986" s="474">
        <v>1</v>
      </c>
      <c r="O1986" s="526" t="s">
        <v>13672</v>
      </c>
      <c r="P1986" s="526" t="s">
        <v>15665</v>
      </c>
      <c r="Q1986" s="405"/>
      <c r="R1986" s="230" t="s">
        <v>15672</v>
      </c>
    </row>
    <row r="1987" spans="1:18" x14ac:dyDescent="0.25">
      <c r="A1987" s="714">
        <v>102032</v>
      </c>
      <c r="B1987" s="469">
        <v>3733.25</v>
      </c>
      <c r="C1987" s="469">
        <v>3</v>
      </c>
      <c r="D1987" s="472">
        <v>44319</v>
      </c>
      <c r="E1987" s="474">
        <v>3</v>
      </c>
      <c r="F1987" s="472">
        <v>44321</v>
      </c>
      <c r="G1987" s="473">
        <v>44326</v>
      </c>
      <c r="H1987" s="500"/>
      <c r="I1987" s="474" t="s">
        <v>511</v>
      </c>
      <c r="J1987" s="474">
        <v>238</v>
      </c>
      <c r="K1987" s="474">
        <v>47</v>
      </c>
      <c r="L1987" s="474">
        <v>58</v>
      </c>
      <c r="M1987" s="474">
        <v>1</v>
      </c>
      <c r="N1987" s="474">
        <v>1</v>
      </c>
      <c r="O1987" s="526" t="s">
        <v>13667</v>
      </c>
      <c r="P1987" s="473" t="s">
        <v>15669</v>
      </c>
      <c r="Q1987" s="1117"/>
      <c r="R1987" s="230" t="s">
        <v>15672</v>
      </c>
    </row>
    <row r="1988" spans="1:18" x14ac:dyDescent="0.25">
      <c r="A1988" s="714">
        <v>101836</v>
      </c>
      <c r="B1988" s="469">
        <v>1582</v>
      </c>
      <c r="C1988" s="469">
        <v>200</v>
      </c>
      <c r="D1988" s="472">
        <v>44328</v>
      </c>
      <c r="E1988" s="474">
        <v>5</v>
      </c>
      <c r="F1988" s="472">
        <v>44320</v>
      </c>
      <c r="G1988" s="473">
        <v>44326</v>
      </c>
      <c r="H1988" s="500"/>
      <c r="I1988" s="474" t="s">
        <v>511</v>
      </c>
      <c r="J1988" s="474">
        <v>11</v>
      </c>
      <c r="K1988" s="474">
        <v>1</v>
      </c>
      <c r="L1988" s="474">
        <v>9</v>
      </c>
      <c r="M1988" s="474">
        <v>1</v>
      </c>
      <c r="N1988" s="474">
        <v>1</v>
      </c>
      <c r="O1988" s="526" t="s">
        <v>13667</v>
      </c>
      <c r="P1988" s="473"/>
      <c r="Q1988" s="405"/>
      <c r="R1988" s="230" t="s">
        <v>15672</v>
      </c>
    </row>
    <row r="1989" spans="1:18" x14ac:dyDescent="0.25">
      <c r="A1989" s="714">
        <v>101023</v>
      </c>
      <c r="B1989" s="469">
        <v>3394.72</v>
      </c>
      <c r="C1989" s="469">
        <v>336</v>
      </c>
      <c r="D1989" s="472">
        <v>44306</v>
      </c>
      <c r="E1989" s="474">
        <v>7</v>
      </c>
      <c r="F1989" s="472" t="s">
        <v>13655</v>
      </c>
      <c r="G1989" s="473">
        <v>44329</v>
      </c>
      <c r="H1989" s="500"/>
      <c r="I1989" s="474" t="s">
        <v>511</v>
      </c>
      <c r="J1989" s="474">
        <v>25</v>
      </c>
      <c r="K1989" s="474">
        <v>0</v>
      </c>
      <c r="L1989" s="474">
        <v>16</v>
      </c>
      <c r="M1989" s="474">
        <v>1</v>
      </c>
      <c r="N1989" s="474">
        <v>1</v>
      </c>
      <c r="O1989" s="526" t="s">
        <v>13713</v>
      </c>
      <c r="P1989" s="473" t="s">
        <v>15665</v>
      </c>
      <c r="Q1989" s="405" t="s">
        <v>15673</v>
      </c>
      <c r="R1989" s="230" t="s">
        <v>15672</v>
      </c>
    </row>
    <row r="1990" spans="1:18" x14ac:dyDescent="0.25">
      <c r="A1990" s="307">
        <v>102235</v>
      </c>
      <c r="B1990" s="475">
        <v>12210</v>
      </c>
      <c r="C1990" s="475">
        <v>5</v>
      </c>
      <c r="D1990" s="476">
        <v>44322</v>
      </c>
      <c r="E1990" s="477">
        <v>2</v>
      </c>
      <c r="F1990" s="476">
        <v>44323</v>
      </c>
      <c r="G1990" s="310">
        <v>44324</v>
      </c>
      <c r="H1990" s="476"/>
      <c r="I1990" s="477" t="s">
        <v>511</v>
      </c>
      <c r="J1990" s="477">
        <v>264</v>
      </c>
      <c r="K1990" s="477">
        <v>111</v>
      </c>
      <c r="L1990" s="477">
        <v>122</v>
      </c>
      <c r="M1990" s="477">
        <v>0</v>
      </c>
      <c r="N1990" s="477">
        <v>1</v>
      </c>
      <c r="O1990" s="308" t="s">
        <v>640</v>
      </c>
      <c r="P1990" s="310" t="s">
        <v>15665</v>
      </c>
      <c r="Q1990" s="1102" t="s">
        <v>15591</v>
      </c>
      <c r="R1990" s="993" t="s">
        <v>15674</v>
      </c>
    </row>
    <row r="1991" spans="1:18" x14ac:dyDescent="0.25">
      <c r="A1991" s="714">
        <v>100158</v>
      </c>
      <c r="B1991" s="469">
        <v>2404.8000000000002</v>
      </c>
      <c r="C1991" s="469">
        <v>8</v>
      </c>
      <c r="D1991" s="472">
        <v>44314</v>
      </c>
      <c r="E1991" s="474">
        <v>10</v>
      </c>
      <c r="F1991" s="472">
        <v>44309</v>
      </c>
      <c r="G1991" s="473">
        <v>44323</v>
      </c>
      <c r="H1991" s="500"/>
      <c r="I1991" s="474" t="s">
        <v>511</v>
      </c>
      <c r="J1991" s="474">
        <v>0</v>
      </c>
      <c r="K1991" s="474">
        <v>281</v>
      </c>
      <c r="L1991" s="474">
        <v>0</v>
      </c>
      <c r="M1991" s="474">
        <v>0</v>
      </c>
      <c r="N1991" s="474">
        <v>0</v>
      </c>
      <c r="O1991" s="526"/>
      <c r="P1991" s="473" t="s">
        <v>15411</v>
      </c>
      <c r="Q1991" s="193"/>
      <c r="R1991" s="231" t="s">
        <v>15674</v>
      </c>
    </row>
    <row r="1992" spans="1:18" x14ac:dyDescent="0.25">
      <c r="A1992" s="714">
        <v>101577</v>
      </c>
      <c r="B1992" s="469">
        <v>2685</v>
      </c>
      <c r="C1992" s="469">
        <v>5</v>
      </c>
      <c r="D1992" s="472">
        <v>44326</v>
      </c>
      <c r="E1992" s="474">
        <v>5</v>
      </c>
      <c r="F1992" s="472">
        <v>44315</v>
      </c>
      <c r="G1992" s="473">
        <v>44322</v>
      </c>
      <c r="H1992" s="500"/>
      <c r="I1992" s="474" t="s">
        <v>511</v>
      </c>
      <c r="J1992" s="474">
        <v>56</v>
      </c>
      <c r="K1992" s="474">
        <v>44</v>
      </c>
      <c r="L1992" s="474">
        <v>29</v>
      </c>
      <c r="M1992" s="474">
        <v>0</v>
      </c>
      <c r="N1992" s="474">
        <v>1</v>
      </c>
      <c r="O1992" s="526" t="s">
        <v>545</v>
      </c>
      <c r="P1992" s="473"/>
      <c r="Q1992" s="405" t="s">
        <v>15675</v>
      </c>
      <c r="R1992" s="230" t="s">
        <v>15075</v>
      </c>
    </row>
    <row r="1993" spans="1:18" x14ac:dyDescent="0.25">
      <c r="A1993" s="839">
        <v>101050</v>
      </c>
      <c r="B1993" s="560">
        <v>1400.67</v>
      </c>
      <c r="C1993" s="1110">
        <v>34</v>
      </c>
      <c r="D1993" s="563">
        <v>44284</v>
      </c>
      <c r="E1993" s="559">
        <v>10</v>
      </c>
      <c r="F1993" s="563">
        <v>44308</v>
      </c>
      <c r="G1993" s="190">
        <v>44322</v>
      </c>
      <c r="H1993" s="1112"/>
      <c r="I1993" s="559" t="s">
        <v>511</v>
      </c>
      <c r="J1993" s="559">
        <v>0</v>
      </c>
      <c r="K1993" s="559">
        <v>20</v>
      </c>
      <c r="L1993" s="559">
        <v>0</v>
      </c>
      <c r="M1993" s="559">
        <v>0</v>
      </c>
      <c r="N1993" s="559">
        <v>0</v>
      </c>
      <c r="O1993" s="186">
        <v>0</v>
      </c>
      <c r="P1993" s="186" t="s">
        <v>15676</v>
      </c>
      <c r="Q1993" s="193"/>
      <c r="R1993" s="231" t="s">
        <v>15075</v>
      </c>
    </row>
    <row r="1994" spans="1:18" x14ac:dyDescent="0.25">
      <c r="A1994" s="1119" t="s">
        <v>15677</v>
      </c>
      <c r="B1994" s="469"/>
      <c r="C1994" s="469">
        <v>10</v>
      </c>
      <c r="D1994" s="472"/>
      <c r="E1994" s="474"/>
      <c r="F1994" s="472"/>
      <c r="G1994" s="473">
        <v>44321</v>
      </c>
      <c r="H1994" s="500"/>
      <c r="I1994" s="474" t="s">
        <v>511</v>
      </c>
      <c r="J1994" s="474"/>
      <c r="K1994" s="474"/>
      <c r="L1994" s="474"/>
      <c r="M1994" s="474"/>
      <c r="N1994" s="474"/>
      <c r="O1994" s="526"/>
      <c r="P1994" s="473" t="s">
        <v>15678</v>
      </c>
      <c r="Q1994" s="405"/>
      <c r="R1994" s="230" t="s">
        <v>15075</v>
      </c>
    </row>
    <row r="1995" spans="1:18" x14ac:dyDescent="0.25">
      <c r="A1995" s="307">
        <v>102066</v>
      </c>
      <c r="B1995" s="475">
        <v>6167.8</v>
      </c>
      <c r="C1995" s="475">
        <v>10</v>
      </c>
      <c r="D1995" s="476">
        <v>44320</v>
      </c>
      <c r="E1995" s="477">
        <v>3</v>
      </c>
      <c r="F1995" s="476">
        <v>44319</v>
      </c>
      <c r="G1995" s="310">
        <v>44322</v>
      </c>
      <c r="H1995" s="476"/>
      <c r="I1995" s="477" t="s">
        <v>511</v>
      </c>
      <c r="J1995" s="477">
        <v>730</v>
      </c>
      <c r="K1995" s="477">
        <v>19</v>
      </c>
      <c r="L1995" s="477">
        <v>116</v>
      </c>
      <c r="M1995" s="477">
        <v>1</v>
      </c>
      <c r="N1995" s="477">
        <v>1</v>
      </c>
      <c r="O1995" s="308" t="s">
        <v>13713</v>
      </c>
      <c r="P1995" s="310"/>
      <c r="Q1995" s="313" t="s">
        <v>15591</v>
      </c>
      <c r="R1995" s="993" t="s">
        <v>15079</v>
      </c>
    </row>
    <row r="1996" spans="1:18" x14ac:dyDescent="0.25">
      <c r="A1996" s="698">
        <v>102099</v>
      </c>
      <c r="B1996" s="699">
        <v>4692.5</v>
      </c>
      <c r="C1996" s="699">
        <v>6</v>
      </c>
      <c r="D1996" s="701">
        <v>44320</v>
      </c>
      <c r="E1996" s="702">
        <v>3</v>
      </c>
      <c r="F1996" s="701">
        <v>44316</v>
      </c>
      <c r="G1996" s="703">
        <v>44321</v>
      </c>
      <c r="H1996" s="701"/>
      <c r="I1996" s="702" t="s">
        <v>511</v>
      </c>
      <c r="J1996" s="702">
        <v>305</v>
      </c>
      <c r="K1996" s="702">
        <v>15</v>
      </c>
      <c r="L1996" s="702">
        <v>78</v>
      </c>
      <c r="M1996" s="702">
        <v>0</v>
      </c>
      <c r="N1996" s="702">
        <v>1</v>
      </c>
      <c r="O1996" s="804" t="s">
        <v>640</v>
      </c>
      <c r="P1996" s="703"/>
      <c r="Q1996" s="705"/>
      <c r="R1996" s="1120" t="s">
        <v>15079</v>
      </c>
    </row>
    <row r="1997" spans="1:18" x14ac:dyDescent="0.25">
      <c r="A1997" s="714">
        <v>101512</v>
      </c>
      <c r="B1997" s="469">
        <v>945</v>
      </c>
      <c r="C1997" s="469">
        <v>300</v>
      </c>
      <c r="D1997" s="472">
        <v>44315</v>
      </c>
      <c r="E1997" s="474">
        <v>5</v>
      </c>
      <c r="F1997" s="472">
        <v>44308</v>
      </c>
      <c r="G1997" s="473">
        <v>44315</v>
      </c>
      <c r="H1997" s="500" t="s">
        <v>235</v>
      </c>
      <c r="I1997" s="474" t="s">
        <v>511</v>
      </c>
      <c r="J1997" s="474">
        <v>6</v>
      </c>
      <c r="K1997" s="474">
        <v>0</v>
      </c>
      <c r="L1997" s="474">
        <v>2</v>
      </c>
      <c r="M1997" s="474">
        <v>0</v>
      </c>
      <c r="N1997" s="474">
        <v>1</v>
      </c>
      <c r="O1997" s="526" t="s">
        <v>545</v>
      </c>
      <c r="P1997" s="473" t="s">
        <v>15679</v>
      </c>
      <c r="Q1997" s="405"/>
      <c r="R1997" s="230" t="s">
        <v>15079</v>
      </c>
    </row>
    <row r="1998" spans="1:18" x14ac:dyDescent="0.25">
      <c r="A1998" s="714">
        <v>101476</v>
      </c>
      <c r="B1998" s="469">
        <v>5678</v>
      </c>
      <c r="C1998" s="469">
        <v>2</v>
      </c>
      <c r="D1998" s="472">
        <v>44308</v>
      </c>
      <c r="E1998" s="474">
        <v>5</v>
      </c>
      <c r="F1998" s="472">
        <v>44309</v>
      </c>
      <c r="G1998" s="473">
        <v>44320</v>
      </c>
      <c r="H1998" s="500"/>
      <c r="I1998" s="474" t="s">
        <v>511</v>
      </c>
      <c r="J1998" s="474">
        <v>1676</v>
      </c>
      <c r="K1998" s="474">
        <v>129</v>
      </c>
      <c r="L1998" s="474">
        <v>192</v>
      </c>
      <c r="M1998" s="474">
        <v>1</v>
      </c>
      <c r="N1998" s="474">
        <v>1</v>
      </c>
      <c r="O1998" s="526" t="s">
        <v>13672</v>
      </c>
      <c r="P1998" s="473" t="s">
        <v>11167</v>
      </c>
      <c r="Q1998" s="405"/>
      <c r="R1998" s="230" t="s">
        <v>15082</v>
      </c>
    </row>
    <row r="1999" spans="1:18" x14ac:dyDescent="0.25">
      <c r="A1999" s="714">
        <v>101133</v>
      </c>
      <c r="B1999" s="469">
        <v>4608</v>
      </c>
      <c r="C1999" s="469">
        <v>200</v>
      </c>
      <c r="D1999" s="472">
        <v>44299</v>
      </c>
      <c r="E1999" s="474">
        <v>10</v>
      </c>
      <c r="F1999" s="472">
        <v>44306</v>
      </c>
      <c r="G1999" s="473">
        <v>44320</v>
      </c>
      <c r="H1999" s="500"/>
      <c r="I1999" s="474" t="s">
        <v>511</v>
      </c>
      <c r="J1999" s="474">
        <v>138</v>
      </c>
      <c r="K1999" s="474">
        <v>11</v>
      </c>
      <c r="L1999" s="474">
        <v>44</v>
      </c>
      <c r="M1999" s="474">
        <v>0</v>
      </c>
      <c r="N1999" s="474">
        <v>1</v>
      </c>
      <c r="O1999" s="526" t="s">
        <v>640</v>
      </c>
      <c r="P1999" s="526" t="s">
        <v>15680</v>
      </c>
      <c r="Q1999" s="405"/>
      <c r="R1999" s="230" t="s">
        <v>15082</v>
      </c>
    </row>
    <row r="2000" spans="1:18" x14ac:dyDescent="0.25">
      <c r="A2000" s="1119" t="s">
        <v>15681</v>
      </c>
      <c r="B2000" s="469"/>
      <c r="C2000" s="469">
        <v>10</v>
      </c>
      <c r="D2000" s="472"/>
      <c r="E2000" s="474"/>
      <c r="F2000" s="472"/>
      <c r="G2000" s="473">
        <v>44320</v>
      </c>
      <c r="H2000" s="500"/>
      <c r="I2000" s="474" t="s">
        <v>511</v>
      </c>
      <c r="J2000" s="474"/>
      <c r="K2000" s="474"/>
      <c r="L2000" s="474"/>
      <c r="M2000" s="474"/>
      <c r="N2000" s="474"/>
      <c r="O2000" s="526"/>
      <c r="P2000" s="473" t="s">
        <v>15678</v>
      </c>
      <c r="Q2000" s="405"/>
      <c r="R2000" s="230" t="s">
        <v>15082</v>
      </c>
    </row>
    <row r="2001" spans="1:18" x14ac:dyDescent="0.25">
      <c r="A2001" s="714">
        <v>101406</v>
      </c>
      <c r="B2001" s="469">
        <v>8442.75</v>
      </c>
      <c r="C2001" s="469">
        <v>25</v>
      </c>
      <c r="D2001" s="472">
        <v>44298</v>
      </c>
      <c r="E2001" s="474" t="s">
        <v>15682</v>
      </c>
      <c r="F2001" s="472">
        <v>44309</v>
      </c>
      <c r="G2001" s="473">
        <v>44320</v>
      </c>
      <c r="H2001" s="500"/>
      <c r="I2001" s="474" t="s">
        <v>511</v>
      </c>
      <c r="J2001" s="474">
        <v>812</v>
      </c>
      <c r="K2001" s="474">
        <v>2</v>
      </c>
      <c r="L2001" s="474">
        <v>104</v>
      </c>
      <c r="M2001" s="474">
        <v>1</v>
      </c>
      <c r="N2001" s="474">
        <v>1</v>
      </c>
      <c r="O2001" s="526" t="s">
        <v>13672</v>
      </c>
      <c r="P2001" s="526" t="s">
        <v>15683</v>
      </c>
      <c r="Q2001" s="405"/>
      <c r="R2001" s="230" t="s">
        <v>15083</v>
      </c>
    </row>
    <row r="2002" spans="1:18" x14ac:dyDescent="0.25">
      <c r="A2002" s="714">
        <v>100741</v>
      </c>
      <c r="B2002" s="469">
        <v>1736</v>
      </c>
      <c r="C2002" s="469">
        <v>6</v>
      </c>
      <c r="D2002" s="472">
        <v>44299</v>
      </c>
      <c r="E2002" s="474">
        <v>7</v>
      </c>
      <c r="F2002" s="472">
        <v>44306</v>
      </c>
      <c r="G2002" s="473">
        <v>44315</v>
      </c>
      <c r="H2002" s="500"/>
      <c r="I2002" s="474" t="s">
        <v>511</v>
      </c>
      <c r="J2002" s="474">
        <v>301</v>
      </c>
      <c r="K2002" s="474">
        <v>13</v>
      </c>
      <c r="L2002" s="474">
        <v>93</v>
      </c>
      <c r="M2002" s="474">
        <v>1</v>
      </c>
      <c r="N2002" s="474">
        <v>1</v>
      </c>
      <c r="O2002" s="526" t="s">
        <v>13713</v>
      </c>
      <c r="P2002" s="473" t="s">
        <v>15684</v>
      </c>
      <c r="Q2002" s="405"/>
      <c r="R2002" s="230" t="s">
        <v>15083</v>
      </c>
    </row>
    <row r="2003" spans="1:18" x14ac:dyDescent="0.25">
      <c r="A2003" s="714">
        <v>100387</v>
      </c>
      <c r="B2003" s="469">
        <v>2631.42</v>
      </c>
      <c r="C2003" s="785">
        <v>66</v>
      </c>
      <c r="D2003" s="472">
        <v>44259</v>
      </c>
      <c r="E2003" s="474">
        <v>5</v>
      </c>
      <c r="F2003" s="472">
        <v>44312</v>
      </c>
      <c r="G2003" s="473">
        <v>44319</v>
      </c>
      <c r="H2003" s="500"/>
      <c r="I2003" s="474" t="s">
        <v>511</v>
      </c>
      <c r="J2003" s="474">
        <v>178</v>
      </c>
      <c r="K2003" s="474">
        <v>0</v>
      </c>
      <c r="L2003" s="474">
        <v>34</v>
      </c>
      <c r="M2003" s="474">
        <v>1</v>
      </c>
      <c r="N2003" s="474">
        <v>1</v>
      </c>
      <c r="O2003" s="526"/>
      <c r="P2003" s="526" t="s">
        <v>15685</v>
      </c>
      <c r="Q2003" s="405"/>
      <c r="R2003" s="230" t="s">
        <v>15083</v>
      </c>
    </row>
    <row r="2004" spans="1:18" x14ac:dyDescent="0.25">
      <c r="A2004" s="714">
        <v>99939</v>
      </c>
      <c r="B2004" s="469">
        <v>8816</v>
      </c>
      <c r="C2004" s="469">
        <v>1856</v>
      </c>
      <c r="D2004" s="472">
        <v>44285</v>
      </c>
      <c r="E2004" s="474">
        <v>10</v>
      </c>
      <c r="F2004" s="472">
        <v>44305</v>
      </c>
      <c r="G2004" s="473">
        <v>44308</v>
      </c>
      <c r="H2004" s="500" t="s">
        <v>724</v>
      </c>
      <c r="I2004" s="474" t="s">
        <v>511</v>
      </c>
      <c r="J2004" s="474">
        <v>27</v>
      </c>
      <c r="K2004" s="474">
        <v>2</v>
      </c>
      <c r="L2004" s="474">
        <v>26</v>
      </c>
      <c r="M2004" s="474">
        <v>0</v>
      </c>
      <c r="N2004" s="474">
        <v>1</v>
      </c>
      <c r="O2004" s="526"/>
      <c r="P2004" s="526" t="s">
        <v>15686</v>
      </c>
      <c r="Q2004" s="405"/>
      <c r="R2004" s="230" t="s">
        <v>15687</v>
      </c>
    </row>
    <row r="2005" spans="1:18" x14ac:dyDescent="0.25">
      <c r="A2005" s="714">
        <v>101000</v>
      </c>
      <c r="B2005" s="469">
        <v>3362.5</v>
      </c>
      <c r="C2005" s="469">
        <v>125</v>
      </c>
      <c r="D2005" s="472">
        <v>44305</v>
      </c>
      <c r="E2005" s="474">
        <v>10</v>
      </c>
      <c r="F2005" s="472">
        <v>44302</v>
      </c>
      <c r="G2005" s="473">
        <v>44316</v>
      </c>
      <c r="H2005" s="500"/>
      <c r="I2005" s="474" t="s">
        <v>511</v>
      </c>
      <c r="J2005" s="474">
        <v>86</v>
      </c>
      <c r="K2005" s="474">
        <v>17</v>
      </c>
      <c r="L2005" s="474">
        <v>26</v>
      </c>
      <c r="M2005" s="474">
        <v>0</v>
      </c>
      <c r="N2005" s="474">
        <v>1</v>
      </c>
      <c r="O2005" s="526" t="s">
        <v>545</v>
      </c>
      <c r="P2005" s="473" t="s">
        <v>15688</v>
      </c>
      <c r="Q2005" s="405"/>
      <c r="R2005" s="230" t="s">
        <v>15689</v>
      </c>
    </row>
    <row r="2006" spans="1:18" x14ac:dyDescent="0.25">
      <c r="A2006" s="714">
        <v>95674</v>
      </c>
      <c r="B2006" s="469">
        <v>3558</v>
      </c>
      <c r="C2006" s="469">
        <v>216</v>
      </c>
      <c r="D2006" s="472"/>
      <c r="E2006" s="474">
        <v>5</v>
      </c>
      <c r="F2006" s="472">
        <v>44309</v>
      </c>
      <c r="G2006" s="473">
        <v>44316</v>
      </c>
      <c r="H2006" s="500"/>
      <c r="I2006" s="474" t="s">
        <v>511</v>
      </c>
      <c r="J2006" s="474">
        <v>6</v>
      </c>
      <c r="K2006" s="474">
        <v>0</v>
      </c>
      <c r="L2006" s="474">
        <v>6</v>
      </c>
      <c r="M2006" s="474">
        <v>0</v>
      </c>
      <c r="N2006" s="474">
        <v>1</v>
      </c>
      <c r="O2006" s="526" t="s">
        <v>545</v>
      </c>
      <c r="P2006" s="473" t="s">
        <v>15690</v>
      </c>
      <c r="Q2006" s="405"/>
      <c r="R2006" s="230" t="s">
        <v>15689</v>
      </c>
    </row>
    <row r="2007" spans="1:18" x14ac:dyDescent="0.25">
      <c r="A2007" s="714">
        <v>100735</v>
      </c>
      <c r="B2007" s="469">
        <v>243.38460000000001</v>
      </c>
      <c r="C2007" s="469">
        <v>1</v>
      </c>
      <c r="D2007" s="472">
        <v>44299</v>
      </c>
      <c r="E2007" s="474">
        <v>7</v>
      </c>
      <c r="F2007" s="472">
        <v>44307</v>
      </c>
      <c r="G2007" s="473">
        <v>44316</v>
      </c>
      <c r="H2007" s="500"/>
      <c r="I2007" s="474" t="s">
        <v>511</v>
      </c>
      <c r="J2007" s="474">
        <v>338</v>
      </c>
      <c r="K2007" s="474">
        <v>14</v>
      </c>
      <c r="L2007" s="474">
        <v>112</v>
      </c>
      <c r="M2007" s="474">
        <v>1</v>
      </c>
      <c r="N2007" s="474">
        <v>1</v>
      </c>
      <c r="O2007" s="526" t="s">
        <v>13713</v>
      </c>
      <c r="P2007" s="473" t="s">
        <v>15691</v>
      </c>
      <c r="Q2007" s="405"/>
      <c r="R2007" s="230" t="s">
        <v>15689</v>
      </c>
    </row>
    <row r="2008" spans="1:18" x14ac:dyDescent="0.25">
      <c r="A2008" s="714">
        <v>101372</v>
      </c>
      <c r="B2008" s="469">
        <v>7250</v>
      </c>
      <c r="C2008" s="469">
        <v>100</v>
      </c>
      <c r="D2008" s="472">
        <v>44305</v>
      </c>
      <c r="E2008" s="474">
        <v>15</v>
      </c>
      <c r="F2008" s="472">
        <v>44293</v>
      </c>
      <c r="G2008" s="473">
        <v>44315</v>
      </c>
      <c r="H2008" s="500"/>
      <c r="I2008" s="474" t="s">
        <v>511</v>
      </c>
      <c r="J2008" s="474">
        <v>363</v>
      </c>
      <c r="K2008" s="474">
        <v>56</v>
      </c>
      <c r="L2008" s="474">
        <v>48</v>
      </c>
      <c r="M2008" s="474">
        <v>1</v>
      </c>
      <c r="N2008" s="474">
        <v>1</v>
      </c>
      <c r="O2008" s="526" t="s">
        <v>13667</v>
      </c>
      <c r="P2008" s="473" t="s">
        <v>15692</v>
      </c>
      <c r="Q2008" s="405"/>
      <c r="R2008" s="230" t="s">
        <v>15092</v>
      </c>
    </row>
    <row r="2009" spans="1:18" x14ac:dyDescent="0.25">
      <c r="A2009" s="714">
        <v>101512</v>
      </c>
      <c r="B2009" s="469">
        <v>630</v>
      </c>
      <c r="C2009" s="469">
        <v>200</v>
      </c>
      <c r="D2009" s="472">
        <v>44315</v>
      </c>
      <c r="E2009" s="474">
        <v>5</v>
      </c>
      <c r="F2009" s="472">
        <v>44308</v>
      </c>
      <c r="G2009" s="473">
        <v>44315</v>
      </c>
      <c r="H2009" s="500"/>
      <c r="I2009" s="474" t="s">
        <v>511</v>
      </c>
      <c r="J2009" s="474">
        <v>6</v>
      </c>
      <c r="K2009" s="474">
        <v>0</v>
      </c>
      <c r="L2009" s="474">
        <v>2</v>
      </c>
      <c r="M2009" s="474">
        <v>0</v>
      </c>
      <c r="N2009" s="474">
        <v>1</v>
      </c>
      <c r="O2009" s="526" t="s">
        <v>545</v>
      </c>
      <c r="P2009" s="473" t="s">
        <v>15679</v>
      </c>
      <c r="Q2009" s="405"/>
      <c r="R2009" s="230" t="s">
        <v>15092</v>
      </c>
    </row>
    <row r="2010" spans="1:18" x14ac:dyDescent="0.25">
      <c r="A2010" s="714">
        <v>100734</v>
      </c>
      <c r="B2010" s="469">
        <v>3087</v>
      </c>
      <c r="C2010" s="469">
        <v>8</v>
      </c>
      <c r="D2010" s="472">
        <v>44299</v>
      </c>
      <c r="E2010" s="474">
        <v>7</v>
      </c>
      <c r="F2010" s="472">
        <v>44306</v>
      </c>
      <c r="G2010" s="473">
        <v>44315</v>
      </c>
      <c r="H2010" s="500"/>
      <c r="I2010" s="474" t="s">
        <v>511</v>
      </c>
      <c r="J2010" s="474">
        <v>493</v>
      </c>
      <c r="K2010" s="474">
        <v>14</v>
      </c>
      <c r="L2010" s="474">
        <v>125</v>
      </c>
      <c r="M2010" s="474">
        <v>1</v>
      </c>
      <c r="N2010" s="474">
        <v>1</v>
      </c>
      <c r="O2010" s="526" t="s">
        <v>13713</v>
      </c>
      <c r="P2010" s="473" t="s">
        <v>15693</v>
      </c>
      <c r="Q2010" s="405"/>
      <c r="R2010" s="230" t="s">
        <v>15092</v>
      </c>
    </row>
    <row r="2011" spans="1:18" x14ac:dyDescent="0.25">
      <c r="A2011" s="714">
        <v>101431</v>
      </c>
      <c r="B2011" s="469">
        <v>4146.25</v>
      </c>
      <c r="C2011" s="469">
        <v>15</v>
      </c>
      <c r="D2011" s="472">
        <v>44309</v>
      </c>
      <c r="E2011" s="474">
        <v>5</v>
      </c>
      <c r="F2011" s="472">
        <v>44308</v>
      </c>
      <c r="G2011" s="473">
        <v>44315</v>
      </c>
      <c r="H2011" s="500"/>
      <c r="I2011" s="474" t="s">
        <v>511</v>
      </c>
      <c r="J2011" s="474">
        <v>270</v>
      </c>
      <c r="K2011" s="474">
        <v>23</v>
      </c>
      <c r="L2011" s="474">
        <v>92</v>
      </c>
      <c r="M2011" s="474">
        <v>1</v>
      </c>
      <c r="N2011" s="474">
        <v>1</v>
      </c>
      <c r="O2011" s="526" t="s">
        <v>13667</v>
      </c>
      <c r="P2011" s="473" t="s">
        <v>15694</v>
      </c>
      <c r="Q2011" s="405"/>
      <c r="R2011" s="230" t="s">
        <v>15092</v>
      </c>
    </row>
    <row r="2012" spans="1:18" x14ac:dyDescent="0.25">
      <c r="A2012" s="714">
        <v>98962</v>
      </c>
      <c r="B2012" s="600">
        <v>3321.4</v>
      </c>
      <c r="C2012" s="600">
        <v>60</v>
      </c>
      <c r="D2012" s="604">
        <v>43845</v>
      </c>
      <c r="E2012" s="607">
        <v>10</v>
      </c>
      <c r="F2012" s="604">
        <v>44301</v>
      </c>
      <c r="G2012" s="605">
        <v>44315</v>
      </c>
      <c r="H2012" s="500"/>
      <c r="I2012" s="607" t="s">
        <v>511</v>
      </c>
      <c r="J2012" s="607">
        <v>145</v>
      </c>
      <c r="K2012" s="607">
        <v>4</v>
      </c>
      <c r="L2012" s="607">
        <v>70</v>
      </c>
      <c r="M2012" s="607">
        <v>1</v>
      </c>
      <c r="N2012" s="607">
        <v>1</v>
      </c>
      <c r="O2012" s="608"/>
      <c r="P2012" s="473" t="s">
        <v>15695</v>
      </c>
      <c r="Q2012" s="405"/>
      <c r="R2012" s="230" t="s">
        <v>15092</v>
      </c>
    </row>
    <row r="2013" spans="1:18" x14ac:dyDescent="0.25">
      <c r="A2013" s="714">
        <v>100735</v>
      </c>
      <c r="B2013" s="469">
        <v>2920.6152999999999</v>
      </c>
      <c r="C2013" s="469">
        <v>12</v>
      </c>
      <c r="D2013" s="472">
        <v>44299</v>
      </c>
      <c r="E2013" s="474">
        <v>7</v>
      </c>
      <c r="F2013" s="472">
        <v>44307</v>
      </c>
      <c r="G2013" s="473">
        <v>44315</v>
      </c>
      <c r="H2013" s="500"/>
      <c r="I2013" s="474" t="s">
        <v>511</v>
      </c>
      <c r="J2013" s="474">
        <v>338</v>
      </c>
      <c r="K2013" s="474">
        <v>14</v>
      </c>
      <c r="L2013" s="474">
        <v>112</v>
      </c>
      <c r="M2013" s="474">
        <v>1</v>
      </c>
      <c r="N2013" s="474">
        <v>1</v>
      </c>
      <c r="O2013" s="526" t="s">
        <v>13713</v>
      </c>
      <c r="P2013" s="473" t="s">
        <v>15696</v>
      </c>
      <c r="Q2013" s="405"/>
      <c r="R2013" s="230" t="s">
        <v>15092</v>
      </c>
    </row>
    <row r="2014" spans="1:18" x14ac:dyDescent="0.25">
      <c r="A2014" s="714">
        <v>101620</v>
      </c>
      <c r="B2014" s="469">
        <v>1787.5</v>
      </c>
      <c r="C2014" s="785">
        <v>65</v>
      </c>
      <c r="D2014" s="472"/>
      <c r="E2014" s="474">
        <v>3</v>
      </c>
      <c r="F2014" s="472"/>
      <c r="G2014" s="473">
        <v>44316</v>
      </c>
      <c r="H2014" s="1121"/>
      <c r="I2014" s="474"/>
      <c r="J2014" s="474"/>
      <c r="K2014" s="474"/>
      <c r="L2014" s="474"/>
      <c r="M2014" s="474"/>
      <c r="N2014" s="474"/>
      <c r="O2014" s="526"/>
      <c r="P2014" s="526" t="s">
        <v>15679</v>
      </c>
      <c r="Q2014" s="405"/>
      <c r="R2014" s="230" t="s">
        <v>15102</v>
      </c>
    </row>
    <row r="2015" spans="1:18" x14ac:dyDescent="0.25">
      <c r="A2015" s="307">
        <v>101495</v>
      </c>
      <c r="B2015" s="475">
        <v>13632</v>
      </c>
      <c r="C2015" s="475">
        <v>85</v>
      </c>
      <c r="D2015" s="476">
        <v>44309</v>
      </c>
      <c r="E2015" s="477">
        <v>3</v>
      </c>
      <c r="F2015" s="476">
        <v>44309</v>
      </c>
      <c r="G2015" s="310">
        <v>44314</v>
      </c>
      <c r="H2015" s="476"/>
      <c r="I2015" s="477" t="s">
        <v>511</v>
      </c>
      <c r="J2015" s="477">
        <v>335</v>
      </c>
      <c r="K2015" s="477">
        <v>50</v>
      </c>
      <c r="L2015" s="477">
        <v>63</v>
      </c>
      <c r="M2015" s="477">
        <v>1</v>
      </c>
      <c r="N2015" s="477">
        <v>1</v>
      </c>
      <c r="O2015" s="308" t="s">
        <v>13713</v>
      </c>
      <c r="P2015" s="310" t="s">
        <v>2665</v>
      </c>
      <c r="Q2015" s="313"/>
      <c r="R2015" s="993" t="s">
        <v>15102</v>
      </c>
    </row>
    <row r="2016" spans="1:18" x14ac:dyDescent="0.25">
      <c r="A2016" s="839">
        <v>101645</v>
      </c>
      <c r="B2016" s="560">
        <v>3508.75</v>
      </c>
      <c r="C2016" s="1110" t="s">
        <v>2175</v>
      </c>
      <c r="D2016" s="563">
        <v>44308</v>
      </c>
      <c r="E2016" s="559">
        <v>5</v>
      </c>
      <c r="F2016" s="563">
        <v>44312</v>
      </c>
      <c r="G2016" s="190" t="s">
        <v>15697</v>
      </c>
      <c r="H2016" s="500">
        <v>44315</v>
      </c>
      <c r="I2016" s="559" t="s">
        <v>511</v>
      </c>
      <c r="J2016" s="559">
        <v>438</v>
      </c>
      <c r="K2016" s="559">
        <v>60</v>
      </c>
      <c r="L2016" s="559">
        <v>119</v>
      </c>
      <c r="M2016" s="559">
        <v>1</v>
      </c>
      <c r="N2016" s="559">
        <v>1</v>
      </c>
      <c r="O2016" s="186" t="s">
        <v>13713</v>
      </c>
      <c r="P2016" s="190" t="s">
        <v>2665</v>
      </c>
      <c r="Q2016" s="193"/>
      <c r="R2016" s="231" t="s">
        <v>15102</v>
      </c>
    </row>
    <row r="2017" spans="1:18" x14ac:dyDescent="0.25">
      <c r="A2017" s="714">
        <v>101253</v>
      </c>
      <c r="B2017" s="469">
        <v>3547</v>
      </c>
      <c r="C2017" s="469">
        <v>9</v>
      </c>
      <c r="D2017" s="472">
        <v>44302</v>
      </c>
      <c r="E2017" s="474">
        <v>5</v>
      </c>
      <c r="F2017" s="472">
        <v>44307</v>
      </c>
      <c r="G2017" s="473">
        <v>44314</v>
      </c>
      <c r="H2017" s="500"/>
      <c r="I2017" s="474" t="s">
        <v>511</v>
      </c>
      <c r="J2017" s="474">
        <v>100</v>
      </c>
      <c r="K2017" s="474">
        <v>46</v>
      </c>
      <c r="L2017" s="474">
        <v>8</v>
      </c>
      <c r="M2017" s="474">
        <v>1</v>
      </c>
      <c r="N2017" s="474">
        <v>1</v>
      </c>
      <c r="O2017" s="526" t="s">
        <v>13667</v>
      </c>
      <c r="P2017" s="473"/>
      <c r="Q2017" s="405"/>
      <c r="R2017" s="230" t="s">
        <v>15102</v>
      </c>
    </row>
    <row r="2018" spans="1:18" x14ac:dyDescent="0.25">
      <c r="A2018" s="714">
        <v>101406</v>
      </c>
      <c r="B2018" s="469">
        <v>11181.3</v>
      </c>
      <c r="C2018" s="469">
        <v>30</v>
      </c>
      <c r="D2018" s="472">
        <v>44298</v>
      </c>
      <c r="E2018" s="474" t="s">
        <v>15682</v>
      </c>
      <c r="F2018" s="472">
        <v>44309</v>
      </c>
      <c r="G2018" s="473">
        <v>44314</v>
      </c>
      <c r="H2018" s="500"/>
      <c r="I2018" s="474" t="s">
        <v>511</v>
      </c>
      <c r="J2018" s="474">
        <v>812</v>
      </c>
      <c r="K2018" s="474">
        <v>2</v>
      </c>
      <c r="L2018" s="474">
        <v>104</v>
      </c>
      <c r="M2018" s="474">
        <v>1</v>
      </c>
      <c r="N2018" s="474">
        <v>1</v>
      </c>
      <c r="O2018" s="526" t="s">
        <v>13672</v>
      </c>
      <c r="P2018" s="473" t="s">
        <v>2665</v>
      </c>
      <c r="Q2018" s="405"/>
      <c r="R2018" s="230" t="s">
        <v>15102</v>
      </c>
    </row>
    <row r="2019" spans="1:18" x14ac:dyDescent="0.25">
      <c r="A2019" s="714">
        <v>101449</v>
      </c>
      <c r="B2019" s="469">
        <v>1500</v>
      </c>
      <c r="C2019" s="469">
        <v>50</v>
      </c>
      <c r="D2019" s="472">
        <v>44313</v>
      </c>
      <c r="E2019" s="474">
        <v>10</v>
      </c>
      <c r="F2019" s="472">
        <v>44299</v>
      </c>
      <c r="G2019" s="473">
        <v>44313</v>
      </c>
      <c r="H2019" s="500"/>
      <c r="I2019" s="474" t="s">
        <v>511</v>
      </c>
      <c r="J2019" s="474">
        <v>45</v>
      </c>
      <c r="K2019" s="474">
        <v>11</v>
      </c>
      <c r="L2019" s="474">
        <v>15</v>
      </c>
      <c r="M2019" s="474">
        <v>1</v>
      </c>
      <c r="N2019" s="474">
        <v>1</v>
      </c>
      <c r="O2019" s="526" t="s">
        <v>13667</v>
      </c>
      <c r="P2019" s="473"/>
      <c r="Q2019" s="405"/>
      <c r="R2019" s="230" t="s">
        <v>15104</v>
      </c>
    </row>
    <row r="2020" spans="1:18" x14ac:dyDescent="0.25">
      <c r="A2020" s="714">
        <v>100858</v>
      </c>
      <c r="B2020" s="469">
        <v>3475</v>
      </c>
      <c r="C2020" s="469">
        <v>15</v>
      </c>
      <c r="D2020" s="472">
        <v>44279</v>
      </c>
      <c r="E2020" s="474">
        <v>10</v>
      </c>
      <c r="F2020" s="472">
        <v>44299</v>
      </c>
      <c r="G2020" s="473">
        <v>44313</v>
      </c>
      <c r="H2020" s="500"/>
      <c r="I2020" s="474" t="s">
        <v>511</v>
      </c>
      <c r="J2020" s="474">
        <v>312</v>
      </c>
      <c r="K2020" s="474">
        <v>26</v>
      </c>
      <c r="L2020" s="474">
        <v>50</v>
      </c>
      <c r="M2020" s="474">
        <v>0</v>
      </c>
      <c r="N2020" s="474">
        <v>1</v>
      </c>
      <c r="O2020" s="526"/>
      <c r="P2020" s="526"/>
      <c r="Q2020" s="405"/>
      <c r="R2020" s="230" t="s">
        <v>15104</v>
      </c>
    </row>
    <row r="2021" spans="1:18" x14ac:dyDescent="0.25">
      <c r="A2021" s="714">
        <v>101128</v>
      </c>
      <c r="B2021" s="469">
        <v>3515.6</v>
      </c>
      <c r="C2021" s="469">
        <v>4</v>
      </c>
      <c r="D2021" s="472">
        <v>44288</v>
      </c>
      <c r="E2021" s="474">
        <v>5</v>
      </c>
      <c r="F2021" s="472">
        <v>44306</v>
      </c>
      <c r="G2021" s="473">
        <v>44313</v>
      </c>
      <c r="H2021" s="500"/>
      <c r="I2021" s="474" t="s">
        <v>511</v>
      </c>
      <c r="J2021" s="474">
        <v>882</v>
      </c>
      <c r="K2021" s="474">
        <v>23</v>
      </c>
      <c r="L2021" s="474">
        <v>147</v>
      </c>
      <c r="M2021" s="474">
        <v>1</v>
      </c>
      <c r="N2021" s="474">
        <v>1</v>
      </c>
      <c r="O2021" s="526" t="s">
        <v>13713</v>
      </c>
      <c r="P2021" s="473" t="s">
        <v>15698</v>
      </c>
      <c r="Q2021" s="405"/>
      <c r="R2021" s="230" t="s">
        <v>15104</v>
      </c>
    </row>
    <row r="2022" spans="1:18" x14ac:dyDescent="0.25">
      <c r="A2022" s="714">
        <v>100732</v>
      </c>
      <c r="B2022" s="469">
        <v>2947</v>
      </c>
      <c r="C2022" s="469">
        <v>3</v>
      </c>
      <c r="D2022" s="472">
        <v>44295</v>
      </c>
      <c r="E2022" s="474">
        <v>5</v>
      </c>
      <c r="F2022" s="472">
        <v>44306</v>
      </c>
      <c r="G2022" s="473">
        <v>44313</v>
      </c>
      <c r="H2022" s="500"/>
      <c r="I2022" s="474" t="s">
        <v>511</v>
      </c>
      <c r="J2022" s="474">
        <v>96</v>
      </c>
      <c r="K2022" s="474">
        <v>49</v>
      </c>
      <c r="L2022" s="474">
        <v>7</v>
      </c>
      <c r="M2022" s="474">
        <v>1</v>
      </c>
      <c r="N2022" s="474">
        <v>1</v>
      </c>
      <c r="O2022" s="526" t="s">
        <v>13667</v>
      </c>
      <c r="P2022" s="473" t="s">
        <v>15699</v>
      </c>
      <c r="Q2022" s="405"/>
      <c r="R2022" s="230" t="s">
        <v>15104</v>
      </c>
    </row>
    <row r="2023" spans="1:18" x14ac:dyDescent="0.25">
      <c r="A2023" s="714">
        <v>101023</v>
      </c>
      <c r="B2023" s="469">
        <v>38396.464999999997</v>
      </c>
      <c r="C2023" s="469">
        <v>3800</v>
      </c>
      <c r="D2023" s="472">
        <v>44306</v>
      </c>
      <c r="E2023" s="474">
        <v>7</v>
      </c>
      <c r="F2023" s="472">
        <v>44322</v>
      </c>
      <c r="G2023" s="473">
        <v>44309</v>
      </c>
      <c r="H2023" s="500"/>
      <c r="I2023" s="474" t="s">
        <v>511</v>
      </c>
      <c r="J2023" s="474">
        <v>25</v>
      </c>
      <c r="K2023" s="474">
        <v>0</v>
      </c>
      <c r="L2023" s="474">
        <v>16</v>
      </c>
      <c r="M2023" s="474">
        <v>1</v>
      </c>
      <c r="N2023" s="474">
        <v>1</v>
      </c>
      <c r="O2023" s="526" t="s">
        <v>13713</v>
      </c>
      <c r="P2023" s="473" t="s">
        <v>15700</v>
      </c>
      <c r="Q2023" s="405" t="s">
        <v>15673</v>
      </c>
      <c r="R2023" s="230" t="s">
        <v>15107</v>
      </c>
    </row>
    <row r="2024" spans="1:18" x14ac:dyDescent="0.25">
      <c r="A2024" s="714">
        <v>101691</v>
      </c>
      <c r="B2024" s="469">
        <v>1648</v>
      </c>
      <c r="C2024" s="785" t="s">
        <v>509</v>
      </c>
      <c r="D2024" s="472">
        <v>44307</v>
      </c>
      <c r="E2024" s="474">
        <v>5</v>
      </c>
      <c r="F2024" s="472">
        <v>44305</v>
      </c>
      <c r="G2024" s="473">
        <v>44312</v>
      </c>
      <c r="H2024" s="500"/>
      <c r="I2024" s="474" t="s">
        <v>511</v>
      </c>
      <c r="J2024" s="474">
        <v>498</v>
      </c>
      <c r="K2024" s="474">
        <v>0</v>
      </c>
      <c r="L2024" s="474">
        <v>139</v>
      </c>
      <c r="M2024" s="474">
        <v>1</v>
      </c>
      <c r="N2024" s="474">
        <v>1</v>
      </c>
      <c r="O2024" s="526" t="s">
        <v>13713</v>
      </c>
      <c r="P2024" s="473" t="s">
        <v>627</v>
      </c>
      <c r="Q2024" s="405"/>
      <c r="R2024" s="230" t="s">
        <v>15107</v>
      </c>
    </row>
    <row r="2025" spans="1:18" x14ac:dyDescent="0.25">
      <c r="A2025" s="714">
        <v>101529</v>
      </c>
      <c r="B2025" s="469">
        <v>17486</v>
      </c>
      <c r="C2025" s="469">
        <v>240</v>
      </c>
      <c r="D2025" s="472">
        <v>44306</v>
      </c>
      <c r="E2025" s="474">
        <v>3</v>
      </c>
      <c r="F2025" s="472">
        <v>44307</v>
      </c>
      <c r="G2025" s="473">
        <v>44312</v>
      </c>
      <c r="H2025" s="500"/>
      <c r="I2025" s="474" t="s">
        <v>511</v>
      </c>
      <c r="J2025" s="474">
        <v>20</v>
      </c>
      <c r="K2025" s="474">
        <v>3</v>
      </c>
      <c r="L2025" s="474">
        <v>14</v>
      </c>
      <c r="M2025" s="474">
        <v>1</v>
      </c>
      <c r="N2025" s="474">
        <v>1</v>
      </c>
      <c r="O2025" s="526" t="s">
        <v>13667</v>
      </c>
      <c r="P2025" s="473" t="s">
        <v>15701</v>
      </c>
      <c r="Q2025" s="405"/>
      <c r="R2025" s="230" t="s">
        <v>15107</v>
      </c>
    </row>
    <row r="2026" spans="1:18" x14ac:dyDescent="0.25">
      <c r="A2026" s="746">
        <v>100636</v>
      </c>
      <c r="B2026" s="535">
        <v>10936</v>
      </c>
      <c r="C2026" s="1109">
        <v>21</v>
      </c>
      <c r="D2026" s="537">
        <v>44278</v>
      </c>
      <c r="E2026" s="538">
        <v>3</v>
      </c>
      <c r="F2026" s="537">
        <v>44279</v>
      </c>
      <c r="G2026" s="462">
        <v>44312</v>
      </c>
      <c r="H2026" s="537"/>
      <c r="I2026" s="538" t="s">
        <v>511</v>
      </c>
      <c r="J2026" s="538">
        <v>864</v>
      </c>
      <c r="K2026" s="538">
        <v>1</v>
      </c>
      <c r="L2026" s="538">
        <v>180</v>
      </c>
      <c r="M2026" s="538">
        <v>1</v>
      </c>
      <c r="N2026" s="538">
        <v>1</v>
      </c>
      <c r="O2026" s="459" t="s">
        <v>13672</v>
      </c>
      <c r="P2026" s="459" t="s">
        <v>15702</v>
      </c>
      <c r="Q2026" s="464"/>
      <c r="R2026" s="557" t="s">
        <v>15107</v>
      </c>
    </row>
    <row r="2027" spans="1:18" x14ac:dyDescent="0.25">
      <c r="A2027" s="839">
        <v>101785</v>
      </c>
      <c r="B2027" s="560">
        <v>1572</v>
      </c>
      <c r="C2027" s="560">
        <v>200</v>
      </c>
      <c r="D2027" s="563">
        <v>44312</v>
      </c>
      <c r="E2027" s="559">
        <v>5</v>
      </c>
      <c r="F2027" s="563">
        <v>44307</v>
      </c>
      <c r="G2027" s="190" t="s">
        <v>15703</v>
      </c>
      <c r="H2027" s="500">
        <v>44309</v>
      </c>
      <c r="I2027" s="559" t="s">
        <v>511</v>
      </c>
      <c r="J2027" s="559">
        <v>3</v>
      </c>
      <c r="K2027" s="559">
        <v>0</v>
      </c>
      <c r="L2027" s="559">
        <v>3</v>
      </c>
      <c r="M2027" s="559">
        <v>0</v>
      </c>
      <c r="N2027" s="559">
        <v>1</v>
      </c>
      <c r="O2027" s="186" t="s">
        <v>545</v>
      </c>
      <c r="P2027" s="190" t="s">
        <v>15704</v>
      </c>
      <c r="Q2027" s="193"/>
      <c r="R2027" s="231" t="s">
        <v>15705</v>
      </c>
    </row>
    <row r="2028" spans="1:18" x14ac:dyDescent="0.25">
      <c r="A2028" s="714">
        <v>101499</v>
      </c>
      <c r="B2028" s="469">
        <v>4741.6000000000004</v>
      </c>
      <c r="C2028" s="469">
        <v>10</v>
      </c>
      <c r="D2028" s="472">
        <v>44309</v>
      </c>
      <c r="E2028" s="474">
        <v>10</v>
      </c>
      <c r="F2028" s="472">
        <v>44295</v>
      </c>
      <c r="G2028" s="473">
        <v>44309</v>
      </c>
      <c r="H2028" s="500"/>
      <c r="I2028" s="474" t="s">
        <v>511</v>
      </c>
      <c r="J2028" s="474">
        <v>1015</v>
      </c>
      <c r="K2028" s="474">
        <v>0</v>
      </c>
      <c r="L2028" s="474">
        <v>117</v>
      </c>
      <c r="M2028" s="474">
        <v>1</v>
      </c>
      <c r="N2028" s="474">
        <v>1</v>
      </c>
      <c r="O2028" s="526"/>
      <c r="P2028" s="473" t="s">
        <v>15706</v>
      </c>
      <c r="Q2028" s="405"/>
      <c r="R2028" s="230" t="s">
        <v>15705</v>
      </c>
    </row>
    <row r="2029" spans="1:18" x14ac:dyDescent="0.25">
      <c r="A2029" s="714">
        <v>99939</v>
      </c>
      <c r="B2029" s="469">
        <v>2992.25</v>
      </c>
      <c r="C2029" s="469">
        <v>630</v>
      </c>
      <c r="D2029" s="472">
        <v>44285</v>
      </c>
      <c r="E2029" s="474">
        <v>10</v>
      </c>
      <c r="F2029" s="472">
        <v>44305</v>
      </c>
      <c r="G2029" s="473">
        <v>44308</v>
      </c>
      <c r="H2029" s="500"/>
      <c r="I2029" s="474" t="s">
        <v>511</v>
      </c>
      <c r="J2029" s="474">
        <v>27</v>
      </c>
      <c r="K2029" s="474">
        <v>2</v>
      </c>
      <c r="L2029" s="474">
        <v>26</v>
      </c>
      <c r="M2029" s="474">
        <v>0</v>
      </c>
      <c r="N2029" s="474">
        <v>1</v>
      </c>
      <c r="O2029" s="526"/>
      <c r="P2029" s="526" t="s">
        <v>15686</v>
      </c>
      <c r="Q2029" s="405"/>
      <c r="R2029" s="230" t="s">
        <v>15113</v>
      </c>
    </row>
    <row r="2030" spans="1:18" x14ac:dyDescent="0.25">
      <c r="A2030" s="1122">
        <v>101810</v>
      </c>
      <c r="B2030" s="1123">
        <v>8500</v>
      </c>
      <c r="C2030" s="1123">
        <v>10</v>
      </c>
      <c r="D2030" s="1124">
        <v>44316</v>
      </c>
      <c r="E2030" s="1125">
        <v>2</v>
      </c>
      <c r="F2030" s="1124">
        <v>44307</v>
      </c>
      <c r="G2030" s="1126">
        <v>44312</v>
      </c>
      <c r="H2030" s="1124"/>
      <c r="I2030" s="1125" t="s">
        <v>511</v>
      </c>
      <c r="J2030" s="1125">
        <v>502</v>
      </c>
      <c r="K2030" s="1125">
        <v>0</v>
      </c>
      <c r="L2030" s="1125">
        <v>124</v>
      </c>
      <c r="M2030" s="1125">
        <v>1</v>
      </c>
      <c r="N2030" s="1125">
        <v>1</v>
      </c>
      <c r="O2030" s="1127" t="s">
        <v>13719</v>
      </c>
      <c r="P2030" s="1126"/>
      <c r="Q2030" s="1128" t="s">
        <v>30</v>
      </c>
      <c r="R2030" s="1129" t="s">
        <v>15113</v>
      </c>
    </row>
    <row r="2031" spans="1:18" x14ac:dyDescent="0.25">
      <c r="A2031" s="714">
        <v>101176</v>
      </c>
      <c r="B2031" s="469">
        <v>3173.25</v>
      </c>
      <c r="C2031" s="469">
        <v>25</v>
      </c>
      <c r="D2031" s="472">
        <v>44301</v>
      </c>
      <c r="E2031" s="474">
        <v>5</v>
      </c>
      <c r="F2031" s="472">
        <v>44301</v>
      </c>
      <c r="G2031" s="473">
        <v>44308</v>
      </c>
      <c r="H2031" s="500"/>
      <c r="I2031" s="474" t="s">
        <v>511</v>
      </c>
      <c r="J2031" s="474">
        <v>209</v>
      </c>
      <c r="K2031" s="474">
        <v>55</v>
      </c>
      <c r="L2031" s="474">
        <v>50</v>
      </c>
      <c r="M2031" s="474">
        <v>0</v>
      </c>
      <c r="N2031" s="474">
        <v>1</v>
      </c>
      <c r="O2031" s="526" t="s">
        <v>545</v>
      </c>
      <c r="P2031" s="473" t="s">
        <v>11293</v>
      </c>
      <c r="Q2031" s="405"/>
      <c r="R2031" s="230" t="s">
        <v>15113</v>
      </c>
    </row>
    <row r="2032" spans="1:18" x14ac:dyDescent="0.25">
      <c r="A2032" s="307">
        <v>101668</v>
      </c>
      <c r="B2032" s="475">
        <v>4138.7</v>
      </c>
      <c r="C2032" s="475">
        <v>20</v>
      </c>
      <c r="D2032" s="476">
        <v>44307</v>
      </c>
      <c r="E2032" s="477">
        <v>3</v>
      </c>
      <c r="F2032" s="476">
        <v>44306</v>
      </c>
      <c r="G2032" s="310">
        <v>44308</v>
      </c>
      <c r="H2032" s="476"/>
      <c r="I2032" s="477" t="s">
        <v>511</v>
      </c>
      <c r="J2032" s="477">
        <v>134</v>
      </c>
      <c r="K2032" s="477">
        <v>26</v>
      </c>
      <c r="L2032" s="477">
        <v>47</v>
      </c>
      <c r="M2032" s="477">
        <v>1</v>
      </c>
      <c r="N2032" s="477">
        <v>1</v>
      </c>
      <c r="O2032" s="308" t="s">
        <v>13667</v>
      </c>
      <c r="P2032" s="310" t="s">
        <v>15706</v>
      </c>
      <c r="Q2032" s="313"/>
      <c r="R2032" s="993" t="s">
        <v>15113</v>
      </c>
    </row>
    <row r="2033" spans="1:18" x14ac:dyDescent="0.25">
      <c r="A2033" s="714">
        <v>101349</v>
      </c>
      <c r="B2033" s="469">
        <v>5949</v>
      </c>
      <c r="C2033" s="469">
        <v>180</v>
      </c>
      <c r="D2033" s="472">
        <v>44313</v>
      </c>
      <c r="E2033" s="474">
        <v>5</v>
      </c>
      <c r="F2033" s="472">
        <v>44301</v>
      </c>
      <c r="G2033" s="473">
        <v>44308</v>
      </c>
      <c r="H2033" s="500">
        <v>44306</v>
      </c>
      <c r="I2033" s="474" t="s">
        <v>511</v>
      </c>
      <c r="J2033" s="474">
        <v>20</v>
      </c>
      <c r="K2033" s="474">
        <v>3</v>
      </c>
      <c r="L2033" s="474">
        <v>14</v>
      </c>
      <c r="M2033" s="474">
        <v>1</v>
      </c>
      <c r="N2033" s="474">
        <v>1</v>
      </c>
      <c r="O2033" s="526" t="s">
        <v>13667</v>
      </c>
      <c r="P2033" s="473" t="s">
        <v>11288</v>
      </c>
      <c r="Q2033" s="405"/>
      <c r="R2033" s="230" t="s">
        <v>15114</v>
      </c>
    </row>
    <row r="2034" spans="1:18" x14ac:dyDescent="0.25">
      <c r="A2034" s="826">
        <v>100382</v>
      </c>
      <c r="B2034" s="600">
        <v>1930.5</v>
      </c>
      <c r="C2034" s="600">
        <v>25</v>
      </c>
      <c r="D2034" s="604">
        <v>44305</v>
      </c>
      <c r="E2034" s="607">
        <v>10</v>
      </c>
      <c r="F2034" s="472">
        <v>44293</v>
      </c>
      <c r="G2034" s="605">
        <v>44307</v>
      </c>
      <c r="H2034" s="500"/>
      <c r="I2034" s="474" t="s">
        <v>511</v>
      </c>
      <c r="J2034" s="607">
        <v>136</v>
      </c>
      <c r="K2034" s="607">
        <v>24</v>
      </c>
      <c r="L2034" s="607">
        <v>30</v>
      </c>
      <c r="M2034" s="607">
        <v>1</v>
      </c>
      <c r="N2034" s="607">
        <v>1</v>
      </c>
      <c r="O2034" s="608"/>
      <c r="P2034" s="526" t="s">
        <v>11293</v>
      </c>
      <c r="Q2034" s="405"/>
      <c r="R2034" s="230" t="s">
        <v>15114</v>
      </c>
    </row>
    <row r="2035" spans="1:18" x14ac:dyDescent="0.25">
      <c r="A2035" s="714">
        <v>100315</v>
      </c>
      <c r="B2035" s="469">
        <v>4960</v>
      </c>
      <c r="C2035" s="469">
        <v>130</v>
      </c>
      <c r="D2035" s="472">
        <v>44291</v>
      </c>
      <c r="E2035" s="474">
        <v>5</v>
      </c>
      <c r="F2035" s="472">
        <v>44299</v>
      </c>
      <c r="G2035" s="473">
        <v>44306</v>
      </c>
      <c r="H2035" s="500"/>
      <c r="I2035" s="474" t="s">
        <v>511</v>
      </c>
      <c r="J2035" s="474">
        <v>154</v>
      </c>
      <c r="K2035" s="474">
        <v>7</v>
      </c>
      <c r="L2035" s="474">
        <v>54</v>
      </c>
      <c r="M2035" s="474">
        <v>1</v>
      </c>
      <c r="N2035" s="474">
        <v>1</v>
      </c>
      <c r="O2035" s="526" t="s">
        <v>13672</v>
      </c>
      <c r="P2035" s="473" t="s">
        <v>2841</v>
      </c>
      <c r="Q2035" s="405"/>
      <c r="R2035" s="230" t="s">
        <v>15118</v>
      </c>
    </row>
    <row r="2036" spans="1:18" x14ac:dyDescent="0.25">
      <c r="A2036" s="714">
        <v>101068</v>
      </c>
      <c r="B2036" s="469">
        <v>4151.5</v>
      </c>
      <c r="C2036" s="469">
        <v>50</v>
      </c>
      <c r="D2036" s="472">
        <v>44292</v>
      </c>
      <c r="E2036" s="474">
        <v>5</v>
      </c>
      <c r="F2036" s="472">
        <v>44298</v>
      </c>
      <c r="G2036" s="473">
        <v>44305</v>
      </c>
      <c r="H2036" s="500"/>
      <c r="I2036" s="474" t="s">
        <v>511</v>
      </c>
      <c r="J2036" s="474">
        <v>256</v>
      </c>
      <c r="K2036" s="474">
        <v>12</v>
      </c>
      <c r="L2036" s="474">
        <v>68</v>
      </c>
      <c r="M2036" s="474">
        <v>1</v>
      </c>
      <c r="N2036" s="474">
        <v>1</v>
      </c>
      <c r="O2036" s="526" t="s">
        <v>13713</v>
      </c>
      <c r="P2036" s="473" t="s">
        <v>2841</v>
      </c>
      <c r="Q2036" s="405"/>
      <c r="R2036" s="230" t="s">
        <v>15120</v>
      </c>
    </row>
    <row r="2037" spans="1:18" x14ac:dyDescent="0.25">
      <c r="A2037" s="1097">
        <v>100723</v>
      </c>
      <c r="B2037" s="909">
        <v>2778</v>
      </c>
      <c r="C2037" s="909">
        <v>12</v>
      </c>
      <c r="D2037" s="913">
        <v>44298</v>
      </c>
      <c r="E2037" s="914">
        <v>7</v>
      </c>
      <c r="F2037" s="913">
        <v>44294</v>
      </c>
      <c r="G2037" s="228">
        <v>44305</v>
      </c>
      <c r="H2037" s="500"/>
      <c r="I2037" s="914" t="s">
        <v>511</v>
      </c>
      <c r="J2037" s="914">
        <v>296</v>
      </c>
      <c r="K2037" s="914">
        <v>6</v>
      </c>
      <c r="L2037" s="914">
        <v>77</v>
      </c>
      <c r="M2037" s="914">
        <v>1</v>
      </c>
      <c r="N2037" s="914">
        <v>1</v>
      </c>
      <c r="O2037" s="915" t="s">
        <v>13667</v>
      </c>
      <c r="P2037" s="473" t="s">
        <v>15707</v>
      </c>
      <c r="Q2037" s="916"/>
      <c r="R2037" s="1130" t="s">
        <v>15120</v>
      </c>
    </row>
    <row r="2038" spans="1:18" x14ac:dyDescent="0.25">
      <c r="A2038" s="839">
        <v>101323</v>
      </c>
      <c r="B2038" s="560">
        <v>11550</v>
      </c>
      <c r="C2038" s="560">
        <v>275</v>
      </c>
      <c r="D2038" s="563">
        <v>44300</v>
      </c>
      <c r="E2038" s="559">
        <v>5</v>
      </c>
      <c r="F2038" s="563" t="s">
        <v>13655</v>
      </c>
      <c r="G2038" s="190" t="s">
        <v>15134</v>
      </c>
      <c r="H2038" s="500"/>
      <c r="I2038" s="559" t="s">
        <v>511</v>
      </c>
      <c r="J2038" s="559">
        <v>22</v>
      </c>
      <c r="K2038" s="559">
        <v>1</v>
      </c>
      <c r="L2038" s="559">
        <v>15</v>
      </c>
      <c r="M2038" s="559">
        <v>1</v>
      </c>
      <c r="N2038" s="559">
        <v>1</v>
      </c>
      <c r="O2038" s="186" t="s">
        <v>13667</v>
      </c>
      <c r="P2038" s="190" t="s">
        <v>15708</v>
      </c>
      <c r="Q2038" s="1111" t="s">
        <v>15709</v>
      </c>
      <c r="R2038" s="1049" t="s">
        <v>15120</v>
      </c>
    </row>
    <row r="2039" spans="1:18" x14ac:dyDescent="0.25">
      <c r="A2039" s="714">
        <v>101530</v>
      </c>
      <c r="B2039" s="469">
        <v>7370</v>
      </c>
      <c r="C2039" s="469">
        <v>100</v>
      </c>
      <c r="D2039" s="472">
        <v>44306</v>
      </c>
      <c r="E2039" s="474">
        <v>5</v>
      </c>
      <c r="F2039" s="472">
        <v>44298</v>
      </c>
      <c r="G2039" s="473">
        <v>44305</v>
      </c>
      <c r="H2039" s="500"/>
      <c r="I2039" s="474" t="s">
        <v>511</v>
      </c>
      <c r="J2039" s="474">
        <v>335</v>
      </c>
      <c r="K2039" s="474">
        <v>0</v>
      </c>
      <c r="L2039" s="474">
        <v>72</v>
      </c>
      <c r="M2039" s="474">
        <v>1</v>
      </c>
      <c r="N2039" s="474">
        <v>1</v>
      </c>
      <c r="O2039" s="526" t="s">
        <v>13672</v>
      </c>
      <c r="P2039" s="473" t="s">
        <v>15710</v>
      </c>
      <c r="Q2039" s="405"/>
      <c r="R2039" s="230" t="s">
        <v>15120</v>
      </c>
    </row>
    <row r="2040" spans="1:18" x14ac:dyDescent="0.25">
      <c r="A2040" s="1038">
        <v>93544</v>
      </c>
      <c r="B2040" s="1039">
        <v>22747.8</v>
      </c>
      <c r="C2040" s="1039">
        <v>1000</v>
      </c>
      <c r="D2040" s="811">
        <v>44274</v>
      </c>
      <c r="E2040" s="1040">
        <v>20</v>
      </c>
      <c r="F2040" s="811">
        <v>44270</v>
      </c>
      <c r="G2040" s="1041">
        <v>44298</v>
      </c>
      <c r="H2040" s="1042"/>
      <c r="I2040" s="1040" t="s">
        <v>511</v>
      </c>
      <c r="J2040" s="1040">
        <v>239</v>
      </c>
      <c r="K2040" s="1040">
        <v>1</v>
      </c>
      <c r="L2040" s="1040">
        <v>95</v>
      </c>
      <c r="M2040" s="1040">
        <v>1</v>
      </c>
      <c r="N2040" s="1040">
        <v>1</v>
      </c>
      <c r="O2040" s="1043"/>
      <c r="P2040" s="1041" t="s">
        <v>15593</v>
      </c>
      <c r="Q2040" s="1044"/>
      <c r="R2040" s="1045" t="s">
        <v>15711</v>
      </c>
    </row>
    <row r="2041" spans="1:18" x14ac:dyDescent="0.25">
      <c r="A2041" s="714">
        <v>100201</v>
      </c>
      <c r="B2041" s="469">
        <v>12910.5</v>
      </c>
      <c r="C2041" s="469">
        <v>95</v>
      </c>
      <c r="D2041" s="472">
        <v>44300</v>
      </c>
      <c r="E2041" s="474">
        <v>10</v>
      </c>
      <c r="F2041" s="472">
        <v>44288</v>
      </c>
      <c r="G2041" s="473">
        <v>44302</v>
      </c>
      <c r="H2041" s="500"/>
      <c r="I2041" s="474" t="s">
        <v>511</v>
      </c>
      <c r="J2041" s="474">
        <v>562</v>
      </c>
      <c r="K2041" s="474">
        <v>18</v>
      </c>
      <c r="L2041" s="474">
        <v>120</v>
      </c>
      <c r="M2041" s="474">
        <v>1</v>
      </c>
      <c r="N2041" s="474">
        <v>1</v>
      </c>
      <c r="O2041" s="526" t="s">
        <v>13672</v>
      </c>
      <c r="P2041" s="473" t="s">
        <v>15707</v>
      </c>
      <c r="Q2041" s="405"/>
      <c r="R2041" s="230" t="s">
        <v>15712</v>
      </c>
    </row>
    <row r="2042" spans="1:18" x14ac:dyDescent="0.25">
      <c r="A2042" s="714">
        <v>100813</v>
      </c>
      <c r="B2042" s="469">
        <v>4091.13</v>
      </c>
      <c r="C2042" s="469">
        <v>57</v>
      </c>
      <c r="D2042" s="472">
        <v>44302</v>
      </c>
      <c r="E2042" s="474">
        <v>10</v>
      </c>
      <c r="F2042" s="472">
        <v>44291</v>
      </c>
      <c r="G2042" s="473" t="s">
        <v>15713</v>
      </c>
      <c r="H2042" s="500"/>
      <c r="I2042" s="474" t="s">
        <v>511</v>
      </c>
      <c r="J2042" s="474">
        <v>166</v>
      </c>
      <c r="K2042" s="474">
        <v>11</v>
      </c>
      <c r="L2042" s="474">
        <v>39</v>
      </c>
      <c r="M2042" s="474">
        <v>1</v>
      </c>
      <c r="N2042" s="474">
        <v>1</v>
      </c>
      <c r="O2042" s="526" t="s">
        <v>13667</v>
      </c>
      <c r="P2042" s="473" t="s">
        <v>15707</v>
      </c>
      <c r="Q2042" s="405"/>
      <c r="R2042" s="230" t="s">
        <v>15712</v>
      </c>
    </row>
    <row r="2043" spans="1:18" x14ac:dyDescent="0.25">
      <c r="A2043" s="714">
        <v>101024</v>
      </c>
      <c r="B2043" s="469">
        <v>28360</v>
      </c>
      <c r="C2043" s="469">
        <v>2000</v>
      </c>
      <c r="D2043" s="472">
        <v>44285</v>
      </c>
      <c r="E2043" s="474">
        <v>7</v>
      </c>
      <c r="F2043" s="472">
        <v>44293</v>
      </c>
      <c r="G2043" s="473">
        <v>44302</v>
      </c>
      <c r="H2043" s="500"/>
      <c r="I2043" s="474" t="s">
        <v>511</v>
      </c>
      <c r="J2043" s="474">
        <v>25</v>
      </c>
      <c r="K2043" s="474">
        <v>0</v>
      </c>
      <c r="L2043" s="474">
        <v>16</v>
      </c>
      <c r="M2043" s="474">
        <v>1</v>
      </c>
      <c r="N2043" s="474">
        <v>1</v>
      </c>
      <c r="O2043" s="526" t="s">
        <v>13713</v>
      </c>
      <c r="P2043" s="473" t="s">
        <v>15714</v>
      </c>
      <c r="Q2043" s="405"/>
      <c r="R2043" s="230" t="s">
        <v>15712</v>
      </c>
    </row>
    <row r="2044" spans="1:18" x14ac:dyDescent="0.25">
      <c r="A2044" s="714">
        <v>101530</v>
      </c>
      <c r="B2044" s="469">
        <v>3685</v>
      </c>
      <c r="C2044" s="469">
        <v>50</v>
      </c>
      <c r="D2044" s="472">
        <v>44306</v>
      </c>
      <c r="E2044" s="474">
        <v>5</v>
      </c>
      <c r="F2044" s="472">
        <v>44298</v>
      </c>
      <c r="G2044" s="473">
        <v>44305</v>
      </c>
      <c r="H2044" s="500"/>
      <c r="I2044" s="474" t="s">
        <v>511</v>
      </c>
      <c r="J2044" s="474">
        <v>335</v>
      </c>
      <c r="K2044" s="474">
        <v>0</v>
      </c>
      <c r="L2044" s="474">
        <v>72</v>
      </c>
      <c r="M2044" s="474">
        <v>1</v>
      </c>
      <c r="N2044" s="474">
        <v>1</v>
      </c>
      <c r="O2044" s="526" t="s">
        <v>13672</v>
      </c>
      <c r="P2044" s="473" t="s">
        <v>15710</v>
      </c>
      <c r="Q2044" s="405"/>
      <c r="R2044" s="230" t="s">
        <v>15132</v>
      </c>
    </row>
    <row r="2045" spans="1:18" x14ac:dyDescent="0.25">
      <c r="A2045" s="839">
        <v>101323</v>
      </c>
      <c r="B2045" s="560">
        <v>72450</v>
      </c>
      <c r="C2045" s="560">
        <v>1725</v>
      </c>
      <c r="D2045" s="563">
        <v>44300</v>
      </c>
      <c r="E2045" s="559">
        <v>5</v>
      </c>
      <c r="F2045" s="563" t="s">
        <v>13655</v>
      </c>
      <c r="G2045" s="190" t="s">
        <v>15134</v>
      </c>
      <c r="H2045" s="500"/>
      <c r="I2045" s="559" t="s">
        <v>511</v>
      </c>
      <c r="J2045" s="559">
        <v>22</v>
      </c>
      <c r="K2045" s="559">
        <v>1</v>
      </c>
      <c r="L2045" s="559">
        <v>15</v>
      </c>
      <c r="M2045" s="559">
        <v>1</v>
      </c>
      <c r="N2045" s="559">
        <v>1</v>
      </c>
      <c r="O2045" s="186" t="s">
        <v>13667</v>
      </c>
      <c r="P2045" s="190" t="s">
        <v>15708</v>
      </c>
      <c r="Q2045" s="1111" t="s">
        <v>15709</v>
      </c>
      <c r="R2045" s="1049" t="s">
        <v>15132</v>
      </c>
    </row>
    <row r="2046" spans="1:18" x14ac:dyDescent="0.25">
      <c r="A2046" s="714">
        <v>100593</v>
      </c>
      <c r="B2046" s="469">
        <v>3616</v>
      </c>
      <c r="C2046" s="469">
        <v>70</v>
      </c>
      <c r="D2046" s="472">
        <v>44298</v>
      </c>
      <c r="E2046" s="474">
        <v>10</v>
      </c>
      <c r="F2046" s="472">
        <v>44286</v>
      </c>
      <c r="G2046" s="473">
        <v>44300</v>
      </c>
      <c r="H2046" s="500"/>
      <c r="I2046" s="474" t="s">
        <v>511</v>
      </c>
      <c r="J2046" s="474">
        <v>304</v>
      </c>
      <c r="K2046" s="474">
        <v>15</v>
      </c>
      <c r="L2046" s="474">
        <v>79</v>
      </c>
      <c r="M2046" s="474">
        <v>1</v>
      </c>
      <c r="N2046" s="474">
        <v>1</v>
      </c>
      <c r="O2046" s="526" t="s">
        <v>13672</v>
      </c>
      <c r="P2046" s="526" t="s">
        <v>2887</v>
      </c>
      <c r="Q2046" s="405"/>
      <c r="R2046" s="230" t="s">
        <v>15132</v>
      </c>
    </row>
    <row r="2047" spans="1:18" x14ac:dyDescent="0.25">
      <c r="A2047" s="846">
        <v>100892</v>
      </c>
      <c r="B2047" s="847">
        <v>1250</v>
      </c>
      <c r="C2047" s="847">
        <v>5</v>
      </c>
      <c r="D2047" s="848">
        <v>44307</v>
      </c>
      <c r="E2047" s="849">
        <v>10</v>
      </c>
      <c r="F2047" s="472">
        <v>44286</v>
      </c>
      <c r="G2047" s="473">
        <v>44300</v>
      </c>
      <c r="H2047" s="500"/>
      <c r="I2047" s="474" t="s">
        <v>511</v>
      </c>
      <c r="J2047" s="474">
        <v>0</v>
      </c>
      <c r="K2047" s="474">
        <v>112</v>
      </c>
      <c r="L2047" s="474">
        <v>0</v>
      </c>
      <c r="M2047" s="474">
        <v>0</v>
      </c>
      <c r="N2047" s="474">
        <v>0</v>
      </c>
      <c r="O2047" s="526">
        <v>0</v>
      </c>
      <c r="P2047" s="473" t="s">
        <v>15411</v>
      </c>
      <c r="Q2047" s="1117"/>
      <c r="R2047" s="1131" t="s">
        <v>15132</v>
      </c>
    </row>
    <row r="2048" spans="1:18" x14ac:dyDescent="0.25">
      <c r="A2048" s="714">
        <v>100361</v>
      </c>
      <c r="B2048" s="469">
        <v>6200</v>
      </c>
      <c r="C2048" s="469">
        <v>125</v>
      </c>
      <c r="D2048" s="472">
        <v>44285</v>
      </c>
      <c r="E2048" s="474">
        <v>10</v>
      </c>
      <c r="F2048" s="472">
        <v>44287</v>
      </c>
      <c r="G2048" s="473">
        <v>44301</v>
      </c>
      <c r="H2048" s="500"/>
      <c r="I2048" s="474" t="s">
        <v>511</v>
      </c>
      <c r="J2048" s="474">
        <v>190</v>
      </c>
      <c r="K2048" s="474">
        <v>14</v>
      </c>
      <c r="L2048" s="474">
        <v>43</v>
      </c>
      <c r="M2048" s="474">
        <v>0</v>
      </c>
      <c r="N2048" s="474">
        <v>1</v>
      </c>
      <c r="O2048" s="526" t="s">
        <v>640</v>
      </c>
      <c r="P2048" s="526" t="s">
        <v>15715</v>
      </c>
      <c r="Q2048" s="405"/>
      <c r="R2048" s="230" t="s">
        <v>15136</v>
      </c>
    </row>
    <row r="2049" spans="1:18" x14ac:dyDescent="0.25">
      <c r="A2049" s="714">
        <v>100754</v>
      </c>
      <c r="B2049" s="469">
        <v>4219.1000000000004</v>
      </c>
      <c r="C2049" s="469">
        <v>155</v>
      </c>
      <c r="D2049" s="472">
        <v>44286</v>
      </c>
      <c r="E2049" s="474">
        <v>10</v>
      </c>
      <c r="F2049" s="472">
        <v>44287</v>
      </c>
      <c r="G2049" s="473">
        <v>44301</v>
      </c>
      <c r="H2049" s="500"/>
      <c r="I2049" s="474" t="s">
        <v>511</v>
      </c>
      <c r="J2049" s="474">
        <v>157</v>
      </c>
      <c r="K2049" s="474">
        <v>7</v>
      </c>
      <c r="L2049" s="474">
        <v>40</v>
      </c>
      <c r="M2049" s="474">
        <v>0</v>
      </c>
      <c r="N2049" s="474">
        <v>1</v>
      </c>
      <c r="O2049" s="526" t="s">
        <v>640</v>
      </c>
      <c r="P2049" s="526" t="s">
        <v>15715</v>
      </c>
      <c r="Q2049" s="405"/>
      <c r="R2049" s="230" t="s">
        <v>15136</v>
      </c>
    </row>
    <row r="2050" spans="1:18" x14ac:dyDescent="0.25">
      <c r="A2050" s="307">
        <v>101353</v>
      </c>
      <c r="B2050" s="475">
        <v>2090</v>
      </c>
      <c r="C2050" s="475">
        <v>115</v>
      </c>
      <c r="D2050" s="476">
        <v>44293</v>
      </c>
      <c r="E2050" s="477">
        <v>3</v>
      </c>
      <c r="F2050" s="476">
        <v>44292</v>
      </c>
      <c r="G2050" s="310">
        <v>44295</v>
      </c>
      <c r="H2050" s="476"/>
      <c r="I2050" s="477" t="s">
        <v>511</v>
      </c>
      <c r="J2050" s="477">
        <v>24</v>
      </c>
      <c r="K2050" s="477">
        <v>0</v>
      </c>
      <c r="L2050" s="477">
        <v>16</v>
      </c>
      <c r="M2050" s="477">
        <v>1</v>
      </c>
      <c r="N2050" s="477">
        <v>1</v>
      </c>
      <c r="O2050" s="308" t="s">
        <v>13667</v>
      </c>
      <c r="P2050" s="310" t="s">
        <v>15716</v>
      </c>
      <c r="Q2050" s="1102"/>
      <c r="R2050" s="1132" t="s">
        <v>15140</v>
      </c>
    </row>
    <row r="2051" spans="1:18" x14ac:dyDescent="0.25">
      <c r="A2051" s="714">
        <v>101092</v>
      </c>
      <c r="B2051" s="469">
        <v>2101</v>
      </c>
      <c r="C2051" s="469">
        <v>10</v>
      </c>
      <c r="D2051" s="472">
        <v>44292</v>
      </c>
      <c r="E2051" s="474">
        <v>10</v>
      </c>
      <c r="F2051" s="472">
        <v>44284</v>
      </c>
      <c r="G2051" s="473">
        <v>44298</v>
      </c>
      <c r="H2051" s="500"/>
      <c r="I2051" s="474" t="s">
        <v>511</v>
      </c>
      <c r="J2051" s="474">
        <v>210</v>
      </c>
      <c r="K2051" s="474">
        <v>53</v>
      </c>
      <c r="L2051" s="474">
        <v>43</v>
      </c>
      <c r="M2051" s="474">
        <v>1</v>
      </c>
      <c r="N2051" s="474">
        <v>1</v>
      </c>
      <c r="O2051" s="526" t="s">
        <v>13667</v>
      </c>
      <c r="P2051" s="526" t="s">
        <v>15717</v>
      </c>
      <c r="Q2051" s="405"/>
      <c r="R2051" s="230" t="s">
        <v>15140</v>
      </c>
    </row>
    <row r="2052" spans="1:18" x14ac:dyDescent="0.25">
      <c r="A2052" s="839">
        <v>99933</v>
      </c>
      <c r="B2052" s="560">
        <v>1847.5</v>
      </c>
      <c r="C2052" s="560">
        <v>2</v>
      </c>
      <c r="D2052" s="563">
        <v>44285</v>
      </c>
      <c r="E2052" s="559">
        <v>10</v>
      </c>
      <c r="F2052" s="563" t="s">
        <v>13655</v>
      </c>
      <c r="G2052" s="190"/>
      <c r="H2052" s="500">
        <v>44292</v>
      </c>
      <c r="I2052" s="559" t="s">
        <v>511</v>
      </c>
      <c r="J2052" s="559">
        <v>219</v>
      </c>
      <c r="K2052" s="559">
        <v>39</v>
      </c>
      <c r="L2052" s="559">
        <v>33</v>
      </c>
      <c r="M2052" s="559">
        <v>1</v>
      </c>
      <c r="N2052" s="559">
        <v>1</v>
      </c>
      <c r="O2052" s="186" t="s">
        <v>13667</v>
      </c>
      <c r="P2052" s="186" t="s">
        <v>15718</v>
      </c>
      <c r="Q2052" s="1111" t="s">
        <v>14964</v>
      </c>
      <c r="R2052" s="231" t="s">
        <v>15140</v>
      </c>
    </row>
    <row r="2053" spans="1:18" x14ac:dyDescent="0.25">
      <c r="A2053" s="714">
        <v>98561</v>
      </c>
      <c r="B2053" s="469">
        <v>4338.6000000000004</v>
      </c>
      <c r="C2053" s="785">
        <v>28</v>
      </c>
      <c r="D2053" s="472">
        <v>44263</v>
      </c>
      <c r="E2053" s="474">
        <v>10</v>
      </c>
      <c r="F2053" s="472">
        <v>44284</v>
      </c>
      <c r="G2053" s="473">
        <v>44299</v>
      </c>
      <c r="H2053" s="500"/>
      <c r="I2053" s="474" t="s">
        <v>511</v>
      </c>
      <c r="J2053" s="474">
        <v>613</v>
      </c>
      <c r="K2053" s="474">
        <v>2</v>
      </c>
      <c r="L2053" s="474">
        <v>204</v>
      </c>
      <c r="M2053" s="474">
        <v>1</v>
      </c>
      <c r="N2053" s="474">
        <v>1</v>
      </c>
      <c r="O2053" s="526">
        <v>3</v>
      </c>
      <c r="P2053" s="526" t="s">
        <v>15719</v>
      </c>
      <c r="Q2053" s="405"/>
      <c r="R2053" s="230" t="s">
        <v>15140</v>
      </c>
    </row>
    <row r="2054" spans="1:18" x14ac:dyDescent="0.25">
      <c r="A2054" s="1038">
        <v>93544</v>
      </c>
      <c r="B2054" s="1039">
        <v>22747.8</v>
      </c>
      <c r="C2054" s="1039">
        <v>1000</v>
      </c>
      <c r="D2054" s="811">
        <v>44274</v>
      </c>
      <c r="E2054" s="1040">
        <v>20</v>
      </c>
      <c r="F2054" s="811">
        <v>44270</v>
      </c>
      <c r="G2054" s="1041">
        <v>44295</v>
      </c>
      <c r="H2054" s="1042"/>
      <c r="I2054" s="1040" t="s">
        <v>511</v>
      </c>
      <c r="J2054" s="1040">
        <v>239</v>
      </c>
      <c r="K2054" s="1040">
        <v>1</v>
      </c>
      <c r="L2054" s="1040">
        <v>95</v>
      </c>
      <c r="M2054" s="1040">
        <v>1</v>
      </c>
      <c r="N2054" s="1040">
        <v>1</v>
      </c>
      <c r="O2054" s="1043"/>
      <c r="P2054" s="1041" t="s">
        <v>15593</v>
      </c>
      <c r="Q2054" s="1044"/>
      <c r="R2054" s="1045" t="s">
        <v>15720</v>
      </c>
    </row>
    <row r="2055" spans="1:18" x14ac:dyDescent="0.25">
      <c r="A2055" s="714">
        <v>101083</v>
      </c>
      <c r="B2055" s="469">
        <v>3047.5</v>
      </c>
      <c r="C2055" s="469">
        <v>25</v>
      </c>
      <c r="D2055" s="472">
        <v>44267</v>
      </c>
      <c r="E2055" s="474">
        <v>5</v>
      </c>
      <c r="F2055" s="472">
        <v>44288</v>
      </c>
      <c r="G2055" s="473">
        <v>44295</v>
      </c>
      <c r="H2055" s="500"/>
      <c r="I2055" s="474" t="s">
        <v>511</v>
      </c>
      <c r="J2055" s="474">
        <v>203</v>
      </c>
      <c r="K2055" s="474">
        <v>22</v>
      </c>
      <c r="L2055" s="474">
        <v>58</v>
      </c>
      <c r="M2055" s="474">
        <v>1</v>
      </c>
      <c r="N2055" s="474">
        <v>1</v>
      </c>
      <c r="O2055" s="526" t="s">
        <v>13667</v>
      </c>
      <c r="P2055" s="526" t="s">
        <v>11454</v>
      </c>
      <c r="Q2055" s="405"/>
      <c r="R2055" s="230" t="s">
        <v>15721</v>
      </c>
    </row>
    <row r="2056" spans="1:18" x14ac:dyDescent="0.25">
      <c r="A2056" s="714">
        <v>99292</v>
      </c>
      <c r="B2056" s="469">
        <v>5042.8999999999996</v>
      </c>
      <c r="C2056" s="469">
        <v>10</v>
      </c>
      <c r="D2056" s="472">
        <v>44285</v>
      </c>
      <c r="E2056" s="474">
        <v>10</v>
      </c>
      <c r="F2056" s="472">
        <v>44281</v>
      </c>
      <c r="G2056" s="473">
        <v>44295</v>
      </c>
      <c r="H2056" s="500"/>
      <c r="I2056" s="474" t="s">
        <v>511</v>
      </c>
      <c r="J2056" s="474">
        <v>1345</v>
      </c>
      <c r="K2056" s="474">
        <v>39</v>
      </c>
      <c r="L2056" s="474">
        <v>217</v>
      </c>
      <c r="M2056" s="474">
        <v>1</v>
      </c>
      <c r="N2056" s="474">
        <v>1</v>
      </c>
      <c r="O2056" s="526" t="s">
        <v>13672</v>
      </c>
      <c r="P2056" s="526" t="s">
        <v>15722</v>
      </c>
      <c r="Q2056" s="405"/>
      <c r="R2056" s="230" t="s">
        <v>15721</v>
      </c>
    </row>
    <row r="2057" spans="1:18" x14ac:dyDescent="0.25">
      <c r="A2057" s="1133">
        <v>97190</v>
      </c>
      <c r="B2057" s="1134">
        <v>254.38</v>
      </c>
      <c r="C2057" s="1134">
        <v>1</v>
      </c>
      <c r="D2057" s="1135">
        <v>44144</v>
      </c>
      <c r="E2057" s="1136">
        <v>10</v>
      </c>
      <c r="F2057" s="530">
        <v>44134</v>
      </c>
      <c r="G2057" s="1137">
        <v>44148</v>
      </c>
      <c r="H2057" s="530">
        <v>44181</v>
      </c>
      <c r="I2057" s="531" t="s">
        <v>511</v>
      </c>
      <c r="J2057" s="531">
        <v>883</v>
      </c>
      <c r="K2057" s="1138">
        <v>7</v>
      </c>
      <c r="L2057" s="1138">
        <v>181</v>
      </c>
      <c r="M2057" s="531"/>
      <c r="N2057" s="531"/>
      <c r="O2057" s="332"/>
      <c r="P2057" s="1139" t="s">
        <v>15723</v>
      </c>
      <c r="Q2057" s="1140" t="s">
        <v>15724</v>
      </c>
      <c r="R2057" s="1140" t="s">
        <v>15146</v>
      </c>
    </row>
    <row r="2058" spans="1:18" x14ac:dyDescent="0.25">
      <c r="A2058" s="307">
        <v>101252</v>
      </c>
      <c r="B2058" s="475">
        <v>5388</v>
      </c>
      <c r="C2058" s="475">
        <v>10</v>
      </c>
      <c r="D2058" s="476">
        <v>44286</v>
      </c>
      <c r="E2058" s="477">
        <v>3</v>
      </c>
      <c r="F2058" s="476">
        <v>44291</v>
      </c>
      <c r="G2058" s="310" t="s">
        <v>15725</v>
      </c>
      <c r="H2058" s="476"/>
      <c r="I2058" s="477" t="s">
        <v>511</v>
      </c>
      <c r="J2058" s="477">
        <v>751</v>
      </c>
      <c r="K2058" s="477">
        <v>29</v>
      </c>
      <c r="L2058" s="477">
        <v>152</v>
      </c>
      <c r="M2058" s="477">
        <v>1</v>
      </c>
      <c r="N2058" s="477">
        <v>1</v>
      </c>
      <c r="O2058" s="292" t="s">
        <v>13713</v>
      </c>
      <c r="P2058" s="310" t="s">
        <v>15726</v>
      </c>
      <c r="Q2058" s="1102"/>
      <c r="R2058" s="1132" t="s">
        <v>15146</v>
      </c>
    </row>
    <row r="2059" spans="1:18" x14ac:dyDescent="0.25">
      <c r="A2059" s="714">
        <v>101217</v>
      </c>
      <c r="B2059" s="469">
        <v>1358</v>
      </c>
      <c r="C2059" s="785" t="s">
        <v>15727</v>
      </c>
      <c r="D2059" s="472">
        <v>44286</v>
      </c>
      <c r="E2059" s="474">
        <v>5</v>
      </c>
      <c r="F2059" s="472">
        <v>44287</v>
      </c>
      <c r="G2059" s="473">
        <v>44294</v>
      </c>
      <c r="H2059" s="500"/>
      <c r="I2059" s="474" t="s">
        <v>511</v>
      </c>
      <c r="J2059" s="474">
        <v>122</v>
      </c>
      <c r="K2059" s="474">
        <v>1</v>
      </c>
      <c r="L2059" s="474">
        <v>48</v>
      </c>
      <c r="M2059" s="474">
        <v>1</v>
      </c>
      <c r="N2059" s="474">
        <v>1</v>
      </c>
      <c r="O2059" s="526"/>
      <c r="P2059" s="473" t="s">
        <v>15726</v>
      </c>
      <c r="Q2059" s="405"/>
      <c r="R2059" s="230" t="s">
        <v>15146</v>
      </c>
    </row>
    <row r="2060" spans="1:18" x14ac:dyDescent="0.25">
      <c r="A2060" s="714">
        <v>101175</v>
      </c>
      <c r="B2060" s="469">
        <v>2130</v>
      </c>
      <c r="C2060" s="469">
        <v>8</v>
      </c>
      <c r="D2060" s="472">
        <v>44287</v>
      </c>
      <c r="E2060" s="474">
        <v>5</v>
      </c>
      <c r="F2060" s="472">
        <v>44281</v>
      </c>
      <c r="G2060" s="473">
        <v>44295</v>
      </c>
      <c r="H2060" s="500"/>
      <c r="I2060" s="474" t="s">
        <v>511</v>
      </c>
      <c r="J2060" s="474">
        <v>69</v>
      </c>
      <c r="K2060" s="474">
        <v>0</v>
      </c>
      <c r="L2060" s="474">
        <v>3</v>
      </c>
      <c r="M2060" s="474">
        <v>0</v>
      </c>
      <c r="N2060" s="474">
        <v>1</v>
      </c>
      <c r="O2060" s="526" t="s">
        <v>545</v>
      </c>
      <c r="P2060" s="473" t="s">
        <v>15728</v>
      </c>
      <c r="Q2060" s="1141"/>
      <c r="R2060" s="230" t="s">
        <v>15146</v>
      </c>
    </row>
    <row r="2061" spans="1:18" x14ac:dyDescent="0.25">
      <c r="A2061" s="714">
        <v>101066</v>
      </c>
      <c r="B2061" s="469">
        <v>3618.25</v>
      </c>
      <c r="C2061" s="469">
        <v>1</v>
      </c>
      <c r="D2061" s="472">
        <v>44288</v>
      </c>
      <c r="E2061" s="474">
        <v>5</v>
      </c>
      <c r="F2061" s="472">
        <v>44287</v>
      </c>
      <c r="G2061" s="473">
        <v>44294</v>
      </c>
      <c r="H2061" s="500"/>
      <c r="I2061" s="474" t="s">
        <v>511</v>
      </c>
      <c r="J2061" s="474">
        <v>1398</v>
      </c>
      <c r="K2061" s="474">
        <v>91</v>
      </c>
      <c r="L2061" s="474">
        <v>99</v>
      </c>
      <c r="M2061" s="474">
        <v>0</v>
      </c>
      <c r="N2061" s="474">
        <v>1</v>
      </c>
      <c r="O2061" s="526" t="s">
        <v>640</v>
      </c>
      <c r="P2061" s="473" t="s">
        <v>15722</v>
      </c>
      <c r="Q2061" s="1117" t="s">
        <v>14970</v>
      </c>
      <c r="R2061" s="230" t="s">
        <v>15146</v>
      </c>
    </row>
    <row r="2062" spans="1:18" x14ac:dyDescent="0.25">
      <c r="A2062" s="714">
        <v>97453</v>
      </c>
      <c r="B2062" s="469">
        <v>258.64999999999998</v>
      </c>
      <c r="C2062" s="469">
        <v>1</v>
      </c>
      <c r="D2062" s="472">
        <v>44281</v>
      </c>
      <c r="E2062" s="474">
        <v>10</v>
      </c>
      <c r="F2062" s="472">
        <v>44278</v>
      </c>
      <c r="G2062" s="473">
        <v>44292</v>
      </c>
      <c r="H2062" s="500" t="s">
        <v>15729</v>
      </c>
      <c r="I2062" s="474" t="s">
        <v>511</v>
      </c>
      <c r="J2062" s="474">
        <v>935</v>
      </c>
      <c r="K2062" s="474">
        <v>38</v>
      </c>
      <c r="L2062" s="474">
        <v>133</v>
      </c>
      <c r="M2062" s="474">
        <v>1</v>
      </c>
      <c r="N2062" s="474">
        <v>1</v>
      </c>
      <c r="O2062" s="526" t="s">
        <v>13672</v>
      </c>
      <c r="P2062" s="526" t="s">
        <v>15730</v>
      </c>
      <c r="Q2062" s="1142"/>
      <c r="R2062" s="230" t="s">
        <v>15146</v>
      </c>
    </row>
    <row r="2063" spans="1:18" x14ac:dyDescent="0.25">
      <c r="A2063" s="714">
        <v>100564</v>
      </c>
      <c r="B2063" s="469">
        <v>11847.7</v>
      </c>
      <c r="C2063" s="469">
        <v>30</v>
      </c>
      <c r="D2063" s="472">
        <v>44286</v>
      </c>
      <c r="E2063" s="474">
        <v>20</v>
      </c>
      <c r="F2063" s="472">
        <v>44265</v>
      </c>
      <c r="G2063" s="473">
        <v>44293</v>
      </c>
      <c r="H2063" s="500"/>
      <c r="I2063" s="474" t="s">
        <v>511</v>
      </c>
      <c r="J2063" s="474">
        <v>113</v>
      </c>
      <c r="K2063" s="474">
        <v>0</v>
      </c>
      <c r="L2063" s="474">
        <v>44</v>
      </c>
      <c r="M2063" s="474">
        <v>1</v>
      </c>
      <c r="N2063" s="474">
        <v>1</v>
      </c>
      <c r="O2063" s="526" t="s">
        <v>13667</v>
      </c>
      <c r="P2063" s="1143" t="s">
        <v>15730</v>
      </c>
      <c r="Q2063" s="1144"/>
      <c r="R2063" s="934" t="s">
        <v>15153</v>
      </c>
    </row>
    <row r="2064" spans="1:18" x14ac:dyDescent="0.25">
      <c r="A2064" s="714">
        <v>100387</v>
      </c>
      <c r="B2064" s="469">
        <v>2155.58</v>
      </c>
      <c r="C2064" s="785" t="s">
        <v>15731</v>
      </c>
      <c r="D2064" s="472">
        <v>44259</v>
      </c>
      <c r="E2064" s="474">
        <v>5</v>
      </c>
      <c r="F2064" s="472">
        <v>44312</v>
      </c>
      <c r="G2064" s="473">
        <v>44319</v>
      </c>
      <c r="H2064" s="500"/>
      <c r="I2064" s="474" t="s">
        <v>511</v>
      </c>
      <c r="J2064" s="474">
        <v>178</v>
      </c>
      <c r="K2064" s="474">
        <v>0</v>
      </c>
      <c r="L2064" s="474">
        <v>34</v>
      </c>
      <c r="M2064" s="474">
        <v>1</v>
      </c>
      <c r="N2064" s="474">
        <v>1</v>
      </c>
      <c r="O2064" s="526"/>
      <c r="P2064" s="526" t="s">
        <v>15730</v>
      </c>
      <c r="Q2064" s="405"/>
      <c r="R2064" s="230" t="s">
        <v>15153</v>
      </c>
    </row>
    <row r="2065" spans="1:18" x14ac:dyDescent="0.25">
      <c r="A2065" s="714">
        <v>100791</v>
      </c>
      <c r="B2065" s="469">
        <v>2394.5</v>
      </c>
      <c r="C2065" s="469">
        <v>5</v>
      </c>
      <c r="D2065" s="472">
        <v>44294</v>
      </c>
      <c r="E2065" s="474">
        <v>5</v>
      </c>
      <c r="F2065" s="472">
        <v>44286</v>
      </c>
      <c r="G2065" s="473">
        <v>44293</v>
      </c>
      <c r="H2065" s="500"/>
      <c r="I2065" s="474" t="s">
        <v>511</v>
      </c>
      <c r="J2065" s="474">
        <v>473</v>
      </c>
      <c r="K2065" s="474">
        <v>1</v>
      </c>
      <c r="L2065" s="474">
        <v>114</v>
      </c>
      <c r="M2065" s="474">
        <v>1</v>
      </c>
      <c r="N2065" s="474">
        <v>1</v>
      </c>
      <c r="O2065" s="526" t="s">
        <v>13713</v>
      </c>
      <c r="P2065" s="473" t="s">
        <v>15730</v>
      </c>
      <c r="Q2065" s="405"/>
      <c r="R2065" s="230" t="s">
        <v>15153</v>
      </c>
    </row>
    <row r="2066" spans="1:18" x14ac:dyDescent="0.25">
      <c r="A2066" s="714">
        <v>99936</v>
      </c>
      <c r="B2066" s="469">
        <v>3049.95</v>
      </c>
      <c r="C2066" s="469">
        <v>3</v>
      </c>
      <c r="D2066" s="472">
        <v>44285</v>
      </c>
      <c r="E2066" s="474">
        <v>10</v>
      </c>
      <c r="F2066" s="472">
        <v>44281</v>
      </c>
      <c r="G2066" s="473" t="s">
        <v>15732</v>
      </c>
      <c r="H2066" s="500">
        <v>44291</v>
      </c>
      <c r="I2066" s="474" t="s">
        <v>511</v>
      </c>
      <c r="J2066" s="474">
        <v>1400</v>
      </c>
      <c r="K2066" s="474">
        <v>128</v>
      </c>
      <c r="L2066" s="474">
        <v>120</v>
      </c>
      <c r="M2066" s="474">
        <v>1</v>
      </c>
      <c r="N2066" s="474">
        <v>1</v>
      </c>
      <c r="O2066" s="526" t="s">
        <v>13713</v>
      </c>
      <c r="P2066" s="526" t="s">
        <v>15733</v>
      </c>
      <c r="Q2066" s="405"/>
      <c r="R2066" s="230" t="s">
        <v>15153</v>
      </c>
    </row>
    <row r="2067" spans="1:18" x14ac:dyDescent="0.25">
      <c r="A2067" s="1145">
        <v>100471</v>
      </c>
      <c r="B2067" s="1146">
        <v>8.25</v>
      </c>
      <c r="C2067" s="1146">
        <v>2</v>
      </c>
      <c r="D2067" s="1147">
        <v>44281</v>
      </c>
      <c r="E2067" s="1148">
        <v>20</v>
      </c>
      <c r="F2067" s="1147">
        <v>44263</v>
      </c>
      <c r="G2067" s="1149">
        <v>44291</v>
      </c>
      <c r="H2067" s="500" t="s">
        <v>15729</v>
      </c>
      <c r="I2067" s="1148" t="s">
        <v>511</v>
      </c>
      <c r="J2067" s="1148">
        <v>9</v>
      </c>
      <c r="K2067" s="1148">
        <v>1</v>
      </c>
      <c r="L2067" s="1148">
        <v>4</v>
      </c>
      <c r="M2067" s="1148">
        <v>0</v>
      </c>
      <c r="N2067" s="1148">
        <v>1</v>
      </c>
      <c r="O2067" s="1143" t="s">
        <v>545</v>
      </c>
      <c r="P2067" s="1143" t="s">
        <v>15734</v>
      </c>
      <c r="Q2067" s="1142"/>
      <c r="R2067" s="230" t="s">
        <v>15153</v>
      </c>
    </row>
    <row r="2068" spans="1:18" x14ac:dyDescent="0.25">
      <c r="A2068" s="714">
        <v>99935</v>
      </c>
      <c r="B2068" s="469">
        <v>3519.3</v>
      </c>
      <c r="C2068" s="469">
        <v>5</v>
      </c>
      <c r="D2068" s="472">
        <v>44285</v>
      </c>
      <c r="E2068" s="474">
        <v>10</v>
      </c>
      <c r="F2068" s="472">
        <v>44285</v>
      </c>
      <c r="G2068" s="473">
        <v>44299</v>
      </c>
      <c r="H2068" s="500">
        <v>44292</v>
      </c>
      <c r="I2068" s="474" t="s">
        <v>511</v>
      </c>
      <c r="J2068" s="474">
        <v>1189</v>
      </c>
      <c r="K2068" s="474">
        <v>139</v>
      </c>
      <c r="L2068" s="474">
        <v>105</v>
      </c>
      <c r="M2068" s="474">
        <v>1</v>
      </c>
      <c r="N2068" s="474">
        <v>1</v>
      </c>
      <c r="O2068" s="526" t="s">
        <v>13713</v>
      </c>
      <c r="P2068" s="526" t="s">
        <v>15718</v>
      </c>
      <c r="Q2068" s="1141"/>
      <c r="R2068" s="230" t="s">
        <v>15157</v>
      </c>
    </row>
    <row r="2069" spans="1:18" x14ac:dyDescent="0.25">
      <c r="A2069" s="714">
        <v>99174</v>
      </c>
      <c r="B2069" s="469">
        <v>1470</v>
      </c>
      <c r="C2069" s="469">
        <v>375</v>
      </c>
      <c r="D2069" s="472">
        <v>44294</v>
      </c>
      <c r="E2069" s="474">
        <v>15</v>
      </c>
      <c r="F2069" s="472">
        <v>44271</v>
      </c>
      <c r="G2069" s="473">
        <v>44292</v>
      </c>
      <c r="H2069" s="500"/>
      <c r="I2069" s="474" t="s">
        <v>511</v>
      </c>
      <c r="J2069" s="474">
        <v>11</v>
      </c>
      <c r="K2069" s="474">
        <v>0</v>
      </c>
      <c r="L2069" s="474">
        <v>8</v>
      </c>
      <c r="M2069" s="474">
        <v>0</v>
      </c>
      <c r="N2069" s="474">
        <v>1</v>
      </c>
      <c r="O2069" s="526"/>
      <c r="P2069" s="1143" t="s">
        <v>15728</v>
      </c>
      <c r="Q2069" s="1142"/>
      <c r="R2069" s="934" t="s">
        <v>15157</v>
      </c>
    </row>
    <row r="2070" spans="1:18" x14ac:dyDescent="0.25">
      <c r="A2070" s="714">
        <v>97453</v>
      </c>
      <c r="B2070" s="469">
        <v>7242.0550000000003</v>
      </c>
      <c r="C2070" s="469">
        <v>28</v>
      </c>
      <c r="D2070" s="472">
        <v>44281</v>
      </c>
      <c r="E2070" s="474">
        <v>10</v>
      </c>
      <c r="F2070" s="472">
        <v>44278</v>
      </c>
      <c r="G2070" s="473">
        <v>44292</v>
      </c>
      <c r="H2070" s="500"/>
      <c r="I2070" s="474" t="s">
        <v>511</v>
      </c>
      <c r="J2070" s="474">
        <v>935</v>
      </c>
      <c r="K2070" s="474">
        <v>38</v>
      </c>
      <c r="L2070" s="474">
        <v>133</v>
      </c>
      <c r="M2070" s="474">
        <v>1</v>
      </c>
      <c r="N2070" s="474">
        <v>1</v>
      </c>
      <c r="O2070" s="526" t="s">
        <v>13672</v>
      </c>
      <c r="P2070" s="526" t="s">
        <v>15730</v>
      </c>
      <c r="Q2070" s="1142"/>
      <c r="R2070" s="230" t="s">
        <v>15157</v>
      </c>
    </row>
    <row r="2071" spans="1:18" x14ac:dyDescent="0.25">
      <c r="A2071" s="1145">
        <v>100471</v>
      </c>
      <c r="B2071" s="1146">
        <v>1641.75</v>
      </c>
      <c r="C2071" s="1146">
        <v>398</v>
      </c>
      <c r="D2071" s="1147">
        <v>44281</v>
      </c>
      <c r="E2071" s="1148">
        <v>20</v>
      </c>
      <c r="F2071" s="1147">
        <v>44263</v>
      </c>
      <c r="G2071" s="1149">
        <v>44291</v>
      </c>
      <c r="H2071" s="500">
        <v>44292</v>
      </c>
      <c r="I2071" s="1148" t="s">
        <v>511</v>
      </c>
      <c r="J2071" s="1148">
        <v>9</v>
      </c>
      <c r="K2071" s="1148">
        <v>1</v>
      </c>
      <c r="L2071" s="1148">
        <v>4</v>
      </c>
      <c r="M2071" s="1148">
        <v>0</v>
      </c>
      <c r="N2071" s="1148">
        <v>1</v>
      </c>
      <c r="O2071" s="1143" t="s">
        <v>545</v>
      </c>
      <c r="P2071" s="1143" t="s">
        <v>15734</v>
      </c>
      <c r="Q2071" s="1142"/>
      <c r="R2071" s="230" t="s">
        <v>15157</v>
      </c>
    </row>
    <row r="2072" spans="1:18" x14ac:dyDescent="0.25">
      <c r="A2072" s="714">
        <v>100172</v>
      </c>
      <c r="B2072" s="469">
        <v>48</v>
      </c>
      <c r="C2072" s="469">
        <v>1</v>
      </c>
      <c r="D2072" s="472">
        <v>44277</v>
      </c>
      <c r="E2072" s="474">
        <v>5</v>
      </c>
      <c r="F2072" s="472">
        <v>44281</v>
      </c>
      <c r="G2072" s="473">
        <v>44288</v>
      </c>
      <c r="H2072" s="500"/>
      <c r="I2072" s="474" t="s">
        <v>511</v>
      </c>
      <c r="J2072" s="474">
        <v>374</v>
      </c>
      <c r="K2072" s="474">
        <v>0</v>
      </c>
      <c r="L2072" s="474">
        <v>81</v>
      </c>
      <c r="M2072" s="474">
        <v>1</v>
      </c>
      <c r="N2072" s="474">
        <v>1</v>
      </c>
      <c r="O2072" s="526"/>
      <c r="P2072" s="526" t="s">
        <v>15735</v>
      </c>
      <c r="Q2072" s="405"/>
      <c r="R2072" s="230" t="s">
        <v>15736</v>
      </c>
    </row>
    <row r="2073" spans="1:18" x14ac:dyDescent="0.25">
      <c r="A2073" s="714">
        <v>99932</v>
      </c>
      <c r="B2073" s="469">
        <v>2385.1999999999998</v>
      </c>
      <c r="C2073" s="469">
        <v>5</v>
      </c>
      <c r="D2073" s="472">
        <v>44285</v>
      </c>
      <c r="E2073" s="474">
        <v>10</v>
      </c>
      <c r="F2073" s="472">
        <v>44279</v>
      </c>
      <c r="G2073" s="473">
        <v>44295</v>
      </c>
      <c r="H2073" s="500">
        <v>44291</v>
      </c>
      <c r="I2073" s="474" t="s">
        <v>511</v>
      </c>
      <c r="J2073" s="474">
        <v>648</v>
      </c>
      <c r="K2073" s="474">
        <v>121</v>
      </c>
      <c r="L2073" s="474">
        <v>70</v>
      </c>
      <c r="M2073" s="474">
        <v>1</v>
      </c>
      <c r="N2073" s="474">
        <v>1</v>
      </c>
      <c r="O2073" s="526" t="s">
        <v>13713</v>
      </c>
      <c r="P2073" s="526" t="s">
        <v>15733</v>
      </c>
      <c r="Q2073" s="405"/>
      <c r="R2073" s="230" t="s">
        <v>15736</v>
      </c>
    </row>
    <row r="2074" spans="1:18" x14ac:dyDescent="0.25">
      <c r="A2074" s="839">
        <v>100630</v>
      </c>
      <c r="B2074" s="560">
        <v>24074.400000000001</v>
      </c>
      <c r="C2074" s="1110" t="s">
        <v>15737</v>
      </c>
      <c r="D2074" s="563">
        <v>44271</v>
      </c>
      <c r="E2074" s="559">
        <v>3</v>
      </c>
      <c r="F2074" s="563" t="s">
        <v>13655</v>
      </c>
      <c r="G2074" s="190">
        <v>44291</v>
      </c>
      <c r="H2074" s="500"/>
      <c r="I2074" s="559" t="s">
        <v>511</v>
      </c>
      <c r="J2074" s="559">
        <v>22</v>
      </c>
      <c r="K2074" s="559">
        <v>1</v>
      </c>
      <c r="L2074" s="559">
        <v>15</v>
      </c>
      <c r="M2074" s="559">
        <v>1</v>
      </c>
      <c r="N2074" s="559">
        <v>1</v>
      </c>
      <c r="O2074" s="186" t="s">
        <v>13667</v>
      </c>
      <c r="P2074" s="186" t="s">
        <v>15738</v>
      </c>
      <c r="Q2074" s="1111"/>
      <c r="R2074" s="231" t="s">
        <v>15739</v>
      </c>
    </row>
    <row r="2075" spans="1:18" x14ac:dyDescent="0.25">
      <c r="A2075" s="714">
        <v>100172</v>
      </c>
      <c r="B2075" s="469">
        <v>4752</v>
      </c>
      <c r="C2075" s="469">
        <v>99</v>
      </c>
      <c r="D2075" s="472">
        <v>44277</v>
      </c>
      <c r="E2075" s="474">
        <v>5</v>
      </c>
      <c r="F2075" s="472">
        <v>44281</v>
      </c>
      <c r="G2075" s="473">
        <v>44288</v>
      </c>
      <c r="H2075" s="500"/>
      <c r="I2075" s="474" t="s">
        <v>511</v>
      </c>
      <c r="J2075" s="474">
        <v>374</v>
      </c>
      <c r="K2075" s="474">
        <v>0</v>
      </c>
      <c r="L2075" s="474">
        <v>81</v>
      </c>
      <c r="M2075" s="474">
        <v>1</v>
      </c>
      <c r="N2075" s="474">
        <v>1</v>
      </c>
      <c r="O2075" s="526"/>
      <c r="P2075" s="526" t="s">
        <v>15740</v>
      </c>
      <c r="Q2075" s="405"/>
      <c r="R2075" s="230" t="s">
        <v>15741</v>
      </c>
    </row>
    <row r="2076" spans="1:18" x14ac:dyDescent="0.25">
      <c r="A2076" s="1038">
        <v>93544</v>
      </c>
      <c r="B2076" s="1039">
        <v>22747.8</v>
      </c>
      <c r="C2076" s="1039">
        <v>1000</v>
      </c>
      <c r="D2076" s="811">
        <v>44274</v>
      </c>
      <c r="E2076" s="1040">
        <v>20</v>
      </c>
      <c r="F2076" s="811">
        <v>44270</v>
      </c>
      <c r="G2076" s="1041">
        <v>44288</v>
      </c>
      <c r="H2076" s="1042"/>
      <c r="I2076" s="1040" t="s">
        <v>511</v>
      </c>
      <c r="J2076" s="1040">
        <v>239</v>
      </c>
      <c r="K2076" s="1040">
        <v>1</v>
      </c>
      <c r="L2076" s="1040">
        <v>95</v>
      </c>
      <c r="M2076" s="1040">
        <v>1</v>
      </c>
      <c r="N2076" s="1040">
        <v>1</v>
      </c>
      <c r="O2076" s="1043"/>
      <c r="P2076" s="1041" t="s">
        <v>15742</v>
      </c>
      <c r="Q2076" s="1044"/>
      <c r="R2076" s="1045" t="s">
        <v>15741</v>
      </c>
    </row>
    <row r="2077" spans="1:18" x14ac:dyDescent="0.25">
      <c r="A2077" s="714">
        <v>101003</v>
      </c>
      <c r="B2077" s="469">
        <v>3502.5</v>
      </c>
      <c r="C2077" s="469">
        <v>5</v>
      </c>
      <c r="D2077" s="472">
        <v>44274</v>
      </c>
      <c r="E2077" s="474">
        <v>5</v>
      </c>
      <c r="F2077" s="472">
        <v>44281</v>
      </c>
      <c r="G2077" s="473">
        <v>44288</v>
      </c>
      <c r="H2077" s="500"/>
      <c r="I2077" s="474" t="s">
        <v>511</v>
      </c>
      <c r="J2077" s="474">
        <v>71</v>
      </c>
      <c r="K2077" s="474">
        <v>0</v>
      </c>
      <c r="L2077" s="474">
        <v>39</v>
      </c>
      <c r="M2077" s="474">
        <v>1</v>
      </c>
      <c r="N2077" s="474">
        <v>1</v>
      </c>
      <c r="O2077" s="526" t="s">
        <v>13667</v>
      </c>
      <c r="P2077" s="526" t="s">
        <v>15733</v>
      </c>
      <c r="Q2077" s="405"/>
      <c r="R2077" s="230" t="s">
        <v>15168</v>
      </c>
    </row>
    <row r="2078" spans="1:18" x14ac:dyDescent="0.25">
      <c r="A2078" s="714">
        <v>97132</v>
      </c>
      <c r="B2078" s="469">
        <v>11428.625</v>
      </c>
      <c r="C2078" s="469">
        <v>325</v>
      </c>
      <c r="D2078" s="472">
        <v>44278</v>
      </c>
      <c r="E2078" s="474">
        <v>5</v>
      </c>
      <c r="F2078" s="472">
        <v>44280</v>
      </c>
      <c r="G2078" s="473">
        <v>44287</v>
      </c>
      <c r="H2078" s="500"/>
      <c r="I2078" s="474" t="s">
        <v>511</v>
      </c>
      <c r="J2078" s="474">
        <v>149</v>
      </c>
      <c r="K2078" s="474">
        <v>3</v>
      </c>
      <c r="L2078" s="474">
        <v>44</v>
      </c>
      <c r="M2078" s="474">
        <v>0</v>
      </c>
      <c r="N2078" s="474">
        <v>1</v>
      </c>
      <c r="O2078" s="526" t="s">
        <v>640</v>
      </c>
      <c r="P2078" s="526" t="s">
        <v>15743</v>
      </c>
      <c r="Q2078" s="405"/>
      <c r="R2078" s="230" t="s">
        <v>15168</v>
      </c>
    </row>
    <row r="2079" spans="1:18" x14ac:dyDescent="0.25">
      <c r="A2079" s="714">
        <v>100374</v>
      </c>
      <c r="B2079" s="469">
        <v>4769.75</v>
      </c>
      <c r="C2079" s="469">
        <v>75</v>
      </c>
      <c r="D2079" s="472">
        <v>44287</v>
      </c>
      <c r="E2079" s="474">
        <v>10</v>
      </c>
      <c r="F2079" s="472">
        <v>44272</v>
      </c>
      <c r="G2079" s="473">
        <v>44286</v>
      </c>
      <c r="H2079" s="500"/>
      <c r="I2079" s="474" t="s">
        <v>511</v>
      </c>
      <c r="J2079" s="474">
        <v>292</v>
      </c>
      <c r="K2079" s="474">
        <v>1</v>
      </c>
      <c r="L2079" s="474">
        <v>109</v>
      </c>
      <c r="M2079" s="474">
        <v>1</v>
      </c>
      <c r="N2079" s="474">
        <v>1</v>
      </c>
      <c r="O2079" s="526" t="s">
        <v>13672</v>
      </c>
      <c r="P2079" s="526" t="s">
        <v>15740</v>
      </c>
      <c r="Q2079" s="1144"/>
      <c r="R2079" s="230" t="s">
        <v>15170</v>
      </c>
    </row>
    <row r="2080" spans="1:18" x14ac:dyDescent="0.25">
      <c r="A2080" s="714">
        <v>101082</v>
      </c>
      <c r="B2080" s="469">
        <v>2042.5</v>
      </c>
      <c r="C2080" s="469">
        <v>25</v>
      </c>
      <c r="D2080" s="472">
        <v>44281</v>
      </c>
      <c r="E2080" s="474">
        <v>5</v>
      </c>
      <c r="F2080" s="472">
        <v>44279</v>
      </c>
      <c r="G2080" s="473">
        <v>44286</v>
      </c>
      <c r="H2080" s="500"/>
      <c r="I2080" s="474" t="s">
        <v>511</v>
      </c>
      <c r="J2080" s="474">
        <v>44</v>
      </c>
      <c r="K2080" s="474">
        <v>22</v>
      </c>
      <c r="L2080" s="474">
        <v>21</v>
      </c>
      <c r="M2080" s="474">
        <v>1</v>
      </c>
      <c r="N2080" s="474">
        <v>1</v>
      </c>
      <c r="O2080" s="526" t="s">
        <v>13667</v>
      </c>
      <c r="P2080" s="526" t="s">
        <v>15744</v>
      </c>
      <c r="Q2080" s="1144"/>
      <c r="R2080" s="230" t="s">
        <v>15170</v>
      </c>
    </row>
    <row r="2081" spans="1:18" x14ac:dyDescent="0.25">
      <c r="A2081" s="714">
        <v>100383</v>
      </c>
      <c r="B2081" s="469">
        <v>2746.5</v>
      </c>
      <c r="C2081" s="469">
        <v>110</v>
      </c>
      <c r="D2081" s="472">
        <v>44287</v>
      </c>
      <c r="E2081" s="474">
        <v>5</v>
      </c>
      <c r="F2081" s="472">
        <v>44278</v>
      </c>
      <c r="G2081" s="473">
        <v>44285</v>
      </c>
      <c r="H2081" s="500"/>
      <c r="I2081" s="474" t="s">
        <v>511</v>
      </c>
      <c r="J2081" s="474">
        <v>58</v>
      </c>
      <c r="K2081" s="474">
        <v>0</v>
      </c>
      <c r="L2081" s="474">
        <v>25</v>
      </c>
      <c r="M2081" s="474">
        <v>1</v>
      </c>
      <c r="N2081" s="474">
        <v>1</v>
      </c>
      <c r="O2081" s="526" t="s">
        <v>13667</v>
      </c>
      <c r="P2081" s="526" t="s">
        <v>15744</v>
      </c>
      <c r="Q2081" s="405"/>
      <c r="R2081" s="230" t="s">
        <v>15173</v>
      </c>
    </row>
    <row r="2082" spans="1:18" x14ac:dyDescent="0.25">
      <c r="A2082" s="714">
        <v>97130</v>
      </c>
      <c r="B2082" s="469">
        <v>2260</v>
      </c>
      <c r="C2082" s="785" t="s">
        <v>15745</v>
      </c>
      <c r="D2082" s="472">
        <v>44277</v>
      </c>
      <c r="E2082" s="474">
        <v>5</v>
      </c>
      <c r="F2082" s="472">
        <v>44277</v>
      </c>
      <c r="G2082" s="473">
        <v>44284</v>
      </c>
      <c r="H2082" s="1112"/>
      <c r="I2082" s="474" t="s">
        <v>511</v>
      </c>
      <c r="J2082" s="474">
        <v>0</v>
      </c>
      <c r="K2082" s="474">
        <v>1</v>
      </c>
      <c r="L2082" s="474">
        <v>0</v>
      </c>
      <c r="M2082" s="474">
        <v>0</v>
      </c>
      <c r="N2082" s="474">
        <v>0</v>
      </c>
      <c r="O2082" s="526">
        <v>0</v>
      </c>
      <c r="P2082" s="526" t="s">
        <v>15746</v>
      </c>
      <c r="Q2082" s="405"/>
      <c r="R2082" s="230" t="s">
        <v>15176</v>
      </c>
    </row>
    <row r="2083" spans="1:18" x14ac:dyDescent="0.25">
      <c r="A2083" s="714">
        <v>100636</v>
      </c>
      <c r="B2083" s="469">
        <v>3854</v>
      </c>
      <c r="C2083" s="785" t="s">
        <v>2580</v>
      </c>
      <c r="D2083" s="472">
        <v>44278</v>
      </c>
      <c r="E2083" s="474">
        <v>3</v>
      </c>
      <c r="F2083" s="472">
        <v>44279</v>
      </c>
      <c r="G2083" s="473">
        <v>44286</v>
      </c>
      <c r="H2083" s="500"/>
      <c r="I2083" s="474" t="s">
        <v>511</v>
      </c>
      <c r="J2083" s="474">
        <v>864</v>
      </c>
      <c r="K2083" s="474">
        <v>1</v>
      </c>
      <c r="L2083" s="474">
        <v>180</v>
      </c>
      <c r="M2083" s="474">
        <v>1</v>
      </c>
      <c r="N2083" s="474">
        <v>1</v>
      </c>
      <c r="O2083" s="526" t="s">
        <v>13672</v>
      </c>
      <c r="P2083" s="526" t="s">
        <v>15743</v>
      </c>
      <c r="Q2083" s="405"/>
      <c r="R2083" s="230" t="s">
        <v>15176</v>
      </c>
    </row>
    <row r="2084" spans="1:18" x14ac:dyDescent="0.25">
      <c r="A2084" s="714">
        <v>97132</v>
      </c>
      <c r="B2084" s="469">
        <v>2637.38</v>
      </c>
      <c r="C2084" s="469">
        <v>75</v>
      </c>
      <c r="D2084" s="472">
        <v>44278</v>
      </c>
      <c r="E2084" s="474">
        <v>5</v>
      </c>
      <c r="F2084" s="472">
        <v>44280</v>
      </c>
      <c r="G2084" s="473">
        <v>44284</v>
      </c>
      <c r="H2084" s="500"/>
      <c r="I2084" s="474" t="s">
        <v>511</v>
      </c>
      <c r="J2084" s="474">
        <v>149</v>
      </c>
      <c r="K2084" s="474">
        <v>3</v>
      </c>
      <c r="L2084" s="474">
        <v>44</v>
      </c>
      <c r="M2084" s="474">
        <v>0</v>
      </c>
      <c r="N2084" s="474">
        <v>1</v>
      </c>
      <c r="O2084" s="526" t="s">
        <v>640</v>
      </c>
      <c r="P2084" s="526" t="s">
        <v>15743</v>
      </c>
      <c r="Q2084" s="405"/>
      <c r="R2084" s="230" t="s">
        <v>15176</v>
      </c>
    </row>
    <row r="2085" spans="1:18" x14ac:dyDescent="0.25">
      <c r="A2085" s="714">
        <v>99621</v>
      </c>
      <c r="B2085" s="469">
        <v>2208</v>
      </c>
      <c r="C2085" s="469">
        <v>100</v>
      </c>
      <c r="D2085" s="472">
        <v>44274</v>
      </c>
      <c r="E2085" s="474">
        <v>20</v>
      </c>
      <c r="F2085" s="472">
        <v>44245</v>
      </c>
      <c r="G2085" s="473">
        <v>44284</v>
      </c>
      <c r="H2085" s="1112"/>
      <c r="I2085" s="474" t="s">
        <v>511</v>
      </c>
      <c r="J2085" s="474">
        <v>22</v>
      </c>
      <c r="K2085" s="474">
        <v>1</v>
      </c>
      <c r="L2085" s="474">
        <v>15</v>
      </c>
      <c r="M2085" s="474">
        <v>1</v>
      </c>
      <c r="N2085" s="474">
        <v>1</v>
      </c>
      <c r="O2085" s="526"/>
      <c r="P2085" s="473" t="s">
        <v>15747</v>
      </c>
      <c r="Q2085" s="405"/>
      <c r="R2085" s="230" t="s">
        <v>15176</v>
      </c>
    </row>
    <row r="2086" spans="1:18" x14ac:dyDescent="0.25">
      <c r="A2086" s="714">
        <v>99082</v>
      </c>
      <c r="B2086" s="469">
        <v>5249.82</v>
      </c>
      <c r="C2086" s="785" t="s">
        <v>3405</v>
      </c>
      <c r="D2086" s="472">
        <v>44259</v>
      </c>
      <c r="E2086" s="474">
        <v>5</v>
      </c>
      <c r="F2086" s="472">
        <v>44277</v>
      </c>
      <c r="G2086" s="473">
        <v>44284</v>
      </c>
      <c r="H2086" s="500"/>
      <c r="I2086" s="474" t="s">
        <v>511</v>
      </c>
      <c r="J2086" s="474">
        <v>2676</v>
      </c>
      <c r="K2086" s="474">
        <v>175</v>
      </c>
      <c r="L2086" s="474">
        <v>305</v>
      </c>
      <c r="M2086" s="474">
        <v>1</v>
      </c>
      <c r="N2086" s="474">
        <v>1</v>
      </c>
      <c r="O2086" s="526" t="s">
        <v>15654</v>
      </c>
      <c r="P2086" s="526" t="s">
        <v>15743</v>
      </c>
      <c r="Q2086" s="405"/>
      <c r="R2086" s="230" t="s">
        <v>15748</v>
      </c>
    </row>
    <row r="2087" spans="1:18" x14ac:dyDescent="0.25">
      <c r="A2087" s="1038">
        <v>93544</v>
      </c>
      <c r="B2087" s="1039">
        <v>4113.7389999999996</v>
      </c>
      <c r="C2087" s="1039">
        <v>5</v>
      </c>
      <c r="D2087" s="811">
        <v>44274</v>
      </c>
      <c r="E2087" s="1040">
        <v>20</v>
      </c>
      <c r="F2087" s="811">
        <v>44270</v>
      </c>
      <c r="G2087" s="1041">
        <v>44288</v>
      </c>
      <c r="H2087" s="1042"/>
      <c r="I2087" s="1040" t="s">
        <v>511</v>
      </c>
      <c r="J2087" s="1040">
        <v>239</v>
      </c>
      <c r="K2087" s="1040">
        <v>1</v>
      </c>
      <c r="L2087" s="1040">
        <v>95</v>
      </c>
      <c r="M2087" s="1040">
        <v>1</v>
      </c>
      <c r="N2087" s="1040">
        <v>1</v>
      </c>
      <c r="O2087" s="1043"/>
      <c r="P2087" s="1041" t="s">
        <v>15742</v>
      </c>
      <c r="Q2087" s="1044"/>
      <c r="R2087" s="1045" t="s">
        <v>15176</v>
      </c>
    </row>
    <row r="2088" spans="1:18" x14ac:dyDescent="0.25">
      <c r="A2088" s="714">
        <v>100081</v>
      </c>
      <c r="B2088" s="469">
        <v>5213.3999999999996</v>
      </c>
      <c r="C2088" s="469">
        <v>20</v>
      </c>
      <c r="D2088" s="472">
        <v>44249</v>
      </c>
      <c r="E2088" s="474">
        <v>5</v>
      </c>
      <c r="F2088" s="472">
        <v>44274</v>
      </c>
      <c r="G2088" s="473">
        <v>44281</v>
      </c>
      <c r="H2088" s="500"/>
      <c r="I2088" s="474" t="s">
        <v>511</v>
      </c>
      <c r="J2088" s="474">
        <v>952</v>
      </c>
      <c r="K2088" s="474">
        <v>6</v>
      </c>
      <c r="L2088" s="474">
        <v>171</v>
      </c>
      <c r="M2088" s="474">
        <v>1</v>
      </c>
      <c r="N2088" s="474">
        <v>1</v>
      </c>
      <c r="O2088" s="526" t="s">
        <v>13672</v>
      </c>
      <c r="P2088" s="473" t="s">
        <v>11580</v>
      </c>
      <c r="Q2088" s="405"/>
      <c r="R2088" s="230" t="s">
        <v>15749</v>
      </c>
    </row>
    <row r="2089" spans="1:18" x14ac:dyDescent="0.25">
      <c r="A2089" s="714">
        <v>100236</v>
      </c>
      <c r="B2089" s="469">
        <v>2311</v>
      </c>
      <c r="C2089" s="469">
        <v>100</v>
      </c>
      <c r="D2089" s="472">
        <v>44278</v>
      </c>
      <c r="E2089" s="474">
        <v>5</v>
      </c>
      <c r="F2089" s="472">
        <v>44274</v>
      </c>
      <c r="G2089" s="473">
        <v>44281</v>
      </c>
      <c r="H2089" s="500"/>
      <c r="I2089" s="474" t="s">
        <v>511</v>
      </c>
      <c r="J2089" s="474">
        <v>23</v>
      </c>
      <c r="K2089" s="474">
        <v>6</v>
      </c>
      <c r="L2089" s="474">
        <v>10</v>
      </c>
      <c r="M2089" s="474">
        <v>1</v>
      </c>
      <c r="N2089" s="474">
        <v>1</v>
      </c>
      <c r="O2089" s="526" t="s">
        <v>13667</v>
      </c>
      <c r="P2089" s="1143" t="s">
        <v>15750</v>
      </c>
      <c r="Q2089" s="405"/>
      <c r="R2089" s="230" t="s">
        <v>15749</v>
      </c>
    </row>
    <row r="2090" spans="1:18" x14ac:dyDescent="0.25">
      <c r="A2090" s="839">
        <v>100803</v>
      </c>
      <c r="B2090" s="560">
        <v>2678</v>
      </c>
      <c r="C2090" s="560">
        <v>6</v>
      </c>
      <c r="D2090" s="563">
        <v>44279</v>
      </c>
      <c r="E2090" s="559">
        <v>5</v>
      </c>
      <c r="F2090" s="563">
        <v>44280</v>
      </c>
      <c r="G2090" s="190" t="s">
        <v>15751</v>
      </c>
      <c r="H2090" s="500"/>
      <c r="I2090" s="559" t="s">
        <v>511</v>
      </c>
      <c r="J2090" s="559">
        <v>91</v>
      </c>
      <c r="K2090" s="559">
        <v>126</v>
      </c>
      <c r="L2090" s="559">
        <v>19</v>
      </c>
      <c r="M2090" s="559">
        <v>0</v>
      </c>
      <c r="N2090" s="559">
        <v>1</v>
      </c>
      <c r="O2090" s="186" t="s">
        <v>545</v>
      </c>
      <c r="P2090" s="1143" t="s">
        <v>11611</v>
      </c>
      <c r="Q2090" s="193"/>
      <c r="R2090" s="1150" t="s">
        <v>15749</v>
      </c>
    </row>
    <row r="2091" spans="1:18" x14ac:dyDescent="0.25">
      <c r="A2091" s="714">
        <v>98384</v>
      </c>
      <c r="B2091" s="469">
        <v>6842</v>
      </c>
      <c r="C2091" s="469">
        <v>100</v>
      </c>
      <c r="D2091" s="472">
        <v>43834</v>
      </c>
      <c r="E2091" s="474">
        <v>5</v>
      </c>
      <c r="F2091" s="604">
        <v>44271</v>
      </c>
      <c r="G2091" s="605">
        <v>44278</v>
      </c>
      <c r="H2091" s="500"/>
      <c r="I2091" s="607" t="s">
        <v>511</v>
      </c>
      <c r="J2091" s="607">
        <v>304</v>
      </c>
      <c r="K2091" s="607">
        <v>15</v>
      </c>
      <c r="L2091" s="607">
        <v>79</v>
      </c>
      <c r="M2091" s="607">
        <v>1</v>
      </c>
      <c r="N2091" s="607">
        <v>1</v>
      </c>
      <c r="O2091" s="608"/>
      <c r="P2091" s="1143" t="s">
        <v>11642</v>
      </c>
      <c r="Q2091" s="405"/>
      <c r="R2091" s="1150" t="s">
        <v>15184</v>
      </c>
    </row>
    <row r="2092" spans="1:18" x14ac:dyDescent="0.25">
      <c r="A2092" s="900">
        <v>100856</v>
      </c>
      <c r="B2092" s="901">
        <v>228.1</v>
      </c>
      <c r="C2092" s="901">
        <v>1</v>
      </c>
      <c r="D2092" s="903">
        <v>44270</v>
      </c>
      <c r="E2092" s="904">
        <v>3</v>
      </c>
      <c r="F2092" s="903">
        <v>44270</v>
      </c>
      <c r="G2092" s="905">
        <v>44273</v>
      </c>
      <c r="H2092" s="903"/>
      <c r="I2092" s="904" t="s">
        <v>511</v>
      </c>
      <c r="J2092" s="904">
        <v>217</v>
      </c>
      <c r="K2092" s="904">
        <v>29</v>
      </c>
      <c r="L2092" s="904">
        <v>31</v>
      </c>
      <c r="M2092" s="904">
        <v>1</v>
      </c>
      <c r="N2092" s="904">
        <v>1</v>
      </c>
      <c r="O2092" s="906" t="s">
        <v>13667</v>
      </c>
      <c r="P2092" s="906" t="s">
        <v>15752</v>
      </c>
      <c r="Q2092" s="1151"/>
      <c r="R2092" s="1151" t="s">
        <v>15184</v>
      </c>
    </row>
    <row r="2093" spans="1:18" x14ac:dyDescent="0.25">
      <c r="A2093" s="307">
        <v>101073</v>
      </c>
      <c r="B2093" s="475">
        <v>123.9</v>
      </c>
      <c r="C2093" s="1152">
        <v>1</v>
      </c>
      <c r="D2093" s="476">
        <v>44279</v>
      </c>
      <c r="E2093" s="477">
        <v>3</v>
      </c>
      <c r="F2093" s="476">
        <v>44277</v>
      </c>
      <c r="G2093" s="310">
        <v>44280</v>
      </c>
      <c r="H2093" s="476"/>
      <c r="I2093" s="477" t="s">
        <v>511</v>
      </c>
      <c r="J2093" s="477">
        <v>169</v>
      </c>
      <c r="K2093" s="477">
        <v>0</v>
      </c>
      <c r="L2093" s="477">
        <v>33</v>
      </c>
      <c r="M2093" s="477">
        <v>1</v>
      </c>
      <c r="N2093" s="477">
        <v>1</v>
      </c>
      <c r="O2093" s="308" t="s">
        <v>13667</v>
      </c>
      <c r="P2093" s="308" t="s">
        <v>15753</v>
      </c>
      <c r="Q2093" s="1102"/>
      <c r="R2093" s="1132" t="s">
        <v>15184</v>
      </c>
    </row>
    <row r="2094" spans="1:18" x14ac:dyDescent="0.25">
      <c r="A2094" s="698">
        <v>100316</v>
      </c>
      <c r="B2094" s="699">
        <v>2469.14</v>
      </c>
      <c r="C2094" s="699">
        <v>22</v>
      </c>
      <c r="D2094" s="701">
        <v>44286</v>
      </c>
      <c r="E2094" s="702">
        <v>3</v>
      </c>
      <c r="F2094" s="701">
        <v>44274</v>
      </c>
      <c r="G2094" s="703">
        <v>44279</v>
      </c>
      <c r="H2094" s="701"/>
      <c r="I2094" s="702" t="s">
        <v>511</v>
      </c>
      <c r="J2094" s="702">
        <v>123</v>
      </c>
      <c r="K2094" s="702">
        <v>12</v>
      </c>
      <c r="L2094" s="702">
        <v>45</v>
      </c>
      <c r="M2094" s="702">
        <v>0</v>
      </c>
      <c r="N2094" s="702">
        <v>1</v>
      </c>
      <c r="O2094" s="804" t="s">
        <v>545</v>
      </c>
      <c r="P2094" s="804" t="s">
        <v>11642</v>
      </c>
      <c r="Q2094" s="705"/>
      <c r="R2094" s="1120" t="s">
        <v>15184</v>
      </c>
    </row>
    <row r="2095" spans="1:18" x14ac:dyDescent="0.25">
      <c r="A2095" s="714">
        <v>98384</v>
      </c>
      <c r="B2095" s="469">
        <v>10263</v>
      </c>
      <c r="C2095" s="469">
        <v>150</v>
      </c>
      <c r="D2095" s="472">
        <v>43834</v>
      </c>
      <c r="E2095" s="474">
        <v>5</v>
      </c>
      <c r="F2095" s="604">
        <v>44271</v>
      </c>
      <c r="G2095" s="605">
        <v>44278</v>
      </c>
      <c r="H2095" s="500"/>
      <c r="I2095" s="607" t="s">
        <v>511</v>
      </c>
      <c r="J2095" s="607">
        <v>304</v>
      </c>
      <c r="K2095" s="607">
        <v>15</v>
      </c>
      <c r="L2095" s="607">
        <v>79</v>
      </c>
      <c r="M2095" s="607">
        <v>1</v>
      </c>
      <c r="N2095" s="607">
        <v>1</v>
      </c>
      <c r="O2095" s="608"/>
      <c r="P2095" s="1143" t="s">
        <v>11642</v>
      </c>
      <c r="Q2095" s="405"/>
      <c r="R2095" s="1150" t="s">
        <v>15187</v>
      </c>
    </row>
    <row r="2096" spans="1:18" x14ac:dyDescent="0.25">
      <c r="A2096" s="714">
        <v>100065</v>
      </c>
      <c r="B2096" s="469">
        <v>3564.25</v>
      </c>
      <c r="C2096" s="469">
        <v>5</v>
      </c>
      <c r="D2096" s="472">
        <v>44266</v>
      </c>
      <c r="E2096" s="474">
        <v>5</v>
      </c>
      <c r="F2096" s="472">
        <v>44271</v>
      </c>
      <c r="G2096" s="473">
        <v>44278</v>
      </c>
      <c r="H2096" s="500"/>
      <c r="I2096" s="474" t="s">
        <v>511</v>
      </c>
      <c r="J2096" s="474">
        <v>1486</v>
      </c>
      <c r="K2096" s="474">
        <v>35</v>
      </c>
      <c r="L2096" s="474">
        <v>178</v>
      </c>
      <c r="M2096" s="474">
        <v>1</v>
      </c>
      <c r="N2096" s="474">
        <v>1</v>
      </c>
      <c r="O2096" s="526" t="s">
        <v>13832</v>
      </c>
      <c r="P2096" s="1143" t="s">
        <v>11642</v>
      </c>
      <c r="Q2096" s="405"/>
      <c r="R2096" s="1150" t="s">
        <v>15187</v>
      </c>
    </row>
    <row r="2097" spans="1:18" x14ac:dyDescent="0.25">
      <c r="A2097" s="307">
        <v>101073</v>
      </c>
      <c r="B2097" s="475">
        <v>2984.6</v>
      </c>
      <c r="C2097" s="475">
        <v>14</v>
      </c>
      <c r="D2097" s="476">
        <v>44274</v>
      </c>
      <c r="E2097" s="477">
        <v>3</v>
      </c>
      <c r="F2097" s="476">
        <v>44273</v>
      </c>
      <c r="G2097" s="310">
        <v>44278</v>
      </c>
      <c r="H2097" s="476"/>
      <c r="I2097" s="477" t="s">
        <v>511</v>
      </c>
      <c r="J2097" s="477">
        <v>2</v>
      </c>
      <c r="K2097" s="477">
        <v>0</v>
      </c>
      <c r="L2097" s="477">
        <v>1</v>
      </c>
      <c r="M2097" s="477">
        <v>1</v>
      </c>
      <c r="N2097" s="477">
        <v>0</v>
      </c>
      <c r="O2097" s="308" t="s">
        <v>798</v>
      </c>
      <c r="P2097" s="308"/>
      <c r="Q2097" s="1102"/>
      <c r="R2097" s="1132" t="s">
        <v>15190</v>
      </c>
    </row>
    <row r="2098" spans="1:18" x14ac:dyDescent="0.25">
      <c r="A2098" s="307">
        <v>101085</v>
      </c>
      <c r="B2098" s="475">
        <v>3453.34</v>
      </c>
      <c r="C2098" s="475">
        <v>15</v>
      </c>
      <c r="D2098" s="476">
        <v>44274</v>
      </c>
      <c r="E2098" s="477">
        <v>3</v>
      </c>
      <c r="F2098" s="476">
        <v>44273</v>
      </c>
      <c r="G2098" s="310">
        <v>44278</v>
      </c>
      <c r="H2098" s="476"/>
      <c r="I2098" s="477" t="s">
        <v>511</v>
      </c>
      <c r="J2098" s="477">
        <v>2</v>
      </c>
      <c r="K2098" s="477">
        <v>0</v>
      </c>
      <c r="L2098" s="477">
        <v>1</v>
      </c>
      <c r="M2098" s="477">
        <v>1</v>
      </c>
      <c r="N2098" s="477">
        <v>0</v>
      </c>
      <c r="O2098" s="308" t="s">
        <v>798</v>
      </c>
      <c r="P2098" s="308"/>
      <c r="Q2098" s="1102"/>
      <c r="R2098" s="1132" t="s">
        <v>15190</v>
      </c>
    </row>
    <row r="2099" spans="1:18" x14ac:dyDescent="0.25">
      <c r="A2099" s="714">
        <v>100876</v>
      </c>
      <c r="B2099" s="469">
        <v>5183.3999999999996</v>
      </c>
      <c r="C2099" s="469">
        <v>60</v>
      </c>
      <c r="D2099" s="472">
        <v>44274</v>
      </c>
      <c r="E2099" s="474">
        <v>5</v>
      </c>
      <c r="F2099" s="472">
        <v>44270</v>
      </c>
      <c r="G2099" s="473">
        <v>44277</v>
      </c>
      <c r="H2099" s="500"/>
      <c r="I2099" s="474" t="s">
        <v>511</v>
      </c>
      <c r="J2099" s="474">
        <v>335</v>
      </c>
      <c r="K2099" s="474">
        <v>0</v>
      </c>
      <c r="L2099" s="474">
        <v>72</v>
      </c>
      <c r="M2099" s="474">
        <v>1</v>
      </c>
      <c r="N2099" s="474">
        <v>1</v>
      </c>
      <c r="O2099" s="526" t="s">
        <v>13672</v>
      </c>
      <c r="P2099" s="1143" t="s">
        <v>15754</v>
      </c>
      <c r="Q2099" s="405"/>
      <c r="R2099" s="1150" t="s">
        <v>15190</v>
      </c>
    </row>
    <row r="2100" spans="1:18" x14ac:dyDescent="0.25">
      <c r="A2100" s="714">
        <v>100154</v>
      </c>
      <c r="B2100" s="469">
        <v>2386</v>
      </c>
      <c r="C2100" s="469">
        <v>110</v>
      </c>
      <c r="D2100" s="472">
        <v>44264</v>
      </c>
      <c r="E2100" s="474">
        <v>10</v>
      </c>
      <c r="F2100" s="472">
        <v>44263</v>
      </c>
      <c r="G2100" s="473">
        <v>44277</v>
      </c>
      <c r="H2100" s="500"/>
      <c r="I2100" s="474" t="s">
        <v>511</v>
      </c>
      <c r="J2100" s="474">
        <v>146</v>
      </c>
      <c r="K2100" s="474">
        <v>27</v>
      </c>
      <c r="L2100" s="474">
        <v>65</v>
      </c>
      <c r="M2100" s="474">
        <v>1</v>
      </c>
      <c r="N2100" s="474">
        <v>1</v>
      </c>
      <c r="O2100" s="526"/>
      <c r="P2100" s="526" t="s">
        <v>15755</v>
      </c>
      <c r="Q2100" s="405"/>
      <c r="R2100" s="230" t="s">
        <v>15190</v>
      </c>
    </row>
    <row r="2101" spans="1:18" x14ac:dyDescent="0.25">
      <c r="A2101" s="1153">
        <v>99994</v>
      </c>
      <c r="B2101" s="1154">
        <v>6601.2</v>
      </c>
      <c r="C2101" s="1154">
        <v>20</v>
      </c>
      <c r="D2101" s="1155">
        <v>44256</v>
      </c>
      <c r="E2101" s="1156">
        <v>10</v>
      </c>
      <c r="F2101" s="1155" t="s">
        <v>13655</v>
      </c>
      <c r="G2101" s="1157">
        <v>44277</v>
      </c>
      <c r="H2101" s="1158"/>
      <c r="I2101" s="1156" t="s">
        <v>511</v>
      </c>
      <c r="J2101" s="1156">
        <v>829</v>
      </c>
      <c r="K2101" s="1156">
        <v>0</v>
      </c>
      <c r="L2101" s="1156">
        <v>106</v>
      </c>
      <c r="M2101" s="1156">
        <v>1</v>
      </c>
      <c r="N2101" s="1156">
        <v>1</v>
      </c>
      <c r="O2101" s="1159" t="s">
        <v>13672</v>
      </c>
      <c r="P2101" s="1159" t="s">
        <v>15754</v>
      </c>
      <c r="Q2101" s="1160"/>
      <c r="R2101" s="1150" t="s">
        <v>15190</v>
      </c>
    </row>
    <row r="2102" spans="1:18" x14ac:dyDescent="0.25">
      <c r="A2102" s="1153">
        <v>99988</v>
      </c>
      <c r="B2102" s="1154">
        <v>6509.25</v>
      </c>
      <c r="C2102" s="1154">
        <v>20</v>
      </c>
      <c r="D2102" s="1155">
        <v>44256</v>
      </c>
      <c r="E2102" s="1156">
        <v>10</v>
      </c>
      <c r="F2102" s="1155">
        <v>44263</v>
      </c>
      <c r="G2102" s="1157">
        <v>44277</v>
      </c>
      <c r="H2102" s="1158"/>
      <c r="I2102" s="1156" t="s">
        <v>511</v>
      </c>
      <c r="J2102" s="1156">
        <v>833</v>
      </c>
      <c r="K2102" s="1156">
        <v>0</v>
      </c>
      <c r="L2102" s="1156">
        <v>78</v>
      </c>
      <c r="M2102" s="1156">
        <v>1</v>
      </c>
      <c r="N2102" s="1156">
        <v>1</v>
      </c>
      <c r="O2102" s="1159" t="s">
        <v>13713</v>
      </c>
      <c r="P2102" s="1159" t="s">
        <v>15754</v>
      </c>
      <c r="Q2102" s="1160"/>
      <c r="R2102" s="1150" t="s">
        <v>15190</v>
      </c>
    </row>
    <row r="2103" spans="1:18" x14ac:dyDescent="0.25">
      <c r="A2103" s="1153">
        <v>99993</v>
      </c>
      <c r="B2103" s="1154">
        <v>7479.3</v>
      </c>
      <c r="C2103" s="1154">
        <v>20</v>
      </c>
      <c r="D2103" s="1155">
        <v>44256</v>
      </c>
      <c r="E2103" s="1156">
        <v>10</v>
      </c>
      <c r="F2103" s="1155">
        <v>44263</v>
      </c>
      <c r="G2103" s="1157">
        <v>44277</v>
      </c>
      <c r="H2103" s="1158"/>
      <c r="I2103" s="1156" t="s">
        <v>511</v>
      </c>
      <c r="J2103" s="1156">
        <v>986</v>
      </c>
      <c r="K2103" s="1156">
        <v>0</v>
      </c>
      <c r="L2103" s="1156">
        <v>92</v>
      </c>
      <c r="M2103" s="1156">
        <v>1</v>
      </c>
      <c r="N2103" s="1156">
        <v>1</v>
      </c>
      <c r="O2103" s="1159" t="s">
        <v>13672</v>
      </c>
      <c r="P2103" s="1159" t="s">
        <v>11689</v>
      </c>
      <c r="Q2103" s="405"/>
      <c r="R2103" s="1150" t="s">
        <v>15190</v>
      </c>
    </row>
    <row r="2104" spans="1:18" x14ac:dyDescent="0.25">
      <c r="A2104" s="1153">
        <v>99995</v>
      </c>
      <c r="B2104" s="1154">
        <v>6509.25</v>
      </c>
      <c r="C2104" s="1154">
        <v>20</v>
      </c>
      <c r="D2104" s="1155">
        <v>44256</v>
      </c>
      <c r="E2104" s="1156">
        <v>10</v>
      </c>
      <c r="F2104" s="1155">
        <v>44263</v>
      </c>
      <c r="G2104" s="1157">
        <v>44277</v>
      </c>
      <c r="H2104" s="1158"/>
      <c r="I2104" s="1156" t="s">
        <v>511</v>
      </c>
      <c r="J2104" s="1156">
        <v>314</v>
      </c>
      <c r="K2104" s="1156">
        <v>0</v>
      </c>
      <c r="L2104" s="1156">
        <v>44</v>
      </c>
      <c r="M2104" s="1156">
        <v>1</v>
      </c>
      <c r="N2104" s="1156">
        <v>1</v>
      </c>
      <c r="O2104" s="1159" t="s">
        <v>13667</v>
      </c>
      <c r="P2104" s="1159" t="s">
        <v>11599</v>
      </c>
      <c r="Q2104" s="1160"/>
      <c r="R2104" s="1150" t="s">
        <v>15190</v>
      </c>
    </row>
    <row r="2105" spans="1:18" x14ac:dyDescent="0.25">
      <c r="A2105" s="714">
        <v>100834</v>
      </c>
      <c r="B2105" s="469">
        <v>2270</v>
      </c>
      <c r="C2105" s="469">
        <v>450</v>
      </c>
      <c r="D2105" s="472">
        <v>44278</v>
      </c>
      <c r="E2105" s="474">
        <v>5</v>
      </c>
      <c r="F2105" s="472">
        <v>44270</v>
      </c>
      <c r="G2105" s="473">
        <v>44277</v>
      </c>
      <c r="H2105" s="500"/>
      <c r="I2105" s="474" t="s">
        <v>511</v>
      </c>
      <c r="J2105" s="474">
        <v>3</v>
      </c>
      <c r="K2105" s="474">
        <v>0</v>
      </c>
      <c r="L2105" s="474">
        <v>3</v>
      </c>
      <c r="M2105" s="474">
        <v>0</v>
      </c>
      <c r="N2105" s="474">
        <v>1</v>
      </c>
      <c r="O2105" s="526" t="s">
        <v>545</v>
      </c>
      <c r="P2105" s="1143" t="s">
        <v>15756</v>
      </c>
      <c r="Q2105" s="405"/>
      <c r="R2105" s="1150" t="s">
        <v>15190</v>
      </c>
    </row>
    <row r="2106" spans="1:18" x14ac:dyDescent="0.25">
      <c r="A2106" s="1161">
        <v>94714</v>
      </c>
      <c r="B2106" s="566">
        <v>389.6</v>
      </c>
      <c r="C2106" s="566">
        <v>180</v>
      </c>
      <c r="D2106" s="570">
        <v>44018</v>
      </c>
      <c r="E2106" s="573">
        <v>20</v>
      </c>
      <c r="F2106" s="913">
        <v>44215</v>
      </c>
      <c r="G2106" s="1162">
        <v>44067</v>
      </c>
      <c r="H2106" s="572"/>
      <c r="I2106" s="573" t="s">
        <v>511</v>
      </c>
      <c r="J2106" s="821">
        <v>6</v>
      </c>
      <c r="K2106" s="821">
        <v>0</v>
      </c>
      <c r="L2106" s="821">
        <v>6</v>
      </c>
      <c r="M2106" s="821">
        <v>0</v>
      </c>
      <c r="N2106" s="821">
        <v>1</v>
      </c>
      <c r="O2106" s="345"/>
      <c r="P2106" s="345" t="s">
        <v>15757</v>
      </c>
      <c r="Q2106" s="1163" t="s">
        <v>15659</v>
      </c>
      <c r="R2106" s="1164" t="s">
        <v>15758</v>
      </c>
    </row>
    <row r="2107" spans="1:18" x14ac:dyDescent="0.25">
      <c r="A2107" s="714">
        <v>100325</v>
      </c>
      <c r="B2107" s="469">
        <v>29.19</v>
      </c>
      <c r="C2107" s="469">
        <v>1</v>
      </c>
      <c r="D2107" s="472">
        <v>44264</v>
      </c>
      <c r="E2107" s="474">
        <v>5</v>
      </c>
      <c r="F2107" s="472">
        <v>44266</v>
      </c>
      <c r="G2107" s="473">
        <v>44274</v>
      </c>
      <c r="H2107" s="500"/>
      <c r="I2107" s="474" t="s">
        <v>511</v>
      </c>
      <c r="J2107" s="474">
        <v>75</v>
      </c>
      <c r="K2107" s="474">
        <v>11</v>
      </c>
      <c r="L2107" s="474">
        <v>25</v>
      </c>
      <c r="M2107" s="474">
        <v>1</v>
      </c>
      <c r="N2107" s="474">
        <v>1</v>
      </c>
      <c r="O2107" s="526"/>
      <c r="P2107" s="526" t="s">
        <v>15752</v>
      </c>
      <c r="Q2107" s="944"/>
      <c r="R2107" s="1165" t="s">
        <v>15759</v>
      </c>
    </row>
    <row r="2108" spans="1:18" x14ac:dyDescent="0.25">
      <c r="A2108" s="1166" t="s">
        <v>15760</v>
      </c>
      <c r="B2108" s="490">
        <v>5090.75</v>
      </c>
      <c r="C2108" s="490">
        <v>15</v>
      </c>
      <c r="D2108" s="492">
        <v>44272</v>
      </c>
      <c r="E2108" s="493">
        <v>1</v>
      </c>
      <c r="F2108" s="492">
        <v>44273</v>
      </c>
      <c r="G2108" s="495">
        <v>44274</v>
      </c>
      <c r="H2108" s="492"/>
      <c r="I2108" s="493" t="s">
        <v>511</v>
      </c>
      <c r="J2108" s="493">
        <v>288</v>
      </c>
      <c r="K2108" s="493">
        <v>1</v>
      </c>
      <c r="L2108" s="493">
        <v>98</v>
      </c>
      <c r="M2108" s="493">
        <v>1</v>
      </c>
      <c r="N2108" s="493">
        <v>1</v>
      </c>
      <c r="O2108" s="489" t="s">
        <v>13719</v>
      </c>
      <c r="P2108" s="489" t="s">
        <v>15754</v>
      </c>
      <c r="Q2108" s="497"/>
      <c r="R2108" s="1165" t="s">
        <v>15759</v>
      </c>
    </row>
    <row r="2109" spans="1:18" x14ac:dyDescent="0.25">
      <c r="A2109" s="714">
        <v>100364</v>
      </c>
      <c r="B2109" s="469">
        <v>4029</v>
      </c>
      <c r="C2109" s="469">
        <v>15</v>
      </c>
      <c r="D2109" s="472">
        <v>44271</v>
      </c>
      <c r="E2109" s="474">
        <v>5</v>
      </c>
      <c r="F2109" s="472">
        <v>44266</v>
      </c>
      <c r="G2109" s="473">
        <v>44274</v>
      </c>
      <c r="H2109" s="500"/>
      <c r="I2109" s="474" t="s">
        <v>511</v>
      </c>
      <c r="J2109" s="474">
        <v>389</v>
      </c>
      <c r="K2109" s="474">
        <v>16</v>
      </c>
      <c r="L2109" s="474">
        <v>97</v>
      </c>
      <c r="M2109" s="474">
        <v>1</v>
      </c>
      <c r="N2109" s="474">
        <v>1</v>
      </c>
      <c r="O2109" s="526" t="s">
        <v>13672</v>
      </c>
      <c r="P2109" s="526" t="s">
        <v>11658</v>
      </c>
      <c r="Q2109" s="405"/>
      <c r="R2109" s="1165" t="s">
        <v>15759</v>
      </c>
    </row>
    <row r="2110" spans="1:18" x14ac:dyDescent="0.25">
      <c r="A2110" s="307">
        <v>101084</v>
      </c>
      <c r="B2110" s="475">
        <v>3700</v>
      </c>
      <c r="C2110" s="475">
        <v>15</v>
      </c>
      <c r="D2110" s="476">
        <v>44274</v>
      </c>
      <c r="E2110" s="477">
        <v>3</v>
      </c>
      <c r="F2110" s="476">
        <v>44271</v>
      </c>
      <c r="G2110" s="310">
        <v>44274</v>
      </c>
      <c r="H2110" s="476"/>
      <c r="I2110" s="477" t="s">
        <v>511</v>
      </c>
      <c r="J2110" s="477">
        <v>2</v>
      </c>
      <c r="K2110" s="477">
        <v>0</v>
      </c>
      <c r="L2110" s="477">
        <v>1</v>
      </c>
      <c r="M2110" s="477">
        <v>1</v>
      </c>
      <c r="N2110" s="477">
        <v>0</v>
      </c>
      <c r="O2110" s="308" t="s">
        <v>798</v>
      </c>
      <c r="P2110" s="308" t="s">
        <v>15761</v>
      </c>
      <c r="Q2110" s="313"/>
      <c r="R2110" s="1165" t="s">
        <v>15759</v>
      </c>
    </row>
    <row r="2111" spans="1:18" x14ac:dyDescent="0.25">
      <c r="A2111" s="714">
        <v>100100</v>
      </c>
      <c r="B2111" s="469">
        <v>4222.5</v>
      </c>
      <c r="C2111" s="469">
        <v>125</v>
      </c>
      <c r="D2111" s="472">
        <v>44270</v>
      </c>
      <c r="E2111" s="474">
        <v>10</v>
      </c>
      <c r="F2111" s="472">
        <v>44263</v>
      </c>
      <c r="G2111" s="473">
        <v>44277</v>
      </c>
      <c r="H2111" s="500"/>
      <c r="I2111" s="474" t="s">
        <v>511</v>
      </c>
      <c r="J2111" s="474">
        <v>157</v>
      </c>
      <c r="K2111" s="474">
        <v>7</v>
      </c>
      <c r="L2111" s="474">
        <v>40</v>
      </c>
      <c r="M2111" s="474">
        <v>0</v>
      </c>
      <c r="N2111" s="474">
        <v>1</v>
      </c>
      <c r="O2111" s="526"/>
      <c r="P2111" s="526" t="s">
        <v>15761</v>
      </c>
      <c r="Q2111" s="405"/>
      <c r="R2111" s="1165" t="s">
        <v>15759</v>
      </c>
    </row>
    <row r="2112" spans="1:18" x14ac:dyDescent="0.25">
      <c r="A2112" s="714">
        <v>100317</v>
      </c>
      <c r="B2112" s="469">
        <v>2093.6</v>
      </c>
      <c r="C2112" s="469">
        <v>22</v>
      </c>
      <c r="D2112" s="472">
        <v>44279</v>
      </c>
      <c r="E2112" s="474">
        <v>5</v>
      </c>
      <c r="F2112" s="472">
        <v>44270</v>
      </c>
      <c r="G2112" s="473">
        <v>44273</v>
      </c>
      <c r="H2112" s="500"/>
      <c r="I2112" s="474" t="s">
        <v>511</v>
      </c>
      <c r="J2112" s="474">
        <v>108</v>
      </c>
      <c r="K2112" s="474">
        <v>23</v>
      </c>
      <c r="L2112" s="474">
        <v>45</v>
      </c>
      <c r="M2112" s="474">
        <v>0</v>
      </c>
      <c r="N2112" s="474">
        <v>1</v>
      </c>
      <c r="O2112" s="526" t="s">
        <v>545</v>
      </c>
      <c r="P2112" s="526" t="s">
        <v>15762</v>
      </c>
      <c r="Q2112" s="405"/>
      <c r="R2112" s="934" t="s">
        <v>15202</v>
      </c>
    </row>
    <row r="2113" spans="1:18" x14ac:dyDescent="0.25">
      <c r="A2113" s="714">
        <v>99351</v>
      </c>
      <c r="B2113" s="469">
        <v>12312.5</v>
      </c>
      <c r="C2113" s="469">
        <v>300</v>
      </c>
      <c r="D2113" s="472">
        <v>43876</v>
      </c>
      <c r="E2113" s="474">
        <v>10</v>
      </c>
      <c r="F2113" s="472">
        <v>44266</v>
      </c>
      <c r="G2113" s="473">
        <v>44273</v>
      </c>
      <c r="H2113" s="500"/>
      <c r="I2113" s="474" t="s">
        <v>511</v>
      </c>
      <c r="J2113" s="474">
        <v>207</v>
      </c>
      <c r="K2113" s="474">
        <v>0</v>
      </c>
      <c r="L2113" s="474">
        <v>31</v>
      </c>
      <c r="M2113" s="474">
        <v>1</v>
      </c>
      <c r="N2113" s="474">
        <v>1</v>
      </c>
      <c r="O2113" s="526"/>
      <c r="P2113" s="526" t="s">
        <v>15762</v>
      </c>
      <c r="Q2113" s="405"/>
      <c r="R2113" s="934" t="s">
        <v>15202</v>
      </c>
    </row>
    <row r="2114" spans="1:18" x14ac:dyDescent="0.25">
      <c r="A2114" s="714">
        <v>100325</v>
      </c>
      <c r="B2114" s="469">
        <v>3707.6</v>
      </c>
      <c r="C2114" s="469">
        <v>127</v>
      </c>
      <c r="D2114" s="472">
        <v>44264</v>
      </c>
      <c r="E2114" s="474">
        <v>5</v>
      </c>
      <c r="F2114" s="472">
        <v>44266</v>
      </c>
      <c r="G2114" s="473">
        <v>44273</v>
      </c>
      <c r="H2114" s="500"/>
      <c r="I2114" s="474" t="s">
        <v>511</v>
      </c>
      <c r="J2114" s="474">
        <v>75</v>
      </c>
      <c r="K2114" s="474">
        <v>11</v>
      </c>
      <c r="L2114" s="474">
        <v>25</v>
      </c>
      <c r="M2114" s="474">
        <v>1</v>
      </c>
      <c r="N2114" s="474">
        <v>1</v>
      </c>
      <c r="O2114" s="526"/>
      <c r="P2114" s="526" t="s">
        <v>15752</v>
      </c>
      <c r="Q2114" s="944"/>
      <c r="R2114" s="934" t="s">
        <v>15202</v>
      </c>
    </row>
    <row r="2115" spans="1:18" x14ac:dyDescent="0.25">
      <c r="A2115" s="900">
        <v>100856</v>
      </c>
      <c r="B2115" s="901">
        <v>2052.9</v>
      </c>
      <c r="C2115" s="901">
        <v>9</v>
      </c>
      <c r="D2115" s="903">
        <v>44270</v>
      </c>
      <c r="E2115" s="904">
        <v>3</v>
      </c>
      <c r="F2115" s="903">
        <v>44270</v>
      </c>
      <c r="G2115" s="905">
        <v>44273</v>
      </c>
      <c r="H2115" s="903"/>
      <c r="I2115" s="904" t="s">
        <v>511</v>
      </c>
      <c r="J2115" s="904">
        <v>217</v>
      </c>
      <c r="K2115" s="904">
        <v>29</v>
      </c>
      <c r="L2115" s="904">
        <v>31</v>
      </c>
      <c r="M2115" s="904">
        <v>1</v>
      </c>
      <c r="N2115" s="904">
        <v>1</v>
      </c>
      <c r="O2115" s="906" t="s">
        <v>13667</v>
      </c>
      <c r="P2115" s="906" t="s">
        <v>15752</v>
      </c>
      <c r="Q2115" s="1151"/>
      <c r="R2115" s="934" t="s">
        <v>15202</v>
      </c>
    </row>
    <row r="2116" spans="1:18" x14ac:dyDescent="0.25">
      <c r="A2116" s="1167">
        <v>100569</v>
      </c>
      <c r="B2116" s="936">
        <v>6176</v>
      </c>
      <c r="C2116" s="936">
        <v>200</v>
      </c>
      <c r="D2116" s="940">
        <v>44263</v>
      </c>
      <c r="E2116" s="942">
        <v>5</v>
      </c>
      <c r="F2116" s="940">
        <v>44265</v>
      </c>
      <c r="G2116" s="941">
        <v>44273</v>
      </c>
      <c r="H2116" s="500"/>
      <c r="I2116" s="942" t="s">
        <v>511</v>
      </c>
      <c r="J2116" s="942">
        <v>125</v>
      </c>
      <c r="K2116" s="942">
        <v>0</v>
      </c>
      <c r="L2116" s="942">
        <v>54</v>
      </c>
      <c r="M2116" s="942">
        <v>0</v>
      </c>
      <c r="N2116" s="942">
        <v>1</v>
      </c>
      <c r="O2116" s="943" t="s">
        <v>640</v>
      </c>
      <c r="P2116" s="943" t="s">
        <v>15755</v>
      </c>
      <c r="Q2116" s="944"/>
      <c r="R2116" s="934" t="s">
        <v>15207</v>
      </c>
    </row>
    <row r="2117" spans="1:18" x14ac:dyDescent="0.25">
      <c r="A2117" s="714">
        <v>100891</v>
      </c>
      <c r="B2117" s="469">
        <v>2042.48</v>
      </c>
      <c r="C2117" s="469">
        <v>26</v>
      </c>
      <c r="D2117" s="472">
        <v>44270</v>
      </c>
      <c r="E2117" s="474">
        <v>3</v>
      </c>
      <c r="F2117" s="472">
        <v>44270</v>
      </c>
      <c r="G2117" s="473">
        <v>44273</v>
      </c>
      <c r="H2117" s="500"/>
      <c r="I2117" s="474" t="s">
        <v>511</v>
      </c>
      <c r="J2117" s="474">
        <v>0</v>
      </c>
      <c r="K2117" s="474">
        <v>23</v>
      </c>
      <c r="L2117" s="474">
        <v>0</v>
      </c>
      <c r="M2117" s="474">
        <v>0</v>
      </c>
      <c r="N2117" s="474">
        <v>0</v>
      </c>
      <c r="O2117" s="526">
        <v>0</v>
      </c>
      <c r="P2117" s="526" t="s">
        <v>15676</v>
      </c>
      <c r="Q2117" s="1117"/>
      <c r="R2117" s="1168" t="s">
        <v>15207</v>
      </c>
    </row>
    <row r="2118" spans="1:18" x14ac:dyDescent="0.25">
      <c r="A2118" s="714">
        <v>99911</v>
      </c>
      <c r="B2118" s="469">
        <v>2165</v>
      </c>
      <c r="C2118" s="785">
        <v>15</v>
      </c>
      <c r="D2118" s="472">
        <v>44245</v>
      </c>
      <c r="E2118" s="474">
        <v>5</v>
      </c>
      <c r="F2118" s="472">
        <v>44266</v>
      </c>
      <c r="G2118" s="473">
        <v>44273</v>
      </c>
      <c r="H2118" s="500"/>
      <c r="I2118" s="474" t="s">
        <v>511</v>
      </c>
      <c r="J2118" s="474">
        <v>952</v>
      </c>
      <c r="K2118" s="474">
        <v>6</v>
      </c>
      <c r="L2118" s="474">
        <v>171</v>
      </c>
      <c r="M2118" s="474">
        <v>1</v>
      </c>
      <c r="N2118" s="474">
        <v>1</v>
      </c>
      <c r="O2118" s="526">
        <v>2</v>
      </c>
      <c r="P2118" s="473" t="s">
        <v>15755</v>
      </c>
      <c r="Q2118" s="193"/>
      <c r="R2118" s="230" t="s">
        <v>15207</v>
      </c>
    </row>
    <row r="2119" spans="1:18" x14ac:dyDescent="0.25">
      <c r="A2119" s="714">
        <v>100245</v>
      </c>
      <c r="B2119" s="469">
        <v>1965.15</v>
      </c>
      <c r="C2119" s="469">
        <v>3</v>
      </c>
      <c r="D2119" s="472">
        <v>44258</v>
      </c>
      <c r="E2119" s="474">
        <v>5</v>
      </c>
      <c r="F2119" s="472">
        <v>44257</v>
      </c>
      <c r="G2119" s="473">
        <v>44264</v>
      </c>
      <c r="H2119" s="500"/>
      <c r="I2119" s="474" t="s">
        <v>511</v>
      </c>
      <c r="J2119" s="474">
        <v>886</v>
      </c>
      <c r="K2119" s="474">
        <v>13</v>
      </c>
      <c r="L2119" s="474">
        <v>116</v>
      </c>
      <c r="M2119" s="474">
        <v>1</v>
      </c>
      <c r="N2119" s="474">
        <v>1</v>
      </c>
      <c r="O2119" s="526">
        <v>2</v>
      </c>
      <c r="P2119" s="680" t="s">
        <v>11881</v>
      </c>
      <c r="Q2119" s="682"/>
      <c r="R2119" s="1169" t="s">
        <v>15219</v>
      </c>
    </row>
    <row r="2120" spans="1:18" x14ac:dyDescent="0.25">
      <c r="A2120" s="714">
        <v>100345</v>
      </c>
      <c r="B2120" s="469">
        <v>9281.25</v>
      </c>
      <c r="C2120" s="469">
        <v>495</v>
      </c>
      <c r="D2120" s="472">
        <v>44264</v>
      </c>
      <c r="E2120" s="474">
        <v>5</v>
      </c>
      <c r="F2120" s="472">
        <v>44265</v>
      </c>
      <c r="G2120" s="473">
        <v>44271</v>
      </c>
      <c r="H2120" s="500"/>
      <c r="I2120" s="474" t="s">
        <v>511</v>
      </c>
      <c r="J2120" s="474">
        <v>114</v>
      </c>
      <c r="K2120" s="474">
        <v>0</v>
      </c>
      <c r="L2120" s="474">
        <v>53</v>
      </c>
      <c r="M2120" s="474">
        <v>1</v>
      </c>
      <c r="N2120" s="474">
        <v>1</v>
      </c>
      <c r="O2120" s="526"/>
      <c r="P2120" s="680" t="s">
        <v>15763</v>
      </c>
      <c r="Q2120" s="682"/>
      <c r="R2120" s="1169" t="s">
        <v>15219</v>
      </c>
    </row>
    <row r="2121" spans="1:18" x14ac:dyDescent="0.25">
      <c r="A2121" s="714">
        <v>100066</v>
      </c>
      <c r="B2121" s="469">
        <v>3997.25</v>
      </c>
      <c r="C2121" s="469">
        <v>25</v>
      </c>
      <c r="D2121" s="472">
        <v>44270</v>
      </c>
      <c r="E2121" s="474">
        <v>15</v>
      </c>
      <c r="F2121" s="472">
        <v>44256</v>
      </c>
      <c r="G2121" s="473">
        <v>44272</v>
      </c>
      <c r="H2121" s="500"/>
      <c r="I2121" s="474" t="s">
        <v>511</v>
      </c>
      <c r="J2121" s="474">
        <v>504</v>
      </c>
      <c r="K2121" s="474">
        <v>71</v>
      </c>
      <c r="L2121" s="474">
        <v>46</v>
      </c>
      <c r="M2121" s="474">
        <v>1</v>
      </c>
      <c r="N2121" s="474">
        <v>1</v>
      </c>
      <c r="O2121" s="526"/>
      <c r="P2121" s="680" t="s">
        <v>15764</v>
      </c>
      <c r="Q2121" s="682"/>
      <c r="R2121" s="1169" t="s">
        <v>15219</v>
      </c>
    </row>
    <row r="2122" spans="1:18" x14ac:dyDescent="0.25">
      <c r="A2122" s="307">
        <v>100939</v>
      </c>
      <c r="B2122" s="475">
        <v>1697.25</v>
      </c>
      <c r="C2122" s="475">
        <v>3</v>
      </c>
      <c r="D2122" s="476">
        <v>44267</v>
      </c>
      <c r="E2122" s="477">
        <v>3</v>
      </c>
      <c r="F2122" s="476">
        <v>44267</v>
      </c>
      <c r="G2122" s="310" t="s">
        <v>15765</v>
      </c>
      <c r="H2122" s="476"/>
      <c r="I2122" s="477" t="s">
        <v>511</v>
      </c>
      <c r="J2122" s="477">
        <v>108</v>
      </c>
      <c r="K2122" s="477">
        <v>23</v>
      </c>
      <c r="L2122" s="477">
        <v>45</v>
      </c>
      <c r="M2122" s="477">
        <v>0</v>
      </c>
      <c r="N2122" s="477">
        <v>1</v>
      </c>
      <c r="O2122" s="308" t="s">
        <v>545</v>
      </c>
      <c r="P2122" s="308" t="s">
        <v>15766</v>
      </c>
      <c r="Q2122" s="313"/>
      <c r="R2122" s="993" t="s">
        <v>15219</v>
      </c>
    </row>
    <row r="2123" spans="1:18" x14ac:dyDescent="0.25">
      <c r="A2123" s="714">
        <v>100550</v>
      </c>
      <c r="B2123" s="469">
        <v>1500</v>
      </c>
      <c r="C2123" s="469">
        <v>75</v>
      </c>
      <c r="D2123" s="472">
        <v>44274</v>
      </c>
      <c r="E2123" s="474">
        <v>5</v>
      </c>
      <c r="F2123" s="472">
        <v>44267</v>
      </c>
      <c r="G2123" s="473">
        <v>44274</v>
      </c>
      <c r="H2123" s="500"/>
      <c r="I2123" s="474" t="s">
        <v>511</v>
      </c>
      <c r="J2123" s="474">
        <v>0</v>
      </c>
      <c r="K2123" s="474">
        <v>1</v>
      </c>
      <c r="L2123" s="474">
        <v>0</v>
      </c>
      <c r="M2123" s="474">
        <v>0</v>
      </c>
      <c r="N2123" s="474">
        <v>0</v>
      </c>
      <c r="O2123" s="526"/>
      <c r="P2123" s="680" t="s">
        <v>15764</v>
      </c>
      <c r="Q2123" s="682"/>
      <c r="R2123" s="1169" t="s">
        <v>15227</v>
      </c>
    </row>
    <row r="2124" spans="1:18" x14ac:dyDescent="0.25">
      <c r="A2124" s="714">
        <v>99152</v>
      </c>
      <c r="B2124" s="469">
        <v>24.86</v>
      </c>
      <c r="C2124" s="469">
        <v>1</v>
      </c>
      <c r="D2124" s="472">
        <v>44253</v>
      </c>
      <c r="E2124" s="474">
        <v>10</v>
      </c>
      <c r="F2124" s="472">
        <v>44250</v>
      </c>
      <c r="G2124" s="473">
        <v>44264</v>
      </c>
      <c r="H2124" s="500"/>
      <c r="I2124" s="474" t="s">
        <v>511</v>
      </c>
      <c r="J2124" s="474">
        <v>35</v>
      </c>
      <c r="K2124" s="474">
        <v>15</v>
      </c>
      <c r="L2124" s="474">
        <v>22</v>
      </c>
      <c r="M2124" s="474">
        <v>0</v>
      </c>
      <c r="N2124" s="474">
        <v>1</v>
      </c>
      <c r="O2124" s="526"/>
      <c r="P2124" s="1170" t="s">
        <v>15767</v>
      </c>
      <c r="Q2124" s="682"/>
      <c r="R2124" s="1169" t="s">
        <v>15227</v>
      </c>
    </row>
    <row r="2125" spans="1:18" x14ac:dyDescent="0.25">
      <c r="A2125" s="698">
        <v>100449</v>
      </c>
      <c r="B2125" s="699">
        <v>7104.05</v>
      </c>
      <c r="C2125" s="699">
        <v>15</v>
      </c>
      <c r="D2125" s="701">
        <v>44266</v>
      </c>
      <c r="E2125" s="702">
        <v>3</v>
      </c>
      <c r="F2125" s="701">
        <v>44265</v>
      </c>
      <c r="G2125" s="703">
        <v>44270</v>
      </c>
      <c r="H2125" s="701"/>
      <c r="I2125" s="702" t="s">
        <v>511</v>
      </c>
      <c r="J2125" s="702">
        <v>823</v>
      </c>
      <c r="K2125" s="702">
        <v>8</v>
      </c>
      <c r="L2125" s="702">
        <v>176</v>
      </c>
      <c r="M2125" s="702">
        <v>1</v>
      </c>
      <c r="N2125" s="702">
        <v>1</v>
      </c>
      <c r="O2125" s="804" t="s">
        <v>14487</v>
      </c>
      <c r="P2125" s="1171" t="s">
        <v>15764</v>
      </c>
      <c r="Q2125" s="1172"/>
      <c r="R2125" s="1173" t="s">
        <v>15227</v>
      </c>
    </row>
    <row r="2126" spans="1:18" x14ac:dyDescent="0.25">
      <c r="A2126" s="714">
        <v>99743</v>
      </c>
      <c r="B2126" s="469">
        <v>2034</v>
      </c>
      <c r="C2126" s="469">
        <v>100</v>
      </c>
      <c r="D2126" s="472">
        <v>44271</v>
      </c>
      <c r="E2126" s="474">
        <v>10</v>
      </c>
      <c r="F2126" s="472">
        <v>44256</v>
      </c>
      <c r="G2126" s="473">
        <v>44270</v>
      </c>
      <c r="H2126" s="500"/>
      <c r="I2126" s="474" t="s">
        <v>511</v>
      </c>
      <c r="J2126" s="474">
        <v>2</v>
      </c>
      <c r="K2126" s="474">
        <v>0</v>
      </c>
      <c r="L2126" s="474">
        <v>1</v>
      </c>
      <c r="M2126" s="474">
        <v>0</v>
      </c>
      <c r="N2126" s="474">
        <v>1</v>
      </c>
      <c r="O2126" s="526"/>
      <c r="P2126" s="526" t="s">
        <v>15768</v>
      </c>
      <c r="Q2126" s="405"/>
      <c r="R2126" s="230" t="s">
        <v>15227</v>
      </c>
    </row>
    <row r="2127" spans="1:18" x14ac:dyDescent="0.25">
      <c r="A2127" s="714">
        <v>99621</v>
      </c>
      <c r="B2127" s="469">
        <v>41952</v>
      </c>
      <c r="C2127" s="469">
        <v>1900</v>
      </c>
      <c r="D2127" s="472">
        <v>44274</v>
      </c>
      <c r="E2127" s="474">
        <v>20</v>
      </c>
      <c r="F2127" s="472">
        <v>44245</v>
      </c>
      <c r="G2127" s="473">
        <v>44267</v>
      </c>
      <c r="H2127" s="1112"/>
      <c r="I2127" s="474" t="s">
        <v>511</v>
      </c>
      <c r="J2127" s="474">
        <v>22</v>
      </c>
      <c r="K2127" s="474">
        <v>1</v>
      </c>
      <c r="L2127" s="474">
        <v>15</v>
      </c>
      <c r="M2127" s="474">
        <v>1</v>
      </c>
      <c r="N2127" s="474">
        <v>1</v>
      </c>
      <c r="O2127" s="526"/>
      <c r="P2127" s="1170" t="s">
        <v>15747</v>
      </c>
      <c r="Q2127" s="682"/>
      <c r="R2127" s="1169" t="s">
        <v>15769</v>
      </c>
    </row>
    <row r="2128" spans="1:18" x14ac:dyDescent="0.25">
      <c r="A2128" s="714">
        <v>100516</v>
      </c>
      <c r="B2128" s="469">
        <v>3646.8</v>
      </c>
      <c r="C2128" s="469">
        <v>16</v>
      </c>
      <c r="D2128" s="472">
        <v>44277</v>
      </c>
      <c r="E2128" s="474">
        <v>10</v>
      </c>
      <c r="F2128" s="472">
        <v>44258</v>
      </c>
      <c r="G2128" s="473">
        <v>44272</v>
      </c>
      <c r="H2128" s="500"/>
      <c r="I2128" s="474" t="s">
        <v>511</v>
      </c>
      <c r="J2128" s="474">
        <v>54</v>
      </c>
      <c r="K2128" s="474">
        <v>78</v>
      </c>
      <c r="L2128" s="474">
        <v>1</v>
      </c>
      <c r="M2128" s="474">
        <v>1</v>
      </c>
      <c r="N2128" s="474">
        <v>0</v>
      </c>
      <c r="O2128" s="526"/>
      <c r="P2128" s="680" t="s">
        <v>11828</v>
      </c>
      <c r="Q2128" s="682"/>
      <c r="R2128" s="1169" t="s">
        <v>15770</v>
      </c>
    </row>
    <row r="2129" spans="1:18" x14ac:dyDescent="0.25">
      <c r="A2129" s="714">
        <v>99152</v>
      </c>
      <c r="B2129" s="469">
        <v>2461.14</v>
      </c>
      <c r="C2129" s="469">
        <v>99</v>
      </c>
      <c r="D2129" s="472">
        <v>44253</v>
      </c>
      <c r="E2129" s="474">
        <v>10</v>
      </c>
      <c r="F2129" s="472">
        <v>44250</v>
      </c>
      <c r="G2129" s="473">
        <v>44264</v>
      </c>
      <c r="H2129" s="500"/>
      <c r="I2129" s="474" t="s">
        <v>511</v>
      </c>
      <c r="J2129" s="474">
        <v>35</v>
      </c>
      <c r="K2129" s="474">
        <v>15</v>
      </c>
      <c r="L2129" s="474">
        <v>22</v>
      </c>
      <c r="M2129" s="474">
        <v>0</v>
      </c>
      <c r="N2129" s="474">
        <v>1</v>
      </c>
      <c r="O2129" s="526"/>
      <c r="P2129" s="1170" t="s">
        <v>15767</v>
      </c>
      <c r="Q2129" s="682"/>
      <c r="R2129" s="1169" t="s">
        <v>15240</v>
      </c>
    </row>
    <row r="2130" spans="1:18" x14ac:dyDescent="0.25">
      <c r="A2130" s="714">
        <v>100549</v>
      </c>
      <c r="B2130" s="469">
        <v>3150</v>
      </c>
      <c r="C2130" s="469">
        <v>100</v>
      </c>
      <c r="D2130" s="472">
        <v>44267</v>
      </c>
      <c r="E2130" s="474">
        <v>5</v>
      </c>
      <c r="F2130" s="472">
        <v>44260</v>
      </c>
      <c r="G2130" s="473">
        <v>44267</v>
      </c>
      <c r="H2130" s="1174"/>
      <c r="I2130" s="474" t="s">
        <v>511</v>
      </c>
      <c r="J2130" s="474">
        <v>2</v>
      </c>
      <c r="K2130" s="474">
        <v>0</v>
      </c>
      <c r="L2130" s="474">
        <v>2</v>
      </c>
      <c r="M2130" s="474">
        <v>1</v>
      </c>
      <c r="N2130" s="474">
        <v>1</v>
      </c>
      <c r="O2130" s="526"/>
      <c r="P2130" s="680" t="s">
        <v>15240</v>
      </c>
      <c r="Q2130" s="682"/>
      <c r="R2130" s="1169" t="s">
        <v>15240</v>
      </c>
    </row>
    <row r="2131" spans="1:18" x14ac:dyDescent="0.25">
      <c r="A2131" s="714">
        <v>100561</v>
      </c>
      <c r="B2131" s="469">
        <v>1500</v>
      </c>
      <c r="C2131" s="469">
        <v>75</v>
      </c>
      <c r="D2131" s="472">
        <v>44267</v>
      </c>
      <c r="E2131" s="474">
        <v>5</v>
      </c>
      <c r="F2131" s="472">
        <v>44263</v>
      </c>
      <c r="G2131" s="473">
        <v>44270</v>
      </c>
      <c r="H2131" s="500"/>
      <c r="I2131" s="474" t="s">
        <v>511</v>
      </c>
      <c r="J2131" s="474">
        <v>0</v>
      </c>
      <c r="K2131" s="474">
        <v>1</v>
      </c>
      <c r="L2131" s="474">
        <v>0</v>
      </c>
      <c r="M2131" s="474">
        <v>0</v>
      </c>
      <c r="N2131" s="474">
        <v>0</v>
      </c>
      <c r="O2131" s="526"/>
      <c r="P2131" s="680" t="s">
        <v>15240</v>
      </c>
      <c r="Q2131" s="682"/>
      <c r="R2131" s="1169" t="s">
        <v>15240</v>
      </c>
    </row>
    <row r="2132" spans="1:18" x14ac:dyDescent="0.25">
      <c r="A2132" s="1097">
        <v>99151</v>
      </c>
      <c r="B2132" s="909">
        <v>2923</v>
      </c>
      <c r="C2132" s="909">
        <v>65</v>
      </c>
      <c r="D2132" s="913">
        <v>44253</v>
      </c>
      <c r="E2132" s="914">
        <v>10</v>
      </c>
      <c r="F2132" s="913">
        <v>44250</v>
      </c>
      <c r="G2132" s="228" t="s">
        <v>15771</v>
      </c>
      <c r="H2132" s="917"/>
      <c r="I2132" s="914" t="s">
        <v>511</v>
      </c>
      <c r="J2132" s="914">
        <v>82</v>
      </c>
      <c r="K2132" s="914">
        <v>9</v>
      </c>
      <c r="L2132" s="914">
        <v>7</v>
      </c>
      <c r="M2132" s="914">
        <v>1</v>
      </c>
      <c r="N2132" s="914">
        <v>1</v>
      </c>
      <c r="O2132" s="915"/>
      <c r="P2132" s="680" t="s">
        <v>15240</v>
      </c>
      <c r="Q2132" s="1175"/>
      <c r="R2132" s="1169" t="s">
        <v>15240</v>
      </c>
    </row>
    <row r="2133" spans="1:18" x14ac:dyDescent="0.25">
      <c r="A2133" s="1176">
        <v>93217</v>
      </c>
      <c r="B2133" s="1177">
        <v>2223.6</v>
      </c>
      <c r="C2133" s="1177" t="s">
        <v>15772</v>
      </c>
      <c r="D2133" s="1178">
        <v>44180</v>
      </c>
      <c r="E2133" s="1113">
        <v>10</v>
      </c>
      <c r="F2133" s="1178">
        <v>44252</v>
      </c>
      <c r="G2133" s="1179">
        <v>44266</v>
      </c>
      <c r="H2133" s="1174"/>
      <c r="I2133" s="1113" t="s">
        <v>511</v>
      </c>
      <c r="J2133" s="1177">
        <v>323</v>
      </c>
      <c r="K2133" s="1180">
        <v>13</v>
      </c>
      <c r="L2133" s="1180">
        <v>71</v>
      </c>
      <c r="M2133" s="1180">
        <v>0</v>
      </c>
      <c r="N2133" s="1181">
        <v>2</v>
      </c>
      <c r="O2133" s="1182"/>
      <c r="P2133" s="1183" t="s">
        <v>15773</v>
      </c>
      <c r="Q2133" s="1184" t="s">
        <v>15659</v>
      </c>
      <c r="R2133" s="1184" t="s">
        <v>15242</v>
      </c>
    </row>
    <row r="2134" spans="1:18" x14ac:dyDescent="0.25">
      <c r="A2134" s="714">
        <v>100309</v>
      </c>
      <c r="B2134" s="469">
        <v>1582.4</v>
      </c>
      <c r="C2134" s="469">
        <v>160</v>
      </c>
      <c r="D2134" s="472">
        <v>44266</v>
      </c>
      <c r="E2134" s="474">
        <v>5</v>
      </c>
      <c r="F2134" s="472">
        <v>44263</v>
      </c>
      <c r="G2134" s="473">
        <v>44270</v>
      </c>
      <c r="H2134" s="500"/>
      <c r="I2134" s="474" t="s">
        <v>511</v>
      </c>
      <c r="J2134" s="474">
        <v>9</v>
      </c>
      <c r="K2134" s="474">
        <v>0</v>
      </c>
      <c r="L2134" s="474">
        <v>9</v>
      </c>
      <c r="M2134" s="474">
        <v>0</v>
      </c>
      <c r="N2134" s="474">
        <v>1</v>
      </c>
      <c r="O2134" s="526"/>
      <c r="P2134" s="680" t="s">
        <v>15773</v>
      </c>
      <c r="Q2134" s="682"/>
      <c r="R2134" s="1169" t="s">
        <v>15242</v>
      </c>
    </row>
    <row r="2135" spans="1:18" x14ac:dyDescent="0.25">
      <c r="A2135" s="714">
        <v>97571</v>
      </c>
      <c r="B2135" s="469">
        <v>2590.58</v>
      </c>
      <c r="C2135" s="469">
        <v>2</v>
      </c>
      <c r="D2135" s="472">
        <v>44244</v>
      </c>
      <c r="E2135" s="474">
        <v>5</v>
      </c>
      <c r="F2135" s="472">
        <v>44258</v>
      </c>
      <c r="G2135" s="473">
        <v>44265</v>
      </c>
      <c r="H2135" s="500"/>
      <c r="I2135" s="474" t="s">
        <v>511</v>
      </c>
      <c r="J2135" s="474">
        <v>128</v>
      </c>
      <c r="K2135" s="474">
        <v>114</v>
      </c>
      <c r="L2135" s="474">
        <v>27</v>
      </c>
      <c r="M2135" s="474">
        <v>1</v>
      </c>
      <c r="N2135" s="474">
        <v>1</v>
      </c>
      <c r="O2135" s="526"/>
      <c r="P2135" s="677" t="s">
        <v>15773</v>
      </c>
      <c r="Q2135" s="682"/>
      <c r="R2135" s="1169" t="s">
        <v>15242</v>
      </c>
    </row>
    <row r="2136" spans="1:18" x14ac:dyDescent="0.25">
      <c r="A2136" s="714">
        <v>100487</v>
      </c>
      <c r="B2136" s="469">
        <v>3061.84</v>
      </c>
      <c r="C2136" s="469">
        <v>36</v>
      </c>
      <c r="D2136" s="472">
        <v>44263</v>
      </c>
      <c r="E2136" s="474">
        <v>5</v>
      </c>
      <c r="F2136" s="472">
        <v>44258</v>
      </c>
      <c r="G2136" s="473">
        <v>44265</v>
      </c>
      <c r="H2136" s="917"/>
      <c r="I2136" s="474" t="s">
        <v>511</v>
      </c>
      <c r="J2136" s="474">
        <v>228</v>
      </c>
      <c r="K2136" s="474">
        <v>8</v>
      </c>
      <c r="L2136" s="474">
        <v>53</v>
      </c>
      <c r="M2136" s="474">
        <v>1</v>
      </c>
      <c r="N2136" s="474">
        <v>1</v>
      </c>
      <c r="O2136" s="526"/>
      <c r="P2136" s="677" t="s">
        <v>15774</v>
      </c>
      <c r="Q2136" s="682"/>
      <c r="R2136" s="1169" t="s">
        <v>15242</v>
      </c>
    </row>
    <row r="2137" spans="1:18" x14ac:dyDescent="0.25">
      <c r="A2137" s="714">
        <v>98561</v>
      </c>
      <c r="B2137" s="469">
        <v>2386.5</v>
      </c>
      <c r="C2137" s="785" t="s">
        <v>15775</v>
      </c>
      <c r="D2137" s="472">
        <v>44263</v>
      </c>
      <c r="E2137" s="474">
        <v>10</v>
      </c>
      <c r="F2137" s="472">
        <v>44264</v>
      </c>
      <c r="G2137" s="473">
        <v>44270</v>
      </c>
      <c r="H2137" s="500"/>
      <c r="I2137" s="474" t="s">
        <v>511</v>
      </c>
      <c r="J2137" s="474">
        <v>613</v>
      </c>
      <c r="K2137" s="474">
        <v>2</v>
      </c>
      <c r="L2137" s="474">
        <v>204</v>
      </c>
      <c r="M2137" s="474">
        <v>1</v>
      </c>
      <c r="N2137" s="474">
        <v>1</v>
      </c>
      <c r="O2137" s="526">
        <v>3</v>
      </c>
      <c r="P2137" s="680" t="s">
        <v>15774</v>
      </c>
      <c r="Q2137" s="682"/>
      <c r="R2137" s="1169" t="s">
        <v>15242</v>
      </c>
    </row>
    <row r="2138" spans="1:18" x14ac:dyDescent="0.25">
      <c r="A2138" s="714">
        <v>100149</v>
      </c>
      <c r="B2138" s="469">
        <v>2773.4</v>
      </c>
      <c r="C2138" s="469">
        <v>20</v>
      </c>
      <c r="D2138" s="472">
        <v>44263</v>
      </c>
      <c r="E2138" s="474">
        <v>10</v>
      </c>
      <c r="F2138" s="472">
        <v>44253</v>
      </c>
      <c r="G2138" s="473">
        <v>44266</v>
      </c>
      <c r="H2138" s="500"/>
      <c r="I2138" s="474" t="s">
        <v>511</v>
      </c>
      <c r="J2138" s="474">
        <v>284</v>
      </c>
      <c r="K2138" s="474">
        <v>53</v>
      </c>
      <c r="L2138" s="474">
        <v>36</v>
      </c>
      <c r="M2138" s="474">
        <v>1</v>
      </c>
      <c r="N2138" s="474">
        <v>1</v>
      </c>
      <c r="O2138" s="526"/>
      <c r="P2138" s="1185" t="s">
        <v>11881</v>
      </c>
      <c r="Q2138" s="682"/>
      <c r="R2138" s="1169" t="s">
        <v>15253</v>
      </c>
    </row>
    <row r="2139" spans="1:18" x14ac:dyDescent="0.25">
      <c r="A2139" s="714">
        <v>99149</v>
      </c>
      <c r="B2139" s="469">
        <v>7036</v>
      </c>
      <c r="C2139" s="469">
        <v>100</v>
      </c>
      <c r="D2139" s="472">
        <v>44253</v>
      </c>
      <c r="E2139" s="474">
        <v>10</v>
      </c>
      <c r="F2139" s="472">
        <v>44252</v>
      </c>
      <c r="G2139" s="473" t="s">
        <v>15771</v>
      </c>
      <c r="H2139" s="500"/>
      <c r="I2139" s="474" t="s">
        <v>511</v>
      </c>
      <c r="J2139" s="474">
        <v>350</v>
      </c>
      <c r="K2139" s="474">
        <v>6</v>
      </c>
      <c r="L2139" s="474">
        <v>38</v>
      </c>
      <c r="M2139" s="474">
        <v>1</v>
      </c>
      <c r="N2139" s="474">
        <v>1</v>
      </c>
      <c r="O2139" s="526"/>
      <c r="P2139" s="1170" t="s">
        <v>15774</v>
      </c>
      <c r="Q2139" s="682"/>
      <c r="R2139" s="1169" t="s">
        <v>15253</v>
      </c>
    </row>
    <row r="2140" spans="1:18" x14ac:dyDescent="0.25">
      <c r="A2140" s="714">
        <v>100245</v>
      </c>
      <c r="B2140" s="469">
        <v>655.04999999999995</v>
      </c>
      <c r="C2140" s="469">
        <v>1</v>
      </c>
      <c r="D2140" s="472">
        <v>44258</v>
      </c>
      <c r="E2140" s="474">
        <v>5</v>
      </c>
      <c r="F2140" s="472">
        <v>44257</v>
      </c>
      <c r="G2140" s="473">
        <v>44264</v>
      </c>
      <c r="H2140" s="500"/>
      <c r="I2140" s="474" t="s">
        <v>511</v>
      </c>
      <c r="J2140" s="474">
        <v>886</v>
      </c>
      <c r="K2140" s="474">
        <v>13</v>
      </c>
      <c r="L2140" s="474">
        <v>116</v>
      </c>
      <c r="M2140" s="474">
        <v>1</v>
      </c>
      <c r="N2140" s="474">
        <v>1</v>
      </c>
      <c r="O2140" s="526">
        <v>2</v>
      </c>
      <c r="P2140" s="680" t="s">
        <v>11881</v>
      </c>
      <c r="Q2140" s="682"/>
      <c r="R2140" s="1169" t="s">
        <v>15253</v>
      </c>
    </row>
    <row r="2141" spans="1:18" x14ac:dyDescent="0.25">
      <c r="A2141" s="714">
        <v>100286</v>
      </c>
      <c r="B2141" s="469">
        <v>3595.5</v>
      </c>
      <c r="C2141" s="469">
        <v>50</v>
      </c>
      <c r="D2141" s="472">
        <v>44246</v>
      </c>
      <c r="E2141" s="474">
        <v>5</v>
      </c>
      <c r="F2141" s="472">
        <v>44256</v>
      </c>
      <c r="G2141" s="473">
        <v>44263</v>
      </c>
      <c r="H2141" s="572"/>
      <c r="I2141" s="474" t="s">
        <v>511</v>
      </c>
      <c r="J2141" s="474">
        <v>307</v>
      </c>
      <c r="K2141" s="474">
        <v>9</v>
      </c>
      <c r="L2141" s="474">
        <v>82</v>
      </c>
      <c r="M2141" s="474">
        <v>1</v>
      </c>
      <c r="N2141" s="474">
        <v>1</v>
      </c>
      <c r="O2141" s="526"/>
      <c r="P2141" s="680" t="s">
        <v>11881</v>
      </c>
      <c r="Q2141" s="682"/>
      <c r="R2141" s="1186" t="s">
        <v>15258</v>
      </c>
    </row>
    <row r="2142" spans="1:18" x14ac:dyDescent="0.25">
      <c r="A2142" s="714">
        <v>99621</v>
      </c>
      <c r="B2142" s="469">
        <v>22080</v>
      </c>
      <c r="C2142" s="469">
        <v>1000</v>
      </c>
      <c r="D2142" s="472">
        <v>44274</v>
      </c>
      <c r="E2142" s="474">
        <v>20</v>
      </c>
      <c r="F2142" s="472">
        <v>44245</v>
      </c>
      <c r="G2142" s="473">
        <v>44267</v>
      </c>
      <c r="H2142" s="1112"/>
      <c r="I2142" s="474" t="s">
        <v>511</v>
      </c>
      <c r="J2142" s="474">
        <v>22</v>
      </c>
      <c r="K2142" s="474">
        <v>1</v>
      </c>
      <c r="L2142" s="474">
        <v>15</v>
      </c>
      <c r="M2142" s="474">
        <v>1</v>
      </c>
      <c r="N2142" s="474">
        <v>1</v>
      </c>
      <c r="O2142" s="526"/>
      <c r="P2142" s="1170" t="s">
        <v>15747</v>
      </c>
      <c r="Q2142" s="682"/>
      <c r="R2142" s="1169" t="s">
        <v>15258</v>
      </c>
    </row>
    <row r="2143" spans="1:18" x14ac:dyDescent="0.25">
      <c r="A2143" s="839">
        <v>98612</v>
      </c>
      <c r="B2143" s="840">
        <v>1440</v>
      </c>
      <c r="C2143" s="840">
        <v>60</v>
      </c>
      <c r="D2143" s="842">
        <v>44193</v>
      </c>
      <c r="E2143" s="632">
        <v>10</v>
      </c>
      <c r="F2143" s="842">
        <v>44224</v>
      </c>
      <c r="G2143" s="221">
        <v>44196</v>
      </c>
      <c r="H2143" s="500" t="s">
        <v>15776</v>
      </c>
      <c r="I2143" s="632" t="s">
        <v>511</v>
      </c>
      <c r="J2143" s="1187">
        <v>115</v>
      </c>
      <c r="K2143" s="1114">
        <v>18</v>
      </c>
      <c r="L2143" s="1188">
        <v>37</v>
      </c>
      <c r="M2143" s="1189"/>
      <c r="N2143" s="1189"/>
      <c r="O2143" s="1115"/>
      <c r="P2143" s="1185" t="s">
        <v>15777</v>
      </c>
      <c r="Q2143" s="1169"/>
      <c r="R2143" s="1169" t="s">
        <v>15260</v>
      </c>
    </row>
    <row r="2144" spans="1:18" x14ac:dyDescent="0.25">
      <c r="A2144" s="714">
        <v>100342</v>
      </c>
      <c r="B2144" s="469">
        <v>2394.23</v>
      </c>
      <c r="C2144" s="469">
        <v>47</v>
      </c>
      <c r="D2144" s="472">
        <v>44258</v>
      </c>
      <c r="E2144" s="474">
        <v>10</v>
      </c>
      <c r="F2144" s="472">
        <v>44251</v>
      </c>
      <c r="G2144" s="473">
        <v>44265</v>
      </c>
      <c r="H2144" s="917"/>
      <c r="I2144" s="474" t="s">
        <v>511</v>
      </c>
      <c r="J2144" s="474">
        <v>5</v>
      </c>
      <c r="K2144" s="474">
        <v>0</v>
      </c>
      <c r="L2144" s="474">
        <v>4</v>
      </c>
      <c r="M2144" s="474">
        <v>1</v>
      </c>
      <c r="N2144" s="474">
        <v>1</v>
      </c>
      <c r="O2144" s="526"/>
      <c r="P2144" s="1170" t="s">
        <v>15778</v>
      </c>
      <c r="Q2144" s="682"/>
      <c r="R2144" s="1169" t="s">
        <v>15260</v>
      </c>
    </row>
    <row r="2145" spans="1:18" x14ac:dyDescent="0.25">
      <c r="A2145" s="1097">
        <v>99151</v>
      </c>
      <c r="B2145" s="909">
        <v>353</v>
      </c>
      <c r="C2145" s="909">
        <v>35</v>
      </c>
      <c r="D2145" s="913">
        <v>44253</v>
      </c>
      <c r="E2145" s="914">
        <v>10</v>
      </c>
      <c r="F2145" s="913">
        <v>44250</v>
      </c>
      <c r="G2145" s="228" t="s">
        <v>15771</v>
      </c>
      <c r="H2145" s="917"/>
      <c r="I2145" s="914" t="s">
        <v>511</v>
      </c>
      <c r="J2145" s="914">
        <v>82</v>
      </c>
      <c r="K2145" s="914">
        <v>9</v>
      </c>
      <c r="L2145" s="914">
        <v>7</v>
      </c>
      <c r="M2145" s="914">
        <v>1</v>
      </c>
      <c r="N2145" s="914">
        <v>1</v>
      </c>
      <c r="O2145" s="915"/>
      <c r="P2145" s="680" t="s">
        <v>11881</v>
      </c>
      <c r="Q2145" s="1175"/>
      <c r="R2145" s="1169" t="s">
        <v>15260</v>
      </c>
    </row>
    <row r="2146" spans="1:18" x14ac:dyDescent="0.25">
      <c r="A2146" s="714">
        <v>99941</v>
      </c>
      <c r="B2146" s="469">
        <v>2500</v>
      </c>
      <c r="C2146" s="469">
        <v>6</v>
      </c>
      <c r="D2146" s="472">
        <v>44250</v>
      </c>
      <c r="E2146" s="474">
        <v>7</v>
      </c>
      <c r="F2146" s="472">
        <v>44251</v>
      </c>
      <c r="G2146" s="473">
        <v>44260</v>
      </c>
      <c r="H2146" s="572"/>
      <c r="I2146" s="474" t="s">
        <v>511</v>
      </c>
      <c r="J2146" s="474">
        <v>808</v>
      </c>
      <c r="K2146" s="474">
        <v>21</v>
      </c>
      <c r="L2146" s="474">
        <v>106</v>
      </c>
      <c r="M2146" s="474">
        <v>1</v>
      </c>
      <c r="N2146" s="474">
        <v>1</v>
      </c>
      <c r="O2146" s="526">
        <v>2</v>
      </c>
      <c r="P2146" s="1170" t="s">
        <v>15260</v>
      </c>
      <c r="Q2146" s="682"/>
      <c r="R2146" s="1169" t="s">
        <v>15260</v>
      </c>
    </row>
    <row r="2147" spans="1:18" x14ac:dyDescent="0.25">
      <c r="A2147" s="1176">
        <v>100407</v>
      </c>
      <c r="B2147" s="1190">
        <v>3132.25</v>
      </c>
      <c r="C2147" s="1190">
        <v>25</v>
      </c>
      <c r="D2147" s="1191">
        <v>44258</v>
      </c>
      <c r="E2147" s="1189">
        <v>5</v>
      </c>
      <c r="F2147" s="1191">
        <v>44251</v>
      </c>
      <c r="G2147" s="1162">
        <v>44258</v>
      </c>
      <c r="H2147" s="500"/>
      <c r="I2147" s="1189" t="s">
        <v>511</v>
      </c>
      <c r="J2147" s="1189">
        <v>243</v>
      </c>
      <c r="K2147" s="1189">
        <v>35</v>
      </c>
      <c r="L2147" s="1189">
        <v>44</v>
      </c>
      <c r="M2147" s="1189">
        <v>1</v>
      </c>
      <c r="N2147" s="1189">
        <v>1</v>
      </c>
      <c r="O2147" s="1115"/>
      <c r="P2147" s="1170" t="s">
        <v>11871</v>
      </c>
      <c r="Q2147" s="682"/>
      <c r="R2147" s="1169" t="s">
        <v>15261</v>
      </c>
    </row>
    <row r="2148" spans="1:18" x14ac:dyDescent="0.25">
      <c r="A2148" s="839">
        <v>97452</v>
      </c>
      <c r="B2148" s="560">
        <v>4249.5</v>
      </c>
      <c r="C2148" s="560">
        <v>30</v>
      </c>
      <c r="D2148" s="563">
        <v>44239</v>
      </c>
      <c r="E2148" s="559">
        <v>10</v>
      </c>
      <c r="F2148" s="563">
        <v>44249</v>
      </c>
      <c r="G2148" s="190" t="s">
        <v>15779</v>
      </c>
      <c r="H2148" s="572"/>
      <c r="I2148" s="559" t="s">
        <v>511</v>
      </c>
      <c r="J2148" s="559">
        <v>296</v>
      </c>
      <c r="K2148" s="559">
        <v>70</v>
      </c>
      <c r="L2148" s="559">
        <v>60</v>
      </c>
      <c r="M2148" s="559">
        <v>1</v>
      </c>
      <c r="N2148" s="559">
        <v>1</v>
      </c>
      <c r="O2148" s="186"/>
      <c r="P2148" s="1192" t="s">
        <v>11921</v>
      </c>
      <c r="Q2148" s="1193"/>
      <c r="R2148" s="1194" t="s">
        <v>15261</v>
      </c>
    </row>
    <row r="2149" spans="1:18" x14ac:dyDescent="0.25">
      <c r="A2149" s="714">
        <v>100189</v>
      </c>
      <c r="B2149" s="469">
        <v>3392</v>
      </c>
      <c r="C2149" s="469">
        <v>100</v>
      </c>
      <c r="D2149" s="472">
        <v>44258</v>
      </c>
      <c r="E2149" s="474">
        <v>10</v>
      </c>
      <c r="F2149" s="472">
        <v>44244</v>
      </c>
      <c r="G2149" s="473">
        <v>44258</v>
      </c>
      <c r="H2149" s="572"/>
      <c r="I2149" s="474" t="s">
        <v>511</v>
      </c>
      <c r="J2149" s="474">
        <v>107</v>
      </c>
      <c r="K2149" s="474">
        <v>12</v>
      </c>
      <c r="L2149" s="474">
        <v>30</v>
      </c>
      <c r="M2149" s="474">
        <v>0</v>
      </c>
      <c r="N2149" s="474">
        <v>1</v>
      </c>
      <c r="O2149" s="526"/>
      <c r="P2149" s="1195" t="s">
        <v>3397</v>
      </c>
      <c r="Q2149" s="1196"/>
      <c r="R2149" s="1169" t="s">
        <v>15263</v>
      </c>
    </row>
    <row r="2150" spans="1:18" x14ac:dyDescent="0.25">
      <c r="A2150" s="714">
        <v>99892</v>
      </c>
      <c r="B2150" s="469">
        <v>4491.7</v>
      </c>
      <c r="C2150" s="469">
        <v>30</v>
      </c>
      <c r="D2150" s="472">
        <v>44251</v>
      </c>
      <c r="E2150" s="474">
        <v>5</v>
      </c>
      <c r="F2150" s="472">
        <v>44251</v>
      </c>
      <c r="G2150" s="473" t="s">
        <v>15780</v>
      </c>
      <c r="H2150" s="500"/>
      <c r="I2150" s="474" t="s">
        <v>511</v>
      </c>
      <c r="J2150" s="474">
        <v>425</v>
      </c>
      <c r="K2150" s="474">
        <v>38</v>
      </c>
      <c r="L2150" s="474">
        <v>102</v>
      </c>
      <c r="M2150" s="474">
        <v>1</v>
      </c>
      <c r="N2150" s="474">
        <v>1</v>
      </c>
      <c r="O2150" s="526">
        <v>2</v>
      </c>
      <c r="P2150" s="1170" t="s">
        <v>11908</v>
      </c>
      <c r="Q2150" s="682"/>
      <c r="R2150" s="1169" t="s">
        <v>15263</v>
      </c>
    </row>
    <row r="2151" spans="1:18" x14ac:dyDescent="0.25">
      <c r="A2151" s="714">
        <v>99911</v>
      </c>
      <c r="B2151" s="469">
        <v>2165</v>
      </c>
      <c r="C2151" s="785" t="s">
        <v>2175</v>
      </c>
      <c r="D2151" s="472">
        <v>44245</v>
      </c>
      <c r="E2151" s="474">
        <v>5</v>
      </c>
      <c r="F2151" s="472">
        <v>44251</v>
      </c>
      <c r="G2151" s="473">
        <v>44257</v>
      </c>
      <c r="H2151" s="500"/>
      <c r="I2151" s="474" t="s">
        <v>511</v>
      </c>
      <c r="J2151" s="474">
        <v>952</v>
      </c>
      <c r="K2151" s="474">
        <v>6</v>
      </c>
      <c r="L2151" s="474">
        <v>171</v>
      </c>
      <c r="M2151" s="474">
        <v>1</v>
      </c>
      <c r="N2151" s="474">
        <v>1</v>
      </c>
      <c r="O2151" s="526">
        <v>2</v>
      </c>
      <c r="P2151" s="1170" t="s">
        <v>11908</v>
      </c>
      <c r="Q2151" s="1193"/>
      <c r="R2151" s="1169" t="s">
        <v>15263</v>
      </c>
    </row>
    <row r="2152" spans="1:18" x14ac:dyDescent="0.25">
      <c r="A2152" s="839">
        <v>99895</v>
      </c>
      <c r="B2152" s="560">
        <v>1622.5</v>
      </c>
      <c r="C2152" s="560">
        <v>50</v>
      </c>
      <c r="D2152" s="563">
        <v>44250</v>
      </c>
      <c r="E2152" s="559">
        <v>5</v>
      </c>
      <c r="F2152" s="563">
        <v>44256</v>
      </c>
      <c r="G2152" s="190" t="s">
        <v>15781</v>
      </c>
      <c r="H2152" s="572"/>
      <c r="I2152" s="559" t="s">
        <v>511</v>
      </c>
      <c r="J2152" s="559">
        <v>331</v>
      </c>
      <c r="K2152" s="559">
        <v>24</v>
      </c>
      <c r="L2152" s="559">
        <v>118</v>
      </c>
      <c r="M2152" s="559">
        <v>1</v>
      </c>
      <c r="N2152" s="559">
        <v>1</v>
      </c>
      <c r="O2152" s="186"/>
      <c r="P2152" s="1192" t="s">
        <v>15782</v>
      </c>
      <c r="Q2152" s="1193" t="s">
        <v>30</v>
      </c>
      <c r="R2152" s="1169" t="s">
        <v>15263</v>
      </c>
    </row>
    <row r="2153" spans="1:18" x14ac:dyDescent="0.25">
      <c r="A2153" s="714">
        <v>100244</v>
      </c>
      <c r="B2153" s="469">
        <v>2737</v>
      </c>
      <c r="C2153" s="469">
        <v>5</v>
      </c>
      <c r="D2153" s="472">
        <v>44246</v>
      </c>
      <c r="E2153" s="474">
        <v>5</v>
      </c>
      <c r="F2153" s="472">
        <v>44251</v>
      </c>
      <c r="G2153" s="473">
        <v>44258</v>
      </c>
      <c r="H2153" s="572"/>
      <c r="I2153" s="474" t="s">
        <v>511</v>
      </c>
      <c r="J2153" s="474">
        <v>443</v>
      </c>
      <c r="K2153" s="474">
        <v>38</v>
      </c>
      <c r="L2153" s="474">
        <v>97</v>
      </c>
      <c r="M2153" s="474">
        <v>1</v>
      </c>
      <c r="N2153" s="474">
        <v>1</v>
      </c>
      <c r="O2153" s="526"/>
      <c r="P2153" s="1170" t="s">
        <v>11871</v>
      </c>
      <c r="Q2153" s="682"/>
      <c r="R2153" s="1169" t="s">
        <v>15263</v>
      </c>
    </row>
    <row r="2154" spans="1:18" x14ac:dyDescent="0.25">
      <c r="A2154" s="307">
        <v>100288</v>
      </c>
      <c r="B2154" s="475">
        <v>2530.8000000000002</v>
      </c>
      <c r="C2154" s="475">
        <v>12</v>
      </c>
      <c r="D2154" s="476">
        <v>44249</v>
      </c>
      <c r="E2154" s="477">
        <v>3</v>
      </c>
      <c r="F2154" s="476">
        <v>44256</v>
      </c>
      <c r="G2154" s="310" t="s">
        <v>15278</v>
      </c>
      <c r="H2154" s="476"/>
      <c r="I2154" s="477" t="s">
        <v>511</v>
      </c>
      <c r="J2154" s="477">
        <v>276</v>
      </c>
      <c r="K2154" s="477">
        <v>34</v>
      </c>
      <c r="L2154" s="477">
        <v>71</v>
      </c>
      <c r="M2154" s="477">
        <v>0</v>
      </c>
      <c r="N2154" s="477">
        <v>1</v>
      </c>
      <c r="O2154" s="308"/>
      <c r="P2154" s="1197" t="s">
        <v>11876</v>
      </c>
      <c r="Q2154" s="1198"/>
      <c r="R2154" s="1199" t="s">
        <v>15265</v>
      </c>
    </row>
    <row r="2155" spans="1:18" x14ac:dyDescent="0.25">
      <c r="A2155" s="1176">
        <v>99486</v>
      </c>
      <c r="B2155" s="1190">
        <v>1537.75</v>
      </c>
      <c r="C2155" s="1190">
        <v>11</v>
      </c>
      <c r="D2155" s="1191"/>
      <c r="E2155" s="1189">
        <v>5</v>
      </c>
      <c r="F2155" s="1191">
        <v>44249</v>
      </c>
      <c r="G2155" s="1162">
        <v>44256</v>
      </c>
      <c r="H2155" s="572"/>
      <c r="I2155" s="1189" t="s">
        <v>511</v>
      </c>
      <c r="J2155" s="1189">
        <v>386</v>
      </c>
      <c r="K2155" s="1189">
        <v>31</v>
      </c>
      <c r="L2155" s="1189">
        <v>89</v>
      </c>
      <c r="M2155" s="1189">
        <v>1</v>
      </c>
      <c r="N2155" s="1189">
        <v>1</v>
      </c>
      <c r="O2155" s="1115"/>
      <c r="P2155" s="1195" t="s">
        <v>11921</v>
      </c>
      <c r="Q2155" s="1196"/>
      <c r="R2155" s="1184" t="s">
        <v>15265</v>
      </c>
    </row>
    <row r="2156" spans="1:18" x14ac:dyDescent="0.25">
      <c r="A2156" s="714">
        <v>100108</v>
      </c>
      <c r="B2156" s="469">
        <v>2230.4</v>
      </c>
      <c r="C2156" s="469">
        <v>360</v>
      </c>
      <c r="D2156" s="472">
        <v>44259</v>
      </c>
      <c r="E2156" s="474">
        <v>5</v>
      </c>
      <c r="F2156" s="472">
        <v>44251</v>
      </c>
      <c r="G2156" s="473">
        <v>44258</v>
      </c>
      <c r="H2156" s="572"/>
      <c r="I2156" s="474" t="s">
        <v>511</v>
      </c>
      <c r="J2156" s="474">
        <v>3</v>
      </c>
      <c r="K2156" s="474">
        <v>0</v>
      </c>
      <c r="L2156" s="474">
        <v>3</v>
      </c>
      <c r="M2156" s="474">
        <v>1</v>
      </c>
      <c r="N2156" s="474">
        <v>1</v>
      </c>
      <c r="O2156" s="526"/>
      <c r="P2156" s="1170" t="s">
        <v>11921</v>
      </c>
      <c r="Q2156" s="682"/>
      <c r="R2156" s="1184" t="s">
        <v>15783</v>
      </c>
    </row>
    <row r="2157" spans="1:18" x14ac:dyDescent="0.25">
      <c r="A2157" s="839">
        <v>100175</v>
      </c>
      <c r="B2157" s="560">
        <v>5041.6000000000004</v>
      </c>
      <c r="C2157" s="560">
        <v>120</v>
      </c>
      <c r="D2157" s="563">
        <v>44250</v>
      </c>
      <c r="E2157" s="559">
        <v>5</v>
      </c>
      <c r="F2157" s="563">
        <v>44253</v>
      </c>
      <c r="G2157" s="190" t="s">
        <v>15278</v>
      </c>
      <c r="H2157" s="572"/>
      <c r="I2157" s="559" t="s">
        <v>511</v>
      </c>
      <c r="J2157" s="559">
        <v>113</v>
      </c>
      <c r="K2157" s="559">
        <v>22</v>
      </c>
      <c r="L2157" s="559">
        <v>34</v>
      </c>
      <c r="M2157" s="559">
        <v>0</v>
      </c>
      <c r="N2157" s="559">
        <v>1</v>
      </c>
      <c r="O2157" s="186"/>
      <c r="P2157" s="1200" t="s">
        <v>11921</v>
      </c>
      <c r="Q2157" s="1193"/>
      <c r="R2157" s="1169" t="s">
        <v>15783</v>
      </c>
    </row>
    <row r="2158" spans="1:18" x14ac:dyDescent="0.25">
      <c r="A2158" s="1176">
        <v>99788</v>
      </c>
      <c r="B2158" s="1190">
        <v>6817.5</v>
      </c>
      <c r="C2158" s="1190">
        <v>250</v>
      </c>
      <c r="D2158" s="1191">
        <v>44256</v>
      </c>
      <c r="E2158" s="1189">
        <v>10</v>
      </c>
      <c r="F2158" s="1191">
        <v>44239</v>
      </c>
      <c r="G2158" s="1162">
        <v>44256</v>
      </c>
      <c r="H2158" s="572"/>
      <c r="I2158" s="1189" t="s">
        <v>511</v>
      </c>
      <c r="J2158" s="1189">
        <v>103</v>
      </c>
      <c r="K2158" s="1189">
        <v>4</v>
      </c>
      <c r="L2158" s="1189">
        <v>46</v>
      </c>
      <c r="M2158" s="1189">
        <v>1</v>
      </c>
      <c r="N2158" s="1189">
        <v>1</v>
      </c>
      <c r="O2158" s="1115"/>
      <c r="P2158" s="1195" t="s">
        <v>11932</v>
      </c>
      <c r="Q2158" s="1196"/>
      <c r="R2158" s="1169" t="s">
        <v>15783</v>
      </c>
    </row>
    <row r="2159" spans="1:18" x14ac:dyDescent="0.25">
      <c r="A2159" s="714">
        <v>100133</v>
      </c>
      <c r="B2159" s="469">
        <v>2867.3</v>
      </c>
      <c r="C2159" s="785" t="s">
        <v>15784</v>
      </c>
      <c r="D2159" s="472">
        <v>44246</v>
      </c>
      <c r="E2159" s="474">
        <v>3</v>
      </c>
      <c r="F2159" s="472">
        <v>44246</v>
      </c>
      <c r="G2159" s="473">
        <v>44251</v>
      </c>
      <c r="H2159" s="500"/>
      <c r="I2159" s="474" t="s">
        <v>511</v>
      </c>
      <c r="J2159" s="474">
        <v>83</v>
      </c>
      <c r="K2159" s="474">
        <v>9</v>
      </c>
      <c r="L2159" s="474">
        <v>36</v>
      </c>
      <c r="M2159" s="474">
        <v>1</v>
      </c>
      <c r="N2159" s="474">
        <v>1</v>
      </c>
      <c r="O2159" s="680"/>
      <c r="P2159" s="677" t="s">
        <v>15785</v>
      </c>
      <c r="Q2159" s="682"/>
      <c r="R2159" s="1169" t="s">
        <v>15274</v>
      </c>
    </row>
    <row r="2160" spans="1:18" x14ac:dyDescent="0.25">
      <c r="A2160" s="714">
        <v>99150</v>
      </c>
      <c r="B2160" s="469">
        <v>2455</v>
      </c>
      <c r="C2160" s="469">
        <v>100</v>
      </c>
      <c r="D2160" s="472">
        <v>44253</v>
      </c>
      <c r="E2160" s="474">
        <v>10</v>
      </c>
      <c r="F2160" s="472">
        <v>44237</v>
      </c>
      <c r="G2160" s="473">
        <v>44251</v>
      </c>
      <c r="H2160" s="572"/>
      <c r="I2160" s="474" t="s">
        <v>511</v>
      </c>
      <c r="J2160" s="474">
        <v>56</v>
      </c>
      <c r="K2160" s="474">
        <v>7</v>
      </c>
      <c r="L2160" s="474">
        <v>15</v>
      </c>
      <c r="M2160" s="474">
        <v>0</v>
      </c>
      <c r="N2160" s="474">
        <v>1</v>
      </c>
      <c r="O2160" s="526"/>
      <c r="P2160" s="1195" t="s">
        <v>11937</v>
      </c>
      <c r="Q2160" s="1196"/>
      <c r="R2160" s="1169" t="s">
        <v>15274</v>
      </c>
    </row>
    <row r="2161" spans="1:18" x14ac:dyDescent="0.25">
      <c r="A2161" s="839">
        <v>98847</v>
      </c>
      <c r="B2161" s="560">
        <v>59859</v>
      </c>
      <c r="C2161" s="560">
        <v>2500</v>
      </c>
      <c r="D2161" s="563"/>
      <c r="E2161" s="559"/>
      <c r="F2161" s="563">
        <v>44232</v>
      </c>
      <c r="G2161" s="190">
        <v>44253</v>
      </c>
      <c r="H2161" s="564"/>
      <c r="I2161" s="559" t="s">
        <v>511</v>
      </c>
      <c r="J2161" s="559">
        <v>20</v>
      </c>
      <c r="K2161" s="559">
        <v>3</v>
      </c>
      <c r="L2161" s="559">
        <v>14</v>
      </c>
      <c r="M2161" s="559">
        <v>1</v>
      </c>
      <c r="N2161" s="559">
        <v>1</v>
      </c>
      <c r="O2161" s="1201"/>
      <c r="P2161" s="1201" t="s">
        <v>15785</v>
      </c>
      <c r="Q2161" s="1193"/>
      <c r="R2161" s="1194" t="s">
        <v>15274</v>
      </c>
    </row>
    <row r="2162" spans="1:18" x14ac:dyDescent="0.25">
      <c r="A2162" s="1176">
        <v>99603</v>
      </c>
      <c r="B2162" s="1190">
        <v>206.15</v>
      </c>
      <c r="C2162" s="1190">
        <v>5</v>
      </c>
      <c r="D2162" s="1191">
        <v>44245</v>
      </c>
      <c r="E2162" s="1189">
        <v>10</v>
      </c>
      <c r="F2162" s="1191">
        <v>44230</v>
      </c>
      <c r="G2162" s="1162">
        <v>44245</v>
      </c>
      <c r="H2162" s="572"/>
      <c r="I2162" s="1189" t="s">
        <v>511</v>
      </c>
      <c r="J2162" s="1189">
        <v>196</v>
      </c>
      <c r="K2162" s="1189">
        <v>9</v>
      </c>
      <c r="L2162" s="1189">
        <v>21</v>
      </c>
      <c r="M2162" s="1189">
        <v>1</v>
      </c>
      <c r="N2162" s="1189">
        <v>1</v>
      </c>
      <c r="O2162" s="1202"/>
      <c r="P2162" s="1202" t="s">
        <v>15786</v>
      </c>
      <c r="Q2162" s="1196"/>
      <c r="R2162" s="1184" t="s">
        <v>15274</v>
      </c>
    </row>
    <row r="2163" spans="1:18" x14ac:dyDescent="0.25">
      <c r="A2163" s="1176">
        <v>100131</v>
      </c>
      <c r="B2163" s="1190">
        <v>4057.5</v>
      </c>
      <c r="C2163" s="1190">
        <v>25</v>
      </c>
      <c r="D2163" s="1191">
        <v>44249</v>
      </c>
      <c r="E2163" s="1189">
        <v>5</v>
      </c>
      <c r="F2163" s="1191">
        <v>44243</v>
      </c>
      <c r="G2163" s="1162">
        <v>44250</v>
      </c>
      <c r="H2163" s="572"/>
      <c r="I2163" s="1189" t="s">
        <v>511</v>
      </c>
      <c r="J2163" s="1189">
        <v>260</v>
      </c>
      <c r="K2163" s="1189">
        <v>7</v>
      </c>
      <c r="L2163" s="1189">
        <v>92</v>
      </c>
      <c r="M2163" s="1189">
        <v>1</v>
      </c>
      <c r="N2163" s="1189">
        <v>1</v>
      </c>
      <c r="O2163" s="1202"/>
      <c r="P2163" s="1203" t="s">
        <v>15787</v>
      </c>
      <c r="Q2163" s="1196"/>
      <c r="R2163" s="1184" t="s">
        <v>15277</v>
      </c>
    </row>
    <row r="2164" spans="1:18" x14ac:dyDescent="0.25">
      <c r="A2164" s="1176">
        <v>100251</v>
      </c>
      <c r="B2164" s="1190">
        <v>3814</v>
      </c>
      <c r="C2164" s="1190">
        <v>45</v>
      </c>
      <c r="D2164" s="1191">
        <v>44251</v>
      </c>
      <c r="E2164" s="1189">
        <v>3</v>
      </c>
      <c r="F2164" s="1191">
        <v>44245</v>
      </c>
      <c r="G2164" s="1162">
        <v>44250</v>
      </c>
      <c r="H2164" s="1174"/>
      <c r="I2164" s="1189" t="s">
        <v>511</v>
      </c>
      <c r="J2164" s="1189">
        <v>135</v>
      </c>
      <c r="K2164" s="1189">
        <v>7</v>
      </c>
      <c r="L2164" s="1189">
        <v>47</v>
      </c>
      <c r="M2164" s="1189">
        <v>1</v>
      </c>
      <c r="N2164" s="1189">
        <v>1</v>
      </c>
      <c r="O2164" s="1202"/>
      <c r="P2164" s="1203" t="s">
        <v>15787</v>
      </c>
      <c r="Q2164" s="1196"/>
      <c r="R2164" s="1184" t="s">
        <v>15277</v>
      </c>
    </row>
    <row r="2165" spans="1:18" x14ac:dyDescent="0.25">
      <c r="A2165" s="1176">
        <v>99598</v>
      </c>
      <c r="B2165" s="1190">
        <v>545</v>
      </c>
      <c r="C2165" s="1190">
        <v>100</v>
      </c>
      <c r="D2165" s="1191">
        <v>44251</v>
      </c>
      <c r="E2165" s="1189">
        <v>10</v>
      </c>
      <c r="F2165" s="1178">
        <v>44235</v>
      </c>
      <c r="G2165" s="1179">
        <v>44250</v>
      </c>
      <c r="H2165" s="572"/>
      <c r="I2165" s="1113" t="s">
        <v>511</v>
      </c>
      <c r="J2165" s="1113">
        <v>9</v>
      </c>
      <c r="K2165" s="1113">
        <v>4</v>
      </c>
      <c r="L2165" s="1113">
        <v>5</v>
      </c>
      <c r="M2165" s="1113">
        <v>0</v>
      </c>
      <c r="N2165" s="1113">
        <v>1</v>
      </c>
      <c r="O2165" s="1202"/>
      <c r="P2165" s="1203" t="s">
        <v>11969</v>
      </c>
      <c r="Q2165" s="1196"/>
      <c r="R2165" s="1184" t="s">
        <v>15277</v>
      </c>
    </row>
    <row r="2166" spans="1:18" x14ac:dyDescent="0.25">
      <c r="A2166" s="714">
        <v>98717</v>
      </c>
      <c r="B2166" s="469">
        <v>9064.6</v>
      </c>
      <c r="C2166" s="469">
        <v>70</v>
      </c>
      <c r="D2166" s="472">
        <v>43869</v>
      </c>
      <c r="E2166" s="474">
        <v>15</v>
      </c>
      <c r="F2166" s="472">
        <v>44228</v>
      </c>
      <c r="G2166" s="473">
        <v>44249</v>
      </c>
      <c r="H2166" s="572"/>
      <c r="I2166" s="474" t="s">
        <v>511</v>
      </c>
      <c r="J2166" s="474">
        <v>626</v>
      </c>
      <c r="K2166" s="474">
        <v>23</v>
      </c>
      <c r="L2166" s="474">
        <v>78</v>
      </c>
      <c r="M2166" s="474">
        <v>1</v>
      </c>
      <c r="N2166" s="474">
        <v>1</v>
      </c>
      <c r="O2166" s="680"/>
      <c r="P2166" s="1202" t="s">
        <v>11969</v>
      </c>
      <c r="Q2166" s="1196"/>
      <c r="R2166" s="1184" t="s">
        <v>15277</v>
      </c>
    </row>
    <row r="2167" spans="1:18" x14ac:dyDescent="0.25">
      <c r="A2167" s="307">
        <v>98700</v>
      </c>
      <c r="B2167" s="684">
        <v>2645.87</v>
      </c>
      <c r="C2167" s="684">
        <v>3</v>
      </c>
      <c r="D2167" s="686">
        <v>44173</v>
      </c>
      <c r="E2167" s="687">
        <v>2</v>
      </c>
      <c r="F2167" s="476">
        <v>44249</v>
      </c>
      <c r="G2167" s="688">
        <v>44251</v>
      </c>
      <c r="H2167" s="1204"/>
      <c r="I2167" s="477" t="s">
        <v>511</v>
      </c>
      <c r="J2167" s="687">
        <v>160</v>
      </c>
      <c r="K2167" s="687">
        <v>49</v>
      </c>
      <c r="L2167" s="687">
        <v>47</v>
      </c>
      <c r="M2167" s="687">
        <v>1</v>
      </c>
      <c r="N2167" s="687">
        <v>1</v>
      </c>
      <c r="O2167" s="1205"/>
      <c r="P2167" s="1206" t="s">
        <v>15788</v>
      </c>
      <c r="Q2167" s="1198"/>
      <c r="R2167" s="1207" t="s">
        <v>13115</v>
      </c>
    </row>
    <row r="2168" spans="1:18" x14ac:dyDescent="0.25">
      <c r="A2168" s="714">
        <v>100017</v>
      </c>
      <c r="B2168" s="469">
        <v>3933.5</v>
      </c>
      <c r="C2168" s="785" t="s">
        <v>15789</v>
      </c>
      <c r="D2168" s="472"/>
      <c r="E2168" s="474"/>
      <c r="F2168" s="604">
        <v>44246</v>
      </c>
      <c r="G2168" s="605">
        <v>44250</v>
      </c>
      <c r="H2168" s="572"/>
      <c r="I2168" s="607" t="s">
        <v>511</v>
      </c>
      <c r="J2168" s="607"/>
      <c r="K2168" s="607"/>
      <c r="L2168" s="607"/>
      <c r="M2168" s="607"/>
      <c r="N2168" s="607"/>
      <c r="O2168" s="680"/>
      <c r="P2168" s="1203" t="s">
        <v>15787</v>
      </c>
      <c r="Q2168" s="1196"/>
      <c r="R2168" s="1184" t="s">
        <v>15280</v>
      </c>
    </row>
    <row r="2169" spans="1:18" x14ac:dyDescent="0.25">
      <c r="A2169" s="1161">
        <v>94714</v>
      </c>
      <c r="B2169" s="566">
        <v>876.6</v>
      </c>
      <c r="C2169" s="566">
        <v>180</v>
      </c>
      <c r="D2169" s="570">
        <v>44018</v>
      </c>
      <c r="E2169" s="573">
        <v>20</v>
      </c>
      <c r="F2169" s="913">
        <v>44215</v>
      </c>
      <c r="G2169" s="1162">
        <v>44067</v>
      </c>
      <c r="H2169" s="572"/>
      <c r="I2169" s="573" t="s">
        <v>511</v>
      </c>
      <c r="J2169" s="821">
        <v>6</v>
      </c>
      <c r="K2169" s="821">
        <v>0</v>
      </c>
      <c r="L2169" s="821">
        <v>6</v>
      </c>
      <c r="M2169" s="821">
        <v>0</v>
      </c>
      <c r="N2169" s="821">
        <v>1</v>
      </c>
      <c r="O2169" s="1208"/>
      <c r="P2169" s="1208"/>
      <c r="Q2169" s="1209" t="s">
        <v>15659</v>
      </c>
      <c r="R2169" s="1184" t="s">
        <v>15280</v>
      </c>
    </row>
    <row r="2170" spans="1:18" x14ac:dyDescent="0.25">
      <c r="A2170" s="1176">
        <v>99529</v>
      </c>
      <c r="B2170" s="1190">
        <v>3908.3</v>
      </c>
      <c r="C2170" s="1190">
        <v>11</v>
      </c>
      <c r="D2170" s="1191">
        <v>44246</v>
      </c>
      <c r="E2170" s="1189">
        <v>5</v>
      </c>
      <c r="F2170" s="1191">
        <v>44242</v>
      </c>
      <c r="G2170" s="1210">
        <v>44249</v>
      </c>
      <c r="H2170" s="1174"/>
      <c r="I2170" s="1189" t="s">
        <v>511</v>
      </c>
      <c r="J2170" s="1189">
        <v>346</v>
      </c>
      <c r="K2170" s="1189">
        <v>63</v>
      </c>
      <c r="L2170" s="1189">
        <v>61</v>
      </c>
      <c r="M2170" s="1189">
        <v>0</v>
      </c>
      <c r="N2170" s="1189">
        <v>1</v>
      </c>
      <c r="O2170" s="1202"/>
      <c r="P2170" s="1203" t="s">
        <v>3417</v>
      </c>
      <c r="Q2170" s="1196"/>
      <c r="R2170" s="1184" t="s">
        <v>15280</v>
      </c>
    </row>
    <row r="2171" spans="1:18" x14ac:dyDescent="0.25">
      <c r="A2171" s="1176">
        <v>99597</v>
      </c>
      <c r="B2171" s="1190">
        <v>400</v>
      </c>
      <c r="C2171" s="1190">
        <v>200</v>
      </c>
      <c r="D2171" s="1191">
        <v>44251</v>
      </c>
      <c r="E2171" s="1189">
        <v>10</v>
      </c>
      <c r="F2171" s="1178">
        <v>44235</v>
      </c>
      <c r="G2171" s="1179">
        <v>44249</v>
      </c>
      <c r="H2171" s="572"/>
      <c r="I2171" s="1113" t="s">
        <v>511</v>
      </c>
      <c r="J2171" s="1113">
        <v>0</v>
      </c>
      <c r="K2171" s="1113">
        <v>3</v>
      </c>
      <c r="L2171" s="1113">
        <v>0</v>
      </c>
      <c r="M2171" s="1113">
        <v>0</v>
      </c>
      <c r="N2171" s="1113">
        <v>0</v>
      </c>
      <c r="O2171" s="1202"/>
      <c r="P2171" s="1203" t="s">
        <v>12039</v>
      </c>
      <c r="Q2171" s="1196"/>
      <c r="R2171" s="1184" t="s">
        <v>15280</v>
      </c>
    </row>
    <row r="2172" spans="1:18" x14ac:dyDescent="0.25">
      <c r="A2172" s="1176">
        <v>98497</v>
      </c>
      <c r="B2172" s="1190">
        <v>3120.2</v>
      </c>
      <c r="C2172" s="1190">
        <v>100</v>
      </c>
      <c r="D2172" s="1191">
        <v>44246</v>
      </c>
      <c r="E2172" s="1189">
        <v>15</v>
      </c>
      <c r="F2172" s="1191">
        <v>44225</v>
      </c>
      <c r="G2172" s="1162">
        <v>44246</v>
      </c>
      <c r="H2172" s="572"/>
      <c r="I2172" s="1189" t="s">
        <v>511</v>
      </c>
      <c r="J2172" s="1189">
        <v>116</v>
      </c>
      <c r="K2172" s="1189">
        <v>6</v>
      </c>
      <c r="L2172" s="1189">
        <v>28</v>
      </c>
      <c r="M2172" s="1189">
        <v>0</v>
      </c>
      <c r="N2172" s="1189">
        <v>1</v>
      </c>
      <c r="O2172" s="1202"/>
      <c r="P2172" s="1202" t="s">
        <v>15790</v>
      </c>
      <c r="Q2172" s="1196"/>
      <c r="R2172" s="1184" t="s">
        <v>15791</v>
      </c>
    </row>
    <row r="2173" spans="1:18" x14ac:dyDescent="0.25">
      <c r="A2173" s="1176">
        <v>99888</v>
      </c>
      <c r="B2173" s="1190">
        <v>3141.29</v>
      </c>
      <c r="C2173" s="1190">
        <v>27</v>
      </c>
      <c r="D2173" s="1191">
        <v>44239</v>
      </c>
      <c r="E2173" s="1189">
        <v>10</v>
      </c>
      <c r="F2173" s="1191">
        <v>44232</v>
      </c>
      <c r="G2173" s="1162">
        <v>44246</v>
      </c>
      <c r="H2173" s="500"/>
      <c r="I2173" s="1189" t="s">
        <v>511</v>
      </c>
      <c r="J2173" s="1189">
        <v>402</v>
      </c>
      <c r="K2173" s="1189">
        <v>15</v>
      </c>
      <c r="L2173" s="1189">
        <v>57</v>
      </c>
      <c r="M2173" s="1189">
        <v>1</v>
      </c>
      <c r="N2173" s="1189">
        <v>1</v>
      </c>
      <c r="O2173" s="1202"/>
      <c r="P2173" s="1202" t="s">
        <v>15790</v>
      </c>
      <c r="Q2173" s="1196"/>
      <c r="R2173" s="1184" t="s">
        <v>15791</v>
      </c>
    </row>
    <row r="2174" spans="1:18" x14ac:dyDescent="0.25">
      <c r="A2174" s="1211">
        <v>99887</v>
      </c>
      <c r="B2174" s="1190">
        <v>5201.3900000000003</v>
      </c>
      <c r="C2174" s="1190">
        <v>27</v>
      </c>
      <c r="D2174" s="1191">
        <v>44236</v>
      </c>
      <c r="E2174" s="1189">
        <v>10</v>
      </c>
      <c r="F2174" s="1191">
        <v>44232</v>
      </c>
      <c r="G2174" s="1162">
        <v>44246</v>
      </c>
      <c r="H2174" s="500"/>
      <c r="I2174" s="1189" t="s">
        <v>511</v>
      </c>
      <c r="J2174" s="1189">
        <v>822</v>
      </c>
      <c r="K2174" s="1189">
        <v>22</v>
      </c>
      <c r="L2174" s="1189">
        <v>117</v>
      </c>
      <c r="M2174" s="1189">
        <v>1</v>
      </c>
      <c r="N2174" s="1189">
        <v>1</v>
      </c>
      <c r="O2174" s="1202"/>
      <c r="P2174" s="1202" t="s">
        <v>15792</v>
      </c>
      <c r="Q2174" s="1196"/>
      <c r="R2174" s="1184" t="s">
        <v>15791</v>
      </c>
    </row>
    <row r="2175" spans="1:18" x14ac:dyDescent="0.25">
      <c r="A2175" s="1176">
        <v>99603</v>
      </c>
      <c r="B2175" s="1190">
        <v>7009.1</v>
      </c>
      <c r="C2175" s="1190">
        <v>175</v>
      </c>
      <c r="D2175" s="1191">
        <v>44245</v>
      </c>
      <c r="E2175" s="1189">
        <v>10</v>
      </c>
      <c r="F2175" s="1191">
        <v>44230</v>
      </c>
      <c r="G2175" s="1162">
        <v>44245</v>
      </c>
      <c r="H2175" s="572"/>
      <c r="I2175" s="1189" t="s">
        <v>511</v>
      </c>
      <c r="J2175" s="1189">
        <v>196</v>
      </c>
      <c r="K2175" s="1189">
        <v>9</v>
      </c>
      <c r="L2175" s="1189">
        <v>21</v>
      </c>
      <c r="M2175" s="1189">
        <v>1</v>
      </c>
      <c r="N2175" s="1189">
        <v>1</v>
      </c>
      <c r="O2175" s="1202"/>
      <c r="P2175" s="1202" t="s">
        <v>15786</v>
      </c>
      <c r="Q2175" s="1196"/>
      <c r="R2175" s="1184" t="s">
        <v>15282</v>
      </c>
    </row>
    <row r="2176" spans="1:18" x14ac:dyDescent="0.25">
      <c r="A2176" s="839">
        <v>100133</v>
      </c>
      <c r="B2176" s="560">
        <v>1190.2</v>
      </c>
      <c r="C2176" s="1110" t="s">
        <v>11713</v>
      </c>
      <c r="D2176" s="563">
        <v>44246</v>
      </c>
      <c r="E2176" s="559">
        <v>3</v>
      </c>
      <c r="F2176" s="563">
        <v>44249</v>
      </c>
      <c r="G2176" s="190" t="s">
        <v>15793</v>
      </c>
      <c r="H2176" s="564"/>
      <c r="I2176" s="559" t="s">
        <v>511</v>
      </c>
      <c r="J2176" s="559">
        <v>83</v>
      </c>
      <c r="K2176" s="559">
        <v>9</v>
      </c>
      <c r="L2176" s="559">
        <v>36</v>
      </c>
      <c r="M2176" s="559">
        <v>1</v>
      </c>
      <c r="N2176" s="559">
        <v>1</v>
      </c>
      <c r="O2176" s="1201"/>
      <c r="P2176" s="1212" t="s">
        <v>15794</v>
      </c>
      <c r="Q2176" s="1193" t="s">
        <v>15795</v>
      </c>
      <c r="R2176" s="1194" t="s">
        <v>15286</v>
      </c>
    </row>
    <row r="2177" spans="1:18" x14ac:dyDescent="0.25">
      <c r="A2177" s="1176">
        <v>100061</v>
      </c>
      <c r="B2177" s="1190">
        <v>5581.25</v>
      </c>
      <c r="C2177" s="1213">
        <v>25</v>
      </c>
      <c r="D2177" s="1191">
        <v>44244</v>
      </c>
      <c r="E2177" s="1189">
        <v>5</v>
      </c>
      <c r="F2177" s="1191">
        <v>44239</v>
      </c>
      <c r="G2177" s="1162">
        <v>44244</v>
      </c>
      <c r="H2177" s="1174"/>
      <c r="I2177" s="1189" t="s">
        <v>511</v>
      </c>
      <c r="J2177" s="1189">
        <v>796</v>
      </c>
      <c r="K2177" s="1189">
        <v>27</v>
      </c>
      <c r="L2177" s="1189">
        <v>103</v>
      </c>
      <c r="M2177" s="1189">
        <v>0</v>
      </c>
      <c r="N2177" s="1189">
        <v>1</v>
      </c>
      <c r="O2177" s="1202"/>
      <c r="P2177" s="1202" t="s">
        <v>15796</v>
      </c>
      <c r="Q2177" s="1196"/>
      <c r="R2177" s="1184" t="s">
        <v>15286</v>
      </c>
    </row>
    <row r="2178" spans="1:18" x14ac:dyDescent="0.25">
      <c r="A2178" s="576">
        <v>99890</v>
      </c>
      <c r="B2178" s="1190">
        <v>3347.57</v>
      </c>
      <c r="C2178" s="469">
        <v>27</v>
      </c>
      <c r="D2178" s="472">
        <v>44239</v>
      </c>
      <c r="E2178" s="474">
        <v>10</v>
      </c>
      <c r="F2178" s="472">
        <v>44228</v>
      </c>
      <c r="G2178" s="473">
        <v>44243</v>
      </c>
      <c r="H2178" s="572"/>
      <c r="I2178" s="474" t="s">
        <v>511</v>
      </c>
      <c r="J2178" s="474">
        <v>402</v>
      </c>
      <c r="K2178" s="474">
        <v>15</v>
      </c>
      <c r="L2178" s="474">
        <v>57</v>
      </c>
      <c r="M2178" s="474">
        <v>1</v>
      </c>
      <c r="N2178" s="474">
        <v>1</v>
      </c>
      <c r="O2178" s="680"/>
      <c r="P2178" s="1203" t="s">
        <v>15797</v>
      </c>
      <c r="Q2178" s="1117" t="s">
        <v>15798</v>
      </c>
      <c r="R2178" s="1184" t="s">
        <v>15288</v>
      </c>
    </row>
    <row r="2179" spans="1:18" x14ac:dyDescent="0.25">
      <c r="A2179" s="307">
        <v>100174</v>
      </c>
      <c r="B2179" s="475">
        <v>3448.5</v>
      </c>
      <c r="C2179" s="475">
        <v>150</v>
      </c>
      <c r="D2179" s="476">
        <v>44243</v>
      </c>
      <c r="E2179" s="477">
        <v>3</v>
      </c>
      <c r="F2179" s="476">
        <v>44238</v>
      </c>
      <c r="G2179" s="310">
        <v>44243</v>
      </c>
      <c r="H2179" s="476"/>
      <c r="I2179" s="477" t="s">
        <v>511</v>
      </c>
      <c r="J2179" s="477">
        <v>7</v>
      </c>
      <c r="K2179" s="477">
        <v>0</v>
      </c>
      <c r="L2179" s="477">
        <v>4</v>
      </c>
      <c r="M2179" s="477">
        <v>1</v>
      </c>
      <c r="N2179" s="477">
        <v>1</v>
      </c>
      <c r="O2179" s="1205"/>
      <c r="P2179" s="1206" t="s">
        <v>15799</v>
      </c>
      <c r="Q2179" s="1198"/>
      <c r="R2179" s="1199" t="s">
        <v>15288</v>
      </c>
    </row>
    <row r="2180" spans="1:18" x14ac:dyDescent="0.25">
      <c r="A2180" s="1176">
        <v>99925</v>
      </c>
      <c r="B2180" s="1190">
        <v>2270.4</v>
      </c>
      <c r="C2180" s="1190">
        <v>35</v>
      </c>
      <c r="D2180" s="1191">
        <v>44238</v>
      </c>
      <c r="E2180" s="1189">
        <v>10</v>
      </c>
      <c r="F2180" s="1191">
        <v>44232</v>
      </c>
      <c r="G2180" s="1162" t="s">
        <v>15800</v>
      </c>
      <c r="H2180" s="572"/>
      <c r="I2180" s="1189" t="s">
        <v>511</v>
      </c>
      <c r="J2180" s="1189">
        <v>108</v>
      </c>
      <c r="K2180" s="1189">
        <v>18</v>
      </c>
      <c r="L2180" s="1189">
        <v>59</v>
      </c>
      <c r="M2180" s="1189">
        <v>1</v>
      </c>
      <c r="N2180" s="1189">
        <v>1</v>
      </c>
      <c r="O2180" s="1202"/>
      <c r="P2180" s="1202" t="s">
        <v>12016</v>
      </c>
      <c r="Q2180" s="1196"/>
      <c r="R2180" s="1184" t="s">
        <v>15288</v>
      </c>
    </row>
    <row r="2181" spans="1:18" x14ac:dyDescent="0.25">
      <c r="A2181" s="839">
        <v>99352</v>
      </c>
      <c r="B2181" s="560">
        <v>11941.53</v>
      </c>
      <c r="C2181" s="1110">
        <v>105</v>
      </c>
      <c r="D2181" s="563">
        <v>43857</v>
      </c>
      <c r="E2181" s="559">
        <v>7</v>
      </c>
      <c r="F2181" s="563" t="s">
        <v>13655</v>
      </c>
      <c r="G2181" s="190">
        <v>44243</v>
      </c>
      <c r="H2181" s="1112"/>
      <c r="I2181" s="559" t="s">
        <v>511</v>
      </c>
      <c r="J2181" s="559">
        <v>649</v>
      </c>
      <c r="K2181" s="559">
        <v>3</v>
      </c>
      <c r="L2181" s="559">
        <v>111</v>
      </c>
      <c r="M2181" s="559">
        <v>1</v>
      </c>
      <c r="N2181" s="559">
        <v>1</v>
      </c>
      <c r="O2181" s="1201"/>
      <c r="P2181" s="1201" t="s">
        <v>15801</v>
      </c>
      <c r="Q2181" s="1193"/>
      <c r="R2181" s="1194" t="s">
        <v>15288</v>
      </c>
    </row>
    <row r="2182" spans="1:18" x14ac:dyDescent="0.25">
      <c r="A2182" s="756">
        <v>100212</v>
      </c>
      <c r="B2182" s="757">
        <v>1770</v>
      </c>
      <c r="C2182" s="757">
        <v>6</v>
      </c>
      <c r="D2182" s="759">
        <v>44238</v>
      </c>
      <c r="E2182" s="760">
        <v>1</v>
      </c>
      <c r="F2182" s="759" t="s">
        <v>13655</v>
      </c>
      <c r="G2182" s="859">
        <v>44237</v>
      </c>
      <c r="H2182" s="759"/>
      <c r="I2182" s="760" t="s">
        <v>511</v>
      </c>
      <c r="J2182" s="760">
        <v>39</v>
      </c>
      <c r="K2182" s="760">
        <v>0</v>
      </c>
      <c r="L2182" s="760">
        <v>23</v>
      </c>
      <c r="M2182" s="760">
        <v>1</v>
      </c>
      <c r="N2182" s="760">
        <v>1</v>
      </c>
      <c r="O2182" s="1214"/>
      <c r="P2182" s="1215" t="s">
        <v>15802</v>
      </c>
      <c r="Q2182" s="1216"/>
      <c r="R2182" s="1216" t="s">
        <v>15289</v>
      </c>
    </row>
    <row r="2183" spans="1:18" x14ac:dyDescent="0.25">
      <c r="A2183" s="1176">
        <v>99931</v>
      </c>
      <c r="B2183" s="1190">
        <v>4537</v>
      </c>
      <c r="C2183" s="1190">
        <v>50</v>
      </c>
      <c r="D2183" s="1191">
        <v>44231</v>
      </c>
      <c r="E2183" s="1189">
        <v>5</v>
      </c>
      <c r="F2183" s="1191">
        <v>44232</v>
      </c>
      <c r="G2183" s="1162">
        <v>44239</v>
      </c>
      <c r="H2183" s="500"/>
      <c r="I2183" s="1189" t="s">
        <v>511</v>
      </c>
      <c r="J2183" s="1189">
        <v>307</v>
      </c>
      <c r="K2183" s="1189">
        <v>1</v>
      </c>
      <c r="L2183" s="1189">
        <v>80</v>
      </c>
      <c r="M2183" s="1189">
        <v>1</v>
      </c>
      <c r="N2183" s="1189">
        <v>1</v>
      </c>
      <c r="O2183" s="1202"/>
      <c r="P2183" s="1203" t="s">
        <v>15803</v>
      </c>
      <c r="Q2183" s="1196"/>
      <c r="R2183" s="1184" t="s">
        <v>15804</v>
      </c>
    </row>
    <row r="2184" spans="1:18" x14ac:dyDescent="0.25">
      <c r="A2184" s="1038">
        <v>99786</v>
      </c>
      <c r="B2184" s="1039">
        <v>2090</v>
      </c>
      <c r="C2184" s="1039">
        <v>200</v>
      </c>
      <c r="D2184" s="811">
        <v>44229</v>
      </c>
      <c r="E2184" s="1040">
        <v>3</v>
      </c>
      <c r="F2184" s="811">
        <v>44236</v>
      </c>
      <c r="G2184" s="1041">
        <v>44239</v>
      </c>
      <c r="H2184" s="811"/>
      <c r="I2184" s="1040" t="s">
        <v>511</v>
      </c>
      <c r="J2184" s="1040">
        <v>24</v>
      </c>
      <c r="K2184" s="1040">
        <v>0</v>
      </c>
      <c r="L2184" s="1040">
        <v>16</v>
      </c>
      <c r="M2184" s="1040">
        <v>1</v>
      </c>
      <c r="N2184" s="1040">
        <v>1</v>
      </c>
      <c r="O2184" s="1217"/>
      <c r="P2184" s="1218" t="s">
        <v>12016</v>
      </c>
      <c r="Q2184" s="1219"/>
      <c r="R2184" s="1220" t="s">
        <v>15293</v>
      </c>
    </row>
    <row r="2185" spans="1:18" x14ac:dyDescent="0.25">
      <c r="A2185" s="839">
        <v>94715</v>
      </c>
      <c r="B2185" s="560">
        <v>439.56</v>
      </c>
      <c r="C2185" s="560">
        <v>198</v>
      </c>
      <c r="D2185" s="563"/>
      <c r="E2185" s="559"/>
      <c r="F2185" s="563"/>
      <c r="G2185" s="190">
        <v>44239</v>
      </c>
      <c r="H2185" s="564"/>
      <c r="I2185" s="559"/>
      <c r="J2185" s="559"/>
      <c r="K2185" s="559"/>
      <c r="L2185" s="559"/>
      <c r="M2185" s="559"/>
      <c r="N2185" s="559"/>
      <c r="O2185" s="1201"/>
      <c r="P2185" s="1201" t="s">
        <v>11995</v>
      </c>
      <c r="Q2185" s="1193"/>
      <c r="R2185" s="1194" t="s">
        <v>15293</v>
      </c>
    </row>
    <row r="2186" spans="1:18" x14ac:dyDescent="0.25">
      <c r="A2186" s="756">
        <v>100212</v>
      </c>
      <c r="B2186" s="757">
        <v>1180</v>
      </c>
      <c r="C2186" s="757">
        <v>4</v>
      </c>
      <c r="D2186" s="759">
        <v>44238</v>
      </c>
      <c r="E2186" s="760">
        <v>1</v>
      </c>
      <c r="F2186" s="759" t="s">
        <v>13655</v>
      </c>
      <c r="G2186" s="859">
        <v>44237</v>
      </c>
      <c r="H2186" s="759"/>
      <c r="I2186" s="760" t="s">
        <v>511</v>
      </c>
      <c r="J2186" s="760">
        <v>39</v>
      </c>
      <c r="K2186" s="760">
        <v>0</v>
      </c>
      <c r="L2186" s="760">
        <v>23</v>
      </c>
      <c r="M2186" s="760">
        <v>1</v>
      </c>
      <c r="N2186" s="760">
        <v>1</v>
      </c>
      <c r="O2186" s="1214"/>
      <c r="P2186" s="1215"/>
      <c r="Q2186" s="1216"/>
      <c r="R2186" s="1216" t="s">
        <v>15805</v>
      </c>
    </row>
    <row r="2187" spans="1:18" x14ac:dyDescent="0.25">
      <c r="A2187" s="1176">
        <v>99713</v>
      </c>
      <c r="B2187" s="1190">
        <v>2105.4</v>
      </c>
      <c r="C2187" s="1190">
        <v>2</v>
      </c>
      <c r="D2187" s="1191">
        <v>44231</v>
      </c>
      <c r="E2187" s="1189">
        <v>5</v>
      </c>
      <c r="F2187" s="1191">
        <v>44230</v>
      </c>
      <c r="G2187" s="1162">
        <v>44237</v>
      </c>
      <c r="H2187" s="572"/>
      <c r="I2187" s="1189" t="s">
        <v>511</v>
      </c>
      <c r="J2187" s="1189">
        <v>748</v>
      </c>
      <c r="K2187" s="1189">
        <v>6</v>
      </c>
      <c r="L2187" s="1189">
        <v>92</v>
      </c>
      <c r="M2187" s="1189">
        <v>0</v>
      </c>
      <c r="N2187" s="1189">
        <v>1</v>
      </c>
      <c r="O2187" s="1202"/>
      <c r="P2187" s="1203" t="s">
        <v>3464</v>
      </c>
      <c r="Q2187" s="1221"/>
      <c r="R2187" s="1184" t="s">
        <v>15296</v>
      </c>
    </row>
    <row r="2188" spans="1:18" x14ac:dyDescent="0.25">
      <c r="A2188" s="839">
        <v>99352</v>
      </c>
      <c r="B2188" s="560">
        <v>13647.6</v>
      </c>
      <c r="C2188" s="1110">
        <v>120</v>
      </c>
      <c r="D2188" s="563">
        <v>43857</v>
      </c>
      <c r="E2188" s="559">
        <v>7</v>
      </c>
      <c r="F2188" s="563">
        <v>44236</v>
      </c>
      <c r="G2188" s="190">
        <v>44237</v>
      </c>
      <c r="H2188" s="1112"/>
      <c r="I2188" s="559" t="s">
        <v>511</v>
      </c>
      <c r="J2188" s="559">
        <v>649</v>
      </c>
      <c r="K2188" s="559">
        <v>3</v>
      </c>
      <c r="L2188" s="559">
        <v>111</v>
      </c>
      <c r="M2188" s="559">
        <v>1</v>
      </c>
      <c r="N2188" s="559">
        <v>1</v>
      </c>
      <c r="O2188" s="1201"/>
      <c r="P2188" s="1201" t="s">
        <v>15801</v>
      </c>
      <c r="Q2188" s="1193"/>
      <c r="R2188" s="1194" t="s">
        <v>15296</v>
      </c>
    </row>
    <row r="2189" spans="1:18" x14ac:dyDescent="0.25">
      <c r="A2189" s="714">
        <v>99712</v>
      </c>
      <c r="B2189" s="469">
        <v>1711.25</v>
      </c>
      <c r="C2189" s="469">
        <v>3</v>
      </c>
      <c r="D2189" s="472">
        <v>44235</v>
      </c>
      <c r="E2189" s="474">
        <v>5</v>
      </c>
      <c r="F2189" s="472">
        <v>44232</v>
      </c>
      <c r="G2189" s="473">
        <v>44239</v>
      </c>
      <c r="H2189" s="500"/>
      <c r="I2189" s="474" t="s">
        <v>511</v>
      </c>
      <c r="J2189" s="474">
        <v>168</v>
      </c>
      <c r="K2189" s="474">
        <v>53</v>
      </c>
      <c r="L2189" s="474">
        <v>32</v>
      </c>
      <c r="M2189" s="474">
        <v>0</v>
      </c>
      <c r="N2189" s="474">
        <v>1</v>
      </c>
      <c r="O2189" s="680"/>
      <c r="P2189" s="680" t="s">
        <v>3464</v>
      </c>
      <c r="Q2189" s="1117"/>
      <c r="R2189" s="1169" t="s">
        <v>15806</v>
      </c>
    </row>
    <row r="2190" spans="1:18" x14ac:dyDescent="0.25">
      <c r="A2190" s="576">
        <v>99741</v>
      </c>
      <c r="B2190" s="469">
        <v>1854</v>
      </c>
      <c r="C2190" s="469">
        <v>100</v>
      </c>
      <c r="D2190" s="472">
        <v>44235</v>
      </c>
      <c r="E2190" s="474">
        <v>5</v>
      </c>
      <c r="F2190" s="472">
        <v>44229</v>
      </c>
      <c r="G2190" s="473">
        <v>44236</v>
      </c>
      <c r="H2190" s="572"/>
      <c r="I2190" s="474" t="s">
        <v>511</v>
      </c>
      <c r="J2190" s="474">
        <v>103</v>
      </c>
      <c r="K2190" s="474">
        <v>0</v>
      </c>
      <c r="L2190" s="474">
        <v>48</v>
      </c>
      <c r="M2190" s="474">
        <v>1</v>
      </c>
      <c r="N2190" s="474">
        <v>1</v>
      </c>
      <c r="O2190" s="680"/>
      <c r="P2190" s="680" t="s">
        <v>15801</v>
      </c>
      <c r="Q2190" s="1117"/>
      <c r="R2190" s="1184" t="s">
        <v>15806</v>
      </c>
    </row>
    <row r="2191" spans="1:18" x14ac:dyDescent="0.25">
      <c r="A2191" s="714">
        <v>99585</v>
      </c>
      <c r="B2191" s="469">
        <v>2480</v>
      </c>
      <c r="C2191" s="469">
        <v>50</v>
      </c>
      <c r="D2191" s="472">
        <v>44224</v>
      </c>
      <c r="E2191" s="474">
        <v>5</v>
      </c>
      <c r="F2191" s="472">
        <v>44228</v>
      </c>
      <c r="G2191" s="473">
        <v>44235</v>
      </c>
      <c r="H2191" s="572"/>
      <c r="I2191" s="474" t="s">
        <v>511</v>
      </c>
      <c r="J2191" s="474">
        <v>21</v>
      </c>
      <c r="K2191" s="474">
        <v>3</v>
      </c>
      <c r="L2191" s="474">
        <v>15</v>
      </c>
      <c r="M2191" s="474">
        <v>1</v>
      </c>
      <c r="N2191" s="474">
        <v>1</v>
      </c>
      <c r="O2191" s="680"/>
      <c r="P2191" s="677" t="s">
        <v>15807</v>
      </c>
      <c r="Q2191" s="682"/>
      <c r="R2191" s="1186" t="s">
        <v>15297</v>
      </c>
    </row>
    <row r="2192" spans="1:18" x14ac:dyDescent="0.25">
      <c r="A2192" s="1176">
        <v>99584</v>
      </c>
      <c r="B2192" s="1190">
        <v>3429.6</v>
      </c>
      <c r="C2192" s="1190">
        <v>130</v>
      </c>
      <c r="D2192" s="1191">
        <v>44231</v>
      </c>
      <c r="E2192" s="1189">
        <v>5</v>
      </c>
      <c r="F2192" s="1191">
        <v>44228</v>
      </c>
      <c r="G2192" s="1162">
        <v>44235</v>
      </c>
      <c r="H2192" s="572"/>
      <c r="I2192" s="1189" t="s">
        <v>511</v>
      </c>
      <c r="J2192" s="1189">
        <v>21</v>
      </c>
      <c r="K2192" s="1189">
        <v>3</v>
      </c>
      <c r="L2192" s="1189">
        <v>14</v>
      </c>
      <c r="M2192" s="1189">
        <v>1</v>
      </c>
      <c r="N2192" s="1189">
        <v>1</v>
      </c>
      <c r="O2192" s="1202"/>
      <c r="P2192" s="677" t="s">
        <v>15807</v>
      </c>
      <c r="Q2192" s="1196"/>
      <c r="R2192" s="1222" t="s">
        <v>15297</v>
      </c>
    </row>
    <row r="2193" spans="1:18" x14ac:dyDescent="0.25">
      <c r="A2193" s="576">
        <v>99807</v>
      </c>
      <c r="B2193" s="469">
        <v>2718.3</v>
      </c>
      <c r="C2193" s="469">
        <v>10</v>
      </c>
      <c r="D2193" s="472">
        <v>44236</v>
      </c>
      <c r="E2193" s="474">
        <v>5</v>
      </c>
      <c r="F2193" s="472">
        <v>44228</v>
      </c>
      <c r="G2193" s="473">
        <v>44235</v>
      </c>
      <c r="H2193" s="572"/>
      <c r="I2193" s="474" t="s">
        <v>511</v>
      </c>
      <c r="J2193" s="474">
        <v>471</v>
      </c>
      <c r="K2193" s="474">
        <v>46</v>
      </c>
      <c r="L2193" s="474">
        <v>103</v>
      </c>
      <c r="M2193" s="474">
        <v>0</v>
      </c>
      <c r="N2193" s="474">
        <v>1</v>
      </c>
      <c r="O2193" s="680"/>
      <c r="P2193" s="677" t="s">
        <v>15808</v>
      </c>
      <c r="Q2193" s="682"/>
      <c r="R2193" s="1169" t="s">
        <v>15809</v>
      </c>
    </row>
    <row r="2194" spans="1:18" x14ac:dyDescent="0.25">
      <c r="A2194" s="935">
        <v>99410</v>
      </c>
      <c r="B2194" s="1223">
        <v>1592</v>
      </c>
      <c r="C2194" s="910">
        <v>200</v>
      </c>
      <c r="D2194" s="911">
        <v>44224</v>
      </c>
      <c r="E2194" s="912">
        <v>5</v>
      </c>
      <c r="F2194" s="913">
        <v>44231</v>
      </c>
      <c r="G2194" s="228" t="s">
        <v>15810</v>
      </c>
      <c r="H2194" s="572"/>
      <c r="I2194" s="914" t="s">
        <v>511</v>
      </c>
      <c r="J2194" s="942">
        <v>15</v>
      </c>
      <c r="K2194" s="942">
        <v>1</v>
      </c>
      <c r="L2194" s="942">
        <v>15</v>
      </c>
      <c r="M2194" s="942">
        <v>1</v>
      </c>
      <c r="N2194" s="942">
        <v>1</v>
      </c>
      <c r="O2194" s="1224"/>
      <c r="P2194" s="1224" t="s">
        <v>15811</v>
      </c>
      <c r="Q2194" s="1225"/>
      <c r="R2194" s="1194" t="s">
        <v>15301</v>
      </c>
    </row>
    <row r="2195" spans="1:18" x14ac:dyDescent="0.25">
      <c r="A2195" s="1226">
        <v>97454</v>
      </c>
      <c r="B2195" s="840">
        <v>7483.85</v>
      </c>
      <c r="C2195" s="840">
        <v>19</v>
      </c>
      <c r="D2195" s="842">
        <v>44238</v>
      </c>
      <c r="E2195" s="632">
        <v>10</v>
      </c>
      <c r="F2195" s="563">
        <v>44222</v>
      </c>
      <c r="G2195" s="190">
        <v>44236</v>
      </c>
      <c r="H2195" s="572"/>
      <c r="I2195" s="559" t="s">
        <v>511</v>
      </c>
      <c r="J2195" s="559">
        <v>777</v>
      </c>
      <c r="K2195" s="559">
        <v>66</v>
      </c>
      <c r="L2195" s="559">
        <v>86</v>
      </c>
      <c r="M2195" s="559">
        <v>1</v>
      </c>
      <c r="N2195" s="559">
        <v>1</v>
      </c>
      <c r="O2195" s="1201"/>
      <c r="P2195" s="1201" t="s">
        <v>3533</v>
      </c>
      <c r="Q2195" s="1193"/>
      <c r="R2195" s="1194" t="s">
        <v>15301</v>
      </c>
    </row>
    <row r="2196" spans="1:18" x14ac:dyDescent="0.25">
      <c r="A2196" s="1176">
        <v>99226</v>
      </c>
      <c r="B2196" s="1190">
        <v>5181.6000000000004</v>
      </c>
      <c r="C2196" s="1227">
        <v>410</v>
      </c>
      <c r="D2196" s="1191">
        <v>44235</v>
      </c>
      <c r="E2196" s="1189">
        <v>10</v>
      </c>
      <c r="F2196" s="1191">
        <v>44221</v>
      </c>
      <c r="G2196" s="1162">
        <v>44235</v>
      </c>
      <c r="H2196" s="572"/>
      <c r="I2196" s="1189" t="s">
        <v>511</v>
      </c>
      <c r="J2196" s="1189">
        <v>61</v>
      </c>
      <c r="K2196" s="1189">
        <v>0</v>
      </c>
      <c r="L2196" s="1189">
        <v>33</v>
      </c>
      <c r="M2196" s="1189">
        <v>1</v>
      </c>
      <c r="N2196" s="1189">
        <v>1</v>
      </c>
      <c r="O2196" s="1202"/>
      <c r="P2196" s="1202" t="s">
        <v>15812</v>
      </c>
      <c r="Q2196" s="1196"/>
      <c r="R2196" s="1184" t="s">
        <v>15303</v>
      </c>
    </row>
    <row r="2197" spans="1:18" x14ac:dyDescent="0.25">
      <c r="A2197" s="1176">
        <v>99805</v>
      </c>
      <c r="B2197" s="1190">
        <v>2282.4</v>
      </c>
      <c r="C2197" s="1190">
        <v>40</v>
      </c>
      <c r="D2197" s="1191">
        <v>44232</v>
      </c>
      <c r="E2197" s="1189">
        <v>5</v>
      </c>
      <c r="F2197" s="1191">
        <v>44225</v>
      </c>
      <c r="G2197" s="1162">
        <v>44232</v>
      </c>
      <c r="H2197" s="572"/>
      <c r="I2197" s="1189" t="s">
        <v>511</v>
      </c>
      <c r="J2197" s="1189">
        <v>168</v>
      </c>
      <c r="K2197" s="1189">
        <v>9</v>
      </c>
      <c r="L2197" s="1189">
        <v>37</v>
      </c>
      <c r="M2197" s="1189">
        <v>1</v>
      </c>
      <c r="N2197" s="1189">
        <v>1</v>
      </c>
      <c r="O2197" s="1202"/>
      <c r="P2197" s="1203" t="s">
        <v>15812</v>
      </c>
      <c r="Q2197" s="1196"/>
      <c r="R2197" s="1184" t="s">
        <v>15308</v>
      </c>
    </row>
    <row r="2198" spans="1:18" x14ac:dyDescent="0.25">
      <c r="A2198" s="1228">
        <v>99746</v>
      </c>
      <c r="B2198" s="1190">
        <v>2072.8000000000002</v>
      </c>
      <c r="C2198" s="1190">
        <v>60</v>
      </c>
      <c r="D2198" s="1191">
        <v>44232</v>
      </c>
      <c r="E2198" s="1189">
        <v>3</v>
      </c>
      <c r="F2198" s="1191">
        <v>44225</v>
      </c>
      <c r="G2198" s="1162">
        <v>44230</v>
      </c>
      <c r="H2198" s="564"/>
      <c r="I2198" s="1189" t="s">
        <v>511</v>
      </c>
      <c r="J2198" s="1189">
        <v>44</v>
      </c>
      <c r="K2198" s="1189">
        <v>13</v>
      </c>
      <c r="L2198" s="1189">
        <v>23</v>
      </c>
      <c r="M2198" s="1189">
        <v>0</v>
      </c>
      <c r="N2198" s="1189">
        <v>1</v>
      </c>
      <c r="O2198" s="1202"/>
      <c r="P2198" s="1203" t="s">
        <v>15812</v>
      </c>
      <c r="Q2198" s="1196"/>
      <c r="R2198" s="1184" t="s">
        <v>15308</v>
      </c>
    </row>
    <row r="2199" spans="1:18" x14ac:dyDescent="0.25">
      <c r="A2199" s="1017">
        <v>98847</v>
      </c>
      <c r="B2199" s="1229">
        <v>4434</v>
      </c>
      <c r="C2199" s="1230" t="s">
        <v>15813</v>
      </c>
      <c r="D2199" s="1021">
        <v>44260</v>
      </c>
      <c r="E2199" s="1022">
        <v>3</v>
      </c>
      <c r="F2199" s="1021" t="s">
        <v>13655</v>
      </c>
      <c r="G2199" s="378" t="s">
        <v>15814</v>
      </c>
      <c r="H2199" s="1021"/>
      <c r="I2199" s="1022" t="s">
        <v>511</v>
      </c>
      <c r="J2199" s="1022">
        <v>20</v>
      </c>
      <c r="K2199" s="376">
        <v>3</v>
      </c>
      <c r="L2199" s="376">
        <v>14</v>
      </c>
      <c r="M2199" s="376">
        <v>1</v>
      </c>
      <c r="N2199" s="376">
        <v>1</v>
      </c>
      <c r="O2199" s="1231"/>
      <c r="P2199" s="1231" t="s">
        <v>15815</v>
      </c>
      <c r="Q2199" s="1232"/>
      <c r="R2199" s="1232" t="s">
        <v>15308</v>
      </c>
    </row>
    <row r="2200" spans="1:18" x14ac:dyDescent="0.25">
      <c r="A2200" s="1176">
        <v>99017</v>
      </c>
      <c r="B2200" s="1190">
        <v>82.66</v>
      </c>
      <c r="C2200" s="1190">
        <v>1</v>
      </c>
      <c r="D2200" s="1191">
        <v>43842</v>
      </c>
      <c r="E2200" s="1189">
        <v>15</v>
      </c>
      <c r="F2200" s="1178">
        <v>44209</v>
      </c>
      <c r="G2200" s="1179">
        <v>44230</v>
      </c>
      <c r="H2200" s="572"/>
      <c r="I2200" s="1113" t="s">
        <v>511</v>
      </c>
      <c r="J2200" s="1113">
        <v>204</v>
      </c>
      <c r="K2200" s="1113">
        <v>17</v>
      </c>
      <c r="L2200" s="1113">
        <v>87</v>
      </c>
      <c r="M2200" s="1113">
        <v>0</v>
      </c>
      <c r="N2200" s="1113">
        <v>1</v>
      </c>
      <c r="O2200" s="1202"/>
      <c r="P2200" s="1203" t="s">
        <v>15816</v>
      </c>
      <c r="Q2200" s="1233"/>
      <c r="R2200" s="1184" t="s">
        <v>15310</v>
      </c>
    </row>
    <row r="2201" spans="1:18" x14ac:dyDescent="0.25">
      <c r="A2201" s="1176">
        <v>99017</v>
      </c>
      <c r="B2201" s="1190">
        <v>4050.34</v>
      </c>
      <c r="C2201" s="1190">
        <v>50</v>
      </c>
      <c r="D2201" s="1191">
        <v>43842</v>
      </c>
      <c r="E2201" s="1189">
        <v>15</v>
      </c>
      <c r="F2201" s="1178">
        <v>44209</v>
      </c>
      <c r="G2201" s="1179">
        <v>44230</v>
      </c>
      <c r="H2201" s="572"/>
      <c r="I2201" s="1113" t="s">
        <v>511</v>
      </c>
      <c r="J2201" s="1113">
        <v>204</v>
      </c>
      <c r="K2201" s="1113">
        <v>17</v>
      </c>
      <c r="L2201" s="1113">
        <v>87</v>
      </c>
      <c r="M2201" s="1113">
        <v>0</v>
      </c>
      <c r="N2201" s="1113">
        <v>1</v>
      </c>
      <c r="O2201" s="1202"/>
      <c r="P2201" s="1203" t="s">
        <v>15817</v>
      </c>
      <c r="Q2201" s="1233"/>
      <c r="R2201" s="1184" t="s">
        <v>15310</v>
      </c>
    </row>
    <row r="2202" spans="1:18" x14ac:dyDescent="0.25">
      <c r="A2202" s="1176">
        <v>98279</v>
      </c>
      <c r="B2202" s="1234">
        <v>920.51</v>
      </c>
      <c r="C2202" s="1234">
        <v>7</v>
      </c>
      <c r="D2202" s="1178"/>
      <c r="E2202" s="1113">
        <v>3</v>
      </c>
      <c r="F2202" s="1178" t="s">
        <v>13655</v>
      </c>
      <c r="G2202" s="1179">
        <v>44228</v>
      </c>
      <c r="H2202" s="1112"/>
      <c r="I2202" s="1113" t="s">
        <v>511</v>
      </c>
      <c r="J2202" s="1113">
        <v>202</v>
      </c>
      <c r="K2202" s="1114">
        <v>61</v>
      </c>
      <c r="L2202" s="1188">
        <v>97</v>
      </c>
      <c r="M2202" s="1189">
        <v>1</v>
      </c>
      <c r="N2202" s="1189">
        <v>1</v>
      </c>
      <c r="O2202" s="1183"/>
      <c r="P2202" s="1183" t="s">
        <v>15818</v>
      </c>
      <c r="Q2202" s="1233"/>
      <c r="R2202" s="1184" t="s">
        <v>15310</v>
      </c>
    </row>
    <row r="2203" spans="1:18" x14ac:dyDescent="0.25">
      <c r="A2203" s="1176">
        <v>99740</v>
      </c>
      <c r="B2203" s="1190">
        <v>3580</v>
      </c>
      <c r="C2203" s="1190">
        <v>100</v>
      </c>
      <c r="D2203" s="1191">
        <v>44228</v>
      </c>
      <c r="E2203" s="1189">
        <v>3</v>
      </c>
      <c r="F2203" s="1191">
        <v>44223</v>
      </c>
      <c r="G2203" s="1162">
        <v>44228</v>
      </c>
      <c r="H2203" s="1112"/>
      <c r="I2203" s="1189" t="s">
        <v>511</v>
      </c>
      <c r="J2203" s="1189">
        <v>7</v>
      </c>
      <c r="K2203" s="1189">
        <v>1</v>
      </c>
      <c r="L2203" s="1189">
        <v>4</v>
      </c>
      <c r="M2203" s="1189">
        <v>1</v>
      </c>
      <c r="N2203" s="1189">
        <v>1</v>
      </c>
      <c r="O2203" s="1202"/>
      <c r="P2203" s="1203" t="s">
        <v>15819</v>
      </c>
      <c r="Q2203" s="1196"/>
      <c r="R2203" s="1184" t="s">
        <v>15310</v>
      </c>
    </row>
    <row r="2204" spans="1:18" x14ac:dyDescent="0.25">
      <c r="A2204" s="1211">
        <v>99639</v>
      </c>
      <c r="B2204" s="1190">
        <v>750</v>
      </c>
      <c r="C2204" s="1235">
        <v>35</v>
      </c>
      <c r="D2204" s="1236">
        <v>44225</v>
      </c>
      <c r="E2204" s="1237">
        <v>10</v>
      </c>
      <c r="F2204" s="1191">
        <v>44217</v>
      </c>
      <c r="G2204" s="1162">
        <v>44231</v>
      </c>
      <c r="H2204" s="572"/>
      <c r="I2204" s="1189" t="s">
        <v>511</v>
      </c>
      <c r="J2204" s="1189">
        <v>45</v>
      </c>
      <c r="K2204" s="1189">
        <v>10</v>
      </c>
      <c r="L2204" s="1189">
        <v>22</v>
      </c>
      <c r="M2204" s="1189">
        <v>1</v>
      </c>
      <c r="N2204" s="1189">
        <v>1</v>
      </c>
      <c r="O2204" s="1202"/>
      <c r="P2204" s="1202" t="s">
        <v>15820</v>
      </c>
      <c r="Q2204" s="1196"/>
      <c r="R2204" s="1184" t="s">
        <v>15821</v>
      </c>
    </row>
    <row r="2205" spans="1:18" x14ac:dyDescent="0.25">
      <c r="A2205" s="1176">
        <v>94714</v>
      </c>
      <c r="B2205" s="1234">
        <v>0</v>
      </c>
      <c r="C2205" s="1234">
        <v>248</v>
      </c>
      <c r="D2205" s="1178"/>
      <c r="E2205" s="1113"/>
      <c r="F2205" s="1191"/>
      <c r="G2205" s="1179"/>
      <c r="H2205" s="572"/>
      <c r="I2205" s="1113"/>
      <c r="J2205" s="1113"/>
      <c r="K2205" s="1113"/>
      <c r="L2205" s="1113"/>
      <c r="M2205" s="1113"/>
      <c r="N2205" s="1113"/>
      <c r="O2205" s="1202"/>
      <c r="P2205" s="1203"/>
      <c r="Q2205" s="1196"/>
      <c r="R2205" s="1184" t="s">
        <v>15821</v>
      </c>
    </row>
    <row r="2206" spans="1:18" x14ac:dyDescent="0.25">
      <c r="A2206" s="185">
        <v>99470</v>
      </c>
      <c r="B2206" s="560">
        <v>2000</v>
      </c>
      <c r="C2206" s="187">
        <v>20</v>
      </c>
      <c r="D2206" s="561">
        <v>44229</v>
      </c>
      <c r="E2206" s="562">
        <v>5</v>
      </c>
      <c r="F2206" s="563">
        <v>44222</v>
      </c>
      <c r="G2206" s="190">
        <v>44229</v>
      </c>
      <c r="H2206" s="564"/>
      <c r="I2206" s="559" t="s">
        <v>511</v>
      </c>
      <c r="J2206" s="559">
        <v>298</v>
      </c>
      <c r="K2206" s="559">
        <v>1</v>
      </c>
      <c r="L2206" s="559">
        <v>68</v>
      </c>
      <c r="M2206" s="559">
        <v>0</v>
      </c>
      <c r="N2206" s="559">
        <v>1</v>
      </c>
      <c r="O2206" s="1201"/>
      <c r="P2206" s="1203" t="s">
        <v>15822</v>
      </c>
      <c r="Q2206" s="1233"/>
      <c r="R2206" s="1184" t="s">
        <v>15821</v>
      </c>
    </row>
    <row r="2207" spans="1:18" x14ac:dyDescent="0.25">
      <c r="A2207" s="1176">
        <v>99183</v>
      </c>
      <c r="B2207" s="1190">
        <v>4354</v>
      </c>
      <c r="C2207" s="1190">
        <v>40</v>
      </c>
      <c r="D2207" s="1191">
        <v>44232</v>
      </c>
      <c r="E2207" s="1189">
        <v>10</v>
      </c>
      <c r="F2207" s="1191">
        <v>44216</v>
      </c>
      <c r="G2207" s="1162" t="s">
        <v>15291</v>
      </c>
      <c r="H2207" s="1174"/>
      <c r="I2207" s="1189" t="s">
        <v>511</v>
      </c>
      <c r="J2207" s="1189">
        <v>378</v>
      </c>
      <c r="K2207" s="1189">
        <v>25</v>
      </c>
      <c r="L2207" s="1189">
        <v>105</v>
      </c>
      <c r="M2207" s="1189">
        <v>0</v>
      </c>
      <c r="N2207" s="1189">
        <v>1</v>
      </c>
      <c r="O2207" s="1202"/>
      <c r="P2207" s="1203" t="s">
        <v>15823</v>
      </c>
      <c r="Q2207" s="1233"/>
      <c r="R2207" s="1184" t="s">
        <v>15821</v>
      </c>
    </row>
    <row r="2208" spans="1:18" x14ac:dyDescent="0.25">
      <c r="A2208" s="1211">
        <v>99471</v>
      </c>
      <c r="B2208" s="1190">
        <v>2304</v>
      </c>
      <c r="C2208" s="1235">
        <v>100</v>
      </c>
      <c r="D2208" s="1236">
        <v>44235</v>
      </c>
      <c r="E2208" s="1237">
        <v>10</v>
      </c>
      <c r="F2208" s="1191">
        <v>44221</v>
      </c>
      <c r="G2208" s="1162">
        <v>44229</v>
      </c>
      <c r="H2208" s="1174"/>
      <c r="I2208" s="1189" t="s">
        <v>511</v>
      </c>
      <c r="J2208" s="1189">
        <v>138</v>
      </c>
      <c r="K2208" s="1189">
        <v>11</v>
      </c>
      <c r="L2208" s="1189">
        <v>44</v>
      </c>
      <c r="M2208" s="1189">
        <v>0</v>
      </c>
      <c r="N2208" s="1189">
        <v>1</v>
      </c>
      <c r="O2208" s="1202"/>
      <c r="P2208" s="1202" t="s">
        <v>15824</v>
      </c>
      <c r="Q2208" s="1196"/>
      <c r="R2208" s="1184" t="s">
        <v>15821</v>
      </c>
    </row>
    <row r="2209" spans="1:18" x14ac:dyDescent="0.25">
      <c r="A2209" s="1176">
        <v>94714</v>
      </c>
      <c r="B2209" s="1234">
        <v>0</v>
      </c>
      <c r="C2209" s="1234">
        <v>287</v>
      </c>
      <c r="D2209" s="1178"/>
      <c r="E2209" s="1113"/>
      <c r="F2209" s="1191"/>
      <c r="G2209" s="1179"/>
      <c r="H2209" s="572"/>
      <c r="I2209" s="1113"/>
      <c r="J2209" s="1113"/>
      <c r="K2209" s="1113"/>
      <c r="L2209" s="1113"/>
      <c r="M2209" s="1113"/>
      <c r="N2209" s="1113"/>
      <c r="O2209" s="1202"/>
      <c r="P2209" s="1203" t="s">
        <v>1697</v>
      </c>
      <c r="Q2209" s="1196"/>
      <c r="R2209" s="1184" t="s">
        <v>15317</v>
      </c>
    </row>
    <row r="2210" spans="1:18" x14ac:dyDescent="0.25">
      <c r="A2210" s="839">
        <v>98847</v>
      </c>
      <c r="B2210" s="560">
        <v>6651</v>
      </c>
      <c r="C2210" s="1110" t="s">
        <v>15825</v>
      </c>
      <c r="D2210" s="563">
        <v>44260</v>
      </c>
      <c r="E2210" s="559">
        <v>3</v>
      </c>
      <c r="F2210" s="563">
        <v>44238</v>
      </c>
      <c r="G2210" s="190" t="s">
        <v>15814</v>
      </c>
      <c r="H2210" s="564"/>
      <c r="I2210" s="559" t="s">
        <v>511</v>
      </c>
      <c r="J2210" s="559">
        <v>20</v>
      </c>
      <c r="K2210" s="559">
        <v>3</v>
      </c>
      <c r="L2210" s="559">
        <v>14</v>
      </c>
      <c r="M2210" s="559">
        <v>1</v>
      </c>
      <c r="N2210" s="559">
        <v>1</v>
      </c>
      <c r="O2210" s="1201"/>
      <c r="P2210" s="1201" t="s">
        <v>15815</v>
      </c>
      <c r="Q2210" s="1193"/>
      <c r="R2210" s="1194" t="s">
        <v>15319</v>
      </c>
    </row>
    <row r="2211" spans="1:18" x14ac:dyDescent="0.25">
      <c r="A2211" s="1211">
        <v>94715</v>
      </c>
      <c r="B2211" s="1190">
        <v>0</v>
      </c>
      <c r="C2211" s="1235">
        <v>338</v>
      </c>
      <c r="D2211" s="1236"/>
      <c r="E2211" s="1237"/>
      <c r="F2211" s="1191"/>
      <c r="G2211" s="1179"/>
      <c r="H2211" s="572"/>
      <c r="I2211" s="1189"/>
      <c r="J2211" s="1189"/>
      <c r="K2211" s="1189"/>
      <c r="L2211" s="1189"/>
      <c r="M2211" s="1189"/>
      <c r="N2211" s="1189"/>
      <c r="O2211" s="1202"/>
      <c r="P2211" s="1202" t="s">
        <v>1697</v>
      </c>
      <c r="Q2211" s="1196"/>
      <c r="R2211" s="1184" t="s">
        <v>15319</v>
      </c>
    </row>
    <row r="2212" spans="1:18" x14ac:dyDescent="0.25">
      <c r="A2212" s="1176">
        <v>98881</v>
      </c>
      <c r="B2212" s="1190">
        <v>3589.5</v>
      </c>
      <c r="C2212" s="1190">
        <v>50</v>
      </c>
      <c r="D2212" s="1191">
        <v>43842</v>
      </c>
      <c r="E2212" s="1189">
        <v>15</v>
      </c>
      <c r="F2212" s="1178">
        <v>44208</v>
      </c>
      <c r="G2212" s="1179">
        <v>44229</v>
      </c>
      <c r="H2212" s="572"/>
      <c r="I2212" s="1113" t="s">
        <v>511</v>
      </c>
      <c r="J2212" s="1113">
        <v>177</v>
      </c>
      <c r="K2212" s="1113">
        <v>18</v>
      </c>
      <c r="L2212" s="1113">
        <v>50</v>
      </c>
      <c r="M2212" s="1113">
        <v>1</v>
      </c>
      <c r="N2212" s="1113">
        <v>1</v>
      </c>
      <c r="O2212" s="1202"/>
      <c r="P2212" s="1203" t="s">
        <v>12095</v>
      </c>
      <c r="Q2212" s="1233"/>
      <c r="R2212" s="1184" t="s">
        <v>15319</v>
      </c>
    </row>
    <row r="2213" spans="1:18" x14ac:dyDescent="0.25">
      <c r="A2213" s="1211">
        <v>99034</v>
      </c>
      <c r="B2213" s="1190">
        <v>5951</v>
      </c>
      <c r="C2213" s="1235">
        <v>100</v>
      </c>
      <c r="D2213" s="1236">
        <v>44221</v>
      </c>
      <c r="E2213" s="1237">
        <v>10</v>
      </c>
      <c r="F2213" s="1191">
        <v>44216</v>
      </c>
      <c r="G2213" s="1162">
        <v>44223</v>
      </c>
      <c r="H2213" s="564"/>
      <c r="I2213" s="1189" t="s">
        <v>511</v>
      </c>
      <c r="J2213" s="1189">
        <v>227</v>
      </c>
      <c r="K2213" s="1189">
        <v>1</v>
      </c>
      <c r="L2213" s="1189">
        <v>103</v>
      </c>
      <c r="M2213" s="1189">
        <v>1</v>
      </c>
      <c r="N2213" s="1189">
        <v>1</v>
      </c>
      <c r="O2213" s="1202"/>
      <c r="P2213" s="1203" t="s">
        <v>12049</v>
      </c>
      <c r="Q2213" s="1233" t="s">
        <v>15724</v>
      </c>
      <c r="R2213" s="1184" t="s">
        <v>15319</v>
      </c>
    </row>
    <row r="2214" spans="1:18" x14ac:dyDescent="0.25">
      <c r="A2214" s="1176">
        <v>94714</v>
      </c>
      <c r="B2214" s="1234">
        <v>0</v>
      </c>
      <c r="C2214" s="1234"/>
      <c r="D2214" s="1178"/>
      <c r="E2214" s="1113"/>
      <c r="F2214" s="1191"/>
      <c r="G2214" s="1179"/>
      <c r="H2214" s="572"/>
      <c r="I2214" s="1113"/>
      <c r="J2214" s="1113"/>
      <c r="K2214" s="1113"/>
      <c r="L2214" s="1113"/>
      <c r="M2214" s="1113"/>
      <c r="N2214" s="1113"/>
      <c r="O2214" s="1202"/>
      <c r="P2214" s="1203" t="s">
        <v>1697</v>
      </c>
      <c r="Q2214" s="1196"/>
      <c r="R2214" s="1184" t="s">
        <v>15323</v>
      </c>
    </row>
    <row r="2215" spans="1:18" x14ac:dyDescent="0.25">
      <c r="A2215" s="1211">
        <v>94715</v>
      </c>
      <c r="B2215" s="1190">
        <v>0</v>
      </c>
      <c r="C2215" s="1235"/>
      <c r="D2215" s="1236"/>
      <c r="E2215" s="1237"/>
      <c r="F2215" s="1191"/>
      <c r="G2215" s="1179"/>
      <c r="H2215" s="572"/>
      <c r="I2215" s="1189"/>
      <c r="J2215" s="1189"/>
      <c r="K2215" s="1189"/>
      <c r="L2215" s="1189"/>
      <c r="M2215" s="1189"/>
      <c r="N2215" s="1189"/>
      <c r="O2215" s="1202"/>
      <c r="P2215" s="1202" t="s">
        <v>1697</v>
      </c>
      <c r="Q2215" s="1196"/>
      <c r="R2215" s="1184" t="s">
        <v>15323</v>
      </c>
    </row>
    <row r="2216" spans="1:18" x14ac:dyDescent="0.25">
      <c r="A2216" s="1176">
        <v>98520</v>
      </c>
      <c r="B2216" s="1234">
        <v>3947.2</v>
      </c>
      <c r="C2216" s="1234">
        <v>24</v>
      </c>
      <c r="D2216" s="1178">
        <v>44168</v>
      </c>
      <c r="E2216" s="1113">
        <v>5</v>
      </c>
      <c r="F2216" s="1191">
        <v>44217</v>
      </c>
      <c r="G2216" s="1179">
        <v>44224</v>
      </c>
      <c r="H2216" s="572"/>
      <c r="I2216" s="1113" t="s">
        <v>511</v>
      </c>
      <c r="J2216" s="1113">
        <v>633</v>
      </c>
      <c r="K2216" s="1113">
        <v>2</v>
      </c>
      <c r="L2216" s="1113">
        <v>28</v>
      </c>
      <c r="M2216" s="1113">
        <v>1</v>
      </c>
      <c r="N2216" s="1113">
        <v>1</v>
      </c>
      <c r="O2216" s="1202"/>
      <c r="P2216" s="1203" t="s">
        <v>7581</v>
      </c>
      <c r="Q2216" s="1196" t="s">
        <v>15659</v>
      </c>
      <c r="R2216" s="1184" t="s">
        <v>15323</v>
      </c>
    </row>
    <row r="2217" spans="1:18" x14ac:dyDescent="0.25">
      <c r="A2217" s="1211">
        <v>99295</v>
      </c>
      <c r="B2217" s="1190">
        <v>3414.5</v>
      </c>
      <c r="C2217" s="1235">
        <v>25</v>
      </c>
      <c r="D2217" s="1236">
        <v>44225</v>
      </c>
      <c r="E2217" s="1237">
        <v>5</v>
      </c>
      <c r="F2217" s="1191">
        <v>44217</v>
      </c>
      <c r="G2217" s="1179">
        <v>44224</v>
      </c>
      <c r="H2217" s="572"/>
      <c r="I2217" s="1189" t="s">
        <v>511</v>
      </c>
      <c r="J2217" s="1189">
        <v>351</v>
      </c>
      <c r="K2217" s="1189">
        <v>21</v>
      </c>
      <c r="L2217" s="1189">
        <v>35</v>
      </c>
      <c r="M2217" s="1189">
        <v>0</v>
      </c>
      <c r="N2217" s="1189">
        <v>1</v>
      </c>
      <c r="O2217" s="1202"/>
      <c r="P2217" s="1202" t="s">
        <v>7581</v>
      </c>
      <c r="Q2217" s="1196"/>
      <c r="R2217" s="1184" t="s">
        <v>15323</v>
      </c>
    </row>
    <row r="2218" spans="1:18" x14ac:dyDescent="0.25">
      <c r="A2218" s="1238">
        <v>98964</v>
      </c>
      <c r="B2218" s="1234">
        <v>3549.6</v>
      </c>
      <c r="C2218" s="1234">
        <v>60</v>
      </c>
      <c r="D2218" s="1178">
        <v>43859</v>
      </c>
      <c r="E2218" s="1113">
        <v>10</v>
      </c>
      <c r="F2218" s="1178">
        <v>44211</v>
      </c>
      <c r="G2218" s="1179">
        <v>44225</v>
      </c>
      <c r="H2218" s="572"/>
      <c r="I2218" s="1113" t="s">
        <v>511</v>
      </c>
      <c r="J2218" s="1113">
        <v>230</v>
      </c>
      <c r="K2218" s="1113">
        <v>2</v>
      </c>
      <c r="L2218" s="1113">
        <v>70</v>
      </c>
      <c r="M2218" s="1113">
        <v>1</v>
      </c>
      <c r="N2218" s="1113">
        <v>1</v>
      </c>
      <c r="O2218" s="1202"/>
      <c r="P2218" s="1203" t="s">
        <v>15826</v>
      </c>
      <c r="Q2218" s="1196"/>
      <c r="R2218" s="1184" t="s">
        <v>15325</v>
      </c>
    </row>
    <row r="2219" spans="1:18" x14ac:dyDescent="0.25">
      <c r="A2219" s="1239">
        <v>99332</v>
      </c>
      <c r="B2219" s="1240">
        <v>3916.8</v>
      </c>
      <c r="C2219" s="1240">
        <v>40</v>
      </c>
      <c r="D2219" s="1241">
        <v>44221</v>
      </c>
      <c r="E2219" s="1242">
        <v>3</v>
      </c>
      <c r="F2219" s="1241">
        <v>44217</v>
      </c>
      <c r="G2219" s="1243" t="s">
        <v>15827</v>
      </c>
      <c r="H2219" s="1241"/>
      <c r="I2219" s="1242" t="s">
        <v>511</v>
      </c>
      <c r="J2219" s="1242">
        <v>150</v>
      </c>
      <c r="K2219" s="1242">
        <v>15</v>
      </c>
      <c r="L2219" s="1242">
        <v>50</v>
      </c>
      <c r="M2219" s="1242">
        <v>0</v>
      </c>
      <c r="N2219" s="1242">
        <v>1</v>
      </c>
      <c r="O2219" s="1244"/>
      <c r="P2219" s="1244" t="s">
        <v>15811</v>
      </c>
      <c r="Q2219" s="1245"/>
      <c r="R2219" s="1246" t="s">
        <v>15325</v>
      </c>
    </row>
    <row r="2220" spans="1:18" x14ac:dyDescent="0.25">
      <c r="A2220" s="1176">
        <v>98877</v>
      </c>
      <c r="B2220" s="1190">
        <v>4609</v>
      </c>
      <c r="C2220" s="1190">
        <v>50</v>
      </c>
      <c r="D2220" s="1191">
        <v>43842</v>
      </c>
      <c r="E2220" s="1189">
        <v>15</v>
      </c>
      <c r="F2220" s="1178">
        <v>44210</v>
      </c>
      <c r="G2220" s="1179">
        <v>44231</v>
      </c>
      <c r="H2220" s="572"/>
      <c r="I2220" s="1113" t="s">
        <v>511</v>
      </c>
      <c r="J2220" s="1113">
        <v>333</v>
      </c>
      <c r="K2220" s="1113">
        <v>45</v>
      </c>
      <c r="L2220" s="1113">
        <v>39</v>
      </c>
      <c r="M2220" s="1113">
        <v>1</v>
      </c>
      <c r="N2220" s="1113">
        <v>1</v>
      </c>
      <c r="O2220" s="1202"/>
      <c r="P2220" s="680" t="s">
        <v>15828</v>
      </c>
      <c r="Q2220" s="1169"/>
      <c r="R2220" s="1169" t="s">
        <v>15829</v>
      </c>
    </row>
    <row r="2221" spans="1:18" x14ac:dyDescent="0.25">
      <c r="A2221" s="1176">
        <v>98884</v>
      </c>
      <c r="B2221" s="1190">
        <v>5505</v>
      </c>
      <c r="C2221" s="1190">
        <v>50</v>
      </c>
      <c r="D2221" s="1191">
        <v>43842</v>
      </c>
      <c r="E2221" s="1189">
        <v>15</v>
      </c>
      <c r="F2221" s="1178">
        <v>44203</v>
      </c>
      <c r="G2221" s="1179">
        <v>44224</v>
      </c>
      <c r="H2221" s="572"/>
      <c r="I2221" s="1113" t="s">
        <v>511</v>
      </c>
      <c r="J2221" s="1113">
        <v>427</v>
      </c>
      <c r="K2221" s="1113">
        <v>35</v>
      </c>
      <c r="L2221" s="1113">
        <v>62</v>
      </c>
      <c r="M2221" s="1113">
        <v>1</v>
      </c>
      <c r="N2221" s="1113">
        <v>1</v>
      </c>
      <c r="O2221" s="1202"/>
      <c r="P2221" s="1203" t="s">
        <v>12156</v>
      </c>
      <c r="Q2221" s="1196"/>
      <c r="R2221" s="1184" t="s">
        <v>15829</v>
      </c>
    </row>
    <row r="2222" spans="1:18" x14ac:dyDescent="0.25">
      <c r="A2222" s="714">
        <v>98970</v>
      </c>
      <c r="B2222" s="469">
        <v>3516.4</v>
      </c>
      <c r="C2222" s="469">
        <v>4</v>
      </c>
      <c r="D2222" s="472">
        <v>43851</v>
      </c>
      <c r="E2222" s="474">
        <v>10</v>
      </c>
      <c r="F2222" s="604">
        <v>44204</v>
      </c>
      <c r="G2222" s="605" t="s">
        <v>15830</v>
      </c>
      <c r="H2222" s="500"/>
      <c r="I2222" s="607" t="s">
        <v>511</v>
      </c>
      <c r="J2222" s="607">
        <v>794</v>
      </c>
      <c r="K2222" s="607">
        <v>106</v>
      </c>
      <c r="L2222" s="607">
        <v>55</v>
      </c>
      <c r="M2222" s="607">
        <v>1</v>
      </c>
      <c r="N2222" s="607">
        <v>1</v>
      </c>
      <c r="O2222" s="680"/>
      <c r="P2222" s="680" t="s">
        <v>15831</v>
      </c>
      <c r="Q2222" s="682"/>
      <c r="R2222" s="1169" t="s">
        <v>15829</v>
      </c>
    </row>
    <row r="2223" spans="1:18" x14ac:dyDescent="0.25">
      <c r="A2223" s="1176">
        <v>98017</v>
      </c>
      <c r="B2223" s="1234">
        <v>1520</v>
      </c>
      <c r="C2223" s="1234">
        <v>30</v>
      </c>
      <c r="D2223" s="1178">
        <v>43844</v>
      </c>
      <c r="E2223" s="1113">
        <v>10</v>
      </c>
      <c r="F2223" s="1178">
        <v>44210</v>
      </c>
      <c r="G2223" s="1179">
        <v>44224</v>
      </c>
      <c r="H2223" s="572"/>
      <c r="I2223" s="1113" t="s">
        <v>511</v>
      </c>
      <c r="J2223" s="1113">
        <v>43</v>
      </c>
      <c r="K2223" s="1113">
        <v>28</v>
      </c>
      <c r="L2223" s="1113">
        <v>19</v>
      </c>
      <c r="M2223" s="1113">
        <v>1</v>
      </c>
      <c r="N2223" s="1113">
        <v>1</v>
      </c>
      <c r="O2223" s="1202"/>
      <c r="P2223" s="1203" t="s">
        <v>15832</v>
      </c>
      <c r="Q2223" s="1196"/>
      <c r="R2223" s="1184" t="s">
        <v>15333</v>
      </c>
    </row>
    <row r="2224" spans="1:18" x14ac:dyDescent="0.25">
      <c r="A2224" s="307">
        <v>99435</v>
      </c>
      <c r="B2224" s="475">
        <v>3568.4</v>
      </c>
      <c r="C2224" s="475">
        <v>10</v>
      </c>
      <c r="D2224" s="476">
        <v>44215</v>
      </c>
      <c r="E2224" s="477">
        <v>3</v>
      </c>
      <c r="F2224" s="476">
        <v>44216</v>
      </c>
      <c r="G2224" s="310" t="s">
        <v>15833</v>
      </c>
      <c r="H2224" s="1204"/>
      <c r="I2224" s="477" t="s">
        <v>511</v>
      </c>
      <c r="J2224" s="477">
        <v>537</v>
      </c>
      <c r="K2224" s="477">
        <v>1</v>
      </c>
      <c r="L2224" s="477">
        <v>170</v>
      </c>
      <c r="M2224" s="477">
        <v>1</v>
      </c>
      <c r="N2224" s="477">
        <v>1</v>
      </c>
      <c r="O2224" s="1205"/>
      <c r="P2224" s="1206" t="s">
        <v>15834</v>
      </c>
      <c r="Q2224" s="1198"/>
      <c r="R2224" s="1199" t="s">
        <v>15333</v>
      </c>
    </row>
    <row r="2225" spans="1:18" x14ac:dyDescent="0.25">
      <c r="A2225" s="1211">
        <v>99436</v>
      </c>
      <c r="B2225" s="1190">
        <v>3520.25</v>
      </c>
      <c r="C2225" s="1235">
        <v>275</v>
      </c>
      <c r="D2225" s="1236">
        <v>44221</v>
      </c>
      <c r="E2225" s="1237">
        <v>5</v>
      </c>
      <c r="F2225" s="1191">
        <v>44211</v>
      </c>
      <c r="G2225" s="1162">
        <v>44218</v>
      </c>
      <c r="H2225" s="572"/>
      <c r="I2225" s="1189" t="s">
        <v>511</v>
      </c>
      <c r="J2225" s="1189">
        <v>45</v>
      </c>
      <c r="K2225" s="1189">
        <v>0</v>
      </c>
      <c r="L2225" s="1189">
        <v>9</v>
      </c>
      <c r="M2225" s="1189">
        <v>1</v>
      </c>
      <c r="N2225" s="1189">
        <v>1</v>
      </c>
      <c r="O2225" s="1202"/>
      <c r="P2225" s="1203" t="s">
        <v>15832</v>
      </c>
      <c r="Q2225" s="1196"/>
      <c r="R2225" s="1184" t="s">
        <v>15339</v>
      </c>
    </row>
    <row r="2226" spans="1:18" x14ac:dyDescent="0.25">
      <c r="A2226" s="839">
        <v>98805</v>
      </c>
      <c r="B2226" s="560">
        <v>9091.7999999999993</v>
      </c>
      <c r="C2226" s="560">
        <v>70</v>
      </c>
      <c r="D2226" s="563">
        <v>43837</v>
      </c>
      <c r="E2226" s="559">
        <v>5</v>
      </c>
      <c r="F2226" s="842">
        <v>44209</v>
      </c>
      <c r="G2226" s="221" t="s">
        <v>15835</v>
      </c>
      <c r="H2226" s="572"/>
      <c r="I2226" s="632" t="s">
        <v>511</v>
      </c>
      <c r="J2226" s="632">
        <v>582</v>
      </c>
      <c r="K2226" s="632">
        <v>12</v>
      </c>
      <c r="L2226" s="632">
        <v>76</v>
      </c>
      <c r="M2226" s="632">
        <v>1</v>
      </c>
      <c r="N2226" s="632">
        <v>1</v>
      </c>
      <c r="O2226" s="1201"/>
      <c r="P2226" s="1212" t="s">
        <v>15836</v>
      </c>
      <c r="Q2226" s="1169"/>
      <c r="R2226" s="1247" t="s">
        <v>15339</v>
      </c>
    </row>
    <row r="2227" spans="1:18" x14ac:dyDescent="0.25">
      <c r="A2227" s="1238">
        <v>99317</v>
      </c>
      <c r="B2227" s="1234">
        <v>2451.92</v>
      </c>
      <c r="C2227" s="1234">
        <v>14</v>
      </c>
      <c r="D2227" s="1178">
        <v>43848</v>
      </c>
      <c r="E2227" s="1113">
        <v>5</v>
      </c>
      <c r="F2227" s="1178">
        <v>44208</v>
      </c>
      <c r="G2227" s="1179">
        <v>44215</v>
      </c>
      <c r="H2227" s="572"/>
      <c r="I2227" s="1113" t="s">
        <v>511</v>
      </c>
      <c r="J2227" s="1113">
        <v>209</v>
      </c>
      <c r="K2227" s="1113">
        <v>50</v>
      </c>
      <c r="L2227" s="1113">
        <v>63</v>
      </c>
      <c r="M2227" s="1113">
        <v>1</v>
      </c>
      <c r="N2227" s="1113">
        <v>1</v>
      </c>
      <c r="O2227" s="1183"/>
      <c r="P2227" s="1183" t="s">
        <v>15836</v>
      </c>
      <c r="Q2227" s="1184"/>
      <c r="R2227" s="1184" t="s">
        <v>15344</v>
      </c>
    </row>
    <row r="2228" spans="1:18" x14ac:dyDescent="0.25">
      <c r="A2228" s="576">
        <v>99486</v>
      </c>
      <c r="B2228" s="469">
        <v>2363</v>
      </c>
      <c r="C2228" s="474" t="s">
        <v>15837</v>
      </c>
      <c r="D2228" s="472">
        <v>44215</v>
      </c>
      <c r="E2228" s="474">
        <v>5</v>
      </c>
      <c r="F2228" s="472">
        <v>44210</v>
      </c>
      <c r="G2228" s="473">
        <v>44217</v>
      </c>
      <c r="H2228" s="1112"/>
      <c r="I2228" s="474" t="s">
        <v>511</v>
      </c>
      <c r="J2228" s="474">
        <v>386</v>
      </c>
      <c r="K2228" s="474">
        <v>31</v>
      </c>
      <c r="L2228" s="474">
        <v>88</v>
      </c>
      <c r="M2228" s="474">
        <v>1</v>
      </c>
      <c r="N2228" s="474">
        <v>1</v>
      </c>
      <c r="O2228" s="680"/>
      <c r="P2228" s="680" t="s">
        <v>12110</v>
      </c>
      <c r="Q2228" s="1169"/>
      <c r="R2228" s="1184" t="s">
        <v>15344</v>
      </c>
    </row>
    <row r="2229" spans="1:18" x14ac:dyDescent="0.25">
      <c r="A2229" s="1176">
        <v>98973</v>
      </c>
      <c r="B2229" s="1190">
        <v>1470</v>
      </c>
      <c r="C2229" s="1190">
        <v>200</v>
      </c>
      <c r="D2229" s="1191">
        <v>44215</v>
      </c>
      <c r="E2229" s="1189">
        <v>10</v>
      </c>
      <c r="F2229" s="1178">
        <v>44209</v>
      </c>
      <c r="G2229" s="1179">
        <v>44223</v>
      </c>
      <c r="H2229" s="572"/>
      <c r="I2229" s="1113" t="s">
        <v>511</v>
      </c>
      <c r="J2229" s="1113">
        <v>20</v>
      </c>
      <c r="K2229" s="1113">
        <v>1</v>
      </c>
      <c r="L2229" s="1113">
        <v>6</v>
      </c>
      <c r="M2229" s="1113">
        <v>1</v>
      </c>
      <c r="N2229" s="1113">
        <v>1</v>
      </c>
      <c r="O2229" s="1202"/>
      <c r="P2229" s="680" t="s">
        <v>15836</v>
      </c>
      <c r="Q2229" s="1169"/>
      <c r="R2229" s="1184" t="s">
        <v>15344</v>
      </c>
    </row>
    <row r="2230" spans="1:18" x14ac:dyDescent="0.25">
      <c r="A2230" s="714">
        <v>99294</v>
      </c>
      <c r="B2230" s="600">
        <v>2220</v>
      </c>
      <c r="C2230" s="1248">
        <v>85</v>
      </c>
      <c r="D2230" s="472">
        <v>43857</v>
      </c>
      <c r="E2230" s="1249">
        <v>20</v>
      </c>
      <c r="F2230" s="604">
        <v>44200</v>
      </c>
      <c r="G2230" s="605">
        <v>44228</v>
      </c>
      <c r="H2230" s="572" t="s">
        <v>15838</v>
      </c>
      <c r="I2230" s="607" t="s">
        <v>511</v>
      </c>
      <c r="J2230" s="607">
        <v>41</v>
      </c>
      <c r="K2230" s="607">
        <v>4</v>
      </c>
      <c r="L2230" s="607">
        <v>18</v>
      </c>
      <c r="M2230" s="607">
        <v>0</v>
      </c>
      <c r="N2230" s="607">
        <v>1</v>
      </c>
      <c r="O2230" s="680"/>
      <c r="P2230" s="680" t="s">
        <v>15839</v>
      </c>
      <c r="Q2230" s="1169"/>
      <c r="R2230" s="1169" t="s">
        <v>15349</v>
      </c>
    </row>
    <row r="2231" spans="1:18" x14ac:dyDescent="0.25">
      <c r="A2231" s="1176">
        <v>98650</v>
      </c>
      <c r="B2231" s="1234">
        <v>3745.5</v>
      </c>
      <c r="C2231" s="1234">
        <v>175</v>
      </c>
      <c r="D2231" s="1178">
        <v>43841</v>
      </c>
      <c r="E2231" s="1113">
        <v>5</v>
      </c>
      <c r="F2231" s="1178">
        <v>44204</v>
      </c>
      <c r="G2231" s="1179">
        <v>44211</v>
      </c>
      <c r="H2231" s="572"/>
      <c r="I2231" s="1113" t="s">
        <v>511</v>
      </c>
      <c r="J2231" s="1113">
        <v>103</v>
      </c>
      <c r="K2231" s="1113">
        <v>0</v>
      </c>
      <c r="L2231" s="1113">
        <v>47</v>
      </c>
      <c r="M2231" s="1113">
        <v>1</v>
      </c>
      <c r="N2231" s="1113">
        <v>1</v>
      </c>
      <c r="O2231" s="1115"/>
      <c r="P2231" s="1115" t="s">
        <v>15840</v>
      </c>
      <c r="Q2231" s="1116"/>
      <c r="R2231" s="1116" t="s">
        <v>15349</v>
      </c>
    </row>
    <row r="2232" spans="1:18" x14ac:dyDescent="0.25">
      <c r="A2232" s="839">
        <v>99451</v>
      </c>
      <c r="B2232" s="840">
        <v>1044</v>
      </c>
      <c r="C2232" s="840">
        <v>18</v>
      </c>
      <c r="D2232" s="842"/>
      <c r="E2232" s="632"/>
      <c r="F2232" s="842"/>
      <c r="G2232" s="221">
        <v>44209</v>
      </c>
      <c r="H2232" s="572"/>
      <c r="I2232" s="632"/>
      <c r="J2232" s="632">
        <v>0</v>
      </c>
      <c r="K2232" s="1250">
        <v>17</v>
      </c>
      <c r="L2232" s="1250"/>
      <c r="M2232" s="559"/>
      <c r="N2232" s="559"/>
      <c r="O2232" s="1192"/>
      <c r="P2232" s="1200" t="s">
        <v>15841</v>
      </c>
      <c r="Q2232" s="1193"/>
      <c r="R2232" s="1194" t="s">
        <v>15349</v>
      </c>
    </row>
    <row r="2233" spans="1:18" x14ac:dyDescent="0.25">
      <c r="A2233" s="1251">
        <v>99336</v>
      </c>
      <c r="B2233" s="469">
        <v>2545</v>
      </c>
      <c r="C2233" s="1248">
        <v>20</v>
      </c>
      <c r="D2233" s="472">
        <v>43845</v>
      </c>
      <c r="E2233" s="1249">
        <v>10</v>
      </c>
      <c r="F2233" s="604">
        <v>44203</v>
      </c>
      <c r="G2233" s="605">
        <v>44217</v>
      </c>
      <c r="H2233" s="572"/>
      <c r="I2233" s="607" t="s">
        <v>511</v>
      </c>
      <c r="J2233" s="607">
        <v>104</v>
      </c>
      <c r="K2233" s="607">
        <v>28</v>
      </c>
      <c r="L2233" s="607">
        <v>23</v>
      </c>
      <c r="M2233" s="1252">
        <v>0</v>
      </c>
      <c r="N2233" s="1252">
        <v>1</v>
      </c>
      <c r="O2233" s="1185"/>
      <c r="P2233" s="1201" t="s">
        <v>15839</v>
      </c>
      <c r="Q2233" s="1193"/>
      <c r="R2233" s="1184" t="s">
        <v>15356</v>
      </c>
    </row>
    <row r="2234" spans="1:18" x14ac:dyDescent="0.25">
      <c r="A2234" s="839">
        <v>99062</v>
      </c>
      <c r="B2234" s="560">
        <v>1750</v>
      </c>
      <c r="C2234" s="560">
        <v>10</v>
      </c>
      <c r="D2234" s="563">
        <v>43851</v>
      </c>
      <c r="E2234" s="559">
        <v>10</v>
      </c>
      <c r="F2234" s="842">
        <v>44201</v>
      </c>
      <c r="G2234" s="221">
        <v>44215</v>
      </c>
      <c r="H2234" s="572"/>
      <c r="I2234" s="632" t="s">
        <v>511</v>
      </c>
      <c r="J2234" s="632">
        <v>682</v>
      </c>
      <c r="K2234" s="632">
        <v>117</v>
      </c>
      <c r="L2234" s="632">
        <v>57</v>
      </c>
      <c r="M2234" s="632">
        <v>0</v>
      </c>
      <c r="N2234" s="632">
        <v>1</v>
      </c>
      <c r="O2234" s="1201"/>
      <c r="P2234" s="1212" t="s">
        <v>15842</v>
      </c>
      <c r="Q2234" s="1193"/>
      <c r="R2234" s="1184" t="s">
        <v>15360</v>
      </c>
    </row>
    <row r="2235" spans="1:18" x14ac:dyDescent="0.25">
      <c r="A2235" s="1176">
        <v>99161</v>
      </c>
      <c r="B2235" s="1190">
        <v>2667</v>
      </c>
      <c r="C2235" s="1190">
        <v>50</v>
      </c>
      <c r="D2235" s="1191">
        <v>43850</v>
      </c>
      <c r="E2235" s="1189">
        <v>10</v>
      </c>
      <c r="F2235" s="1191">
        <v>44204</v>
      </c>
      <c r="G2235" s="1162">
        <v>44218</v>
      </c>
      <c r="H2235" s="1174"/>
      <c r="I2235" s="1189" t="s">
        <v>511</v>
      </c>
      <c r="J2235" s="1189">
        <v>2</v>
      </c>
      <c r="K2235" s="1189">
        <v>0</v>
      </c>
      <c r="L2235" s="1189">
        <v>2</v>
      </c>
      <c r="M2235" s="1189">
        <v>0</v>
      </c>
      <c r="N2235" s="1189">
        <v>1</v>
      </c>
      <c r="O2235" s="1202"/>
      <c r="P2235" s="1202"/>
      <c r="Q2235" s="1196"/>
      <c r="R2235" s="1184" t="s">
        <v>15360</v>
      </c>
    </row>
    <row r="2236" spans="1:18" x14ac:dyDescent="0.25">
      <c r="A2236" s="1176">
        <v>97316</v>
      </c>
      <c r="B2236" s="1234">
        <v>1510</v>
      </c>
      <c r="C2236" s="1234">
        <v>60</v>
      </c>
      <c r="D2236" s="1178">
        <v>44181</v>
      </c>
      <c r="E2236" s="1113">
        <v>10</v>
      </c>
      <c r="F2236" s="1178">
        <v>44196</v>
      </c>
      <c r="G2236" s="1179">
        <v>43844</v>
      </c>
      <c r="H2236" s="572"/>
      <c r="I2236" s="1113" t="s">
        <v>511</v>
      </c>
      <c r="J2236" s="1113">
        <v>46</v>
      </c>
      <c r="K2236" s="1113">
        <v>9</v>
      </c>
      <c r="L2236" s="1113">
        <v>32</v>
      </c>
      <c r="M2236" s="1189">
        <v>1</v>
      </c>
      <c r="N2236" s="1189">
        <v>1</v>
      </c>
      <c r="O2236" s="1183"/>
      <c r="P2236" s="1183" t="s">
        <v>12228</v>
      </c>
      <c r="Q2236" s="1184" t="s">
        <v>15724</v>
      </c>
      <c r="R2236" s="1184" t="s">
        <v>15360</v>
      </c>
    </row>
    <row r="2237" spans="1:18" x14ac:dyDescent="0.25">
      <c r="A2237" s="1176">
        <v>98649</v>
      </c>
      <c r="B2237" s="1234">
        <v>8670</v>
      </c>
      <c r="C2237" s="1234">
        <v>175</v>
      </c>
      <c r="D2237" s="1178">
        <v>43834</v>
      </c>
      <c r="E2237" s="1113">
        <v>5</v>
      </c>
      <c r="F2237" s="1178">
        <v>44201</v>
      </c>
      <c r="G2237" s="1179">
        <v>44208</v>
      </c>
      <c r="H2237" s="572"/>
      <c r="I2237" s="1253" t="s">
        <v>511</v>
      </c>
      <c r="J2237" s="1113">
        <v>247</v>
      </c>
      <c r="K2237" s="1113">
        <v>2</v>
      </c>
      <c r="L2237" s="1113">
        <v>70</v>
      </c>
      <c r="M2237" s="1113">
        <v>1</v>
      </c>
      <c r="N2237" s="1113">
        <v>1</v>
      </c>
      <c r="O2237" s="1183"/>
      <c r="P2237" s="1183" t="s">
        <v>12265</v>
      </c>
      <c r="Q2237" s="1184" t="s">
        <v>15724</v>
      </c>
      <c r="R2237" s="1184" t="s">
        <v>15360</v>
      </c>
    </row>
    <row r="2238" spans="1:18" x14ac:dyDescent="0.25">
      <c r="A2238" s="839">
        <v>98911</v>
      </c>
      <c r="B2238" s="840">
        <v>1433.04</v>
      </c>
      <c r="C2238" s="840">
        <v>3</v>
      </c>
      <c r="D2238" s="842">
        <v>43844</v>
      </c>
      <c r="E2238" s="632">
        <v>10</v>
      </c>
      <c r="F2238" s="842">
        <v>44207</v>
      </c>
      <c r="G2238" s="221" t="s">
        <v>15843</v>
      </c>
      <c r="H2238" s="572"/>
      <c r="I2238" s="632" t="s">
        <v>511</v>
      </c>
      <c r="J2238" s="632">
        <v>356</v>
      </c>
      <c r="K2238" s="632">
        <v>31</v>
      </c>
      <c r="L2238" s="632">
        <v>59</v>
      </c>
      <c r="M2238" s="559">
        <v>1</v>
      </c>
      <c r="N2238" s="559">
        <v>1</v>
      </c>
      <c r="O2238" s="1192"/>
      <c r="P2238" s="1200" t="s">
        <v>12296</v>
      </c>
      <c r="Q2238" s="1193" t="s">
        <v>15724</v>
      </c>
      <c r="R2238" s="1194" t="s">
        <v>15361</v>
      </c>
    </row>
    <row r="2239" spans="1:18" x14ac:dyDescent="0.25">
      <c r="A2239" s="1176">
        <v>94215</v>
      </c>
      <c r="B2239" s="1234">
        <v>52.15</v>
      </c>
      <c r="C2239" s="1234">
        <v>1</v>
      </c>
      <c r="D2239" s="1178">
        <v>44186</v>
      </c>
      <c r="E2239" s="1113">
        <v>10</v>
      </c>
      <c r="F2239" s="1178">
        <v>44188</v>
      </c>
      <c r="G2239" s="1179">
        <v>43838</v>
      </c>
      <c r="H2239" s="1174"/>
      <c r="I2239" s="1113" t="s">
        <v>511</v>
      </c>
      <c r="J2239" s="1187">
        <v>184</v>
      </c>
      <c r="K2239" s="1114">
        <v>10</v>
      </c>
      <c r="L2239" s="1188">
        <v>34</v>
      </c>
      <c r="M2239" s="1189">
        <v>0</v>
      </c>
      <c r="N2239" s="1189">
        <v>1</v>
      </c>
      <c r="O2239" s="1183"/>
      <c r="P2239" s="1183" t="s">
        <v>12291</v>
      </c>
      <c r="Q2239" s="1184" t="s">
        <v>15659</v>
      </c>
      <c r="R2239" s="1169" t="s">
        <v>15361</v>
      </c>
    </row>
    <row r="2240" spans="1:18" x14ac:dyDescent="0.25">
      <c r="A2240" s="839" t="s">
        <v>15844</v>
      </c>
      <c r="B2240" s="840">
        <v>5507</v>
      </c>
      <c r="C2240" s="840">
        <v>100</v>
      </c>
      <c r="D2240" s="842">
        <v>44186</v>
      </c>
      <c r="E2240" s="632" t="s">
        <v>843</v>
      </c>
      <c r="F2240" s="842">
        <v>44193</v>
      </c>
      <c r="G2240" s="221" t="s">
        <v>15845</v>
      </c>
      <c r="H2240" s="1174">
        <v>43842</v>
      </c>
      <c r="I2240" s="632" t="s">
        <v>511</v>
      </c>
      <c r="J2240" s="1187">
        <v>216</v>
      </c>
      <c r="K2240" s="1114">
        <v>13</v>
      </c>
      <c r="L2240" s="1188">
        <v>37</v>
      </c>
      <c r="M2240" s="1189">
        <v>2</v>
      </c>
      <c r="N2240" s="1189">
        <v>0</v>
      </c>
      <c r="O2240" s="1202"/>
      <c r="P2240" s="1202" t="s">
        <v>15315</v>
      </c>
      <c r="Q2240" s="1184" t="s">
        <v>15659</v>
      </c>
      <c r="R2240" s="1184" t="s">
        <v>15846</v>
      </c>
    </row>
    <row r="2241" spans="1:18" x14ac:dyDescent="0.25">
      <c r="A2241" s="839">
        <v>98799</v>
      </c>
      <c r="B2241" s="560">
        <v>6057.2</v>
      </c>
      <c r="C2241" s="560">
        <v>40</v>
      </c>
      <c r="D2241" s="563">
        <v>43842</v>
      </c>
      <c r="E2241" s="559">
        <v>5</v>
      </c>
      <c r="F2241" s="842" t="s">
        <v>13655</v>
      </c>
      <c r="G2241" s="221" t="s">
        <v>12333</v>
      </c>
      <c r="H2241" s="1174"/>
      <c r="I2241" s="632" t="s">
        <v>511</v>
      </c>
      <c r="J2241" s="632">
        <v>593</v>
      </c>
      <c r="K2241" s="632">
        <v>9</v>
      </c>
      <c r="L2241" s="632">
        <v>36</v>
      </c>
      <c r="M2241" s="559">
        <v>0</v>
      </c>
      <c r="N2241" s="559">
        <v>1</v>
      </c>
      <c r="O2241" s="1201"/>
      <c r="P2241" s="1202" t="s">
        <v>15847</v>
      </c>
      <c r="Q2241" s="1184" t="s">
        <v>15659</v>
      </c>
      <c r="R2241" s="1184" t="s">
        <v>15846</v>
      </c>
    </row>
    <row r="2242" spans="1:18" x14ac:dyDescent="0.25">
      <c r="A2242" s="1176">
        <v>94215</v>
      </c>
      <c r="B2242" s="1234">
        <v>3650.85</v>
      </c>
      <c r="C2242" s="1234">
        <v>71</v>
      </c>
      <c r="D2242" s="1178">
        <v>44186</v>
      </c>
      <c r="E2242" s="1113">
        <v>10</v>
      </c>
      <c r="F2242" s="1178">
        <v>44188</v>
      </c>
      <c r="G2242" s="1179">
        <v>43838</v>
      </c>
      <c r="H2242" s="1174"/>
      <c r="I2242" s="1113" t="s">
        <v>511</v>
      </c>
      <c r="J2242" s="1187">
        <v>184</v>
      </c>
      <c r="K2242" s="1114">
        <v>10</v>
      </c>
      <c r="L2242" s="1188">
        <v>34</v>
      </c>
      <c r="M2242" s="1189">
        <v>0</v>
      </c>
      <c r="N2242" s="1189">
        <v>1</v>
      </c>
      <c r="O2242" s="1183"/>
      <c r="P2242" s="1183" t="s">
        <v>12291</v>
      </c>
      <c r="Q2242" s="1184" t="s">
        <v>15659</v>
      </c>
      <c r="R2242" s="1184" t="s">
        <v>15846</v>
      </c>
    </row>
    <row r="2243" spans="1:18" x14ac:dyDescent="0.25">
      <c r="A2243" s="1176">
        <v>97861</v>
      </c>
      <c r="B2243" s="1190">
        <v>6016.3</v>
      </c>
      <c r="C2243" s="1190">
        <v>45</v>
      </c>
      <c r="D2243" s="1191">
        <v>43837</v>
      </c>
      <c r="E2243" s="1189">
        <v>10</v>
      </c>
      <c r="F2243" s="1178">
        <v>44188</v>
      </c>
      <c r="G2243" s="1179">
        <v>43838</v>
      </c>
      <c r="H2243" s="1174"/>
      <c r="I2243" s="1113" t="s">
        <v>511</v>
      </c>
      <c r="J2243" s="1187">
        <v>562</v>
      </c>
      <c r="K2243" s="1114">
        <v>18</v>
      </c>
      <c r="L2243" s="1188">
        <v>120</v>
      </c>
      <c r="M2243" s="1189">
        <v>2</v>
      </c>
      <c r="N2243" s="1189">
        <v>2</v>
      </c>
      <c r="O2243" s="1183"/>
      <c r="P2243" s="1183" t="s">
        <v>12296</v>
      </c>
      <c r="Q2243" s="1184" t="s">
        <v>15724</v>
      </c>
      <c r="R2243" s="1184" t="s">
        <v>15369</v>
      </c>
    </row>
    <row r="2244" spans="1:18" x14ac:dyDescent="0.25">
      <c r="A2244" s="1176">
        <v>97196</v>
      </c>
      <c r="B2244" s="1190">
        <v>3238.6</v>
      </c>
      <c r="C2244" s="1190">
        <v>150</v>
      </c>
      <c r="D2244" s="1191">
        <v>44154</v>
      </c>
      <c r="E2244" s="1189">
        <v>10</v>
      </c>
      <c r="F2244" s="1191">
        <v>44158</v>
      </c>
      <c r="G2244" s="1179">
        <v>44174</v>
      </c>
      <c r="H2244" s="1112">
        <v>43837</v>
      </c>
      <c r="I2244" s="1189" t="s">
        <v>511</v>
      </c>
      <c r="J2244" s="1113">
        <v>113</v>
      </c>
      <c r="K2244" s="1114">
        <v>4</v>
      </c>
      <c r="L2244" s="1188">
        <v>48</v>
      </c>
      <c r="M2244" s="1189">
        <v>0</v>
      </c>
      <c r="N2244" s="1189">
        <v>2</v>
      </c>
      <c r="O2244" s="1183"/>
      <c r="P2244" s="1183" t="s">
        <v>12270</v>
      </c>
      <c r="Q2244" s="1184" t="s">
        <v>15659</v>
      </c>
      <c r="R2244" s="1184" t="s">
        <v>15369</v>
      </c>
    </row>
    <row r="2245" spans="1:18" x14ac:dyDescent="0.25">
      <c r="A2245" s="1176">
        <v>98774</v>
      </c>
      <c r="B2245" s="1234">
        <v>3441</v>
      </c>
      <c r="C2245" s="1234">
        <v>300</v>
      </c>
      <c r="D2245" s="1178">
        <v>43837</v>
      </c>
      <c r="E2245" s="1113">
        <v>10</v>
      </c>
      <c r="F2245" s="1178">
        <v>44186</v>
      </c>
      <c r="G2245" s="1179">
        <v>43836</v>
      </c>
      <c r="H2245" s="500"/>
      <c r="I2245" s="1113" t="s">
        <v>511</v>
      </c>
      <c r="J2245" s="1187">
        <v>46</v>
      </c>
      <c r="K2245" s="1114">
        <v>1</v>
      </c>
      <c r="L2245" s="1188">
        <v>17</v>
      </c>
      <c r="M2245" s="1189"/>
      <c r="N2245" s="1189"/>
      <c r="O2245" s="1183"/>
      <c r="P2245" s="1185" t="s">
        <v>15848</v>
      </c>
      <c r="Q2245" s="1169"/>
      <c r="R2245" s="1169" t="s">
        <v>15849</v>
      </c>
    </row>
    <row r="2246" spans="1:18" x14ac:dyDescent="0.25">
      <c r="A2246" s="1176">
        <v>99127</v>
      </c>
      <c r="B2246" s="1190">
        <v>11546.28</v>
      </c>
      <c r="C2246" s="1190">
        <v>34</v>
      </c>
      <c r="D2246" s="1191">
        <v>43834</v>
      </c>
      <c r="E2246" s="1189">
        <v>5</v>
      </c>
      <c r="F2246" s="1178" t="s">
        <v>13655</v>
      </c>
      <c r="G2246" s="1179">
        <v>43835</v>
      </c>
      <c r="H2246" s="500">
        <v>43836</v>
      </c>
      <c r="I2246" s="1113" t="s">
        <v>511</v>
      </c>
      <c r="J2246" s="1113">
        <v>1626</v>
      </c>
      <c r="K2246" s="1113">
        <v>65</v>
      </c>
      <c r="L2246" s="1113">
        <v>67</v>
      </c>
      <c r="M2246" s="1189">
        <v>1</v>
      </c>
      <c r="N2246" s="1189">
        <v>2</v>
      </c>
      <c r="O2246" s="1183"/>
      <c r="P2246" s="1185" t="s">
        <v>15848</v>
      </c>
      <c r="Q2246" s="1169" t="s">
        <v>15724</v>
      </c>
      <c r="R2246" s="1169" t="s">
        <v>15849</v>
      </c>
    </row>
    <row r="2247" spans="1:18" x14ac:dyDescent="0.25">
      <c r="A2247" s="1176">
        <v>97455</v>
      </c>
      <c r="B2247" s="1234">
        <v>4821.5</v>
      </c>
      <c r="C2247" s="1234">
        <v>13</v>
      </c>
      <c r="D2247" s="1178">
        <v>43838</v>
      </c>
      <c r="E2247" s="1113">
        <v>10</v>
      </c>
      <c r="F2247" s="1178">
        <v>44187</v>
      </c>
      <c r="G2247" s="1179">
        <v>43837</v>
      </c>
      <c r="H2247" s="1174"/>
      <c r="I2247" s="1113" t="s">
        <v>511</v>
      </c>
      <c r="J2247" s="1187">
        <v>371</v>
      </c>
      <c r="K2247" s="1114">
        <v>87</v>
      </c>
      <c r="L2247" s="1188">
        <v>52</v>
      </c>
      <c r="M2247" s="1189">
        <v>1</v>
      </c>
      <c r="N2247" s="1189">
        <v>1</v>
      </c>
      <c r="O2247" s="1183"/>
      <c r="P2247" s="1183" t="s">
        <v>15850</v>
      </c>
      <c r="Q2247" s="1184" t="s">
        <v>15724</v>
      </c>
      <c r="R2247" s="1169" t="s">
        <v>15849</v>
      </c>
    </row>
    <row r="2248" spans="1:18" x14ac:dyDescent="0.25">
      <c r="A2248" s="1176">
        <v>97539</v>
      </c>
      <c r="B2248" s="1234">
        <v>1460</v>
      </c>
      <c r="C2248" s="1234">
        <v>200</v>
      </c>
      <c r="D2248" s="1178">
        <v>44160</v>
      </c>
      <c r="E2248" s="1113">
        <v>10</v>
      </c>
      <c r="F2248" s="1178">
        <v>44186</v>
      </c>
      <c r="G2248" s="1179">
        <v>43836</v>
      </c>
      <c r="H2248" s="1174"/>
      <c r="I2248" s="1113" t="s">
        <v>511</v>
      </c>
      <c r="J2248" s="1187">
        <v>8</v>
      </c>
      <c r="K2248" s="1114">
        <v>1</v>
      </c>
      <c r="L2248" s="1188">
        <v>5</v>
      </c>
      <c r="M2248" s="1189">
        <v>0</v>
      </c>
      <c r="N2248" s="1189">
        <v>1</v>
      </c>
      <c r="O2248" s="1183"/>
      <c r="P2248" s="1183" t="s">
        <v>15851</v>
      </c>
      <c r="Q2248" s="1184" t="s">
        <v>15659</v>
      </c>
      <c r="R2248" s="1184" t="s">
        <v>15373</v>
      </c>
    </row>
    <row r="2249" spans="1:18" x14ac:dyDescent="0.25">
      <c r="A2249" s="1254">
        <v>97160</v>
      </c>
      <c r="B2249" s="1255">
        <v>19350</v>
      </c>
      <c r="C2249" s="1255">
        <v>10</v>
      </c>
      <c r="D2249" s="1256">
        <v>44193</v>
      </c>
      <c r="E2249" s="1257">
        <v>5</v>
      </c>
      <c r="F2249" s="1256">
        <v>44559</v>
      </c>
      <c r="G2249" s="1258">
        <v>43835</v>
      </c>
      <c r="H2249" s="1259"/>
      <c r="I2249" s="1257" t="s">
        <v>511</v>
      </c>
      <c r="J2249" s="1257">
        <v>2968</v>
      </c>
      <c r="K2249" s="1257">
        <v>38</v>
      </c>
      <c r="L2249" s="1257">
        <v>131</v>
      </c>
      <c r="M2249" s="1260">
        <v>2</v>
      </c>
      <c r="N2249" s="1260">
        <v>3</v>
      </c>
      <c r="O2249" s="1261"/>
      <c r="P2249" s="1261" t="s">
        <v>15851</v>
      </c>
      <c r="Q2249" s="1262" t="s">
        <v>15724</v>
      </c>
      <c r="R2249" s="1262" t="s">
        <v>15373</v>
      </c>
    </row>
    <row r="2250" spans="1:18" x14ac:dyDescent="0.25">
      <c r="A2250" s="307">
        <v>98958</v>
      </c>
      <c r="B2250" s="684">
        <v>4480</v>
      </c>
      <c r="C2250" s="979" t="s">
        <v>15852</v>
      </c>
      <c r="D2250" s="686">
        <v>44189</v>
      </c>
      <c r="E2250" s="687">
        <v>10</v>
      </c>
      <c r="F2250" s="686">
        <v>44187</v>
      </c>
      <c r="G2250" s="688">
        <v>43834</v>
      </c>
      <c r="H2250" s="476"/>
      <c r="I2250" s="687" t="s">
        <v>511</v>
      </c>
      <c r="J2250" s="1263">
        <v>624</v>
      </c>
      <c r="K2250" s="1264">
        <v>3</v>
      </c>
      <c r="L2250" s="1265">
        <v>126</v>
      </c>
      <c r="M2250" s="477">
        <v>2</v>
      </c>
      <c r="N2250" s="477">
        <v>2</v>
      </c>
      <c r="O2250" s="1266"/>
      <c r="P2250" s="1266" t="s">
        <v>15851</v>
      </c>
      <c r="Q2250" s="1199" t="s">
        <v>15724</v>
      </c>
      <c r="R2250" s="1199" t="s">
        <v>15377</v>
      </c>
    </row>
    <row r="2251" spans="1:18" x14ac:dyDescent="0.25">
      <c r="A2251" s="1176">
        <v>99129</v>
      </c>
      <c r="B2251" s="1190">
        <v>2150</v>
      </c>
      <c r="C2251" s="1190">
        <v>100</v>
      </c>
      <c r="D2251" s="1191">
        <v>43837</v>
      </c>
      <c r="E2251" s="1189">
        <v>5</v>
      </c>
      <c r="F2251" s="1178" t="s">
        <v>13655</v>
      </c>
      <c r="G2251" s="1179">
        <v>43835</v>
      </c>
      <c r="H2251" s="500"/>
      <c r="I2251" s="1113" t="s">
        <v>511</v>
      </c>
      <c r="J2251" s="1113">
        <v>2</v>
      </c>
      <c r="K2251" s="1113">
        <v>0</v>
      </c>
      <c r="L2251" s="1113">
        <v>2</v>
      </c>
      <c r="M2251" s="1189"/>
      <c r="N2251" s="1189" t="s">
        <v>15853</v>
      </c>
      <c r="O2251" s="1183"/>
      <c r="P2251" s="1185" t="s">
        <v>15851</v>
      </c>
      <c r="Q2251" s="1169" t="s">
        <v>15659</v>
      </c>
      <c r="R2251" s="1169" t="s">
        <v>15377</v>
      </c>
    </row>
    <row r="2252" spans="1:18" x14ac:dyDescent="0.25">
      <c r="A2252" s="1176">
        <v>96986</v>
      </c>
      <c r="B2252" s="1234">
        <v>2072.4</v>
      </c>
      <c r="C2252" s="1234">
        <v>290</v>
      </c>
      <c r="D2252" s="1178">
        <v>44180</v>
      </c>
      <c r="E2252" s="1113">
        <v>10</v>
      </c>
      <c r="F2252" s="1178" t="s">
        <v>13655</v>
      </c>
      <c r="G2252" s="1179">
        <v>44186</v>
      </c>
      <c r="H2252" s="1112"/>
      <c r="I2252" s="1113" t="s">
        <v>511</v>
      </c>
      <c r="J2252" s="1113">
        <v>4</v>
      </c>
      <c r="K2252" s="1114">
        <v>4</v>
      </c>
      <c r="L2252" s="1188">
        <v>3</v>
      </c>
      <c r="M2252" s="1189"/>
      <c r="N2252" s="1189"/>
      <c r="O2252" s="1183"/>
      <c r="P2252" s="1183" t="s">
        <v>15854</v>
      </c>
      <c r="Q2252" s="1184"/>
      <c r="R2252" s="1184" t="s">
        <v>15377</v>
      </c>
    </row>
    <row r="2253" spans="1:18" x14ac:dyDescent="0.25">
      <c r="A2253" s="1176">
        <v>99033</v>
      </c>
      <c r="B2253" s="1234">
        <v>1810</v>
      </c>
      <c r="C2253" s="1234">
        <v>2</v>
      </c>
      <c r="D2253" s="1178">
        <v>44195</v>
      </c>
      <c r="E2253" s="1113">
        <v>5</v>
      </c>
      <c r="F2253" s="1178">
        <v>44189</v>
      </c>
      <c r="G2253" s="1179">
        <v>43834</v>
      </c>
      <c r="H2253" s="500"/>
      <c r="I2253" s="1113" t="s">
        <v>511</v>
      </c>
      <c r="J2253" s="1113">
        <v>2</v>
      </c>
      <c r="K2253" s="1113">
        <v>40</v>
      </c>
      <c r="L2253" s="1113">
        <v>1</v>
      </c>
      <c r="M2253" s="1189"/>
      <c r="N2253" s="1189"/>
      <c r="O2253" s="1183"/>
      <c r="P2253" s="1185" t="s">
        <v>15855</v>
      </c>
      <c r="Q2253" s="1169"/>
      <c r="R2253" s="1169" t="s">
        <v>15377</v>
      </c>
    </row>
    <row r="2254" spans="1:18" x14ac:dyDescent="0.25">
      <c r="A2254" s="1176">
        <v>94714</v>
      </c>
      <c r="B2254" s="1234">
        <v>1095.75</v>
      </c>
      <c r="C2254" s="1234">
        <v>225</v>
      </c>
      <c r="D2254" s="1178"/>
      <c r="E2254" s="1113"/>
      <c r="F2254" s="1178">
        <v>44193</v>
      </c>
      <c r="G2254" s="1179">
        <v>44196</v>
      </c>
      <c r="H2254" s="917"/>
      <c r="I2254" s="1113" t="s">
        <v>511</v>
      </c>
      <c r="J2254" s="1267">
        <v>6</v>
      </c>
      <c r="K2254" s="1114">
        <v>0</v>
      </c>
      <c r="L2254" s="1071">
        <v>6</v>
      </c>
      <c r="M2254" s="474"/>
      <c r="N2254" s="474"/>
      <c r="O2254" s="1185"/>
      <c r="P2254" s="1183" t="s">
        <v>15856</v>
      </c>
      <c r="Q2254" s="1184" t="s">
        <v>15659</v>
      </c>
      <c r="R2254" s="1184" t="s">
        <v>15857</v>
      </c>
    </row>
    <row r="2255" spans="1:18" x14ac:dyDescent="0.25">
      <c r="A2255" s="1176">
        <v>98648</v>
      </c>
      <c r="B2255" s="1234">
        <v>5765</v>
      </c>
      <c r="C2255" s="1234">
        <v>175</v>
      </c>
      <c r="D2255" s="1178">
        <v>44188</v>
      </c>
      <c r="E2255" s="1113">
        <v>5</v>
      </c>
      <c r="F2255" s="1178">
        <v>44182</v>
      </c>
      <c r="G2255" s="1179">
        <v>44189</v>
      </c>
      <c r="H2255" s="917">
        <v>44196</v>
      </c>
      <c r="I2255" s="1113" t="s">
        <v>511</v>
      </c>
      <c r="J2255" s="1187">
        <v>145</v>
      </c>
      <c r="K2255" s="1114">
        <v>4</v>
      </c>
      <c r="L2255" s="1071">
        <v>69</v>
      </c>
      <c r="M2255" s="474"/>
      <c r="N2255" s="474"/>
      <c r="O2255" s="1185"/>
      <c r="P2255" s="1183" t="s">
        <v>12215</v>
      </c>
      <c r="Q2255" s="1184"/>
      <c r="R2255" s="1184" t="s">
        <v>15857</v>
      </c>
    </row>
    <row r="2256" spans="1:18" x14ac:dyDescent="0.25">
      <c r="A2256" s="1176">
        <v>94715</v>
      </c>
      <c r="B2256" s="1234">
        <v>1498.5</v>
      </c>
      <c r="C2256" s="1234">
        <v>675</v>
      </c>
      <c r="D2256" s="1178"/>
      <c r="E2256" s="1113"/>
      <c r="F2256" s="1178">
        <v>44193</v>
      </c>
      <c r="G2256" s="1179">
        <v>44196</v>
      </c>
      <c r="H2256" s="917"/>
      <c r="I2256" s="1113" t="s">
        <v>511</v>
      </c>
      <c r="J2256" s="1187">
        <v>6</v>
      </c>
      <c r="K2256" s="1114">
        <v>0</v>
      </c>
      <c r="L2256" s="1071">
        <v>6</v>
      </c>
      <c r="M2256" s="474"/>
      <c r="N2256" s="474"/>
      <c r="O2256" s="1185"/>
      <c r="P2256" s="1183" t="s">
        <v>15858</v>
      </c>
      <c r="Q2256" s="1184" t="s">
        <v>15659</v>
      </c>
      <c r="R2256" s="1184" t="s">
        <v>15857</v>
      </c>
    </row>
    <row r="2257" spans="1:18" x14ac:dyDescent="0.25">
      <c r="A2257" s="1176">
        <v>98944</v>
      </c>
      <c r="B2257" s="1234">
        <v>6296.5</v>
      </c>
      <c r="C2257" s="1234">
        <v>50</v>
      </c>
      <c r="D2257" s="1178">
        <v>44195</v>
      </c>
      <c r="E2257" s="1113">
        <v>10</v>
      </c>
      <c r="F2257" s="1178">
        <v>44182</v>
      </c>
      <c r="G2257" s="1179">
        <v>43834</v>
      </c>
      <c r="H2257" s="500"/>
      <c r="I2257" s="1113" t="s">
        <v>511</v>
      </c>
      <c r="J2257" s="1187">
        <v>554</v>
      </c>
      <c r="K2257" s="1114">
        <v>0</v>
      </c>
      <c r="L2257" s="1188">
        <v>36</v>
      </c>
      <c r="M2257" s="1189"/>
      <c r="N2257" s="1189"/>
      <c r="O2257" s="1183"/>
      <c r="P2257" s="1185" t="s">
        <v>12215</v>
      </c>
      <c r="Q2257" s="1169"/>
      <c r="R2257" s="1184" t="s">
        <v>15857</v>
      </c>
    </row>
    <row r="2258" spans="1:18" x14ac:dyDescent="0.25">
      <c r="A2258" s="307">
        <v>98958</v>
      </c>
      <c r="B2258" s="684">
        <v>896</v>
      </c>
      <c r="C2258" s="979" t="s">
        <v>2186</v>
      </c>
      <c r="D2258" s="686">
        <v>44189</v>
      </c>
      <c r="E2258" s="687">
        <v>5</v>
      </c>
      <c r="F2258" s="686">
        <v>44187</v>
      </c>
      <c r="G2258" s="688">
        <v>44560</v>
      </c>
      <c r="H2258" s="476"/>
      <c r="I2258" s="687" t="s">
        <v>511</v>
      </c>
      <c r="J2258" s="1263">
        <v>624</v>
      </c>
      <c r="K2258" s="1264">
        <v>3</v>
      </c>
      <c r="L2258" s="1265">
        <v>126</v>
      </c>
      <c r="M2258" s="477">
        <v>2</v>
      </c>
      <c r="N2258" s="477">
        <v>2</v>
      </c>
      <c r="O2258" s="1266"/>
      <c r="P2258" s="1266" t="s">
        <v>15851</v>
      </c>
      <c r="Q2258" s="1199" t="s">
        <v>15724</v>
      </c>
      <c r="R2258" s="1199" t="s">
        <v>15382</v>
      </c>
    </row>
    <row r="2259" spans="1:18" x14ac:dyDescent="0.25">
      <c r="A2259" s="714">
        <v>98191</v>
      </c>
      <c r="B2259" s="600">
        <v>1950</v>
      </c>
      <c r="C2259" s="600">
        <v>350</v>
      </c>
      <c r="D2259" s="604">
        <v>44180</v>
      </c>
      <c r="E2259" s="607">
        <v>20</v>
      </c>
      <c r="F2259" s="604">
        <v>44168</v>
      </c>
      <c r="G2259" s="605">
        <v>44195</v>
      </c>
      <c r="H2259" s="500"/>
      <c r="I2259" s="607" t="s">
        <v>511</v>
      </c>
      <c r="J2259" s="1268">
        <v>88</v>
      </c>
      <c r="K2259" s="1114">
        <v>0</v>
      </c>
      <c r="L2259" s="1188">
        <v>32</v>
      </c>
      <c r="M2259" s="1189"/>
      <c r="N2259" s="1189"/>
      <c r="O2259" s="1183"/>
      <c r="P2259" s="1185" t="s">
        <v>15859</v>
      </c>
      <c r="Q2259" s="1169"/>
      <c r="R2259" s="1169" t="s">
        <v>15382</v>
      </c>
    </row>
    <row r="2260" spans="1:18" x14ac:dyDescent="0.25">
      <c r="A2260" s="1176">
        <v>98152</v>
      </c>
      <c r="B2260" s="1269">
        <v>4499.95</v>
      </c>
      <c r="C2260" s="1269">
        <v>45</v>
      </c>
      <c r="D2260" s="1191">
        <v>44182</v>
      </c>
      <c r="E2260" s="1189">
        <v>10</v>
      </c>
      <c r="F2260" s="1191">
        <v>44179</v>
      </c>
      <c r="G2260" s="1162">
        <v>44194</v>
      </c>
      <c r="H2260" s="500"/>
      <c r="I2260" s="1189" t="s">
        <v>511</v>
      </c>
      <c r="J2260" s="1268">
        <v>390</v>
      </c>
      <c r="K2260" s="1114">
        <v>7</v>
      </c>
      <c r="L2260" s="1071">
        <v>118</v>
      </c>
      <c r="M2260" s="474"/>
      <c r="N2260" s="474"/>
      <c r="O2260" s="1185"/>
      <c r="P2260" s="1185" t="s">
        <v>15859</v>
      </c>
      <c r="Q2260" s="1169"/>
      <c r="R2260" s="1169" t="s">
        <v>14454</v>
      </c>
    </row>
    <row r="2261" spans="1:18" x14ac:dyDescent="0.25">
      <c r="A2261" s="1176">
        <v>96705</v>
      </c>
      <c r="B2261" s="1269">
        <v>3625</v>
      </c>
      <c r="C2261" s="1269">
        <v>10</v>
      </c>
      <c r="D2261" s="1178"/>
      <c r="E2261" s="1113"/>
      <c r="F2261" s="1178">
        <v>44186</v>
      </c>
      <c r="G2261" s="1179">
        <v>44194</v>
      </c>
      <c r="H2261" s="500"/>
      <c r="I2261" s="1189" t="s">
        <v>511</v>
      </c>
      <c r="J2261" s="1268">
        <v>929</v>
      </c>
      <c r="K2261" s="1114">
        <v>7</v>
      </c>
      <c r="L2261" s="1188">
        <v>152</v>
      </c>
      <c r="M2261" s="1189"/>
      <c r="N2261" s="1189"/>
      <c r="O2261" s="1183"/>
      <c r="P2261" s="1185" t="s">
        <v>15855</v>
      </c>
      <c r="Q2261" s="1169"/>
      <c r="R2261" s="1169" t="s">
        <v>14454</v>
      </c>
    </row>
    <row r="2262" spans="1:18" x14ac:dyDescent="0.25">
      <c r="A2262" s="1176">
        <v>98155</v>
      </c>
      <c r="B2262" s="1269">
        <v>4642</v>
      </c>
      <c r="C2262" s="1269">
        <v>225</v>
      </c>
      <c r="D2262" s="1191">
        <v>44183</v>
      </c>
      <c r="E2262" s="1189">
        <v>10</v>
      </c>
      <c r="F2262" s="1191">
        <v>44179</v>
      </c>
      <c r="G2262" s="1162">
        <v>44194</v>
      </c>
      <c r="H2262" s="500"/>
      <c r="I2262" s="1189" t="s">
        <v>511</v>
      </c>
      <c r="J2262" s="1268">
        <v>93</v>
      </c>
      <c r="K2262" s="1114">
        <v>1</v>
      </c>
      <c r="L2262" s="1188">
        <v>49</v>
      </c>
      <c r="M2262" s="1189"/>
      <c r="N2262" s="1189"/>
      <c r="O2262" s="1183"/>
      <c r="P2262" s="1185" t="s">
        <v>15855</v>
      </c>
      <c r="Q2262" s="1169"/>
      <c r="R2262" s="1169" t="s">
        <v>14460</v>
      </c>
    </row>
    <row r="2263" spans="1:18" x14ac:dyDescent="0.25">
      <c r="A2263" s="1176">
        <v>97471</v>
      </c>
      <c r="B2263" s="1190">
        <v>1748.4</v>
      </c>
      <c r="C2263" s="1190">
        <v>15</v>
      </c>
      <c r="D2263" s="1191">
        <v>44126</v>
      </c>
      <c r="E2263" s="1189">
        <v>5</v>
      </c>
      <c r="F2263" s="1270">
        <v>44126</v>
      </c>
      <c r="G2263" s="1179">
        <v>44133</v>
      </c>
      <c r="H2263" s="1121"/>
      <c r="I2263" s="1189" t="s">
        <v>511</v>
      </c>
      <c r="J2263" s="1268">
        <v>230</v>
      </c>
      <c r="K2263" s="1271">
        <v>18</v>
      </c>
      <c r="L2263" s="1272">
        <v>84</v>
      </c>
      <c r="M2263" s="800"/>
      <c r="N2263" s="800"/>
      <c r="O2263" s="1273"/>
      <c r="P2263" s="1274" t="s">
        <v>15860</v>
      </c>
      <c r="Q2263" s="1275" t="s">
        <v>15659</v>
      </c>
      <c r="R2263" s="1276" t="s">
        <v>14460</v>
      </c>
    </row>
    <row r="2264" spans="1:18" x14ac:dyDescent="0.25">
      <c r="A2264" s="1176">
        <v>98449</v>
      </c>
      <c r="B2264" s="1234">
        <v>1615.4</v>
      </c>
      <c r="C2264" s="1234">
        <v>10</v>
      </c>
      <c r="D2264" s="1178">
        <v>44175</v>
      </c>
      <c r="E2264" s="1113">
        <v>5</v>
      </c>
      <c r="F2264" s="1191">
        <v>44183</v>
      </c>
      <c r="G2264" s="1179">
        <v>44193</v>
      </c>
      <c r="H2264" s="917"/>
      <c r="I2264" s="1189" t="s">
        <v>511</v>
      </c>
      <c r="J2264" s="1268">
        <v>301</v>
      </c>
      <c r="K2264" s="1114">
        <v>13</v>
      </c>
      <c r="L2264" s="1071">
        <v>64</v>
      </c>
      <c r="M2264" s="474"/>
      <c r="N2264" s="474"/>
      <c r="O2264" s="1185"/>
      <c r="P2264" s="1185" t="s">
        <v>15861</v>
      </c>
      <c r="Q2264" s="1169"/>
      <c r="R2264" s="1169" t="s">
        <v>15862</v>
      </c>
    </row>
    <row r="2265" spans="1:18" x14ac:dyDescent="0.25">
      <c r="A2265" s="1176">
        <v>98782</v>
      </c>
      <c r="B2265" s="1234">
        <v>7591</v>
      </c>
      <c r="C2265" s="1277">
        <v>50</v>
      </c>
      <c r="D2265" s="1191">
        <v>44182</v>
      </c>
      <c r="E2265" s="1189">
        <v>5</v>
      </c>
      <c r="F2265" s="1191">
        <v>44183</v>
      </c>
      <c r="G2265" s="1162">
        <v>44193</v>
      </c>
      <c r="H2265" s="917">
        <v>44189</v>
      </c>
      <c r="I2265" s="1189" t="s">
        <v>511</v>
      </c>
      <c r="J2265" s="1268">
        <v>647</v>
      </c>
      <c r="K2265" s="1114">
        <v>3</v>
      </c>
      <c r="L2265" s="1071">
        <v>111</v>
      </c>
      <c r="M2265" s="474"/>
      <c r="N2265" s="474"/>
      <c r="O2265" s="1185"/>
      <c r="P2265" s="1185" t="s">
        <v>15855</v>
      </c>
      <c r="Q2265" s="1169"/>
      <c r="R2265" s="1169" t="s">
        <v>15862</v>
      </c>
    </row>
    <row r="2266" spans="1:18" x14ac:dyDescent="0.25">
      <c r="A2266" s="746">
        <v>98578</v>
      </c>
      <c r="B2266" s="1278">
        <v>6844.4</v>
      </c>
      <c r="C2266" s="1278">
        <v>7</v>
      </c>
      <c r="D2266" s="1279">
        <v>44174</v>
      </c>
      <c r="E2266" s="1280">
        <v>3</v>
      </c>
      <c r="F2266" s="1279" t="s">
        <v>13655</v>
      </c>
      <c r="G2266" s="1281">
        <v>44186</v>
      </c>
      <c r="H2266" s="1282">
        <v>44189</v>
      </c>
      <c r="I2266" s="1280" t="s">
        <v>511</v>
      </c>
      <c r="J2266" s="477">
        <v>1602</v>
      </c>
      <c r="K2266" s="1283">
        <v>21</v>
      </c>
      <c r="L2266" s="1284">
        <v>251</v>
      </c>
      <c r="M2266" s="538"/>
      <c r="N2266" s="538"/>
      <c r="O2266" s="1285"/>
      <c r="P2266" s="1285" t="s">
        <v>15861</v>
      </c>
      <c r="Q2266" s="1286"/>
      <c r="R2266" s="1169" t="s">
        <v>15862</v>
      </c>
    </row>
    <row r="2267" spans="1:18" x14ac:dyDescent="0.25">
      <c r="A2267" s="1176">
        <v>98265</v>
      </c>
      <c r="B2267" s="1234">
        <v>4116.7</v>
      </c>
      <c r="C2267" s="1234">
        <v>15</v>
      </c>
      <c r="D2267" s="1178">
        <v>44180</v>
      </c>
      <c r="E2267" s="1113">
        <v>5</v>
      </c>
      <c r="F2267" s="1178">
        <v>44182</v>
      </c>
      <c r="G2267" s="1179">
        <v>44189</v>
      </c>
      <c r="H2267" s="917"/>
      <c r="I2267" s="1113" t="s">
        <v>511</v>
      </c>
      <c r="J2267" s="1234">
        <v>1238</v>
      </c>
      <c r="K2267" s="1287">
        <v>26</v>
      </c>
      <c r="L2267" s="1287">
        <v>57</v>
      </c>
      <c r="M2267" s="1287">
        <v>1</v>
      </c>
      <c r="N2267" s="1288">
        <v>1</v>
      </c>
      <c r="O2267" s="1289"/>
      <c r="P2267" s="1183" t="s">
        <v>15863</v>
      </c>
      <c r="Q2267" s="1184"/>
      <c r="R2267" s="1184" t="s">
        <v>14468</v>
      </c>
    </row>
    <row r="2268" spans="1:18" x14ac:dyDescent="0.25">
      <c r="A2268" s="1176">
        <v>98626</v>
      </c>
      <c r="B2268" s="1234">
        <v>11546</v>
      </c>
      <c r="C2268" s="1234">
        <v>50</v>
      </c>
      <c r="D2268" s="1178">
        <v>44180</v>
      </c>
      <c r="E2268" s="1113">
        <v>10</v>
      </c>
      <c r="F2268" s="1178" t="s">
        <v>13655</v>
      </c>
      <c r="G2268" s="1179">
        <v>44193</v>
      </c>
      <c r="H2268" s="1174"/>
      <c r="I2268" s="1113" t="s">
        <v>511</v>
      </c>
      <c r="J2268" s="1234">
        <v>1053</v>
      </c>
      <c r="K2268" s="1287">
        <v>0</v>
      </c>
      <c r="L2268" s="1287">
        <v>219</v>
      </c>
      <c r="M2268" s="1290">
        <v>2</v>
      </c>
      <c r="N2268" s="1291">
        <v>3</v>
      </c>
      <c r="O2268" s="1292"/>
      <c r="P2268" s="1183" t="s">
        <v>15861</v>
      </c>
      <c r="Q2268" s="1184"/>
      <c r="R2268" s="1184" t="s">
        <v>14468</v>
      </c>
    </row>
    <row r="2269" spans="1:18" x14ac:dyDescent="0.25">
      <c r="A2269" s="1097">
        <v>98801</v>
      </c>
      <c r="B2269" s="909">
        <v>3589.5</v>
      </c>
      <c r="C2269" s="1293">
        <v>30</v>
      </c>
      <c r="D2269" s="913">
        <v>44186</v>
      </c>
      <c r="E2269" s="914">
        <v>5</v>
      </c>
      <c r="F2269" s="913">
        <v>44180</v>
      </c>
      <c r="G2269" s="228">
        <v>44187</v>
      </c>
      <c r="H2269" s="917"/>
      <c r="I2269" s="914" t="s">
        <v>511</v>
      </c>
      <c r="J2269" s="1234">
        <v>324</v>
      </c>
      <c r="K2269" s="1287">
        <v>18</v>
      </c>
      <c r="L2269" s="1287">
        <v>71</v>
      </c>
      <c r="M2269" s="1287">
        <v>0</v>
      </c>
      <c r="N2269" s="1287">
        <v>2</v>
      </c>
      <c r="O2269" s="1289"/>
      <c r="P2269" s="1183" t="s">
        <v>15864</v>
      </c>
      <c r="Q2269" s="1184" t="s">
        <v>15659</v>
      </c>
      <c r="R2269" s="1184" t="s">
        <v>14477</v>
      </c>
    </row>
    <row r="2270" spans="1:18" x14ac:dyDescent="0.25">
      <c r="A2270" s="714">
        <v>98192</v>
      </c>
      <c r="B2270" s="600">
        <v>1950</v>
      </c>
      <c r="C2270" s="600">
        <v>350</v>
      </c>
      <c r="D2270" s="604">
        <v>44180</v>
      </c>
      <c r="E2270" s="607">
        <v>20</v>
      </c>
      <c r="F2270" s="604">
        <v>44166</v>
      </c>
      <c r="G2270" s="605">
        <v>44194</v>
      </c>
      <c r="H2270" s="500"/>
      <c r="I2270" s="607" t="s">
        <v>511</v>
      </c>
      <c r="J2270" s="600">
        <v>65</v>
      </c>
      <c r="K2270" s="1294">
        <v>0</v>
      </c>
      <c r="L2270" s="1294">
        <v>19</v>
      </c>
      <c r="M2270" s="1294"/>
      <c r="N2270" s="1294"/>
      <c r="O2270" s="1295"/>
      <c r="P2270" s="1185" t="s">
        <v>15865</v>
      </c>
      <c r="Q2270" s="1169"/>
      <c r="R2270" s="1169" t="s">
        <v>15866</v>
      </c>
    </row>
    <row r="2271" spans="1:18" x14ac:dyDescent="0.25">
      <c r="A2271" s="1176">
        <v>96986</v>
      </c>
      <c r="B2271" s="1234">
        <v>2072.4</v>
      </c>
      <c r="C2271" s="1234">
        <v>200</v>
      </c>
      <c r="D2271" s="1178">
        <v>44180</v>
      </c>
      <c r="E2271" s="1113">
        <v>10</v>
      </c>
      <c r="F2271" s="1178" t="s">
        <v>13655</v>
      </c>
      <c r="G2271" s="1179">
        <v>44182</v>
      </c>
      <c r="H2271" s="1112"/>
      <c r="I2271" s="1113" t="s">
        <v>511</v>
      </c>
      <c r="J2271" s="1234">
        <v>5</v>
      </c>
      <c r="K2271" s="1287">
        <v>4</v>
      </c>
      <c r="L2271" s="1287">
        <v>6</v>
      </c>
      <c r="M2271" s="1287"/>
      <c r="N2271" s="1287"/>
      <c r="O2271" s="1289"/>
      <c r="P2271" s="1183" t="s">
        <v>15854</v>
      </c>
      <c r="Q2271" s="1184"/>
      <c r="R2271" s="1184" t="s">
        <v>15397</v>
      </c>
    </row>
    <row r="2272" spans="1:18" x14ac:dyDescent="0.25">
      <c r="A2272" s="307">
        <v>98269</v>
      </c>
      <c r="B2272" s="684">
        <v>5124.8</v>
      </c>
      <c r="C2272" s="684">
        <v>40</v>
      </c>
      <c r="D2272" s="686">
        <v>44181</v>
      </c>
      <c r="E2272" s="687">
        <v>3</v>
      </c>
      <c r="F2272" s="686"/>
      <c r="G2272" s="688">
        <v>44181</v>
      </c>
      <c r="H2272" s="476"/>
      <c r="I2272" s="687" t="s">
        <v>511</v>
      </c>
      <c r="J2272" s="684">
        <v>390</v>
      </c>
      <c r="K2272" s="1296">
        <v>5</v>
      </c>
      <c r="L2272" s="1296">
        <v>127</v>
      </c>
      <c r="M2272" s="1296">
        <v>2</v>
      </c>
      <c r="N2272" s="1297">
        <v>2</v>
      </c>
      <c r="O2272" s="1298"/>
      <c r="P2272" s="1266" t="s">
        <v>15867</v>
      </c>
      <c r="Q2272" s="1199"/>
      <c r="R2272" s="1199" t="s">
        <v>14489</v>
      </c>
    </row>
    <row r="2273" spans="1:18" x14ac:dyDescent="0.25">
      <c r="A2273" s="1299">
        <v>97190</v>
      </c>
      <c r="B2273" s="1300">
        <v>20095.63</v>
      </c>
      <c r="C2273" s="1300">
        <v>79</v>
      </c>
      <c r="D2273" s="1301">
        <v>44144</v>
      </c>
      <c r="E2273" s="1302">
        <v>10</v>
      </c>
      <c r="F2273" s="570">
        <v>44134</v>
      </c>
      <c r="G2273" s="1303">
        <v>44148</v>
      </c>
      <c r="H2273" s="570">
        <v>44181</v>
      </c>
      <c r="I2273" s="573" t="s">
        <v>511</v>
      </c>
      <c r="J2273" s="1300">
        <v>924</v>
      </c>
      <c r="K2273" s="1304">
        <v>7</v>
      </c>
      <c r="L2273" s="1304">
        <v>187</v>
      </c>
      <c r="M2273" s="1305">
        <v>2</v>
      </c>
      <c r="N2273" s="1306">
        <v>3</v>
      </c>
      <c r="O2273" s="1307"/>
      <c r="P2273" s="1308" t="s">
        <v>15868</v>
      </c>
      <c r="Q2273" s="1309" t="s">
        <v>15724</v>
      </c>
      <c r="R2273" s="1309" t="s">
        <v>14489</v>
      </c>
    </row>
    <row r="2274" spans="1:18" x14ac:dyDescent="0.25">
      <c r="A2274" s="1176">
        <v>98407</v>
      </c>
      <c r="B2274" s="1234">
        <v>3707.2</v>
      </c>
      <c r="C2274" s="1234">
        <v>80</v>
      </c>
      <c r="D2274" s="1178">
        <v>44180</v>
      </c>
      <c r="E2274" s="1113">
        <v>10</v>
      </c>
      <c r="F2274" s="1178">
        <v>44165</v>
      </c>
      <c r="G2274" s="1179">
        <v>44179</v>
      </c>
      <c r="H2274" s="1174"/>
      <c r="I2274" s="1113" t="s">
        <v>511</v>
      </c>
      <c r="J2274" s="1234">
        <v>202</v>
      </c>
      <c r="K2274" s="1287">
        <v>0</v>
      </c>
      <c r="L2274" s="1287">
        <v>35</v>
      </c>
      <c r="M2274" s="1287">
        <v>1</v>
      </c>
      <c r="N2274" s="1287">
        <v>1</v>
      </c>
      <c r="O2274" s="1289"/>
      <c r="P2274" s="1183" t="s">
        <v>3992</v>
      </c>
      <c r="Q2274" s="1184"/>
      <c r="R2274" s="1184" t="s">
        <v>14499</v>
      </c>
    </row>
    <row r="2275" spans="1:18" x14ac:dyDescent="0.25">
      <c r="A2275" s="1176">
        <v>93217</v>
      </c>
      <c r="B2275" s="1234">
        <v>2514.98</v>
      </c>
      <c r="C2275" s="1177" t="s">
        <v>3583</v>
      </c>
      <c r="D2275" s="1178">
        <v>44180</v>
      </c>
      <c r="E2275" s="1113">
        <v>10</v>
      </c>
      <c r="F2275" s="1178">
        <v>44172</v>
      </c>
      <c r="G2275" s="1179">
        <v>44179</v>
      </c>
      <c r="H2275" s="1174"/>
      <c r="I2275" s="1113" t="s">
        <v>511</v>
      </c>
      <c r="J2275" s="1177">
        <v>323</v>
      </c>
      <c r="K2275" s="1180">
        <v>13</v>
      </c>
      <c r="L2275" s="1180">
        <v>71</v>
      </c>
      <c r="M2275" s="1180">
        <v>0</v>
      </c>
      <c r="N2275" s="1181">
        <v>2</v>
      </c>
      <c r="O2275" s="1182"/>
      <c r="P2275" s="1183" t="s">
        <v>3992</v>
      </c>
      <c r="Q2275" s="1184" t="s">
        <v>15659</v>
      </c>
      <c r="R2275" s="1184" t="s">
        <v>14499</v>
      </c>
    </row>
    <row r="2276" spans="1:18" x14ac:dyDescent="0.25">
      <c r="A2276" s="1176">
        <v>98067</v>
      </c>
      <c r="B2276" s="1234">
        <v>6521.6</v>
      </c>
      <c r="C2276" s="1234">
        <v>11</v>
      </c>
      <c r="D2276" s="1178">
        <v>44159</v>
      </c>
      <c r="E2276" s="1113">
        <v>5</v>
      </c>
      <c r="F2276" s="1178">
        <v>44172</v>
      </c>
      <c r="G2276" s="1179">
        <v>44179</v>
      </c>
      <c r="H2276" s="1112"/>
      <c r="I2276" s="1113" t="s">
        <v>511</v>
      </c>
      <c r="J2276" s="1234">
        <v>1500</v>
      </c>
      <c r="K2276" s="1287">
        <v>23</v>
      </c>
      <c r="L2276" s="1287">
        <v>260</v>
      </c>
      <c r="M2276" s="1290">
        <v>2</v>
      </c>
      <c r="N2276" s="1291">
        <v>3</v>
      </c>
      <c r="O2276" s="1292"/>
      <c r="P2276" s="1183" t="s">
        <v>15868</v>
      </c>
      <c r="Q2276" s="1184" t="s">
        <v>15724</v>
      </c>
      <c r="R2276" s="1184" t="s">
        <v>14499</v>
      </c>
    </row>
    <row r="2277" spans="1:18" x14ac:dyDescent="0.25">
      <c r="A2277" s="1176">
        <v>98233</v>
      </c>
      <c r="B2277" s="1234">
        <v>6891</v>
      </c>
      <c r="C2277" s="1234">
        <v>25</v>
      </c>
      <c r="D2277" s="1178">
        <v>44173</v>
      </c>
      <c r="E2277" s="1113">
        <v>15</v>
      </c>
      <c r="F2277" s="1178">
        <v>44159</v>
      </c>
      <c r="G2277" s="1179">
        <v>44179</v>
      </c>
      <c r="H2277" s="1174"/>
      <c r="I2277" s="1113" t="s">
        <v>511</v>
      </c>
      <c r="J2277" s="1234">
        <v>785</v>
      </c>
      <c r="K2277" s="1287">
        <v>36</v>
      </c>
      <c r="L2277" s="1287">
        <v>131</v>
      </c>
      <c r="M2277" s="1287">
        <v>1</v>
      </c>
      <c r="N2277" s="1287">
        <v>2</v>
      </c>
      <c r="O2277" s="1289"/>
      <c r="P2277" s="1183" t="s">
        <v>3992</v>
      </c>
      <c r="Q2277" s="1184"/>
      <c r="R2277" s="1184" t="s">
        <v>14499</v>
      </c>
    </row>
    <row r="2278" spans="1:18" x14ac:dyDescent="0.25">
      <c r="A2278" s="1176">
        <v>98026</v>
      </c>
      <c r="B2278" s="1234">
        <v>3318.85</v>
      </c>
      <c r="C2278" s="1234">
        <v>45</v>
      </c>
      <c r="D2278" s="1178">
        <v>44174</v>
      </c>
      <c r="E2278" s="1113">
        <v>10</v>
      </c>
      <c r="F2278" s="1178" t="s">
        <v>13655</v>
      </c>
      <c r="G2278" s="1179">
        <v>44179</v>
      </c>
      <c r="H2278" s="1112"/>
      <c r="I2278" s="1113" t="s">
        <v>511</v>
      </c>
      <c r="J2278" s="1234">
        <v>240</v>
      </c>
      <c r="K2278" s="1287">
        <v>15</v>
      </c>
      <c r="L2278" s="1287">
        <v>95</v>
      </c>
      <c r="M2278" s="1287"/>
      <c r="N2278" s="1287"/>
      <c r="O2278" s="1289"/>
      <c r="P2278" s="1183" t="s">
        <v>15869</v>
      </c>
      <c r="Q2278" s="1184"/>
      <c r="R2278" s="1184" t="s">
        <v>15870</v>
      </c>
    </row>
    <row r="2279" spans="1:18" x14ac:dyDescent="0.25">
      <c r="A2279" s="1176">
        <v>96768</v>
      </c>
      <c r="B2279" s="1234">
        <v>5156</v>
      </c>
      <c r="C2279" s="1234">
        <v>50</v>
      </c>
      <c r="D2279" s="1178">
        <v>44174</v>
      </c>
      <c r="E2279" s="1113">
        <v>10</v>
      </c>
      <c r="F2279" s="1178">
        <v>44158</v>
      </c>
      <c r="G2279" s="1179">
        <v>44174</v>
      </c>
      <c r="H2279" s="1112">
        <v>44176</v>
      </c>
      <c r="I2279" s="1113" t="s">
        <v>511</v>
      </c>
      <c r="J2279" s="1234">
        <v>414</v>
      </c>
      <c r="K2279" s="1287">
        <v>34</v>
      </c>
      <c r="L2279" s="1287">
        <v>74</v>
      </c>
      <c r="M2279" s="1287">
        <v>1</v>
      </c>
      <c r="N2279" s="1287">
        <v>1</v>
      </c>
      <c r="O2279" s="1289"/>
      <c r="P2279" s="1183" t="s">
        <v>12469</v>
      </c>
      <c r="Q2279" s="1184"/>
      <c r="R2279" s="1184" t="s">
        <v>15870</v>
      </c>
    </row>
    <row r="2280" spans="1:18" x14ac:dyDescent="0.25">
      <c r="A2280" s="1176">
        <v>97196</v>
      </c>
      <c r="B2280" s="1190">
        <v>2159.09</v>
      </c>
      <c r="C2280" s="1190">
        <v>100</v>
      </c>
      <c r="D2280" s="1191">
        <v>44154</v>
      </c>
      <c r="E2280" s="1189">
        <v>10</v>
      </c>
      <c r="F2280" s="1191">
        <v>44158</v>
      </c>
      <c r="G2280" s="1179">
        <v>44174</v>
      </c>
      <c r="H2280" s="1112"/>
      <c r="I2280" s="1189" t="s">
        <v>511</v>
      </c>
      <c r="J2280" s="1190">
        <v>114</v>
      </c>
      <c r="K2280" s="1310">
        <v>4</v>
      </c>
      <c r="L2280" s="1310">
        <v>52</v>
      </c>
      <c r="M2280" s="1310">
        <v>0</v>
      </c>
      <c r="N2280" s="1310">
        <v>2</v>
      </c>
      <c r="O2280" s="1289"/>
      <c r="P2280" s="1183" t="s">
        <v>15871</v>
      </c>
      <c r="Q2280" s="1184" t="s">
        <v>15659</v>
      </c>
      <c r="R2280" s="1184" t="s">
        <v>15406</v>
      </c>
    </row>
    <row r="2281" spans="1:18" x14ac:dyDescent="0.25">
      <c r="A2281" s="1176">
        <v>97196</v>
      </c>
      <c r="B2281" s="1190">
        <v>6477.28</v>
      </c>
      <c r="C2281" s="1190">
        <v>300</v>
      </c>
      <c r="D2281" s="1191">
        <v>44154</v>
      </c>
      <c r="E2281" s="1189">
        <v>10</v>
      </c>
      <c r="F2281" s="1191">
        <v>44158</v>
      </c>
      <c r="G2281" s="1179">
        <v>44174</v>
      </c>
      <c r="H2281" s="1112"/>
      <c r="I2281" s="1189" t="s">
        <v>511</v>
      </c>
      <c r="J2281" s="1190">
        <v>114</v>
      </c>
      <c r="K2281" s="1310">
        <v>4</v>
      </c>
      <c r="L2281" s="1310">
        <v>52</v>
      </c>
      <c r="M2281" s="1310">
        <v>0</v>
      </c>
      <c r="N2281" s="1310">
        <v>2</v>
      </c>
      <c r="O2281" s="1289"/>
      <c r="P2281" s="1183" t="s">
        <v>15871</v>
      </c>
      <c r="Q2281" s="1184" t="s">
        <v>15659</v>
      </c>
      <c r="R2281" s="1184" t="s">
        <v>15406</v>
      </c>
    </row>
    <row r="2282" spans="1:18" x14ac:dyDescent="0.25">
      <c r="A2282" s="307">
        <v>97963</v>
      </c>
      <c r="B2282" s="684">
        <v>4397.8</v>
      </c>
      <c r="C2282" s="979">
        <v>32</v>
      </c>
      <c r="D2282" s="686">
        <v>44154</v>
      </c>
      <c r="E2282" s="687">
        <v>5</v>
      </c>
      <c r="F2282" s="476">
        <v>44148</v>
      </c>
      <c r="G2282" s="688">
        <v>44174</v>
      </c>
      <c r="H2282" s="1204"/>
      <c r="I2282" s="477" t="s">
        <v>511</v>
      </c>
      <c r="J2282" s="979">
        <v>357</v>
      </c>
      <c r="K2282" s="1311">
        <v>1</v>
      </c>
      <c r="L2282" s="1311">
        <v>98</v>
      </c>
      <c r="M2282" s="1311">
        <v>2</v>
      </c>
      <c r="N2282" s="1311">
        <v>2</v>
      </c>
      <c r="O2282" s="1312"/>
      <c r="P2282" s="1214" t="s">
        <v>15872</v>
      </c>
      <c r="Q2282" s="1199"/>
      <c r="R2282" s="1199" t="s">
        <v>14512</v>
      </c>
    </row>
    <row r="2283" spans="1:18" x14ac:dyDescent="0.25">
      <c r="A2283" s="307">
        <v>98089</v>
      </c>
      <c r="B2283" s="684">
        <v>3465.6</v>
      </c>
      <c r="C2283" s="684">
        <v>8</v>
      </c>
      <c r="D2283" s="686">
        <v>44173</v>
      </c>
      <c r="E2283" s="687">
        <v>3</v>
      </c>
      <c r="F2283" s="686">
        <v>44168</v>
      </c>
      <c r="G2283" s="688">
        <v>44173</v>
      </c>
      <c r="H2283" s="1204"/>
      <c r="I2283" s="687" t="s">
        <v>511</v>
      </c>
      <c r="J2283" s="684">
        <v>700</v>
      </c>
      <c r="K2283" s="1296">
        <v>24</v>
      </c>
      <c r="L2283" s="1296">
        <v>167</v>
      </c>
      <c r="M2283" s="1296">
        <v>1</v>
      </c>
      <c r="N2283" s="1296">
        <v>2</v>
      </c>
      <c r="O2283" s="1298"/>
      <c r="P2283" s="1266" t="s">
        <v>15873</v>
      </c>
      <c r="Q2283" s="1199" t="s">
        <v>15724</v>
      </c>
      <c r="R2283" s="1199" t="s">
        <v>14512</v>
      </c>
    </row>
    <row r="2284" spans="1:18" x14ac:dyDescent="0.25">
      <c r="A2284" s="1176">
        <v>98420</v>
      </c>
      <c r="B2284" s="1234">
        <v>5166.8999999999996</v>
      </c>
      <c r="C2284" s="1234">
        <v>90</v>
      </c>
      <c r="D2284" s="1178">
        <v>44173</v>
      </c>
      <c r="E2284" s="1113">
        <v>5</v>
      </c>
      <c r="F2284" s="1178">
        <v>44166</v>
      </c>
      <c r="G2284" s="1179">
        <v>44173</v>
      </c>
      <c r="H2284" s="1112"/>
      <c r="I2284" s="1113" t="s">
        <v>511</v>
      </c>
      <c r="J2284" s="1234">
        <v>336</v>
      </c>
      <c r="K2284" s="1287">
        <v>0</v>
      </c>
      <c r="L2284" s="1287">
        <v>73</v>
      </c>
      <c r="M2284" s="1287">
        <v>2</v>
      </c>
      <c r="N2284" s="1287">
        <v>2</v>
      </c>
      <c r="O2284" s="1289"/>
      <c r="P2284" s="1183" t="s">
        <v>15873</v>
      </c>
      <c r="Q2284" s="1184" t="s">
        <v>15724</v>
      </c>
      <c r="R2284" s="1184" t="s">
        <v>14512</v>
      </c>
    </row>
    <row r="2285" spans="1:18" x14ac:dyDescent="0.25">
      <c r="A2285" s="1176">
        <v>97188</v>
      </c>
      <c r="B2285" s="1213">
        <v>702</v>
      </c>
      <c r="C2285" s="1213" t="s">
        <v>15874</v>
      </c>
      <c r="D2285" s="1191">
        <v>44158</v>
      </c>
      <c r="E2285" s="1189">
        <v>10</v>
      </c>
      <c r="F2285" s="1191">
        <v>44158</v>
      </c>
      <c r="G2285" s="1162">
        <v>44167</v>
      </c>
      <c r="H2285" s="1112"/>
      <c r="I2285" s="1189" t="s">
        <v>511</v>
      </c>
      <c r="J2285" s="1213">
        <v>52</v>
      </c>
      <c r="K2285" s="1313">
        <v>1</v>
      </c>
      <c r="L2285" s="1313">
        <v>29</v>
      </c>
      <c r="M2285" s="1313">
        <v>0</v>
      </c>
      <c r="N2285" s="1313">
        <v>1</v>
      </c>
      <c r="O2285" s="1182"/>
      <c r="P2285" s="1183" t="s">
        <v>15871</v>
      </c>
      <c r="Q2285" s="1184"/>
      <c r="R2285" s="1184" t="s">
        <v>15875</v>
      </c>
    </row>
    <row r="2286" spans="1:18" x14ac:dyDescent="0.25">
      <c r="A2286" s="1254">
        <v>97187</v>
      </c>
      <c r="B2286" s="1314">
        <v>730</v>
      </c>
      <c r="C2286" s="1315" t="s">
        <v>15874</v>
      </c>
      <c r="D2286" s="1259">
        <v>44165</v>
      </c>
      <c r="E2286" s="1260">
        <v>5</v>
      </c>
      <c r="F2286" s="1256">
        <v>44165</v>
      </c>
      <c r="G2286" s="1258">
        <v>44167</v>
      </c>
      <c r="H2286" s="1259"/>
      <c r="I2286" s="1257" t="s">
        <v>511</v>
      </c>
      <c r="J2286" s="1315">
        <v>60</v>
      </c>
      <c r="K2286" s="1316">
        <v>2</v>
      </c>
      <c r="L2286" s="1316">
        <v>32</v>
      </c>
      <c r="M2286" s="1316">
        <v>1</v>
      </c>
      <c r="N2286" s="1316">
        <v>1</v>
      </c>
      <c r="O2286" s="1317"/>
      <c r="P2286" s="1261" t="s">
        <v>15876</v>
      </c>
      <c r="Q2286" s="1262" t="s">
        <v>15724</v>
      </c>
      <c r="R2286" s="1262" t="s">
        <v>15875</v>
      </c>
    </row>
    <row r="2287" spans="1:18" x14ac:dyDescent="0.25">
      <c r="A2287" s="746">
        <v>98537</v>
      </c>
      <c r="B2287" s="1278">
        <v>4820.75</v>
      </c>
      <c r="C2287" s="1278">
        <v>25</v>
      </c>
      <c r="D2287" s="1279">
        <v>44172</v>
      </c>
      <c r="E2287" s="1280">
        <v>3</v>
      </c>
      <c r="F2287" s="1279">
        <v>44169</v>
      </c>
      <c r="G2287" s="1281">
        <v>44172</v>
      </c>
      <c r="H2287" s="1282" t="s">
        <v>511</v>
      </c>
      <c r="I2287" s="1280" t="s">
        <v>13656</v>
      </c>
      <c r="J2287" s="1278">
        <v>354</v>
      </c>
      <c r="K2287" s="1318">
        <v>21</v>
      </c>
      <c r="L2287" s="1318">
        <v>131</v>
      </c>
      <c r="M2287" s="1318">
        <v>2</v>
      </c>
      <c r="N2287" s="1318">
        <v>1</v>
      </c>
      <c r="O2287" s="1319"/>
      <c r="P2287" s="1320" t="s">
        <v>30</v>
      </c>
      <c r="Q2287" s="1321"/>
      <c r="R2287" s="1199" t="s">
        <v>14523</v>
      </c>
    </row>
    <row r="2288" spans="1:18" x14ac:dyDescent="0.25">
      <c r="A2288" s="1176">
        <v>96769</v>
      </c>
      <c r="B2288" s="1190">
        <v>1800</v>
      </c>
      <c r="C2288" s="1190">
        <v>450</v>
      </c>
      <c r="D2288" s="1191">
        <v>44174</v>
      </c>
      <c r="E2288" s="1189">
        <v>10</v>
      </c>
      <c r="F2288" s="1178">
        <v>44155</v>
      </c>
      <c r="G2288" s="1179">
        <v>44169</v>
      </c>
      <c r="H2288" s="1112"/>
      <c r="I2288" s="1113" t="s">
        <v>511</v>
      </c>
      <c r="J2288" s="1190">
        <v>8</v>
      </c>
      <c r="K2288" s="1310">
        <v>2</v>
      </c>
      <c r="L2288" s="1310">
        <v>4</v>
      </c>
      <c r="M2288" s="1310">
        <v>1</v>
      </c>
      <c r="N2288" s="1310">
        <v>1</v>
      </c>
      <c r="O2288" s="1289"/>
      <c r="P2288" s="1183" t="s">
        <v>15876</v>
      </c>
      <c r="Q2288" s="1184"/>
      <c r="R2288" s="1184" t="s">
        <v>15413</v>
      </c>
    </row>
    <row r="2289" spans="1:18" x14ac:dyDescent="0.25">
      <c r="A2289" s="307">
        <v>98415</v>
      </c>
      <c r="B2289" s="475">
        <v>18735</v>
      </c>
      <c r="C2289" s="475">
        <v>300</v>
      </c>
      <c r="D2289" s="476">
        <v>44168</v>
      </c>
      <c r="E2289" s="477">
        <v>3</v>
      </c>
      <c r="F2289" s="686">
        <v>44165</v>
      </c>
      <c r="G2289" s="688">
        <v>44168</v>
      </c>
      <c r="H2289" s="686"/>
      <c r="I2289" s="687" t="s">
        <v>511</v>
      </c>
      <c r="J2289" s="475">
        <v>20</v>
      </c>
      <c r="K2289" s="1322">
        <v>3</v>
      </c>
      <c r="L2289" s="1322">
        <v>16</v>
      </c>
      <c r="M2289" s="1322"/>
      <c r="N2289" s="1322"/>
      <c r="O2289" s="1298"/>
      <c r="P2289" s="1266" t="s">
        <v>15877</v>
      </c>
      <c r="Q2289" s="1199" t="s">
        <v>15724</v>
      </c>
      <c r="R2289" s="1199" t="s">
        <v>15413</v>
      </c>
    </row>
    <row r="2290" spans="1:18" x14ac:dyDescent="0.25">
      <c r="A2290" s="1176">
        <v>98112</v>
      </c>
      <c r="B2290" s="1190">
        <v>3933</v>
      </c>
      <c r="C2290" s="1190">
        <v>100</v>
      </c>
      <c r="D2290" s="1191">
        <v>44167</v>
      </c>
      <c r="E2290" s="1189">
        <v>5</v>
      </c>
      <c r="F2290" s="1178">
        <v>44158</v>
      </c>
      <c r="G2290" s="1179">
        <v>44167</v>
      </c>
      <c r="H2290" s="1112"/>
      <c r="I2290" s="1113" t="s">
        <v>511</v>
      </c>
      <c r="J2290" s="1190">
        <v>163</v>
      </c>
      <c r="K2290" s="1310">
        <v>0</v>
      </c>
      <c r="L2290" s="1310">
        <v>48</v>
      </c>
      <c r="M2290" s="1310">
        <v>1</v>
      </c>
      <c r="N2290" s="1310">
        <v>1</v>
      </c>
      <c r="O2290" s="1289"/>
      <c r="P2290" s="1183" t="s">
        <v>12474</v>
      </c>
      <c r="Q2290" s="1184"/>
      <c r="R2290" s="1184" t="s">
        <v>14535</v>
      </c>
    </row>
    <row r="2291" spans="1:18" x14ac:dyDescent="0.25">
      <c r="A2291" s="1176">
        <v>97993</v>
      </c>
      <c r="B2291" s="1234">
        <v>3947.2</v>
      </c>
      <c r="C2291" s="1234">
        <v>240</v>
      </c>
      <c r="D2291" s="1178">
        <v>44159</v>
      </c>
      <c r="E2291" s="1113">
        <v>5</v>
      </c>
      <c r="F2291" s="1191">
        <v>44158</v>
      </c>
      <c r="G2291" s="1179">
        <v>44167</v>
      </c>
      <c r="H2291" s="1112"/>
      <c r="I2291" s="1189" t="s">
        <v>511</v>
      </c>
      <c r="J2291" s="1234">
        <v>60</v>
      </c>
      <c r="K2291" s="1287">
        <v>0</v>
      </c>
      <c r="L2291" s="1287">
        <v>27</v>
      </c>
      <c r="M2291" s="1287"/>
      <c r="N2291" s="1287"/>
      <c r="O2291" s="1289"/>
      <c r="P2291" s="1183" t="s">
        <v>15876</v>
      </c>
      <c r="Q2291" s="1184"/>
      <c r="R2291" s="1184" t="s">
        <v>14535</v>
      </c>
    </row>
    <row r="2292" spans="1:18" x14ac:dyDescent="0.25">
      <c r="A2292" s="1176">
        <v>95129</v>
      </c>
      <c r="B2292" s="1234">
        <v>7500</v>
      </c>
      <c r="C2292" s="1234">
        <v>190</v>
      </c>
      <c r="D2292" s="1178"/>
      <c r="E2292" s="1113">
        <v>10</v>
      </c>
      <c r="F2292" s="1178">
        <v>44151</v>
      </c>
      <c r="G2292" s="1179">
        <v>44165</v>
      </c>
      <c r="H2292" s="1112">
        <v>44167</v>
      </c>
      <c r="I2292" s="1113" t="s">
        <v>511</v>
      </c>
      <c r="J2292" s="1234">
        <v>299</v>
      </c>
      <c r="K2292" s="1287">
        <v>4</v>
      </c>
      <c r="L2292" s="1287">
        <v>87</v>
      </c>
      <c r="M2292" s="1287"/>
      <c r="N2292" s="1287"/>
      <c r="O2292" s="1289"/>
      <c r="P2292" s="1183" t="s">
        <v>15878</v>
      </c>
      <c r="Q2292" s="1184"/>
      <c r="R2292" s="1184"/>
    </row>
    <row r="2293" spans="1:18" x14ac:dyDescent="0.25">
      <c r="A2293" s="1176">
        <v>97933</v>
      </c>
      <c r="B2293" s="1234">
        <v>2731.2</v>
      </c>
      <c r="C2293" s="1234">
        <v>16</v>
      </c>
      <c r="D2293" s="1178">
        <v>44166</v>
      </c>
      <c r="E2293" s="1113">
        <v>5</v>
      </c>
      <c r="F2293" s="1178">
        <v>44155</v>
      </c>
      <c r="G2293" s="1179">
        <v>44166</v>
      </c>
      <c r="H2293" s="1112"/>
      <c r="I2293" s="1113" t="s">
        <v>511</v>
      </c>
      <c r="J2293" s="842"/>
      <c r="K2293" s="1114"/>
      <c r="L2293" s="1071"/>
      <c r="M2293" s="474"/>
      <c r="N2293" s="474"/>
      <c r="O2293" s="1185"/>
      <c r="P2293" s="1183" t="s">
        <v>15879</v>
      </c>
      <c r="Q2293" s="1184"/>
      <c r="R2293" s="1184" t="s">
        <v>14545</v>
      </c>
    </row>
    <row r="2294" spans="1:18" x14ac:dyDescent="0.25">
      <c r="A2294" s="1176">
        <v>97925</v>
      </c>
      <c r="B2294" s="1234">
        <v>3860.25</v>
      </c>
      <c r="C2294" s="1234">
        <v>5</v>
      </c>
      <c r="D2294" s="1178">
        <v>44166</v>
      </c>
      <c r="E2294" s="1113">
        <v>5</v>
      </c>
      <c r="F2294" s="1178">
        <v>44154</v>
      </c>
      <c r="G2294" s="1179">
        <v>44161</v>
      </c>
      <c r="H2294" s="1174">
        <v>44160</v>
      </c>
      <c r="I2294" s="1113" t="s">
        <v>511</v>
      </c>
      <c r="J2294" s="1019"/>
      <c r="K2294" s="1188"/>
      <c r="L2294" s="1071"/>
      <c r="M2294" s="474"/>
      <c r="N2294" s="474"/>
      <c r="O2294" s="1185"/>
      <c r="P2294" s="1183" t="s">
        <v>12666</v>
      </c>
      <c r="Q2294" s="1184"/>
      <c r="R2294" s="1184" t="s">
        <v>15880</v>
      </c>
    </row>
    <row r="2295" spans="1:18" x14ac:dyDescent="0.25">
      <c r="A2295" s="1176">
        <v>98269</v>
      </c>
      <c r="B2295" s="1234">
        <v>2358.5</v>
      </c>
      <c r="C2295" s="1177" t="s">
        <v>15881</v>
      </c>
      <c r="D2295" s="1178">
        <v>44165</v>
      </c>
      <c r="E2295" s="1113">
        <v>3</v>
      </c>
      <c r="F2295" s="1178">
        <v>44158</v>
      </c>
      <c r="G2295" s="1179">
        <v>44165</v>
      </c>
      <c r="H2295" s="1112"/>
      <c r="I2295" s="1113" t="s">
        <v>511</v>
      </c>
      <c r="J2295" s="1178"/>
      <c r="K2295" s="1188"/>
      <c r="L2295" s="1071"/>
      <c r="M2295" s="474"/>
      <c r="N2295" s="474"/>
      <c r="O2295" s="1185"/>
      <c r="P2295" s="1183" t="s">
        <v>15882</v>
      </c>
      <c r="Q2295" s="1184"/>
      <c r="R2295" s="1184" t="s">
        <v>15880</v>
      </c>
    </row>
    <row r="2296" spans="1:18" x14ac:dyDescent="0.25">
      <c r="A2296" s="1176">
        <v>97888</v>
      </c>
      <c r="B2296" s="1234">
        <v>2729</v>
      </c>
      <c r="C2296" s="1234">
        <v>50</v>
      </c>
      <c r="D2296" s="1178">
        <v>44166</v>
      </c>
      <c r="E2296" s="1113">
        <v>10</v>
      </c>
      <c r="F2296" s="1178">
        <v>44145</v>
      </c>
      <c r="G2296" s="1179">
        <v>44159</v>
      </c>
      <c r="H2296" s="500"/>
      <c r="I2296" s="1113" t="s">
        <v>511</v>
      </c>
      <c r="J2296" s="1189"/>
      <c r="K2296" s="1188"/>
      <c r="L2296" s="1071"/>
      <c r="M2296" s="474"/>
      <c r="N2296" s="474"/>
      <c r="O2296" s="1185"/>
      <c r="P2296" s="1183" t="s">
        <v>12666</v>
      </c>
      <c r="Q2296" s="1184"/>
      <c r="R2296" s="1184" t="s">
        <v>15883</v>
      </c>
    </row>
    <row r="2297" spans="1:18" x14ac:dyDescent="0.25">
      <c r="A2297" s="1176">
        <v>98110</v>
      </c>
      <c r="B2297" s="1234">
        <v>1540</v>
      </c>
      <c r="C2297" s="1234">
        <v>30</v>
      </c>
      <c r="D2297" s="1178">
        <v>44158</v>
      </c>
      <c r="E2297" s="1113">
        <v>5</v>
      </c>
      <c r="F2297" s="1178">
        <v>44153</v>
      </c>
      <c r="G2297" s="1179">
        <v>44160</v>
      </c>
      <c r="H2297" s="564"/>
      <c r="I2297" s="1113" t="s">
        <v>511</v>
      </c>
      <c r="J2297" s="842"/>
      <c r="K2297" s="1188"/>
      <c r="L2297" s="1071"/>
      <c r="M2297" s="474"/>
      <c r="N2297" s="474"/>
      <c r="O2297" s="1185"/>
      <c r="P2297" s="1183" t="s">
        <v>15884</v>
      </c>
      <c r="Q2297" s="1184"/>
      <c r="R2297" s="1184" t="s">
        <v>14564</v>
      </c>
    </row>
    <row r="2298" spans="1:18" x14ac:dyDescent="0.25">
      <c r="A2298" s="1176">
        <v>98279</v>
      </c>
      <c r="B2298" s="1234">
        <v>2587.3000000000002</v>
      </c>
      <c r="C2298" s="1177" t="s">
        <v>15885</v>
      </c>
      <c r="D2298" s="1178">
        <v>44158</v>
      </c>
      <c r="E2298" s="1113">
        <v>3</v>
      </c>
      <c r="F2298" s="1178">
        <v>44151</v>
      </c>
      <c r="G2298" s="1179">
        <v>44158</v>
      </c>
      <c r="H2298" s="500"/>
      <c r="I2298" s="1189" t="s">
        <v>511</v>
      </c>
      <c r="J2298" s="1323"/>
      <c r="K2298" s="1188"/>
      <c r="L2298" s="1071"/>
      <c r="M2298" s="474"/>
      <c r="N2298" s="474"/>
      <c r="O2298" s="216"/>
      <c r="P2298" s="468"/>
      <c r="Q2298" s="1184"/>
      <c r="R2298" s="1184" t="s">
        <v>15886</v>
      </c>
    </row>
    <row r="2299" spans="1:18" x14ac:dyDescent="0.25">
      <c r="A2299" s="1176">
        <v>98178</v>
      </c>
      <c r="B2299" s="1234">
        <v>1615.4</v>
      </c>
      <c r="C2299" s="1234">
        <v>10</v>
      </c>
      <c r="D2299" s="1178">
        <v>44155</v>
      </c>
      <c r="E2299" s="1113">
        <v>5</v>
      </c>
      <c r="F2299" s="1178">
        <v>44148</v>
      </c>
      <c r="G2299" s="1179">
        <v>44155</v>
      </c>
      <c r="H2299" s="500"/>
      <c r="I2299" s="1189" t="s">
        <v>511</v>
      </c>
      <c r="J2299" s="1191"/>
      <c r="K2299" s="1188"/>
      <c r="L2299" s="1071"/>
      <c r="M2299" s="474"/>
      <c r="N2299" s="474"/>
      <c r="O2299" s="216"/>
      <c r="P2299" s="468"/>
      <c r="Q2299" s="1184"/>
      <c r="R2299" s="1184" t="s">
        <v>15886</v>
      </c>
    </row>
    <row r="2300" spans="1:18" x14ac:dyDescent="0.25">
      <c r="A2300" s="1161">
        <v>94714</v>
      </c>
      <c r="B2300" s="566">
        <f>C2300*T2300</f>
        <v>0</v>
      </c>
      <c r="C2300" s="566">
        <v>140</v>
      </c>
      <c r="D2300" s="570">
        <v>44018</v>
      </c>
      <c r="E2300" s="573">
        <v>20</v>
      </c>
      <c r="F2300" s="570" t="s">
        <v>13655</v>
      </c>
      <c r="G2300" s="1162">
        <v>44067</v>
      </c>
      <c r="H2300" s="572"/>
      <c r="I2300" s="573" t="s">
        <v>511</v>
      </c>
      <c r="J2300" s="821" t="s">
        <v>511</v>
      </c>
      <c r="K2300" s="821"/>
      <c r="L2300" s="821"/>
      <c r="M2300" s="821"/>
      <c r="N2300" s="821"/>
      <c r="O2300" s="1208"/>
      <c r="P2300" s="1208" t="s">
        <v>15887</v>
      </c>
      <c r="Q2300" s="1209" t="s">
        <v>15659</v>
      </c>
      <c r="R2300" s="1184" t="s">
        <v>15886</v>
      </c>
    </row>
    <row r="2301" spans="1:18" x14ac:dyDescent="0.25">
      <c r="A2301" s="1161">
        <v>94715</v>
      </c>
      <c r="B2301" s="566">
        <f>C2301*T2301</f>
        <v>0</v>
      </c>
      <c r="C2301" s="566">
        <v>122</v>
      </c>
      <c r="D2301" s="570">
        <v>44014</v>
      </c>
      <c r="E2301" s="573">
        <v>3</v>
      </c>
      <c r="F2301" s="570" t="s">
        <v>13655</v>
      </c>
      <c r="G2301" s="1162"/>
      <c r="H2301" s="572">
        <v>44078</v>
      </c>
      <c r="I2301" s="573" t="s">
        <v>511</v>
      </c>
      <c r="J2301" s="821" t="s">
        <v>511</v>
      </c>
      <c r="K2301" s="1324"/>
      <c r="L2301" s="1324"/>
      <c r="M2301" s="821"/>
      <c r="N2301" s="821"/>
      <c r="O2301" s="331"/>
      <c r="P2301" s="331" t="s">
        <v>15888</v>
      </c>
      <c r="Q2301" s="1209" t="s">
        <v>15659</v>
      </c>
      <c r="R2301" s="1184" t="s">
        <v>15886</v>
      </c>
    </row>
    <row r="2302" spans="1:18" x14ac:dyDescent="0.25">
      <c r="A2302" s="746">
        <v>98299</v>
      </c>
      <c r="B2302" s="1278">
        <v>3046</v>
      </c>
      <c r="C2302" s="1278">
        <v>25</v>
      </c>
      <c r="D2302" s="1279">
        <v>44153</v>
      </c>
      <c r="E2302" s="1280">
        <v>3</v>
      </c>
      <c r="F2302" s="1279">
        <v>44151</v>
      </c>
      <c r="G2302" s="1281">
        <v>44154</v>
      </c>
      <c r="H2302" s="919"/>
      <c r="I2302" s="1280" t="s">
        <v>511</v>
      </c>
      <c r="J2302" s="1279"/>
      <c r="K2302" s="1325"/>
      <c r="L2302" s="1326"/>
      <c r="M2302" s="1327"/>
      <c r="N2302" s="1327"/>
      <c r="O2302" s="1328"/>
      <c r="P2302" s="1285" t="s">
        <v>12479</v>
      </c>
      <c r="Q2302" s="1286"/>
      <c r="R2302" s="1286" t="s">
        <v>15426</v>
      </c>
    </row>
    <row r="2303" spans="1:18" x14ac:dyDescent="0.25">
      <c r="A2303" s="1176">
        <v>97395</v>
      </c>
      <c r="B2303" s="1190">
        <v>2387.1</v>
      </c>
      <c r="C2303" s="1190">
        <v>30</v>
      </c>
      <c r="D2303" s="1191">
        <v>44155</v>
      </c>
      <c r="E2303" s="1189">
        <v>10</v>
      </c>
      <c r="F2303" s="1191">
        <v>44140</v>
      </c>
      <c r="G2303" s="1162">
        <v>44154</v>
      </c>
      <c r="H2303" s="500"/>
      <c r="I2303" s="1189" t="s">
        <v>511</v>
      </c>
      <c r="J2303" s="1189"/>
      <c r="K2303" s="1188"/>
      <c r="L2303" s="1071"/>
      <c r="M2303" s="474"/>
      <c r="N2303" s="474"/>
      <c r="O2303" s="1185"/>
      <c r="P2303" s="1329" t="s">
        <v>12479</v>
      </c>
      <c r="Q2303" s="1330" t="s">
        <v>15659</v>
      </c>
      <c r="R2303" s="1330" t="s">
        <v>15426</v>
      </c>
    </row>
    <row r="2304" spans="1:18" x14ac:dyDescent="0.25">
      <c r="A2304" s="1176">
        <v>98042</v>
      </c>
      <c r="B2304" s="1234">
        <v>2274.4</v>
      </c>
      <c r="C2304" s="1234">
        <v>20</v>
      </c>
      <c r="D2304" s="1178">
        <v>44153</v>
      </c>
      <c r="E2304" s="1113">
        <v>5</v>
      </c>
      <c r="F2304" s="1191">
        <v>44147</v>
      </c>
      <c r="G2304" s="1179">
        <v>44154</v>
      </c>
      <c r="H2304" s="500"/>
      <c r="I2304" s="1189" t="s">
        <v>511</v>
      </c>
      <c r="J2304" s="1189"/>
      <c r="K2304" s="1188"/>
      <c r="L2304" s="1071"/>
      <c r="M2304" s="474"/>
      <c r="N2304" s="474"/>
      <c r="O2304" s="1185"/>
      <c r="P2304" s="1331" t="s">
        <v>12479</v>
      </c>
      <c r="Q2304" s="1332"/>
      <c r="R2304" s="1330" t="s">
        <v>15426</v>
      </c>
    </row>
    <row r="2305" spans="1:18" x14ac:dyDescent="0.25">
      <c r="A2305" s="1176">
        <v>97666</v>
      </c>
      <c r="B2305" s="1190">
        <v>9611.7999999999993</v>
      </c>
      <c r="C2305" s="1190">
        <v>12</v>
      </c>
      <c r="D2305" s="1191">
        <v>44153</v>
      </c>
      <c r="E2305" s="1189">
        <v>10</v>
      </c>
      <c r="F2305" s="1323">
        <v>44138</v>
      </c>
      <c r="G2305" s="1179">
        <v>44154</v>
      </c>
      <c r="H2305" s="1112">
        <v>44145</v>
      </c>
      <c r="I2305" s="1113" t="s">
        <v>511</v>
      </c>
      <c r="J2305" s="1333"/>
      <c r="K2305" s="1189"/>
      <c r="L2305" s="1189"/>
      <c r="M2305" s="1189"/>
      <c r="N2305" s="1189"/>
      <c r="O2305" s="1183"/>
      <c r="P2305" s="1329" t="s">
        <v>15889</v>
      </c>
      <c r="Q2305" s="1330"/>
      <c r="R2305" s="1330" t="s">
        <v>15426</v>
      </c>
    </row>
    <row r="2306" spans="1:18" x14ac:dyDescent="0.25">
      <c r="A2306" s="714">
        <v>97913</v>
      </c>
      <c r="B2306" s="600">
        <v>1965</v>
      </c>
      <c r="C2306" s="600">
        <v>10</v>
      </c>
      <c r="D2306" s="604">
        <v>44160</v>
      </c>
      <c r="E2306" s="607">
        <v>10</v>
      </c>
      <c r="F2306" s="604">
        <v>44140</v>
      </c>
      <c r="G2306" s="605">
        <v>44154</v>
      </c>
      <c r="H2306" s="500"/>
      <c r="I2306" s="607" t="s">
        <v>511</v>
      </c>
      <c r="J2306" s="1189"/>
      <c r="K2306" s="1188"/>
      <c r="L2306" s="1071"/>
      <c r="M2306" s="474"/>
      <c r="N2306" s="474"/>
      <c r="O2306" s="1185"/>
      <c r="P2306" s="1331" t="s">
        <v>15890</v>
      </c>
      <c r="Q2306" s="1332" t="s">
        <v>15659</v>
      </c>
      <c r="R2306" s="1332" t="s">
        <v>14581</v>
      </c>
    </row>
    <row r="2307" spans="1:18" x14ac:dyDescent="0.25">
      <c r="A2307" s="1176">
        <v>97333</v>
      </c>
      <c r="B2307" s="1190">
        <v>1225</v>
      </c>
      <c r="C2307" s="1190">
        <v>3</v>
      </c>
      <c r="D2307" s="1191">
        <v>44167</v>
      </c>
      <c r="E2307" s="1189">
        <v>15</v>
      </c>
      <c r="F2307" s="1191">
        <v>44132</v>
      </c>
      <c r="G2307" s="1179">
        <v>44153</v>
      </c>
      <c r="H2307" s="500"/>
      <c r="I2307" s="1189" t="s">
        <v>511</v>
      </c>
      <c r="J2307" s="1189"/>
      <c r="K2307" s="1188" t="s">
        <v>15891</v>
      </c>
      <c r="L2307" s="1071" t="s">
        <v>15892</v>
      </c>
      <c r="M2307" s="474"/>
      <c r="N2307" s="474"/>
      <c r="O2307" s="216"/>
      <c r="P2307" s="1274" t="s">
        <v>15893</v>
      </c>
      <c r="Q2307" s="1334" t="s">
        <v>15724</v>
      </c>
      <c r="R2307" s="1196" t="s">
        <v>14581</v>
      </c>
    </row>
    <row r="2308" spans="1:18" x14ac:dyDescent="0.25">
      <c r="A2308" s="746">
        <v>97963</v>
      </c>
      <c r="B2308" s="1278">
        <v>4397.8</v>
      </c>
      <c r="C2308" s="1335" t="s">
        <v>15894</v>
      </c>
      <c r="D2308" s="1279">
        <v>44154</v>
      </c>
      <c r="E2308" s="1280">
        <v>5</v>
      </c>
      <c r="F2308" s="537">
        <v>44148</v>
      </c>
      <c r="G2308" s="1281">
        <v>44153</v>
      </c>
      <c r="H2308" s="1336"/>
      <c r="I2308" s="538" t="s">
        <v>511</v>
      </c>
      <c r="J2308" s="537"/>
      <c r="K2308" s="1337"/>
      <c r="L2308" s="1338"/>
      <c r="M2308" s="1339"/>
      <c r="N2308" s="1339"/>
      <c r="O2308" s="1340"/>
      <c r="P2308" s="1341" t="s">
        <v>15895</v>
      </c>
      <c r="Q2308" s="1286"/>
      <c r="R2308" s="1286" t="s">
        <v>14581</v>
      </c>
    </row>
    <row r="2309" spans="1:18" x14ac:dyDescent="0.25">
      <c r="A2309" s="714">
        <v>97950</v>
      </c>
      <c r="B2309" s="600">
        <v>6059</v>
      </c>
      <c r="C2309" s="600">
        <v>300</v>
      </c>
      <c r="D2309" s="604">
        <v>44151</v>
      </c>
      <c r="E2309" s="607">
        <v>5</v>
      </c>
      <c r="F2309" s="472" t="s">
        <v>13655</v>
      </c>
      <c r="G2309" s="605">
        <v>44152</v>
      </c>
      <c r="H2309" s="1121"/>
      <c r="I2309" s="474" t="s">
        <v>511</v>
      </c>
      <c r="J2309" s="1272"/>
      <c r="K2309" s="1272"/>
      <c r="L2309" s="1272"/>
      <c r="M2309" s="800"/>
      <c r="N2309" s="800"/>
      <c r="O2309" s="1342"/>
      <c r="P2309" s="1185" t="s">
        <v>15890</v>
      </c>
      <c r="Q2309" s="1169" t="s">
        <v>15659</v>
      </c>
      <c r="R2309" s="1330" t="s">
        <v>14582</v>
      </c>
    </row>
    <row r="2310" spans="1:18" x14ac:dyDescent="0.25">
      <c r="A2310" s="1176">
        <v>97620</v>
      </c>
      <c r="B2310" s="1190">
        <v>2484</v>
      </c>
      <c r="C2310" s="1190">
        <v>25</v>
      </c>
      <c r="D2310" s="1191">
        <v>44153</v>
      </c>
      <c r="E2310" s="1189">
        <v>10</v>
      </c>
      <c r="F2310" s="1323">
        <v>44138</v>
      </c>
      <c r="G2310" s="1179">
        <v>44152</v>
      </c>
      <c r="H2310" s="1112"/>
      <c r="I2310" s="1113" t="s">
        <v>511</v>
      </c>
      <c r="J2310" s="1343"/>
      <c r="K2310" s="1343"/>
      <c r="L2310" s="1272"/>
      <c r="M2310" s="800"/>
      <c r="N2310" s="800"/>
      <c r="O2310" s="1342"/>
      <c r="P2310" s="1329" t="s">
        <v>15893</v>
      </c>
      <c r="Q2310" s="1330" t="s">
        <v>15724</v>
      </c>
      <c r="R2310" s="1330" t="s">
        <v>14582</v>
      </c>
    </row>
    <row r="2311" spans="1:18" x14ac:dyDescent="0.25">
      <c r="A2311" s="1176">
        <v>95589</v>
      </c>
      <c r="B2311" s="1234">
        <v>2383</v>
      </c>
      <c r="C2311" s="1234">
        <v>10</v>
      </c>
      <c r="D2311" s="1178">
        <v>44145</v>
      </c>
      <c r="E2311" s="1113">
        <v>10</v>
      </c>
      <c r="F2311" s="1178">
        <v>44134</v>
      </c>
      <c r="G2311" s="1179">
        <v>44153</v>
      </c>
      <c r="H2311" s="1174"/>
      <c r="I2311" s="1113" t="s">
        <v>511</v>
      </c>
      <c r="J2311" s="1187"/>
      <c r="K2311" s="1343"/>
      <c r="L2311" s="1272"/>
      <c r="M2311" s="800"/>
      <c r="N2311" s="800"/>
      <c r="O2311" s="1342"/>
      <c r="P2311" s="1329" t="s">
        <v>12542</v>
      </c>
      <c r="Q2311" s="1330"/>
      <c r="R2311" s="1330" t="s">
        <v>14582</v>
      </c>
    </row>
    <row r="2312" spans="1:18" x14ac:dyDescent="0.25">
      <c r="A2312" s="1176">
        <v>95674</v>
      </c>
      <c r="B2312" s="1234">
        <v>1355.2</v>
      </c>
      <c r="C2312" s="1234">
        <v>160</v>
      </c>
      <c r="D2312" s="1178"/>
      <c r="E2312" s="1113">
        <v>5</v>
      </c>
      <c r="F2312" s="1178">
        <v>44147</v>
      </c>
      <c r="G2312" s="1179">
        <v>44154</v>
      </c>
      <c r="H2312" s="500"/>
      <c r="I2312" s="1189" t="s">
        <v>511</v>
      </c>
      <c r="J2312" s="1189"/>
      <c r="K2312" s="1188"/>
      <c r="L2312" s="1071"/>
      <c r="M2312" s="474"/>
      <c r="N2312" s="474"/>
      <c r="O2312" s="216"/>
      <c r="P2312" s="1274" t="s">
        <v>15890</v>
      </c>
      <c r="Q2312" s="1330"/>
      <c r="R2312" s="1330" t="s">
        <v>14582</v>
      </c>
    </row>
    <row r="2313" spans="1:18" x14ac:dyDescent="0.25">
      <c r="A2313" s="714">
        <v>97878</v>
      </c>
      <c r="B2313" s="600">
        <v>1573</v>
      </c>
      <c r="C2313" s="600">
        <v>100</v>
      </c>
      <c r="D2313" s="604">
        <v>44151</v>
      </c>
      <c r="E2313" s="607">
        <v>5</v>
      </c>
      <c r="F2313" s="604">
        <v>44144</v>
      </c>
      <c r="G2313" s="605">
        <v>44151</v>
      </c>
      <c r="H2313" s="1174"/>
      <c r="I2313" s="607" t="s">
        <v>511</v>
      </c>
      <c r="J2313" s="604"/>
      <c r="K2313" s="1189"/>
      <c r="L2313" s="1189"/>
      <c r="M2313" s="1189"/>
      <c r="N2313" s="1189"/>
      <c r="O2313" s="1183"/>
      <c r="P2313" s="1170" t="s">
        <v>15896</v>
      </c>
      <c r="Q2313" s="1169"/>
      <c r="R2313" s="1184" t="s">
        <v>14591</v>
      </c>
    </row>
    <row r="2314" spans="1:18" x14ac:dyDescent="0.25">
      <c r="A2314" s="1176">
        <v>94979</v>
      </c>
      <c r="B2314" s="1190">
        <v>3064.32</v>
      </c>
      <c r="C2314" s="1190">
        <v>3</v>
      </c>
      <c r="D2314" s="1191">
        <v>44025</v>
      </c>
      <c r="E2314" s="1189">
        <v>5</v>
      </c>
      <c r="F2314" s="1191">
        <v>44144</v>
      </c>
      <c r="G2314" s="1162">
        <v>44151</v>
      </c>
      <c r="H2314" s="1112"/>
      <c r="I2314" s="1189" t="s">
        <v>511</v>
      </c>
      <c r="J2314" s="1189" t="s">
        <v>13656</v>
      </c>
      <c r="K2314" s="1188"/>
      <c r="L2314" s="1188"/>
      <c r="M2314" s="1189"/>
      <c r="N2314" s="1189"/>
      <c r="O2314" s="468"/>
      <c r="P2314" s="1344" t="s">
        <v>15897</v>
      </c>
      <c r="Q2314" s="1334" t="s">
        <v>15724</v>
      </c>
      <c r="R2314" s="1276" t="s">
        <v>14591</v>
      </c>
    </row>
    <row r="2315" spans="1:18" x14ac:dyDescent="0.25">
      <c r="A2315" s="1176">
        <v>98047</v>
      </c>
      <c r="B2315" s="1234">
        <v>4850</v>
      </c>
      <c r="C2315" s="1234">
        <v>300</v>
      </c>
      <c r="D2315" s="1178">
        <v>44151</v>
      </c>
      <c r="E2315" s="1113">
        <v>3</v>
      </c>
      <c r="F2315" s="1191">
        <v>44147</v>
      </c>
      <c r="G2315" s="1179">
        <v>44151</v>
      </c>
      <c r="H2315" s="1174"/>
      <c r="I2315" s="1189" t="s">
        <v>511</v>
      </c>
      <c r="J2315" s="1191"/>
      <c r="K2315" s="1343"/>
      <c r="L2315" s="1272"/>
      <c r="M2315" s="800"/>
      <c r="N2315" s="800"/>
      <c r="O2315" s="1342"/>
      <c r="P2315" s="1329" t="s">
        <v>12542</v>
      </c>
      <c r="Q2315" s="1184"/>
      <c r="R2315" s="1184" t="s">
        <v>14591</v>
      </c>
    </row>
    <row r="2316" spans="1:18" x14ac:dyDescent="0.25">
      <c r="A2316" s="1238">
        <v>98122</v>
      </c>
      <c r="B2316" s="1234">
        <v>1443.08</v>
      </c>
      <c r="C2316" s="1234">
        <v>86</v>
      </c>
      <c r="D2316" s="1178"/>
      <c r="E2316" s="1189"/>
      <c r="F2316" s="1191"/>
      <c r="G2316" s="1179">
        <v>44146</v>
      </c>
      <c r="H2316" s="1345">
        <v>44147</v>
      </c>
      <c r="I2316" s="1189"/>
      <c r="J2316" s="1189"/>
      <c r="K2316" s="1188"/>
      <c r="L2316" s="1188"/>
      <c r="M2316" s="1189"/>
      <c r="N2316" s="1189"/>
      <c r="O2316" s="468"/>
      <c r="P2316" s="1346" t="s">
        <v>12780</v>
      </c>
      <c r="Q2316" s="1347"/>
      <c r="R2316" s="1347" t="s">
        <v>15898</v>
      </c>
    </row>
    <row r="2317" spans="1:18" x14ac:dyDescent="0.25">
      <c r="A2317" s="1238">
        <v>98123</v>
      </c>
      <c r="B2317" s="1234">
        <v>1375.44</v>
      </c>
      <c r="C2317" s="1234">
        <v>88</v>
      </c>
      <c r="D2317" s="1178"/>
      <c r="E2317" s="1189"/>
      <c r="F2317" s="1191"/>
      <c r="G2317" s="1179">
        <v>44146</v>
      </c>
      <c r="H2317" s="1345">
        <v>44147</v>
      </c>
      <c r="I2317" s="1189"/>
      <c r="J2317" s="1189"/>
      <c r="K2317" s="1188"/>
      <c r="L2317" s="1188"/>
      <c r="M2317" s="1189"/>
      <c r="N2317" s="1189"/>
      <c r="O2317" s="468"/>
      <c r="P2317" s="1346" t="s">
        <v>12780</v>
      </c>
      <c r="Q2317" s="1347"/>
      <c r="R2317" s="1347" t="s">
        <v>15898</v>
      </c>
    </row>
    <row r="2318" spans="1:18" x14ac:dyDescent="0.25">
      <c r="A2318" s="1238">
        <v>96410</v>
      </c>
      <c r="B2318" s="1190">
        <v>1807.25</v>
      </c>
      <c r="C2318" s="1277">
        <v>25</v>
      </c>
      <c r="D2318" s="1191">
        <v>44109</v>
      </c>
      <c r="E2318" s="1189">
        <v>15</v>
      </c>
      <c r="F2318" s="1191">
        <v>44123</v>
      </c>
      <c r="G2318" s="1162">
        <v>44144</v>
      </c>
      <c r="H2318" s="1174"/>
      <c r="I2318" s="1189" t="s">
        <v>511</v>
      </c>
      <c r="J2318" s="1189" t="s">
        <v>13656</v>
      </c>
      <c r="K2318" s="1188" t="s">
        <v>15891</v>
      </c>
      <c r="L2318" s="1188" t="s">
        <v>19</v>
      </c>
      <c r="M2318" s="1189"/>
      <c r="N2318" s="1189"/>
      <c r="O2318" s="468"/>
      <c r="P2318" s="468" t="s">
        <v>15899</v>
      </c>
      <c r="Q2318" s="1334" t="s">
        <v>15659</v>
      </c>
      <c r="R2318" s="1347" t="s">
        <v>15434</v>
      </c>
    </row>
    <row r="2319" spans="1:18" x14ac:dyDescent="0.25">
      <c r="A2319" s="1176">
        <v>98160</v>
      </c>
      <c r="B2319" s="1234">
        <v>5032</v>
      </c>
      <c r="C2319" s="1234">
        <v>6</v>
      </c>
      <c r="D2319" s="1178">
        <v>44147</v>
      </c>
      <c r="E2319" s="1113">
        <v>5</v>
      </c>
      <c r="F2319" s="1191">
        <v>44141</v>
      </c>
      <c r="G2319" s="1179">
        <v>44148</v>
      </c>
      <c r="H2319" s="500"/>
      <c r="I2319" s="1189" t="s">
        <v>511</v>
      </c>
      <c r="J2319" s="1348"/>
      <c r="K2319" s="1349"/>
      <c r="L2319" s="1349"/>
      <c r="M2319" s="1189"/>
      <c r="N2319" s="1189"/>
      <c r="O2319" s="1183"/>
      <c r="P2319" s="1183" t="s">
        <v>15897</v>
      </c>
      <c r="Q2319" s="1184" t="s">
        <v>15724</v>
      </c>
      <c r="R2319" s="1347" t="s">
        <v>15434</v>
      </c>
    </row>
    <row r="2320" spans="1:18" x14ac:dyDescent="0.25">
      <c r="A2320" s="1238">
        <v>98122</v>
      </c>
      <c r="B2320" s="1234">
        <v>1678</v>
      </c>
      <c r="C2320" s="1234">
        <v>100</v>
      </c>
      <c r="D2320" s="1178"/>
      <c r="E2320" s="1189"/>
      <c r="F2320" s="1191"/>
      <c r="G2320" s="1179">
        <v>44146</v>
      </c>
      <c r="H2320" s="1345">
        <v>44147</v>
      </c>
      <c r="I2320" s="1189"/>
      <c r="J2320" s="1189"/>
      <c r="K2320" s="1188"/>
      <c r="L2320" s="1188"/>
      <c r="M2320" s="1189"/>
      <c r="N2320" s="1189"/>
      <c r="O2320" s="468"/>
      <c r="P2320" s="1346" t="s">
        <v>12780</v>
      </c>
      <c r="Q2320" s="1347"/>
      <c r="R2320" s="1347" t="s">
        <v>15434</v>
      </c>
    </row>
    <row r="2321" spans="1:18" x14ac:dyDescent="0.25">
      <c r="A2321" s="1238">
        <v>98123</v>
      </c>
      <c r="B2321" s="1234">
        <v>1563</v>
      </c>
      <c r="C2321" s="1234">
        <v>100</v>
      </c>
      <c r="D2321" s="1178"/>
      <c r="E2321" s="1189"/>
      <c r="F2321" s="1191"/>
      <c r="G2321" s="1179">
        <v>44146</v>
      </c>
      <c r="H2321" s="1345">
        <v>44147</v>
      </c>
      <c r="I2321" s="1189"/>
      <c r="J2321" s="1189"/>
      <c r="K2321" s="1188"/>
      <c r="L2321" s="1188"/>
      <c r="M2321" s="1189"/>
      <c r="N2321" s="1189"/>
      <c r="O2321" s="468"/>
      <c r="P2321" s="1346" t="s">
        <v>12780</v>
      </c>
      <c r="Q2321" s="1347"/>
      <c r="R2321" s="1347" t="s">
        <v>15434</v>
      </c>
    </row>
    <row r="2322" spans="1:18" x14ac:dyDescent="0.25">
      <c r="A2322" s="1238">
        <v>98122</v>
      </c>
      <c r="B2322" s="1234">
        <v>1678</v>
      </c>
      <c r="C2322" s="1234">
        <v>100</v>
      </c>
      <c r="D2322" s="1178"/>
      <c r="E2322" s="1189"/>
      <c r="F2322" s="1191"/>
      <c r="G2322" s="1179">
        <v>44146</v>
      </c>
      <c r="H2322" s="1345">
        <v>44147</v>
      </c>
      <c r="I2322" s="1189"/>
      <c r="J2322" s="1189"/>
      <c r="K2322" s="1188"/>
      <c r="L2322" s="1188"/>
      <c r="M2322" s="1189"/>
      <c r="N2322" s="1189"/>
      <c r="O2322" s="468"/>
      <c r="P2322" s="1346" t="s">
        <v>12780</v>
      </c>
      <c r="Q2322" s="1347"/>
      <c r="R2322" s="1347" t="s">
        <v>14603</v>
      </c>
    </row>
    <row r="2323" spans="1:18" x14ac:dyDescent="0.25">
      <c r="A2323" s="1238">
        <v>98123</v>
      </c>
      <c r="B2323" s="1234">
        <v>1563</v>
      </c>
      <c r="C2323" s="1234">
        <v>100</v>
      </c>
      <c r="D2323" s="1178"/>
      <c r="E2323" s="1189"/>
      <c r="F2323" s="1191"/>
      <c r="G2323" s="1179">
        <v>44146</v>
      </c>
      <c r="H2323" s="1345">
        <v>44147</v>
      </c>
      <c r="I2323" s="1189"/>
      <c r="J2323" s="1189"/>
      <c r="K2323" s="1188"/>
      <c r="L2323" s="1188"/>
      <c r="M2323" s="1189"/>
      <c r="N2323" s="1189"/>
      <c r="O2323" s="468"/>
      <c r="P2323" s="1346" t="s">
        <v>12780</v>
      </c>
      <c r="Q2323" s="1347"/>
      <c r="R2323" s="1347" t="s">
        <v>14603</v>
      </c>
    </row>
    <row r="2324" spans="1:18" x14ac:dyDescent="0.25">
      <c r="A2324" s="1350">
        <v>96705</v>
      </c>
      <c r="B2324" s="1351">
        <v>1812.51</v>
      </c>
      <c r="C2324" s="1352" t="s">
        <v>2175</v>
      </c>
      <c r="D2324" s="1353">
        <v>44097</v>
      </c>
      <c r="E2324" s="1354">
        <v>5</v>
      </c>
      <c r="F2324" s="1353">
        <v>44139</v>
      </c>
      <c r="G2324" s="1355">
        <v>44141</v>
      </c>
      <c r="H2324" s="1356">
        <v>44146</v>
      </c>
      <c r="I2324" s="1354" t="s">
        <v>511</v>
      </c>
      <c r="J2324" s="1357" t="s">
        <v>511</v>
      </c>
      <c r="K2324" s="1354"/>
      <c r="L2324" s="1354" t="s">
        <v>19</v>
      </c>
      <c r="M2324" s="1354"/>
      <c r="N2324" s="1354"/>
      <c r="O2324" s="1358"/>
      <c r="P2324" s="1359" t="s">
        <v>12765</v>
      </c>
      <c r="Q2324" s="1360" t="s">
        <v>15724</v>
      </c>
      <c r="R2324" s="1361" t="s">
        <v>14603</v>
      </c>
    </row>
    <row r="2325" spans="1:18" x14ac:dyDescent="0.25">
      <c r="A2325" s="1362">
        <v>97987</v>
      </c>
      <c r="B2325" s="1363">
        <v>3086</v>
      </c>
      <c r="C2325" s="1363">
        <v>2</v>
      </c>
      <c r="D2325" s="1364">
        <v>44146</v>
      </c>
      <c r="E2325" s="1365">
        <v>3</v>
      </c>
      <c r="F2325" s="1366">
        <v>44144</v>
      </c>
      <c r="G2325" s="1367">
        <v>44147</v>
      </c>
      <c r="H2325" s="1364"/>
      <c r="I2325" s="1368" t="s">
        <v>511</v>
      </c>
      <c r="J2325" s="1368"/>
      <c r="K2325" s="1369"/>
      <c r="L2325" s="1370"/>
      <c r="M2325" s="522"/>
      <c r="N2325" s="522"/>
      <c r="O2325" s="1371"/>
      <c r="P2325" s="1372" t="s">
        <v>15900</v>
      </c>
      <c r="Q2325" s="1373" t="s">
        <v>15724</v>
      </c>
      <c r="R2325" s="1374" t="s">
        <v>14603</v>
      </c>
    </row>
    <row r="2326" spans="1:18" x14ac:dyDescent="0.25">
      <c r="A2326" s="1238" t="s">
        <v>15901</v>
      </c>
      <c r="B2326" s="1234">
        <v>5000</v>
      </c>
      <c r="C2326" s="1234">
        <v>8</v>
      </c>
      <c r="D2326" s="1178"/>
      <c r="E2326" s="1189">
        <v>3</v>
      </c>
      <c r="F2326" s="1191"/>
      <c r="G2326" s="1179"/>
      <c r="H2326" s="1345"/>
      <c r="I2326" s="1189"/>
      <c r="J2326" s="1189"/>
      <c r="K2326" s="1188"/>
      <c r="L2326" s="1188"/>
      <c r="M2326" s="1189"/>
      <c r="N2326" s="1189"/>
      <c r="O2326" s="468"/>
      <c r="P2326" s="1346" t="s">
        <v>8987</v>
      </c>
      <c r="Q2326" s="1347" t="s">
        <v>15724</v>
      </c>
      <c r="R2326" s="1347" t="s">
        <v>14607</v>
      </c>
    </row>
    <row r="2327" spans="1:18" x14ac:dyDescent="0.25">
      <c r="A2327" s="1176" t="s">
        <v>15902</v>
      </c>
      <c r="B2327" s="1190">
        <v>4380</v>
      </c>
      <c r="C2327" s="1190">
        <v>146</v>
      </c>
      <c r="D2327" s="1191">
        <v>44102</v>
      </c>
      <c r="E2327" s="1189">
        <v>10</v>
      </c>
      <c r="F2327" s="1191">
        <v>44132</v>
      </c>
      <c r="G2327" s="1162">
        <v>44146</v>
      </c>
      <c r="H2327" s="1174"/>
      <c r="I2327" s="1189" t="s">
        <v>511</v>
      </c>
      <c r="J2327" s="1189" t="s">
        <v>511</v>
      </c>
      <c r="K2327" s="1188" t="s">
        <v>15891</v>
      </c>
      <c r="L2327" s="1071" t="s">
        <v>15892</v>
      </c>
      <c r="M2327" s="474"/>
      <c r="N2327" s="474"/>
      <c r="O2327" s="216"/>
      <c r="P2327" s="1344" t="s">
        <v>12780</v>
      </c>
      <c r="Q2327" s="1334" t="s">
        <v>15659</v>
      </c>
      <c r="R2327" s="1276" t="s">
        <v>14607</v>
      </c>
    </row>
    <row r="2328" spans="1:18" x14ac:dyDescent="0.25">
      <c r="A2328" s="1238">
        <v>97510</v>
      </c>
      <c r="B2328" s="1234">
        <v>6620</v>
      </c>
      <c r="C2328" s="1234">
        <v>100</v>
      </c>
      <c r="D2328" s="1178">
        <v>44144</v>
      </c>
      <c r="E2328" s="1375">
        <v>10</v>
      </c>
      <c r="F2328" s="1191">
        <v>44131</v>
      </c>
      <c r="G2328" s="1179">
        <v>44145</v>
      </c>
      <c r="H2328" s="500"/>
      <c r="I2328" s="1189" t="s">
        <v>511</v>
      </c>
      <c r="J2328" s="1189"/>
      <c r="K2328" s="1188" t="s">
        <v>15891</v>
      </c>
      <c r="L2328" s="1071" t="s">
        <v>15892</v>
      </c>
      <c r="M2328" s="474"/>
      <c r="N2328" s="474"/>
      <c r="O2328" s="1185"/>
      <c r="P2328" s="1329" t="s">
        <v>15903</v>
      </c>
      <c r="Q2328" s="1334" t="s">
        <v>15724</v>
      </c>
      <c r="R2328" s="1196" t="s">
        <v>14607</v>
      </c>
    </row>
    <row r="2329" spans="1:18" x14ac:dyDescent="0.25">
      <c r="A2329" s="1176">
        <v>96718</v>
      </c>
      <c r="B2329" s="1190">
        <v>3960</v>
      </c>
      <c r="C2329" s="1190">
        <v>110</v>
      </c>
      <c r="D2329" s="1191">
        <v>44113</v>
      </c>
      <c r="E2329" s="1189">
        <v>10</v>
      </c>
      <c r="F2329" s="1191">
        <v>44126</v>
      </c>
      <c r="G2329" s="1162">
        <v>44140</v>
      </c>
      <c r="H2329" s="1112">
        <v>44145</v>
      </c>
      <c r="I2329" s="1189" t="s">
        <v>511</v>
      </c>
      <c r="J2329" s="1187" t="s">
        <v>13656</v>
      </c>
      <c r="K2329" s="1187" t="s">
        <v>15904</v>
      </c>
      <c r="L2329" s="1189" t="s">
        <v>15892</v>
      </c>
      <c r="M2329" s="1189"/>
      <c r="N2329" s="1189"/>
      <c r="O2329" s="468"/>
      <c r="P2329" s="1344" t="s">
        <v>15905</v>
      </c>
      <c r="Q2329" s="1334" t="s">
        <v>15659</v>
      </c>
      <c r="R2329" s="1184" t="s">
        <v>14608</v>
      </c>
    </row>
    <row r="2330" spans="1:18" x14ac:dyDescent="0.25">
      <c r="A2330" s="1176">
        <v>97815</v>
      </c>
      <c r="B2330" s="1234">
        <v>2872</v>
      </c>
      <c r="C2330" s="1234">
        <v>18</v>
      </c>
      <c r="D2330" s="1178">
        <v>44147</v>
      </c>
      <c r="E2330" s="1113">
        <v>5</v>
      </c>
      <c r="F2330" s="1323">
        <v>44137</v>
      </c>
      <c r="G2330" s="1179">
        <v>44144</v>
      </c>
      <c r="H2330" s="1121"/>
      <c r="I2330" s="1113" t="s">
        <v>511</v>
      </c>
      <c r="J2330" s="1323"/>
      <c r="K2330" s="1323"/>
      <c r="L2330" s="1323"/>
      <c r="M2330" s="1270"/>
      <c r="N2330" s="1270"/>
      <c r="O2330" s="1376"/>
      <c r="P2330" s="1329" t="s">
        <v>15906</v>
      </c>
      <c r="Q2330" s="1330"/>
      <c r="R2330" s="1184" t="s">
        <v>14608</v>
      </c>
    </row>
    <row r="2331" spans="1:18" x14ac:dyDescent="0.25">
      <c r="A2331" s="1238">
        <v>97805</v>
      </c>
      <c r="B2331" s="1234">
        <v>13182</v>
      </c>
      <c r="C2331" s="1234">
        <v>880</v>
      </c>
      <c r="D2331" s="1178">
        <v>44133</v>
      </c>
      <c r="E2331" s="1375">
        <v>5</v>
      </c>
      <c r="F2331" s="1270">
        <v>44137</v>
      </c>
      <c r="G2331" s="1162">
        <v>44144</v>
      </c>
      <c r="H2331" s="1121"/>
      <c r="I2331" s="1189" t="s">
        <v>511</v>
      </c>
      <c r="J2331" s="1187"/>
      <c r="K2331" s="800"/>
      <c r="L2331" s="800" t="s">
        <v>19</v>
      </c>
      <c r="M2331" s="800"/>
      <c r="N2331" s="800"/>
      <c r="O2331" s="1273"/>
      <c r="P2331" s="1377" t="s">
        <v>15907</v>
      </c>
      <c r="Q2331" s="1334" t="s">
        <v>15724</v>
      </c>
      <c r="R2331" s="1184" t="s">
        <v>14608</v>
      </c>
    </row>
    <row r="2332" spans="1:18" x14ac:dyDescent="0.25">
      <c r="A2332" s="1238">
        <v>97804</v>
      </c>
      <c r="B2332" s="1234">
        <v>34980</v>
      </c>
      <c r="C2332" s="1234">
        <v>2640</v>
      </c>
      <c r="D2332" s="1178">
        <v>44138</v>
      </c>
      <c r="E2332" s="1375">
        <v>5</v>
      </c>
      <c r="F2332" s="1270">
        <v>44137</v>
      </c>
      <c r="G2332" s="1162">
        <v>44144</v>
      </c>
      <c r="H2332" s="1121"/>
      <c r="I2332" s="1189" t="s">
        <v>511</v>
      </c>
      <c r="J2332" s="1187"/>
      <c r="K2332" s="800"/>
      <c r="L2332" s="800" t="s">
        <v>19</v>
      </c>
      <c r="M2332" s="800"/>
      <c r="N2332" s="800"/>
      <c r="O2332" s="1273"/>
      <c r="P2332" s="1377" t="s">
        <v>15907</v>
      </c>
      <c r="Q2332" s="1334" t="s">
        <v>15724</v>
      </c>
      <c r="R2332" s="1184" t="s">
        <v>14608</v>
      </c>
    </row>
    <row r="2333" spans="1:18" x14ac:dyDescent="0.25">
      <c r="A2333" s="1238" t="s">
        <v>15908</v>
      </c>
      <c r="B2333" s="1234">
        <v>6000</v>
      </c>
      <c r="C2333" s="1234">
        <v>16</v>
      </c>
      <c r="D2333" s="1178"/>
      <c r="E2333" s="1189"/>
      <c r="F2333" s="1191" t="s">
        <v>15909</v>
      </c>
      <c r="G2333" s="1179">
        <v>44141</v>
      </c>
      <c r="H2333" s="1345"/>
      <c r="I2333" s="1189"/>
      <c r="J2333" s="1189"/>
      <c r="K2333" s="1188"/>
      <c r="L2333" s="1188"/>
      <c r="M2333" s="1189"/>
      <c r="N2333" s="1189"/>
      <c r="O2333" s="468"/>
      <c r="P2333" s="1346" t="s">
        <v>15910</v>
      </c>
      <c r="Q2333" s="1347" t="s">
        <v>15724</v>
      </c>
      <c r="R2333" s="1347" t="s">
        <v>15911</v>
      </c>
    </row>
    <row r="2334" spans="1:18" x14ac:dyDescent="0.25">
      <c r="A2334" s="1176" t="s">
        <v>15912</v>
      </c>
      <c r="B2334" s="1190"/>
      <c r="C2334" s="1190">
        <v>20</v>
      </c>
      <c r="D2334" s="1191"/>
      <c r="E2334" s="1189"/>
      <c r="F2334" s="1191"/>
      <c r="G2334" s="1162"/>
      <c r="H2334" s="1191"/>
      <c r="I2334" s="1189" t="s">
        <v>511</v>
      </c>
      <c r="J2334" s="1189" t="s">
        <v>511</v>
      </c>
      <c r="K2334" s="1188"/>
      <c r="L2334" s="1188"/>
      <c r="M2334" s="1189"/>
      <c r="N2334" s="1189"/>
      <c r="O2334" s="468"/>
      <c r="P2334" s="1346" t="s">
        <v>15913</v>
      </c>
      <c r="Q2334" s="1347" t="s">
        <v>15724</v>
      </c>
      <c r="R2334" s="1330" t="s">
        <v>15444</v>
      </c>
    </row>
    <row r="2335" spans="1:18" x14ac:dyDescent="0.25">
      <c r="A2335" s="1176" t="s">
        <v>15914</v>
      </c>
      <c r="B2335" s="1190"/>
      <c r="C2335" s="1190">
        <v>45</v>
      </c>
      <c r="D2335" s="1191"/>
      <c r="E2335" s="1189"/>
      <c r="F2335" s="1191"/>
      <c r="G2335" s="1162"/>
      <c r="H2335" s="1191"/>
      <c r="I2335" s="1189"/>
      <c r="J2335" s="1189"/>
      <c r="K2335" s="1188"/>
      <c r="L2335" s="1188"/>
      <c r="M2335" s="1189"/>
      <c r="N2335" s="1189"/>
      <c r="O2335" s="468"/>
      <c r="P2335" s="1346" t="s">
        <v>15915</v>
      </c>
      <c r="Q2335" s="1347" t="s">
        <v>15659</v>
      </c>
      <c r="R2335" s="1330" t="s">
        <v>15444</v>
      </c>
    </row>
    <row r="2336" spans="1:18" x14ac:dyDescent="0.25">
      <c r="A2336" s="714">
        <v>97802</v>
      </c>
      <c r="B2336" s="600">
        <v>3409</v>
      </c>
      <c r="C2336" s="600">
        <v>6</v>
      </c>
      <c r="D2336" s="604">
        <v>44141</v>
      </c>
      <c r="E2336" s="607">
        <v>5</v>
      </c>
      <c r="F2336" s="472">
        <v>44133</v>
      </c>
      <c r="G2336" s="473">
        <v>44140</v>
      </c>
      <c r="H2336" s="1112"/>
      <c r="I2336" s="474" t="s">
        <v>511</v>
      </c>
      <c r="J2336" s="474"/>
      <c r="K2336" s="679"/>
      <c r="L2336" s="679"/>
      <c r="M2336" s="474"/>
      <c r="N2336" s="474"/>
      <c r="O2336" s="1185"/>
      <c r="P2336" s="1331" t="s">
        <v>15910</v>
      </c>
      <c r="Q2336" s="1332"/>
      <c r="R2336" s="1330" t="s">
        <v>15444</v>
      </c>
    </row>
    <row r="2337" spans="1:18" x14ac:dyDescent="0.25">
      <c r="A2337" s="1238">
        <v>96693</v>
      </c>
      <c r="B2337" s="1234">
        <v>3958.3</v>
      </c>
      <c r="C2337" s="1234">
        <v>15</v>
      </c>
      <c r="D2337" s="1178"/>
      <c r="E2337" s="1113">
        <v>5</v>
      </c>
      <c r="F2337" s="1270">
        <v>44132</v>
      </c>
      <c r="G2337" s="1179">
        <v>44139</v>
      </c>
      <c r="H2337" s="1112"/>
      <c r="I2337" s="1189" t="s">
        <v>511</v>
      </c>
      <c r="J2337" s="1187"/>
      <c r="K2337" s="1343" t="s">
        <v>15891</v>
      </c>
      <c r="L2337" s="1343" t="s">
        <v>15892</v>
      </c>
      <c r="M2337" s="1187"/>
      <c r="N2337" s="1187"/>
      <c r="O2337" s="1378"/>
      <c r="P2337" s="1378" t="s">
        <v>12780</v>
      </c>
      <c r="Q2337" s="1334" t="s">
        <v>15724</v>
      </c>
      <c r="R2337" s="1276" t="s">
        <v>14614</v>
      </c>
    </row>
    <row r="2338" spans="1:18" x14ac:dyDescent="0.25">
      <c r="A2338" s="1176">
        <v>92711</v>
      </c>
      <c r="B2338" s="1190">
        <v>9675</v>
      </c>
      <c r="C2338" s="1190">
        <v>180</v>
      </c>
      <c r="D2338" s="1191">
        <v>44130</v>
      </c>
      <c r="E2338" s="1189">
        <v>15</v>
      </c>
      <c r="F2338" s="1191" t="s">
        <v>13655</v>
      </c>
      <c r="G2338" s="1179">
        <v>44137</v>
      </c>
      <c r="H2338" s="1112"/>
      <c r="I2338" s="1189" t="s">
        <v>511</v>
      </c>
      <c r="J2338" s="1113"/>
      <c r="K2338" s="1114" t="s">
        <v>15904</v>
      </c>
      <c r="L2338" s="1188" t="s">
        <v>15892</v>
      </c>
      <c r="M2338" s="1189"/>
      <c r="N2338" s="1189"/>
      <c r="O2338" s="468"/>
      <c r="P2338" s="1344" t="s">
        <v>15916</v>
      </c>
      <c r="Q2338" s="1334" t="s">
        <v>15724</v>
      </c>
      <c r="R2338" s="1276" t="s">
        <v>14620</v>
      </c>
    </row>
    <row r="2339" spans="1:18" x14ac:dyDescent="0.25">
      <c r="A2339" s="1176">
        <v>97028</v>
      </c>
      <c r="B2339" s="1190">
        <v>0</v>
      </c>
      <c r="C2339" s="1190">
        <v>3</v>
      </c>
      <c r="D2339" s="1191"/>
      <c r="E2339" s="1189"/>
      <c r="F2339" s="1191"/>
      <c r="G2339" s="1162">
        <v>44137</v>
      </c>
      <c r="H2339" s="1112"/>
      <c r="I2339" s="1189" t="s">
        <v>511</v>
      </c>
      <c r="J2339" s="607" t="s">
        <v>511</v>
      </c>
      <c r="K2339" s="1252" t="s">
        <v>15891</v>
      </c>
      <c r="L2339" s="1188" t="s">
        <v>15892</v>
      </c>
      <c r="M2339" s="1189"/>
      <c r="N2339" s="1189"/>
      <c r="O2339" s="468"/>
      <c r="P2339" s="1344" t="s">
        <v>15916</v>
      </c>
      <c r="Q2339" s="1334" t="s">
        <v>15659</v>
      </c>
      <c r="R2339" s="1276" t="s">
        <v>14620</v>
      </c>
    </row>
    <row r="2340" spans="1:18" x14ac:dyDescent="0.25">
      <c r="A2340" s="1238">
        <v>96742</v>
      </c>
      <c r="B2340" s="1234">
        <v>2067.6</v>
      </c>
      <c r="C2340" s="1234">
        <v>6</v>
      </c>
      <c r="D2340" s="1178">
        <v>44137</v>
      </c>
      <c r="E2340" s="1113">
        <v>10</v>
      </c>
      <c r="F2340" s="1270">
        <v>44125</v>
      </c>
      <c r="G2340" s="1179">
        <v>44139</v>
      </c>
      <c r="H2340" s="1112"/>
      <c r="I2340" s="1189" t="s">
        <v>511</v>
      </c>
      <c r="J2340" s="1187" t="s">
        <v>13656</v>
      </c>
      <c r="K2340" s="1343" t="s">
        <v>15891</v>
      </c>
      <c r="L2340" s="1343" t="s">
        <v>15892</v>
      </c>
      <c r="M2340" s="1187"/>
      <c r="N2340" s="1187"/>
      <c r="O2340" s="1378"/>
      <c r="P2340" s="1378" t="s">
        <v>15916</v>
      </c>
      <c r="Q2340" s="1334" t="s">
        <v>15724</v>
      </c>
      <c r="R2340" s="1276" t="s">
        <v>14620</v>
      </c>
    </row>
    <row r="2341" spans="1:18" x14ac:dyDescent="0.25">
      <c r="A2341" s="1176">
        <v>92711</v>
      </c>
      <c r="B2341" s="1190">
        <v>1075</v>
      </c>
      <c r="C2341" s="1190">
        <v>20</v>
      </c>
      <c r="D2341" s="1191">
        <v>44130</v>
      </c>
      <c r="E2341" s="1189">
        <v>15</v>
      </c>
      <c r="F2341" s="1270" t="s">
        <v>13655</v>
      </c>
      <c r="G2341" s="1179">
        <v>44137</v>
      </c>
      <c r="H2341" s="1112"/>
      <c r="I2341" s="1189" t="s">
        <v>511</v>
      </c>
      <c r="J2341" s="1268"/>
      <c r="K2341" s="1379" t="s">
        <v>15904</v>
      </c>
      <c r="L2341" s="1343" t="s">
        <v>15892</v>
      </c>
      <c r="M2341" s="1187"/>
      <c r="N2341" s="1187"/>
      <c r="O2341" s="1378"/>
      <c r="P2341" s="1344" t="s">
        <v>15916</v>
      </c>
      <c r="Q2341" s="1334" t="s">
        <v>15724</v>
      </c>
      <c r="R2341" s="1276" t="s">
        <v>15450</v>
      </c>
    </row>
    <row r="2342" spans="1:18" x14ac:dyDescent="0.25">
      <c r="A2342" s="1176">
        <v>96659</v>
      </c>
      <c r="B2342" s="1190">
        <v>2034.4</v>
      </c>
      <c r="C2342" s="1190">
        <v>20</v>
      </c>
      <c r="D2342" s="1191">
        <v>44089</v>
      </c>
      <c r="E2342" s="1189">
        <v>10</v>
      </c>
      <c r="F2342" s="1191">
        <v>44123</v>
      </c>
      <c r="G2342" s="1162">
        <v>44137</v>
      </c>
      <c r="H2342" s="1174"/>
      <c r="I2342" s="1189" t="s">
        <v>511</v>
      </c>
      <c r="J2342" s="1189" t="s">
        <v>13656</v>
      </c>
      <c r="K2342" s="1188" t="s">
        <v>15891</v>
      </c>
      <c r="L2342" s="1188" t="s">
        <v>19</v>
      </c>
      <c r="M2342" s="1189"/>
      <c r="N2342" s="1189"/>
      <c r="O2342" s="468"/>
      <c r="P2342" s="1344" t="s">
        <v>15917</v>
      </c>
      <c r="Q2342" s="1334" t="s">
        <v>15724</v>
      </c>
      <c r="R2342" s="1276" t="s">
        <v>15450</v>
      </c>
    </row>
    <row r="2343" spans="1:18" x14ac:dyDescent="0.25">
      <c r="A2343" s="1176">
        <v>96882</v>
      </c>
      <c r="B2343" s="1190">
        <v>2094.6999999999998</v>
      </c>
      <c r="C2343" s="1190">
        <v>30</v>
      </c>
      <c r="D2343" s="1191">
        <v>44131</v>
      </c>
      <c r="E2343" s="1189">
        <v>10</v>
      </c>
      <c r="F2343" s="1191">
        <v>44120</v>
      </c>
      <c r="G2343" s="1162">
        <v>44134</v>
      </c>
      <c r="H2343" s="1112"/>
      <c r="I2343" s="1189" t="s">
        <v>511</v>
      </c>
      <c r="J2343" s="607" t="s">
        <v>13656</v>
      </c>
      <c r="K2343" s="1252" t="s">
        <v>15891</v>
      </c>
      <c r="L2343" s="1188" t="s">
        <v>19</v>
      </c>
      <c r="M2343" s="1189"/>
      <c r="N2343" s="1189"/>
      <c r="O2343" s="468"/>
      <c r="P2343" s="1344" t="s">
        <v>15918</v>
      </c>
      <c r="Q2343" s="1334" t="s">
        <v>15724</v>
      </c>
      <c r="R2343" s="1276" t="s">
        <v>15919</v>
      </c>
    </row>
    <row r="2344" spans="1:18" x14ac:dyDescent="0.25">
      <c r="A2344" s="1238">
        <v>95666</v>
      </c>
      <c r="B2344" s="1234">
        <v>3818.6</v>
      </c>
      <c r="C2344" s="1234">
        <v>6</v>
      </c>
      <c r="D2344" s="1178">
        <v>44134</v>
      </c>
      <c r="E2344" s="1375">
        <v>5</v>
      </c>
      <c r="F2344" s="1270">
        <v>44126</v>
      </c>
      <c r="G2344" s="1179">
        <v>44133</v>
      </c>
      <c r="H2344" s="1112">
        <v>44134</v>
      </c>
      <c r="I2344" s="1189" t="s">
        <v>511</v>
      </c>
      <c r="J2344" s="1187" t="s">
        <v>511</v>
      </c>
      <c r="K2344" s="1343" t="s">
        <v>15891</v>
      </c>
      <c r="L2344" s="1343" t="s">
        <v>15892</v>
      </c>
      <c r="M2344" s="1187"/>
      <c r="N2344" s="1187"/>
      <c r="O2344" s="1378"/>
      <c r="P2344" s="1274" t="s">
        <v>12904</v>
      </c>
      <c r="Q2344" s="1334" t="s">
        <v>15724</v>
      </c>
      <c r="R2344" s="1276" t="s">
        <v>15919</v>
      </c>
    </row>
    <row r="2345" spans="1:18" x14ac:dyDescent="0.25">
      <c r="A2345" s="1176">
        <v>96717</v>
      </c>
      <c r="B2345" s="1190">
        <v>1860</v>
      </c>
      <c r="C2345" s="1190">
        <v>100</v>
      </c>
      <c r="D2345" s="1191">
        <v>44112</v>
      </c>
      <c r="E2345" s="1189">
        <v>10</v>
      </c>
      <c r="F2345" s="1191">
        <v>44123</v>
      </c>
      <c r="G2345" s="1179">
        <v>44134</v>
      </c>
      <c r="H2345" s="1112">
        <v>44133</v>
      </c>
      <c r="I2345" s="1189" t="s">
        <v>511</v>
      </c>
      <c r="J2345" s="1189" t="s">
        <v>511</v>
      </c>
      <c r="K2345" s="1188" t="s">
        <v>15904</v>
      </c>
      <c r="L2345" s="1188" t="s">
        <v>15892</v>
      </c>
      <c r="M2345" s="1189"/>
      <c r="N2345" s="1189"/>
      <c r="O2345" s="468"/>
      <c r="P2345" s="1274" t="s">
        <v>12845</v>
      </c>
      <c r="Q2345" s="1334" t="s">
        <v>15724</v>
      </c>
      <c r="R2345" s="1276" t="s">
        <v>15920</v>
      </c>
    </row>
    <row r="2346" spans="1:18" x14ac:dyDescent="0.25">
      <c r="A2346" s="1238">
        <v>97646</v>
      </c>
      <c r="B2346" s="1234">
        <v>2139</v>
      </c>
      <c r="C2346" s="1234">
        <v>10</v>
      </c>
      <c r="D2346" s="1178">
        <v>44134</v>
      </c>
      <c r="E2346" s="1375">
        <v>5</v>
      </c>
      <c r="F2346" s="1270">
        <v>44126</v>
      </c>
      <c r="G2346" s="1179">
        <v>44133</v>
      </c>
      <c r="H2346" s="1121"/>
      <c r="I2346" s="1189" t="s">
        <v>511</v>
      </c>
      <c r="J2346" s="1380" t="s">
        <v>511</v>
      </c>
      <c r="K2346" s="1271" t="s">
        <v>15891</v>
      </c>
      <c r="L2346" s="1272" t="s">
        <v>15892</v>
      </c>
      <c r="M2346" s="800"/>
      <c r="N2346" s="800"/>
      <c r="O2346" s="1273"/>
      <c r="P2346" s="1274" t="s">
        <v>15921</v>
      </c>
      <c r="Q2346" s="1275" t="s">
        <v>15724</v>
      </c>
      <c r="R2346" s="1276" t="s">
        <v>15920</v>
      </c>
    </row>
    <row r="2347" spans="1:18" x14ac:dyDescent="0.25">
      <c r="A2347" s="1381">
        <v>97795</v>
      </c>
      <c r="B2347" s="1363">
        <v>3866</v>
      </c>
      <c r="C2347" s="1363">
        <v>25</v>
      </c>
      <c r="D2347" s="1364">
        <v>44132</v>
      </c>
      <c r="E2347" s="1368">
        <v>3</v>
      </c>
      <c r="F2347" s="1366">
        <v>44130</v>
      </c>
      <c r="G2347" s="1367">
        <v>44133</v>
      </c>
      <c r="H2347" s="1364"/>
      <c r="I2347" s="1368" t="s">
        <v>511</v>
      </c>
      <c r="J2347" s="1368" t="s">
        <v>511</v>
      </c>
      <c r="K2347" s="1369" t="s">
        <v>15891</v>
      </c>
      <c r="L2347" s="1382" t="s">
        <v>15892</v>
      </c>
      <c r="M2347" s="1383"/>
      <c r="N2347" s="1383"/>
      <c r="O2347" s="1384"/>
      <c r="P2347" s="1385" t="s">
        <v>15921</v>
      </c>
      <c r="Q2347" s="1386" t="s">
        <v>15659</v>
      </c>
      <c r="R2347" s="1276" t="s">
        <v>15920</v>
      </c>
    </row>
    <row r="2348" spans="1:18" x14ac:dyDescent="0.25">
      <c r="A2348" s="1176" t="s">
        <v>15922</v>
      </c>
      <c r="B2348" s="1190"/>
      <c r="C2348" s="1190">
        <v>4</v>
      </c>
      <c r="D2348" s="1191"/>
      <c r="E2348" s="1189"/>
      <c r="F2348" s="1191"/>
      <c r="G2348" s="1179"/>
      <c r="H2348" s="1345"/>
      <c r="I2348" s="1189"/>
      <c r="J2348" s="1189"/>
      <c r="K2348" s="1114"/>
      <c r="L2348" s="1114"/>
      <c r="M2348" s="1189"/>
      <c r="N2348" s="1189"/>
      <c r="O2348" s="468"/>
      <c r="P2348" s="1346"/>
      <c r="Q2348" s="1347"/>
      <c r="R2348" s="1276" t="s">
        <v>14633</v>
      </c>
    </row>
    <row r="2349" spans="1:18" x14ac:dyDescent="0.25">
      <c r="A2349" s="1176">
        <v>97471</v>
      </c>
      <c r="B2349" s="1190">
        <v>1165.5999999999999</v>
      </c>
      <c r="C2349" s="1190">
        <v>10</v>
      </c>
      <c r="D2349" s="1191">
        <v>44126</v>
      </c>
      <c r="E2349" s="1189">
        <v>5</v>
      </c>
      <c r="F2349" s="1270">
        <v>44126</v>
      </c>
      <c r="G2349" s="1179">
        <v>44133</v>
      </c>
      <c r="H2349" s="1121"/>
      <c r="I2349" s="1189" t="s">
        <v>511</v>
      </c>
      <c r="J2349" s="1380" t="s">
        <v>511</v>
      </c>
      <c r="K2349" s="1271"/>
      <c r="L2349" s="1272"/>
      <c r="M2349" s="800"/>
      <c r="N2349" s="800"/>
      <c r="O2349" s="1273"/>
      <c r="P2349" s="1274" t="s">
        <v>15923</v>
      </c>
      <c r="Q2349" s="1275" t="s">
        <v>15659</v>
      </c>
      <c r="R2349" s="1276" t="s">
        <v>14633</v>
      </c>
    </row>
    <row r="2350" spans="1:18" x14ac:dyDescent="0.25">
      <c r="A2350" s="1176">
        <v>97213</v>
      </c>
      <c r="B2350" s="1190">
        <v>1520</v>
      </c>
      <c r="C2350" s="1190">
        <v>50</v>
      </c>
      <c r="D2350" s="1191">
        <v>44133</v>
      </c>
      <c r="E2350" s="1189">
        <v>10</v>
      </c>
      <c r="F2350" s="1191">
        <v>44118</v>
      </c>
      <c r="G2350" s="1179">
        <v>44132</v>
      </c>
      <c r="H2350" s="1112"/>
      <c r="I2350" s="1189" t="s">
        <v>511</v>
      </c>
      <c r="J2350" s="1189" t="s">
        <v>511</v>
      </c>
      <c r="K2350" s="1188"/>
      <c r="L2350" s="1343" t="s">
        <v>19</v>
      </c>
      <c r="M2350" s="1187"/>
      <c r="N2350" s="1187"/>
      <c r="O2350" s="1378"/>
      <c r="P2350" s="1274" t="s">
        <v>12856</v>
      </c>
      <c r="Q2350" s="1334" t="s">
        <v>15724</v>
      </c>
      <c r="R2350" s="1276" t="s">
        <v>14633</v>
      </c>
    </row>
    <row r="2351" spans="1:18" x14ac:dyDescent="0.25">
      <c r="A2351" s="826">
        <v>97609</v>
      </c>
      <c r="B2351" s="600">
        <v>3160</v>
      </c>
      <c r="C2351" s="600">
        <v>30</v>
      </c>
      <c r="D2351" s="604">
        <v>44131</v>
      </c>
      <c r="E2351" s="1387">
        <v>5</v>
      </c>
      <c r="F2351" s="472">
        <v>44125</v>
      </c>
      <c r="G2351" s="1179">
        <v>44132</v>
      </c>
      <c r="H2351" s="1121"/>
      <c r="I2351" s="474" t="s">
        <v>511</v>
      </c>
      <c r="J2351" s="607" t="s">
        <v>13656</v>
      </c>
      <c r="K2351" s="1252"/>
      <c r="L2351" s="1272"/>
      <c r="M2351" s="800"/>
      <c r="N2351" s="800"/>
      <c r="O2351" s="1273"/>
      <c r="P2351" s="1388" t="s">
        <v>12944</v>
      </c>
      <c r="Q2351" s="1275"/>
      <c r="R2351" s="1389" t="s">
        <v>14639</v>
      </c>
    </row>
    <row r="2352" spans="1:18" x14ac:dyDescent="0.25">
      <c r="A2352" s="1238">
        <v>97610</v>
      </c>
      <c r="B2352" s="1234">
        <v>3807.4</v>
      </c>
      <c r="C2352" s="1234">
        <v>60</v>
      </c>
      <c r="D2352" s="1178">
        <v>44131</v>
      </c>
      <c r="E2352" s="1375">
        <v>5</v>
      </c>
      <c r="F2352" s="1191">
        <v>44124</v>
      </c>
      <c r="G2352" s="1179">
        <v>44131</v>
      </c>
      <c r="H2352" s="1121"/>
      <c r="I2352" s="1189" t="s">
        <v>511</v>
      </c>
      <c r="J2352" s="1189"/>
      <c r="K2352" s="1188"/>
      <c r="L2352" s="1071"/>
      <c r="M2352" s="474"/>
      <c r="N2352" s="474"/>
      <c r="O2352" s="216"/>
      <c r="P2352" s="1274" t="s">
        <v>12944</v>
      </c>
      <c r="Q2352" s="1275"/>
      <c r="R2352" s="1389" t="s">
        <v>14639</v>
      </c>
    </row>
    <row r="2353" spans="1:18" x14ac:dyDescent="0.25">
      <c r="A2353" s="714">
        <v>97023</v>
      </c>
      <c r="B2353" s="469">
        <v>90</v>
      </c>
      <c r="C2353" s="469">
        <v>5</v>
      </c>
      <c r="D2353" s="472">
        <v>44134</v>
      </c>
      <c r="E2353" s="474">
        <v>20</v>
      </c>
      <c r="F2353" s="472">
        <v>44102</v>
      </c>
      <c r="G2353" s="1179">
        <v>44130</v>
      </c>
      <c r="H2353" s="1121"/>
      <c r="I2353" s="474" t="s">
        <v>511</v>
      </c>
      <c r="J2353" s="607"/>
      <c r="K2353" s="1252"/>
      <c r="L2353" s="1071"/>
      <c r="M2353" s="474"/>
      <c r="N2353" s="474"/>
      <c r="O2353" s="216"/>
      <c r="P2353" s="1377" t="s">
        <v>12944</v>
      </c>
      <c r="Q2353" s="1275"/>
      <c r="R2353" s="1389" t="s">
        <v>14639</v>
      </c>
    </row>
    <row r="2354" spans="1:18" x14ac:dyDescent="0.25">
      <c r="A2354" s="714">
        <v>97023</v>
      </c>
      <c r="B2354" s="469">
        <v>1710</v>
      </c>
      <c r="C2354" s="469">
        <v>95</v>
      </c>
      <c r="D2354" s="472">
        <v>44134</v>
      </c>
      <c r="E2354" s="474">
        <v>20</v>
      </c>
      <c r="F2354" s="472">
        <v>44102</v>
      </c>
      <c r="G2354" s="1179">
        <v>44130</v>
      </c>
      <c r="H2354" s="1121"/>
      <c r="I2354" s="474" t="s">
        <v>511</v>
      </c>
      <c r="J2354" s="607"/>
      <c r="K2354" s="1252"/>
      <c r="L2354" s="1071"/>
      <c r="M2354" s="474"/>
      <c r="N2354" s="474"/>
      <c r="O2354" s="216"/>
      <c r="P2354" s="1377" t="s">
        <v>12944</v>
      </c>
      <c r="Q2354" s="1275"/>
      <c r="R2354" s="1389" t="s">
        <v>14640</v>
      </c>
    </row>
    <row r="2355" spans="1:18" x14ac:dyDescent="0.25">
      <c r="A2355" s="1176">
        <v>97221</v>
      </c>
      <c r="B2355" s="1190">
        <v>32.549999999999997</v>
      </c>
      <c r="C2355" s="1190">
        <v>1</v>
      </c>
      <c r="D2355" s="1191">
        <v>44124</v>
      </c>
      <c r="E2355" s="1189">
        <v>10</v>
      </c>
      <c r="F2355" s="1191">
        <v>44112</v>
      </c>
      <c r="G2355" s="1179">
        <v>44126</v>
      </c>
      <c r="H2355" s="1112"/>
      <c r="I2355" s="1189" t="s">
        <v>511</v>
      </c>
      <c r="J2355" s="1189" t="s">
        <v>511</v>
      </c>
      <c r="K2355" s="1188"/>
      <c r="L2355" s="1188" t="s">
        <v>15892</v>
      </c>
      <c r="M2355" s="1189"/>
      <c r="N2355" s="1189"/>
      <c r="O2355" s="468"/>
      <c r="P2355" s="1344" t="s">
        <v>15924</v>
      </c>
      <c r="Q2355" s="1334" t="s">
        <v>15724</v>
      </c>
      <c r="R2355" s="1276" t="s">
        <v>15315</v>
      </c>
    </row>
    <row r="2356" spans="1:18" x14ac:dyDescent="0.25">
      <c r="A2356" s="1390">
        <v>96778</v>
      </c>
      <c r="B2356" s="1391">
        <v>3756.25</v>
      </c>
      <c r="C2356" s="1391">
        <v>25</v>
      </c>
      <c r="D2356" s="1392">
        <v>44126</v>
      </c>
      <c r="E2356" s="1393">
        <v>15</v>
      </c>
      <c r="F2356" s="1394">
        <v>44109</v>
      </c>
      <c r="G2356" s="1395">
        <v>44130</v>
      </c>
      <c r="H2356" s="1396"/>
      <c r="I2356" s="1393" t="s">
        <v>511</v>
      </c>
      <c r="J2356" s="1393" t="s">
        <v>511</v>
      </c>
      <c r="K2356" s="1397"/>
      <c r="L2356" s="1398" t="s">
        <v>15892</v>
      </c>
      <c r="M2356" s="1399"/>
      <c r="N2356" s="1399"/>
      <c r="O2356" s="1400"/>
      <c r="P2356" s="1401" t="s">
        <v>15925</v>
      </c>
      <c r="Q2356" s="1402" t="s">
        <v>15724</v>
      </c>
      <c r="R2356" s="1403" t="s">
        <v>15926</v>
      </c>
    </row>
    <row r="2357" spans="1:18" x14ac:dyDescent="0.25">
      <c r="A2357" s="786">
        <v>97632</v>
      </c>
      <c r="B2357" s="787">
        <v>2362.8000000000002</v>
      </c>
      <c r="C2357" s="787">
        <v>8</v>
      </c>
      <c r="D2357" s="789">
        <v>44126</v>
      </c>
      <c r="E2357" s="790">
        <v>3</v>
      </c>
      <c r="F2357" s="789" t="s">
        <v>13655</v>
      </c>
      <c r="G2357" s="1404">
        <v>44127</v>
      </c>
      <c r="H2357" s="1405"/>
      <c r="I2357" s="790" t="s">
        <v>511</v>
      </c>
      <c r="J2357" s="790" t="s">
        <v>511</v>
      </c>
      <c r="K2357" s="1406"/>
      <c r="L2357" s="1407"/>
      <c r="M2357" s="1408"/>
      <c r="N2357" s="1408"/>
      <c r="O2357" s="1409"/>
      <c r="P2357" s="1410" t="s">
        <v>15927</v>
      </c>
      <c r="Q2357" s="1411"/>
      <c r="R2357" s="1411" t="s">
        <v>15928</v>
      </c>
    </row>
    <row r="2358" spans="1:18" x14ac:dyDescent="0.25">
      <c r="A2358" s="1176">
        <v>97339</v>
      </c>
      <c r="B2358" s="1190">
        <v>3847.75</v>
      </c>
      <c r="C2358" s="1190">
        <v>5</v>
      </c>
      <c r="D2358" s="1191">
        <v>44120</v>
      </c>
      <c r="E2358" s="1189">
        <v>5</v>
      </c>
      <c r="F2358" s="1191">
        <v>44120</v>
      </c>
      <c r="G2358" s="1179">
        <v>44127</v>
      </c>
      <c r="H2358" s="1112"/>
      <c r="I2358" s="1189" t="s">
        <v>511</v>
      </c>
      <c r="J2358" s="1189" t="s">
        <v>511</v>
      </c>
      <c r="K2358" s="1188"/>
      <c r="L2358" s="1188" t="s">
        <v>15892</v>
      </c>
      <c r="M2358" s="1189"/>
      <c r="N2358" s="1189"/>
      <c r="O2358" s="468"/>
      <c r="P2358" s="1344" t="s">
        <v>15929</v>
      </c>
      <c r="Q2358" s="1275"/>
      <c r="R2358" s="1330" t="s">
        <v>15465</v>
      </c>
    </row>
    <row r="2359" spans="1:18" x14ac:dyDescent="0.25">
      <c r="A2359" s="1176">
        <v>97217</v>
      </c>
      <c r="B2359" s="1190">
        <v>2818.4</v>
      </c>
      <c r="C2359" s="1190">
        <v>120</v>
      </c>
      <c r="D2359" s="1191">
        <v>44127</v>
      </c>
      <c r="E2359" s="1189">
        <v>5</v>
      </c>
      <c r="F2359" s="1191">
        <v>44119</v>
      </c>
      <c r="G2359" s="1179">
        <v>44126</v>
      </c>
      <c r="H2359" s="1112"/>
      <c r="I2359" s="1189" t="s">
        <v>511</v>
      </c>
      <c r="J2359" s="1189" t="s">
        <v>511</v>
      </c>
      <c r="K2359" s="1188"/>
      <c r="L2359" s="1188" t="s">
        <v>19</v>
      </c>
      <c r="M2359" s="1189"/>
      <c r="N2359" s="1189"/>
      <c r="O2359" s="468"/>
      <c r="P2359" s="1344" t="s">
        <v>15930</v>
      </c>
      <c r="Q2359" s="1334" t="s">
        <v>15724</v>
      </c>
      <c r="R2359" s="1330" t="s">
        <v>15465</v>
      </c>
    </row>
    <row r="2360" spans="1:18" x14ac:dyDescent="0.25">
      <c r="A2360" s="1176">
        <v>97221</v>
      </c>
      <c r="B2360" s="1190">
        <v>4199</v>
      </c>
      <c r="C2360" s="1190">
        <v>129</v>
      </c>
      <c r="D2360" s="1191">
        <v>44124</v>
      </c>
      <c r="E2360" s="1189">
        <v>10</v>
      </c>
      <c r="F2360" s="1191">
        <v>44112</v>
      </c>
      <c r="G2360" s="1179">
        <v>44126</v>
      </c>
      <c r="H2360" s="1174"/>
      <c r="I2360" s="1189" t="s">
        <v>511</v>
      </c>
      <c r="J2360" s="1189" t="s">
        <v>511</v>
      </c>
      <c r="K2360" s="1188"/>
      <c r="L2360" s="1188" t="s">
        <v>15892</v>
      </c>
      <c r="M2360" s="1189"/>
      <c r="N2360" s="1189"/>
      <c r="O2360" s="468"/>
      <c r="P2360" s="1344" t="s">
        <v>15924</v>
      </c>
      <c r="Q2360" s="1334" t="s">
        <v>15724</v>
      </c>
      <c r="R2360" s="1330" t="s">
        <v>15465</v>
      </c>
    </row>
    <row r="2361" spans="1:18" x14ac:dyDescent="0.25">
      <c r="A2361" s="1176">
        <v>96835</v>
      </c>
      <c r="B2361" s="1190">
        <v>3124.25</v>
      </c>
      <c r="C2361" s="1190">
        <v>25</v>
      </c>
      <c r="D2361" s="1191">
        <v>44124</v>
      </c>
      <c r="E2361" s="1189">
        <v>5</v>
      </c>
      <c r="F2361" s="1191">
        <v>44118</v>
      </c>
      <c r="G2361" s="1179">
        <v>44125</v>
      </c>
      <c r="H2361" s="1112"/>
      <c r="I2361" s="1189" t="s">
        <v>511</v>
      </c>
      <c r="J2361" s="1189" t="s">
        <v>511</v>
      </c>
      <c r="K2361" s="1188"/>
      <c r="L2361" s="1188" t="s">
        <v>15892</v>
      </c>
      <c r="M2361" s="1189"/>
      <c r="N2361" s="1189"/>
      <c r="O2361" s="468"/>
      <c r="P2361" s="1344" t="s">
        <v>15931</v>
      </c>
      <c r="Q2361" s="1334"/>
      <c r="R2361" s="1330" t="s">
        <v>15465</v>
      </c>
    </row>
    <row r="2362" spans="1:18" x14ac:dyDescent="0.25">
      <c r="A2362" s="1161">
        <v>97046</v>
      </c>
      <c r="B2362" s="566">
        <v>2289.6</v>
      </c>
      <c r="C2362" s="566">
        <v>3</v>
      </c>
      <c r="D2362" s="570">
        <v>44126</v>
      </c>
      <c r="E2362" s="573">
        <v>5</v>
      </c>
      <c r="F2362" s="570">
        <v>44119</v>
      </c>
      <c r="G2362" s="1179">
        <v>44126</v>
      </c>
      <c r="H2362" s="1412"/>
      <c r="I2362" s="573" t="s">
        <v>511</v>
      </c>
      <c r="J2362" s="821" t="s">
        <v>511</v>
      </c>
      <c r="K2362" s="1324"/>
      <c r="L2362" s="1324" t="s">
        <v>15892</v>
      </c>
      <c r="M2362" s="821"/>
      <c r="N2362" s="821"/>
      <c r="O2362" s="331"/>
      <c r="P2362" s="1413" t="s">
        <v>15932</v>
      </c>
      <c r="Q2362" s="1209" t="s">
        <v>15724</v>
      </c>
      <c r="R2362" s="1414" t="s">
        <v>14648</v>
      </c>
    </row>
    <row r="2363" spans="1:18" x14ac:dyDescent="0.25">
      <c r="A2363" s="1161">
        <v>96826</v>
      </c>
      <c r="B2363" s="566">
        <v>1525</v>
      </c>
      <c r="C2363" s="566">
        <v>30</v>
      </c>
      <c r="D2363" s="570">
        <v>44098</v>
      </c>
      <c r="E2363" s="573">
        <v>3</v>
      </c>
      <c r="F2363" s="570">
        <v>44123</v>
      </c>
      <c r="G2363" s="1179">
        <v>44126</v>
      </c>
      <c r="H2363" s="1412"/>
      <c r="I2363" s="573" t="s">
        <v>511</v>
      </c>
      <c r="J2363" s="821" t="s">
        <v>511</v>
      </c>
      <c r="K2363" s="1324"/>
      <c r="L2363" s="1324" t="s">
        <v>15892</v>
      </c>
      <c r="M2363" s="821"/>
      <c r="N2363" s="821"/>
      <c r="O2363" s="331"/>
      <c r="P2363" s="1413" t="s">
        <v>15933</v>
      </c>
      <c r="Q2363" s="1209"/>
      <c r="R2363" s="1414" t="s">
        <v>14648</v>
      </c>
    </row>
    <row r="2364" spans="1:18" x14ac:dyDescent="0.25">
      <c r="A2364" s="1161">
        <v>97259</v>
      </c>
      <c r="B2364" s="566">
        <v>2102.4</v>
      </c>
      <c r="C2364" s="566">
        <v>110</v>
      </c>
      <c r="D2364" s="570">
        <v>44124</v>
      </c>
      <c r="E2364" s="573">
        <v>5</v>
      </c>
      <c r="F2364" s="570">
        <v>44119</v>
      </c>
      <c r="G2364" s="1179">
        <v>44126</v>
      </c>
      <c r="H2364" s="1412"/>
      <c r="I2364" s="573" t="s">
        <v>511</v>
      </c>
      <c r="J2364" s="821" t="s">
        <v>511</v>
      </c>
      <c r="K2364" s="1324"/>
      <c r="L2364" s="1324" t="s">
        <v>19</v>
      </c>
      <c r="M2364" s="821"/>
      <c r="N2364" s="821"/>
      <c r="O2364" s="331"/>
      <c r="P2364" s="1413" t="s">
        <v>12928</v>
      </c>
      <c r="Q2364" s="1209" t="s">
        <v>15724</v>
      </c>
      <c r="R2364" s="1414" t="s">
        <v>14648</v>
      </c>
    </row>
    <row r="2365" spans="1:18" x14ac:dyDescent="0.25">
      <c r="A2365" s="1415">
        <v>95692</v>
      </c>
      <c r="B2365" s="528">
        <v>181.7</v>
      </c>
      <c r="C2365" s="528">
        <v>1</v>
      </c>
      <c r="D2365" s="530">
        <v>44064</v>
      </c>
      <c r="E2365" s="531">
        <v>10</v>
      </c>
      <c r="F2365" s="530">
        <v>44106</v>
      </c>
      <c r="G2365" s="1416">
        <v>44120</v>
      </c>
      <c r="H2365" s="530"/>
      <c r="I2365" s="531" t="s">
        <v>511</v>
      </c>
      <c r="J2365" s="824" t="s">
        <v>511</v>
      </c>
      <c r="K2365" s="1417"/>
      <c r="L2365" s="1417" t="s">
        <v>15892</v>
      </c>
      <c r="M2365" s="824"/>
      <c r="N2365" s="824"/>
      <c r="O2365" s="1418"/>
      <c r="P2365" s="1419" t="s">
        <v>15934</v>
      </c>
      <c r="Q2365" s="1420" t="s">
        <v>15724</v>
      </c>
      <c r="R2365" s="1421" t="s">
        <v>14649</v>
      </c>
    </row>
    <row r="2366" spans="1:18" x14ac:dyDescent="0.25">
      <c r="A2366" s="1161">
        <v>94210</v>
      </c>
      <c r="B2366" s="566">
        <v>3850</v>
      </c>
      <c r="C2366" s="566">
        <v>250</v>
      </c>
      <c r="D2366" s="570">
        <v>44020</v>
      </c>
      <c r="E2366" s="573">
        <v>20</v>
      </c>
      <c r="F2366" s="570">
        <v>44096</v>
      </c>
      <c r="G2366" s="1162">
        <v>44124</v>
      </c>
      <c r="H2366" s="572">
        <v>44120</v>
      </c>
      <c r="I2366" s="573" t="s">
        <v>511</v>
      </c>
      <c r="J2366" s="821" t="s">
        <v>511</v>
      </c>
      <c r="K2366" s="1324"/>
      <c r="L2366" s="1324" t="s">
        <v>15892</v>
      </c>
      <c r="M2366" s="821"/>
      <c r="N2366" s="821"/>
      <c r="O2366" s="331"/>
      <c r="P2366" s="1422" t="s">
        <v>15935</v>
      </c>
      <c r="Q2366" s="1423" t="s">
        <v>15724</v>
      </c>
      <c r="R2366" s="1414" t="s">
        <v>14649</v>
      </c>
    </row>
    <row r="2367" spans="1:18" x14ac:dyDescent="0.25">
      <c r="A2367" s="1161">
        <v>97097</v>
      </c>
      <c r="B2367" s="566">
        <v>2751</v>
      </c>
      <c r="C2367" s="566">
        <v>25</v>
      </c>
      <c r="D2367" s="570">
        <v>44111</v>
      </c>
      <c r="E2367" s="573">
        <v>5</v>
      </c>
      <c r="F2367" s="570">
        <v>44117</v>
      </c>
      <c r="G2367" s="1179">
        <v>44124</v>
      </c>
      <c r="H2367" s="1412"/>
      <c r="I2367" s="573" t="s">
        <v>511</v>
      </c>
      <c r="J2367" s="821" t="s">
        <v>511</v>
      </c>
      <c r="K2367" s="1324"/>
      <c r="L2367" s="1324" t="s">
        <v>15936</v>
      </c>
      <c r="M2367" s="821"/>
      <c r="N2367" s="821"/>
      <c r="O2367" s="331"/>
      <c r="P2367" s="1413" t="s">
        <v>15937</v>
      </c>
      <c r="Q2367" s="1209"/>
      <c r="R2367" s="1414" t="s">
        <v>14649</v>
      </c>
    </row>
    <row r="2368" spans="1:18" x14ac:dyDescent="0.25">
      <c r="A2368" s="1161">
        <v>97204</v>
      </c>
      <c r="B2368" s="566">
        <v>2880.7</v>
      </c>
      <c r="C2368" s="566">
        <v>5</v>
      </c>
      <c r="D2368" s="570">
        <v>44120</v>
      </c>
      <c r="E2368" s="573">
        <v>5</v>
      </c>
      <c r="F2368" s="570">
        <v>44117</v>
      </c>
      <c r="G2368" s="1179">
        <v>44124</v>
      </c>
      <c r="H2368" s="1412"/>
      <c r="I2368" s="573" t="s">
        <v>511</v>
      </c>
      <c r="J2368" s="821" t="s">
        <v>511</v>
      </c>
      <c r="K2368" s="1324"/>
      <c r="L2368" s="1324" t="s">
        <v>15892</v>
      </c>
      <c r="M2368" s="821"/>
      <c r="N2368" s="821"/>
      <c r="O2368" s="331"/>
      <c r="P2368" s="1413" t="s">
        <v>15938</v>
      </c>
      <c r="Q2368" s="1209"/>
      <c r="R2368" s="1414" t="s">
        <v>14649</v>
      </c>
    </row>
    <row r="2369" spans="1:18" x14ac:dyDescent="0.25">
      <c r="A2369" s="1161">
        <v>97218</v>
      </c>
      <c r="B2369" s="566">
        <v>870</v>
      </c>
      <c r="C2369" s="566">
        <v>50</v>
      </c>
      <c r="D2369" s="570">
        <v>44124</v>
      </c>
      <c r="E2369" s="573">
        <v>5</v>
      </c>
      <c r="F2369" s="570">
        <v>44116</v>
      </c>
      <c r="G2369" s="1179">
        <v>44123</v>
      </c>
      <c r="H2369" s="1412">
        <v>44124</v>
      </c>
      <c r="I2369" s="573" t="s">
        <v>511</v>
      </c>
      <c r="J2369" s="821" t="s">
        <v>511</v>
      </c>
      <c r="K2369" s="1324"/>
      <c r="L2369" s="1324" t="s">
        <v>15892</v>
      </c>
      <c r="M2369" s="821"/>
      <c r="N2369" s="821"/>
      <c r="O2369" s="331"/>
      <c r="P2369" s="1413" t="s">
        <v>12954</v>
      </c>
      <c r="Q2369" s="1209" t="s">
        <v>15724</v>
      </c>
      <c r="R2369" s="1414" t="s">
        <v>14649</v>
      </c>
    </row>
    <row r="2370" spans="1:18" x14ac:dyDescent="0.25">
      <c r="A2370" s="1161">
        <v>97199</v>
      </c>
      <c r="B2370" s="566">
        <v>388.97</v>
      </c>
      <c r="C2370" s="566">
        <v>1</v>
      </c>
      <c r="D2370" s="570">
        <v>44113</v>
      </c>
      <c r="E2370" s="573">
        <v>5</v>
      </c>
      <c r="F2370" s="570">
        <v>44112</v>
      </c>
      <c r="G2370" s="1179">
        <v>44119</v>
      </c>
      <c r="H2370" s="1412">
        <v>44124</v>
      </c>
      <c r="I2370" s="573" t="s">
        <v>511</v>
      </c>
      <c r="J2370" s="821" t="s">
        <v>13656</v>
      </c>
      <c r="K2370" s="1324"/>
      <c r="L2370" s="1324"/>
      <c r="M2370" s="821"/>
      <c r="N2370" s="821"/>
      <c r="O2370" s="331"/>
      <c r="P2370" s="1413" t="s">
        <v>12954</v>
      </c>
      <c r="Q2370" s="1209" t="s">
        <v>15724</v>
      </c>
      <c r="R2370" s="1414" t="s">
        <v>14649</v>
      </c>
    </row>
    <row r="2371" spans="1:18" x14ac:dyDescent="0.25">
      <c r="A2371" s="1161">
        <v>97139</v>
      </c>
      <c r="B2371" s="566">
        <v>2326.29</v>
      </c>
      <c r="C2371" s="566">
        <v>30</v>
      </c>
      <c r="D2371" s="570">
        <v>44110</v>
      </c>
      <c r="E2371" s="573">
        <v>10</v>
      </c>
      <c r="F2371" s="570">
        <v>44109</v>
      </c>
      <c r="G2371" s="1179">
        <v>44120</v>
      </c>
      <c r="H2371" s="1412">
        <v>44124</v>
      </c>
      <c r="I2371" s="573" t="s">
        <v>511</v>
      </c>
      <c r="J2371" s="1424" t="s">
        <v>13656</v>
      </c>
      <c r="K2371" s="1425"/>
      <c r="L2371" s="1324" t="s">
        <v>15892</v>
      </c>
      <c r="M2371" s="821"/>
      <c r="N2371" s="821"/>
      <c r="O2371" s="331"/>
      <c r="P2371" s="1413" t="s">
        <v>12979</v>
      </c>
      <c r="Q2371" s="1209" t="s">
        <v>15659</v>
      </c>
      <c r="R2371" s="1414" t="s">
        <v>14649</v>
      </c>
    </row>
    <row r="2372" spans="1:18" x14ac:dyDescent="0.25">
      <c r="A2372" s="1161">
        <v>96493</v>
      </c>
      <c r="B2372" s="566">
        <v>3790</v>
      </c>
      <c r="C2372" s="566">
        <v>200</v>
      </c>
      <c r="D2372" s="570">
        <v>44124</v>
      </c>
      <c r="E2372" s="573">
        <v>10</v>
      </c>
      <c r="F2372" s="570">
        <v>44109</v>
      </c>
      <c r="G2372" s="1179">
        <v>44123</v>
      </c>
      <c r="H2372" s="1412"/>
      <c r="I2372" s="573" t="s">
        <v>511</v>
      </c>
      <c r="J2372" s="821" t="s">
        <v>511</v>
      </c>
      <c r="K2372" s="1324"/>
      <c r="L2372" s="1324" t="s">
        <v>15892</v>
      </c>
      <c r="M2372" s="821"/>
      <c r="N2372" s="821"/>
      <c r="O2372" s="331"/>
      <c r="P2372" s="1413" t="s">
        <v>15938</v>
      </c>
      <c r="Q2372" s="1426" t="s">
        <v>15724</v>
      </c>
      <c r="R2372" s="1427" t="s">
        <v>14655</v>
      </c>
    </row>
    <row r="2373" spans="1:18" x14ac:dyDescent="0.25">
      <c r="A2373" s="1161">
        <v>97218</v>
      </c>
      <c r="B2373" s="566">
        <v>1740</v>
      </c>
      <c r="C2373" s="566">
        <v>80</v>
      </c>
      <c r="D2373" s="570">
        <v>44124</v>
      </c>
      <c r="E2373" s="573">
        <v>5</v>
      </c>
      <c r="F2373" s="570">
        <v>44116</v>
      </c>
      <c r="G2373" s="1179">
        <v>44123</v>
      </c>
      <c r="H2373" s="1412"/>
      <c r="I2373" s="573" t="s">
        <v>511</v>
      </c>
      <c r="J2373" s="821" t="s">
        <v>511</v>
      </c>
      <c r="K2373" s="1324"/>
      <c r="L2373" s="1324" t="s">
        <v>15892</v>
      </c>
      <c r="M2373" s="821"/>
      <c r="N2373" s="821"/>
      <c r="O2373" s="331"/>
      <c r="P2373" s="1413" t="s">
        <v>12954</v>
      </c>
      <c r="Q2373" s="1209" t="s">
        <v>15724</v>
      </c>
      <c r="R2373" s="1427" t="s">
        <v>14655</v>
      </c>
    </row>
    <row r="2374" spans="1:18" x14ac:dyDescent="0.25">
      <c r="A2374" s="1161">
        <v>97199</v>
      </c>
      <c r="B2374" s="566">
        <v>3500.73</v>
      </c>
      <c r="C2374" s="566">
        <v>9</v>
      </c>
      <c r="D2374" s="570">
        <v>44113</v>
      </c>
      <c r="E2374" s="573">
        <v>5</v>
      </c>
      <c r="F2374" s="570">
        <v>44112</v>
      </c>
      <c r="G2374" s="1179">
        <v>44119</v>
      </c>
      <c r="H2374" s="1412">
        <v>44123</v>
      </c>
      <c r="I2374" s="573" t="s">
        <v>511</v>
      </c>
      <c r="J2374" s="821" t="s">
        <v>13656</v>
      </c>
      <c r="K2374" s="1324"/>
      <c r="L2374" s="1324"/>
      <c r="M2374" s="821"/>
      <c r="N2374" s="821"/>
      <c r="O2374" s="331"/>
      <c r="P2374" s="1413" t="s">
        <v>12954</v>
      </c>
      <c r="Q2374" s="1209" t="s">
        <v>15724</v>
      </c>
      <c r="R2374" s="1427" t="s">
        <v>14655</v>
      </c>
    </row>
    <row r="2375" spans="1:18" x14ac:dyDescent="0.25">
      <c r="A2375" s="1161">
        <v>97139</v>
      </c>
      <c r="B2375" s="566">
        <v>8529.7099999999991</v>
      </c>
      <c r="C2375" s="566">
        <v>110</v>
      </c>
      <c r="D2375" s="570">
        <v>44110</v>
      </c>
      <c r="E2375" s="573">
        <v>10</v>
      </c>
      <c r="F2375" s="570">
        <v>44109</v>
      </c>
      <c r="G2375" s="1179">
        <v>44120</v>
      </c>
      <c r="H2375" s="1412">
        <v>44123</v>
      </c>
      <c r="I2375" s="573" t="s">
        <v>511</v>
      </c>
      <c r="J2375" s="1424" t="s">
        <v>13656</v>
      </c>
      <c r="K2375" s="1425"/>
      <c r="L2375" s="1324" t="s">
        <v>15892</v>
      </c>
      <c r="M2375" s="821"/>
      <c r="N2375" s="821"/>
      <c r="O2375" s="331"/>
      <c r="P2375" s="1413" t="s">
        <v>12979</v>
      </c>
      <c r="Q2375" s="1209" t="s">
        <v>15659</v>
      </c>
      <c r="R2375" s="1427" t="s">
        <v>14655</v>
      </c>
    </row>
    <row r="2376" spans="1:18" x14ac:dyDescent="0.25">
      <c r="A2376" s="1415">
        <v>95692</v>
      </c>
      <c r="B2376" s="528">
        <v>9085</v>
      </c>
      <c r="C2376" s="528">
        <v>49</v>
      </c>
      <c r="D2376" s="530">
        <v>44064</v>
      </c>
      <c r="E2376" s="531">
        <v>10</v>
      </c>
      <c r="F2376" s="530">
        <v>44106</v>
      </c>
      <c r="G2376" s="1416">
        <v>44120</v>
      </c>
      <c r="H2376" s="530"/>
      <c r="I2376" s="531" t="s">
        <v>511</v>
      </c>
      <c r="J2376" s="824" t="s">
        <v>511</v>
      </c>
      <c r="K2376" s="1417"/>
      <c r="L2376" s="1417" t="s">
        <v>15892</v>
      </c>
      <c r="M2376" s="824"/>
      <c r="N2376" s="824"/>
      <c r="O2376" s="1418"/>
      <c r="P2376" s="1419" t="s">
        <v>15939</v>
      </c>
      <c r="Q2376" s="1420" t="s">
        <v>15724</v>
      </c>
      <c r="R2376" s="1421" t="s">
        <v>14666</v>
      </c>
    </row>
    <row r="2377" spans="1:18" x14ac:dyDescent="0.25">
      <c r="A2377" s="1161">
        <v>97050</v>
      </c>
      <c r="B2377" s="566">
        <v>1428.5</v>
      </c>
      <c r="C2377" s="1428" t="s">
        <v>15940</v>
      </c>
      <c r="D2377" s="570">
        <v>44113</v>
      </c>
      <c r="E2377" s="573">
        <v>5</v>
      </c>
      <c r="F2377" s="570">
        <v>44111</v>
      </c>
      <c r="G2377" s="1179">
        <v>44118</v>
      </c>
      <c r="H2377" s="1412">
        <v>44120</v>
      </c>
      <c r="I2377" s="573" t="s">
        <v>511</v>
      </c>
      <c r="J2377" s="1424" t="s">
        <v>13656</v>
      </c>
      <c r="K2377" s="1425"/>
      <c r="L2377" s="1324" t="s">
        <v>19</v>
      </c>
      <c r="M2377" s="821"/>
      <c r="N2377" s="821"/>
      <c r="O2377" s="331"/>
      <c r="P2377" s="1413" t="s">
        <v>15941</v>
      </c>
      <c r="Q2377" s="1426" t="s">
        <v>15724</v>
      </c>
      <c r="R2377" s="1427" t="s">
        <v>15942</v>
      </c>
    </row>
    <row r="2378" spans="1:18" x14ac:dyDescent="0.25">
      <c r="A2378" s="1161">
        <v>94714</v>
      </c>
      <c r="B2378" s="566">
        <v>987</v>
      </c>
      <c r="C2378" s="566">
        <v>188</v>
      </c>
      <c r="D2378" s="570"/>
      <c r="E2378" s="573"/>
      <c r="F2378" s="570"/>
      <c r="G2378" s="1162">
        <v>44120</v>
      </c>
      <c r="H2378" s="572"/>
      <c r="I2378" s="573" t="s">
        <v>511</v>
      </c>
      <c r="J2378" s="821" t="s">
        <v>511</v>
      </c>
      <c r="K2378" s="1324"/>
      <c r="L2378" s="1324" t="s">
        <v>15892</v>
      </c>
      <c r="M2378" s="821"/>
      <c r="N2378" s="821"/>
      <c r="O2378" s="331"/>
      <c r="P2378" s="1422" t="s">
        <v>15941</v>
      </c>
      <c r="Q2378" s="1423" t="s">
        <v>15659</v>
      </c>
      <c r="R2378" s="1427" t="s">
        <v>15942</v>
      </c>
    </row>
    <row r="2379" spans="1:18" x14ac:dyDescent="0.25">
      <c r="A2379" s="1429">
        <v>96755</v>
      </c>
      <c r="B2379" s="832">
        <v>2779</v>
      </c>
      <c r="C2379" s="832">
        <v>36</v>
      </c>
      <c r="D2379" s="834"/>
      <c r="E2379" s="835"/>
      <c r="F2379" s="834">
        <v>44113</v>
      </c>
      <c r="G2379" s="1395">
        <v>44120</v>
      </c>
      <c r="H2379" s="1430"/>
      <c r="I2379" s="531" t="s">
        <v>511</v>
      </c>
      <c r="J2379" s="1431" t="s">
        <v>13656</v>
      </c>
      <c r="K2379" s="1432"/>
      <c r="L2379" s="1432" t="s">
        <v>15892</v>
      </c>
      <c r="M2379" s="1431"/>
      <c r="N2379" s="1431"/>
      <c r="O2379" s="1433"/>
      <c r="P2379" s="1434" t="s">
        <v>15943</v>
      </c>
      <c r="Q2379" s="1435"/>
      <c r="R2379" s="1427" t="s">
        <v>15942</v>
      </c>
    </row>
    <row r="2380" spans="1:18" x14ac:dyDescent="0.25">
      <c r="A2380" s="1161">
        <v>96630</v>
      </c>
      <c r="B2380" s="566">
        <v>6439</v>
      </c>
      <c r="C2380" s="566">
        <v>42</v>
      </c>
      <c r="D2380" s="566"/>
      <c r="E2380" s="566">
        <v>10</v>
      </c>
      <c r="F2380" s="570">
        <v>44106</v>
      </c>
      <c r="G2380" s="1179">
        <v>44120</v>
      </c>
      <c r="H2380" s="572"/>
      <c r="I2380" s="573" t="s">
        <v>511</v>
      </c>
      <c r="J2380" s="821" t="s">
        <v>511</v>
      </c>
      <c r="K2380" s="1324"/>
      <c r="L2380" s="1324" t="s">
        <v>15892</v>
      </c>
      <c r="M2380" s="1436"/>
      <c r="N2380" s="1436"/>
      <c r="O2380" s="331"/>
      <c r="P2380" s="1413" t="s">
        <v>15944</v>
      </c>
      <c r="Q2380" s="1423" t="s">
        <v>15724</v>
      </c>
      <c r="R2380" s="1427" t="s">
        <v>15942</v>
      </c>
    </row>
    <row r="2381" spans="1:18" x14ac:dyDescent="0.25">
      <c r="A2381" s="1161">
        <v>97062</v>
      </c>
      <c r="B2381" s="566">
        <v>2323</v>
      </c>
      <c r="C2381" s="566">
        <v>100</v>
      </c>
      <c r="D2381" s="570">
        <v>44112</v>
      </c>
      <c r="E2381" s="573">
        <v>10</v>
      </c>
      <c r="F2381" s="570">
        <v>44105</v>
      </c>
      <c r="G2381" s="1179">
        <v>44119</v>
      </c>
      <c r="H2381" s="1412"/>
      <c r="I2381" s="573" t="s">
        <v>511</v>
      </c>
      <c r="J2381" s="1424" t="s">
        <v>511</v>
      </c>
      <c r="K2381" s="1425"/>
      <c r="L2381" s="1324" t="s">
        <v>15892</v>
      </c>
      <c r="M2381" s="1436"/>
      <c r="N2381" s="1436"/>
      <c r="O2381" s="331"/>
      <c r="P2381" s="1413" t="s">
        <v>15945</v>
      </c>
      <c r="Q2381" s="1209" t="s">
        <v>15724</v>
      </c>
      <c r="R2381" s="1414" t="s">
        <v>15473</v>
      </c>
    </row>
    <row r="2382" spans="1:18" x14ac:dyDescent="0.25">
      <c r="A2382" s="1161">
        <v>96971</v>
      </c>
      <c r="B2382" s="566">
        <v>6642</v>
      </c>
      <c r="C2382" s="566">
        <v>50</v>
      </c>
      <c r="D2382" s="570">
        <v>44105</v>
      </c>
      <c r="E2382" s="573">
        <v>3</v>
      </c>
      <c r="F2382" s="570">
        <v>44116</v>
      </c>
      <c r="G2382" s="1179">
        <v>44119</v>
      </c>
      <c r="H2382" s="1412"/>
      <c r="I2382" s="573" t="s">
        <v>511</v>
      </c>
      <c r="J2382" s="1424" t="s">
        <v>511</v>
      </c>
      <c r="K2382" s="1425"/>
      <c r="L2382" s="1324" t="s">
        <v>15892</v>
      </c>
      <c r="M2382" s="1436"/>
      <c r="N2382" s="1436"/>
      <c r="O2382" s="331"/>
      <c r="P2382" s="1413" t="s">
        <v>12984</v>
      </c>
      <c r="Q2382" s="1209" t="s">
        <v>15724</v>
      </c>
      <c r="R2382" s="1414" t="s">
        <v>15473</v>
      </c>
    </row>
    <row r="2383" spans="1:18" x14ac:dyDescent="0.25">
      <c r="A2383" s="1161">
        <v>97024</v>
      </c>
      <c r="B2383" s="566">
        <v>2262</v>
      </c>
      <c r="C2383" s="566">
        <v>26</v>
      </c>
      <c r="D2383" s="570">
        <v>44123</v>
      </c>
      <c r="E2383" s="573">
        <v>10</v>
      </c>
      <c r="F2383" s="570">
        <v>44105</v>
      </c>
      <c r="G2383" s="1179">
        <v>44119</v>
      </c>
      <c r="H2383" s="1412"/>
      <c r="I2383" s="573" t="s">
        <v>511</v>
      </c>
      <c r="J2383" s="1424" t="s">
        <v>511</v>
      </c>
      <c r="K2383" s="1425"/>
      <c r="L2383" s="1324"/>
      <c r="M2383" s="1436"/>
      <c r="N2383" s="1436"/>
      <c r="O2383" s="331"/>
      <c r="P2383" s="1413" t="s">
        <v>15946</v>
      </c>
      <c r="Q2383" s="1209" t="s">
        <v>15724</v>
      </c>
      <c r="R2383" s="1414" t="s">
        <v>15473</v>
      </c>
    </row>
    <row r="2384" spans="1:18" x14ac:dyDescent="0.25">
      <c r="A2384" s="1161">
        <v>97025</v>
      </c>
      <c r="B2384" s="566">
        <v>3096.25</v>
      </c>
      <c r="C2384" s="566">
        <v>6</v>
      </c>
      <c r="D2384" s="570">
        <v>44109</v>
      </c>
      <c r="E2384" s="573">
        <v>10</v>
      </c>
      <c r="F2384" s="570">
        <v>44105</v>
      </c>
      <c r="G2384" s="1179">
        <v>44119</v>
      </c>
      <c r="H2384" s="1412"/>
      <c r="I2384" s="573" t="s">
        <v>511</v>
      </c>
      <c r="J2384" s="1424" t="s">
        <v>511</v>
      </c>
      <c r="K2384" s="1425"/>
      <c r="L2384" s="1324"/>
      <c r="M2384" s="1436"/>
      <c r="N2384" s="1436"/>
      <c r="O2384" s="331"/>
      <c r="P2384" s="1413" t="s">
        <v>15946</v>
      </c>
      <c r="Q2384" s="1209" t="s">
        <v>15724</v>
      </c>
      <c r="R2384" s="1414" t="s">
        <v>15473</v>
      </c>
    </row>
    <row r="2385" spans="1:18" x14ac:dyDescent="0.25">
      <c r="A2385" s="1161">
        <v>97466</v>
      </c>
      <c r="B2385" s="566">
        <v>3006</v>
      </c>
      <c r="C2385" s="566">
        <v>5</v>
      </c>
      <c r="D2385" s="570">
        <v>44119</v>
      </c>
      <c r="E2385" s="573">
        <v>3</v>
      </c>
      <c r="F2385" s="570">
        <v>44116</v>
      </c>
      <c r="G2385" s="1179">
        <v>44119</v>
      </c>
      <c r="H2385" s="1412"/>
      <c r="I2385" s="573" t="s">
        <v>511</v>
      </c>
      <c r="J2385" s="1424" t="s">
        <v>511</v>
      </c>
      <c r="K2385" s="1425"/>
      <c r="L2385" s="1324" t="s">
        <v>15892</v>
      </c>
      <c r="M2385" s="1436"/>
      <c r="N2385" s="1436"/>
      <c r="O2385" s="331"/>
      <c r="P2385" s="1413" t="s">
        <v>15947</v>
      </c>
      <c r="Q2385" s="1209" t="s">
        <v>15724</v>
      </c>
      <c r="R2385" s="1414" t="s">
        <v>15473</v>
      </c>
    </row>
    <row r="2386" spans="1:18" x14ac:dyDescent="0.25">
      <c r="A2386" s="1429">
        <v>96450</v>
      </c>
      <c r="B2386" s="832">
        <v>2028</v>
      </c>
      <c r="C2386" s="832">
        <v>10</v>
      </c>
      <c r="D2386" s="834">
        <v>44097</v>
      </c>
      <c r="E2386" s="835">
        <v>5</v>
      </c>
      <c r="F2386" s="834">
        <v>44113</v>
      </c>
      <c r="G2386" s="1437">
        <v>44120</v>
      </c>
      <c r="H2386" s="834">
        <v>44119</v>
      </c>
      <c r="I2386" s="835" t="s">
        <v>511</v>
      </c>
      <c r="J2386" s="1431" t="s">
        <v>13656</v>
      </c>
      <c r="K2386" s="1431"/>
      <c r="L2386" s="1431" t="s">
        <v>15892</v>
      </c>
      <c r="M2386" s="1438"/>
      <c r="N2386" s="1438"/>
      <c r="O2386" s="1433"/>
      <c r="P2386" s="1439" t="s">
        <v>15948</v>
      </c>
      <c r="Q2386" s="1435" t="s">
        <v>15724</v>
      </c>
      <c r="R2386" s="1414" t="s">
        <v>15473</v>
      </c>
    </row>
    <row r="2387" spans="1:18" x14ac:dyDescent="0.25">
      <c r="A2387" s="1161">
        <v>96963</v>
      </c>
      <c r="B2387" s="566">
        <v>5000</v>
      </c>
      <c r="C2387" s="566">
        <v>240</v>
      </c>
      <c r="D2387" s="570">
        <v>44117</v>
      </c>
      <c r="E2387" s="573">
        <v>5</v>
      </c>
      <c r="F2387" s="570">
        <v>44111</v>
      </c>
      <c r="G2387" s="1179">
        <v>44118</v>
      </c>
      <c r="H2387" s="1412">
        <v>44119</v>
      </c>
      <c r="I2387" s="573" t="s">
        <v>511</v>
      </c>
      <c r="J2387" s="1424" t="s">
        <v>511</v>
      </c>
      <c r="K2387" s="1425"/>
      <c r="L2387" s="1324" t="s">
        <v>19</v>
      </c>
      <c r="M2387" s="1436"/>
      <c r="N2387" s="1436"/>
      <c r="O2387" s="331"/>
      <c r="P2387" s="1413" t="s">
        <v>13006</v>
      </c>
      <c r="Q2387" s="1426" t="s">
        <v>15724</v>
      </c>
      <c r="R2387" s="1414" t="s">
        <v>15473</v>
      </c>
    </row>
    <row r="2388" spans="1:18" x14ac:dyDescent="0.25">
      <c r="A2388" s="1161">
        <v>97001</v>
      </c>
      <c r="B2388" s="566">
        <v>676.31</v>
      </c>
      <c r="C2388" s="566">
        <v>3</v>
      </c>
      <c r="D2388" s="570">
        <v>44112</v>
      </c>
      <c r="E2388" s="573">
        <v>5</v>
      </c>
      <c r="F2388" s="570">
        <v>44111</v>
      </c>
      <c r="G2388" s="1179">
        <v>44118</v>
      </c>
      <c r="H2388" s="1412">
        <v>44119</v>
      </c>
      <c r="I2388" s="573" t="s">
        <v>511</v>
      </c>
      <c r="J2388" s="1424" t="s">
        <v>511</v>
      </c>
      <c r="K2388" s="1425"/>
      <c r="L2388" s="1324" t="s">
        <v>15892</v>
      </c>
      <c r="M2388" s="1436"/>
      <c r="N2388" s="1436"/>
      <c r="O2388" s="331"/>
      <c r="P2388" s="1413" t="s">
        <v>12708</v>
      </c>
      <c r="Q2388" s="1209" t="s">
        <v>15724</v>
      </c>
      <c r="R2388" s="1414" t="s">
        <v>15473</v>
      </c>
    </row>
    <row r="2389" spans="1:18" x14ac:dyDescent="0.25">
      <c r="A2389" s="1161">
        <v>96823</v>
      </c>
      <c r="B2389" s="566">
        <v>545.9</v>
      </c>
      <c r="C2389" s="566">
        <v>1</v>
      </c>
      <c r="D2389" s="570">
        <v>44106</v>
      </c>
      <c r="E2389" s="573">
        <v>5</v>
      </c>
      <c r="F2389" s="1440">
        <v>44109</v>
      </c>
      <c r="G2389" s="1179">
        <v>44116</v>
      </c>
      <c r="H2389" s="1412">
        <v>44119</v>
      </c>
      <c r="I2389" s="573" t="s">
        <v>511</v>
      </c>
      <c r="J2389" s="1424" t="s">
        <v>511</v>
      </c>
      <c r="K2389" s="1424"/>
      <c r="L2389" s="821" t="s">
        <v>15892</v>
      </c>
      <c r="M2389" s="1436"/>
      <c r="N2389" s="1436"/>
      <c r="O2389" s="331"/>
      <c r="P2389" s="1413" t="s">
        <v>15949</v>
      </c>
      <c r="Q2389" s="1423" t="s">
        <v>15724</v>
      </c>
      <c r="R2389" s="1414" t="s">
        <v>15473</v>
      </c>
    </row>
    <row r="2390" spans="1:18" x14ac:dyDescent="0.25">
      <c r="A2390" s="1161">
        <v>96551</v>
      </c>
      <c r="B2390" s="566">
        <v>1540</v>
      </c>
      <c r="C2390" s="566">
        <v>25</v>
      </c>
      <c r="D2390" s="570">
        <v>44102</v>
      </c>
      <c r="E2390" s="573">
        <v>10</v>
      </c>
      <c r="F2390" s="570">
        <v>44103</v>
      </c>
      <c r="G2390" s="1179">
        <v>44117</v>
      </c>
      <c r="H2390" s="1412">
        <v>44120</v>
      </c>
      <c r="I2390" s="573" t="s">
        <v>511</v>
      </c>
      <c r="J2390" s="821" t="s">
        <v>511</v>
      </c>
      <c r="K2390" s="1324"/>
      <c r="L2390" s="1324"/>
      <c r="M2390" s="1436"/>
      <c r="N2390" s="1436"/>
      <c r="O2390" s="331"/>
      <c r="P2390" s="1413" t="s">
        <v>15950</v>
      </c>
      <c r="Q2390" s="1423" t="s">
        <v>15724</v>
      </c>
      <c r="R2390" s="1414" t="s">
        <v>15473</v>
      </c>
    </row>
    <row r="2391" spans="1:18" x14ac:dyDescent="0.25">
      <c r="A2391" s="1161">
        <v>97063</v>
      </c>
      <c r="B2391" s="566">
        <v>2100</v>
      </c>
      <c r="C2391" s="566">
        <v>44</v>
      </c>
      <c r="D2391" s="570">
        <v>44119</v>
      </c>
      <c r="E2391" s="573">
        <v>5</v>
      </c>
      <c r="F2391" s="570">
        <v>44111</v>
      </c>
      <c r="G2391" s="1179">
        <v>44118</v>
      </c>
      <c r="H2391" s="1412"/>
      <c r="I2391" s="573" t="s">
        <v>511</v>
      </c>
      <c r="J2391" s="1424" t="s">
        <v>511</v>
      </c>
      <c r="K2391" s="1425"/>
      <c r="L2391" s="1324" t="s">
        <v>19</v>
      </c>
      <c r="M2391" s="1436"/>
      <c r="N2391" s="1436"/>
      <c r="O2391" s="331"/>
      <c r="P2391" s="1413" t="s">
        <v>15951</v>
      </c>
      <c r="Q2391" s="1426" t="s">
        <v>15724</v>
      </c>
      <c r="R2391" s="1427" t="s">
        <v>14669</v>
      </c>
    </row>
    <row r="2392" spans="1:18" x14ac:dyDescent="0.25">
      <c r="A2392" s="1161">
        <v>97001</v>
      </c>
      <c r="B2392" s="566">
        <v>2254</v>
      </c>
      <c r="C2392" s="566">
        <v>7</v>
      </c>
      <c r="D2392" s="570">
        <v>44112</v>
      </c>
      <c r="E2392" s="573">
        <v>5</v>
      </c>
      <c r="F2392" s="570">
        <v>44111</v>
      </c>
      <c r="G2392" s="1179">
        <v>44118</v>
      </c>
      <c r="H2392" s="572"/>
      <c r="I2392" s="573" t="s">
        <v>511</v>
      </c>
      <c r="J2392" s="1424" t="s">
        <v>511</v>
      </c>
      <c r="K2392" s="1425"/>
      <c r="L2392" s="1324" t="s">
        <v>15892</v>
      </c>
      <c r="M2392" s="1436"/>
      <c r="N2392" s="1436"/>
      <c r="O2392" s="331"/>
      <c r="P2392" s="1413" t="s">
        <v>12708</v>
      </c>
      <c r="Q2392" s="1209" t="s">
        <v>15724</v>
      </c>
      <c r="R2392" s="1427" t="s">
        <v>14669</v>
      </c>
    </row>
    <row r="2393" spans="1:18" x14ac:dyDescent="0.25">
      <c r="A2393" s="1161">
        <v>96823</v>
      </c>
      <c r="B2393" s="566">
        <v>5459</v>
      </c>
      <c r="C2393" s="566">
        <v>9</v>
      </c>
      <c r="D2393" s="570">
        <v>44106</v>
      </c>
      <c r="E2393" s="573">
        <v>5</v>
      </c>
      <c r="F2393" s="570">
        <v>44109</v>
      </c>
      <c r="G2393" s="1179">
        <v>44116</v>
      </c>
      <c r="H2393" s="572">
        <v>44118</v>
      </c>
      <c r="I2393" s="573" t="s">
        <v>511</v>
      </c>
      <c r="J2393" s="1424" t="s">
        <v>511</v>
      </c>
      <c r="K2393" s="1441"/>
      <c r="L2393" s="1441" t="s">
        <v>15892</v>
      </c>
      <c r="M2393" s="1436"/>
      <c r="N2393" s="1436"/>
      <c r="O2393" s="331"/>
      <c r="P2393" s="1413" t="s">
        <v>12708</v>
      </c>
      <c r="Q2393" s="1423" t="s">
        <v>15724</v>
      </c>
      <c r="R2393" s="1427" t="s">
        <v>14669</v>
      </c>
    </row>
    <row r="2394" spans="1:18" x14ac:dyDescent="0.25">
      <c r="A2394" s="1161">
        <v>96613</v>
      </c>
      <c r="B2394" s="566">
        <v>3506</v>
      </c>
      <c r="C2394" s="566">
        <v>25</v>
      </c>
      <c r="D2394" s="570">
        <v>44110</v>
      </c>
      <c r="E2394" s="573">
        <v>5</v>
      </c>
      <c r="F2394" s="570">
        <v>44111</v>
      </c>
      <c r="G2394" s="1179">
        <v>44118</v>
      </c>
      <c r="H2394" s="1412"/>
      <c r="I2394" s="573" t="s">
        <v>511</v>
      </c>
      <c r="J2394" s="1424" t="s">
        <v>511</v>
      </c>
      <c r="K2394" s="1441"/>
      <c r="L2394" s="1441" t="s">
        <v>15892</v>
      </c>
      <c r="M2394" s="1436"/>
      <c r="N2394" s="1436"/>
      <c r="O2394" s="331"/>
      <c r="P2394" s="1413" t="s">
        <v>15952</v>
      </c>
      <c r="Q2394" s="1426" t="s">
        <v>15724</v>
      </c>
      <c r="R2394" s="1414" t="s">
        <v>14669</v>
      </c>
    </row>
    <row r="2395" spans="1:18" x14ac:dyDescent="0.25">
      <c r="A2395" s="1161">
        <v>96858</v>
      </c>
      <c r="B2395" s="566">
        <v>8036</v>
      </c>
      <c r="C2395" s="566">
        <v>100</v>
      </c>
      <c r="D2395" s="570">
        <v>44117</v>
      </c>
      <c r="E2395" s="573">
        <v>10</v>
      </c>
      <c r="F2395" s="570">
        <v>44104</v>
      </c>
      <c r="G2395" s="1162">
        <v>44118</v>
      </c>
      <c r="H2395" s="1412"/>
      <c r="I2395" s="573" t="s">
        <v>511</v>
      </c>
      <c r="J2395" s="1424" t="s">
        <v>511</v>
      </c>
      <c r="K2395" s="1441"/>
      <c r="L2395" s="1441" t="s">
        <v>15892</v>
      </c>
      <c r="M2395" s="1436"/>
      <c r="N2395" s="1436"/>
      <c r="O2395" s="331"/>
      <c r="P2395" s="1413" t="s">
        <v>15953</v>
      </c>
      <c r="Q2395" s="1423" t="s">
        <v>15724</v>
      </c>
      <c r="R2395" s="1414" t="s">
        <v>14669</v>
      </c>
    </row>
    <row r="2396" spans="1:18" x14ac:dyDescent="0.25">
      <c r="A2396" s="1161">
        <v>95180</v>
      </c>
      <c r="B2396" s="566">
        <v>2517.5</v>
      </c>
      <c r="C2396" s="566">
        <v>25</v>
      </c>
      <c r="D2396" s="570">
        <v>44116</v>
      </c>
      <c r="E2396" s="573">
        <v>5</v>
      </c>
      <c r="F2396" s="570">
        <v>44110</v>
      </c>
      <c r="G2396" s="1179">
        <v>44117</v>
      </c>
      <c r="H2396" s="1412"/>
      <c r="I2396" s="573" t="s">
        <v>511</v>
      </c>
      <c r="J2396" s="1424" t="s">
        <v>511</v>
      </c>
      <c r="K2396" s="1441"/>
      <c r="L2396" s="1441" t="s">
        <v>15892</v>
      </c>
      <c r="M2396" s="1436"/>
      <c r="N2396" s="1436"/>
      <c r="O2396" s="331"/>
      <c r="P2396" s="1413" t="s">
        <v>15915</v>
      </c>
      <c r="Q2396" s="1209" t="s">
        <v>15659</v>
      </c>
      <c r="R2396" s="1414" t="s">
        <v>14676</v>
      </c>
    </row>
    <row r="2397" spans="1:18" x14ac:dyDescent="0.25">
      <c r="A2397" s="1161">
        <v>96855</v>
      </c>
      <c r="B2397" s="566">
        <v>1615.4</v>
      </c>
      <c r="C2397" s="566">
        <v>10</v>
      </c>
      <c r="D2397" s="570">
        <v>44116</v>
      </c>
      <c r="E2397" s="573">
        <v>5</v>
      </c>
      <c r="F2397" s="570">
        <v>44110</v>
      </c>
      <c r="G2397" s="1179">
        <v>44117</v>
      </c>
      <c r="H2397" s="1412"/>
      <c r="I2397" s="573" t="s">
        <v>511</v>
      </c>
      <c r="J2397" s="1424" t="s">
        <v>511</v>
      </c>
      <c r="K2397" s="1441"/>
      <c r="L2397" s="1441" t="s">
        <v>15892</v>
      </c>
      <c r="M2397" s="1436"/>
      <c r="N2397" s="1436"/>
      <c r="O2397" s="331"/>
      <c r="P2397" s="1413" t="s">
        <v>15915</v>
      </c>
      <c r="Q2397" s="1209" t="s">
        <v>15724</v>
      </c>
      <c r="R2397" s="1414" t="s">
        <v>14676</v>
      </c>
    </row>
    <row r="2398" spans="1:18" x14ac:dyDescent="0.25">
      <c r="A2398" s="1161">
        <v>96896</v>
      </c>
      <c r="B2398" s="566">
        <v>5331</v>
      </c>
      <c r="C2398" s="566">
        <v>250</v>
      </c>
      <c r="D2398" s="570">
        <v>44117</v>
      </c>
      <c r="E2398" s="573">
        <v>10</v>
      </c>
      <c r="F2398" s="570">
        <v>44103</v>
      </c>
      <c r="G2398" s="1162">
        <v>44118</v>
      </c>
      <c r="H2398" s="572"/>
      <c r="I2398" s="573" t="s">
        <v>511</v>
      </c>
      <c r="J2398" s="821" t="s">
        <v>511</v>
      </c>
      <c r="K2398" s="1436"/>
      <c r="L2398" s="1436" t="s">
        <v>19</v>
      </c>
      <c r="M2398" s="1436"/>
      <c r="N2398" s="1436"/>
      <c r="O2398" s="331"/>
      <c r="P2398" s="1413" t="s">
        <v>12524</v>
      </c>
      <c r="Q2398" s="1209" t="s">
        <v>15724</v>
      </c>
      <c r="R2398" s="1414" t="s">
        <v>14676</v>
      </c>
    </row>
    <row r="2399" spans="1:18" x14ac:dyDescent="0.25">
      <c r="A2399" s="1161">
        <v>96705</v>
      </c>
      <c r="B2399" s="566">
        <v>1812.51</v>
      </c>
      <c r="C2399" s="1428" t="s">
        <v>2175</v>
      </c>
      <c r="D2399" s="570">
        <v>44097</v>
      </c>
      <c r="E2399" s="573">
        <v>5</v>
      </c>
      <c r="F2399" s="570">
        <v>44109</v>
      </c>
      <c r="G2399" s="1179">
        <v>44116</v>
      </c>
      <c r="H2399" s="1412"/>
      <c r="I2399" s="573" t="s">
        <v>511</v>
      </c>
      <c r="J2399" s="1424" t="s">
        <v>511</v>
      </c>
      <c r="K2399" s="1436"/>
      <c r="L2399" s="1436" t="s">
        <v>19</v>
      </c>
      <c r="M2399" s="1436"/>
      <c r="N2399" s="1436"/>
      <c r="O2399" s="331"/>
      <c r="P2399" s="1413" t="s">
        <v>15946</v>
      </c>
      <c r="Q2399" s="1423" t="s">
        <v>15724</v>
      </c>
      <c r="R2399" s="1414" t="s">
        <v>14682</v>
      </c>
    </row>
    <row r="2400" spans="1:18" x14ac:dyDescent="0.25">
      <c r="A2400" s="1161">
        <v>96624</v>
      </c>
      <c r="B2400" s="566">
        <v>10861</v>
      </c>
      <c r="C2400" s="566">
        <v>80</v>
      </c>
      <c r="D2400" s="570"/>
      <c r="E2400" s="573"/>
      <c r="F2400" s="570">
        <v>44109</v>
      </c>
      <c r="G2400" s="1179">
        <v>44116</v>
      </c>
      <c r="H2400" s="1412"/>
      <c r="I2400" s="573" t="s">
        <v>511</v>
      </c>
      <c r="J2400" s="1424" t="s">
        <v>511</v>
      </c>
      <c r="K2400" s="1436"/>
      <c r="L2400" s="1436" t="s">
        <v>15892</v>
      </c>
      <c r="M2400" s="1436"/>
      <c r="N2400" s="1436"/>
      <c r="O2400" s="331"/>
      <c r="P2400" s="1413" t="s">
        <v>15950</v>
      </c>
      <c r="Q2400" s="1423" t="s">
        <v>15659</v>
      </c>
      <c r="R2400" s="1414" t="s">
        <v>14682</v>
      </c>
    </row>
    <row r="2401" spans="1:18" x14ac:dyDescent="0.25">
      <c r="A2401" s="1161">
        <v>96787</v>
      </c>
      <c r="B2401" s="566">
        <v>1400</v>
      </c>
      <c r="C2401" s="566">
        <v>10</v>
      </c>
      <c r="D2401" s="570"/>
      <c r="E2401" s="573"/>
      <c r="F2401" s="570"/>
      <c r="G2401" s="1179">
        <v>44116</v>
      </c>
      <c r="H2401" s="1412"/>
      <c r="I2401" s="573" t="s">
        <v>511</v>
      </c>
      <c r="J2401" s="1424" t="s">
        <v>511</v>
      </c>
      <c r="K2401" s="1436"/>
      <c r="L2401" s="1436" t="s">
        <v>15892</v>
      </c>
      <c r="M2401" s="1436"/>
      <c r="N2401" s="1436"/>
      <c r="O2401" s="331"/>
      <c r="P2401" s="1413" t="s">
        <v>15950</v>
      </c>
      <c r="Q2401" s="1423"/>
      <c r="R2401" s="1414" t="s">
        <v>14682</v>
      </c>
    </row>
    <row r="2402" spans="1:18" x14ac:dyDescent="0.25">
      <c r="A2402" s="1161">
        <v>97223</v>
      </c>
      <c r="B2402" s="566">
        <v>3992.5</v>
      </c>
      <c r="C2402" s="566">
        <v>250</v>
      </c>
      <c r="D2402" s="570">
        <v>44116</v>
      </c>
      <c r="E2402" s="573">
        <v>4</v>
      </c>
      <c r="F2402" s="570">
        <v>44109</v>
      </c>
      <c r="G2402" s="1179">
        <v>44113</v>
      </c>
      <c r="H2402" s="1412"/>
      <c r="I2402" s="573" t="s">
        <v>511</v>
      </c>
      <c r="J2402" s="821" t="s">
        <v>511</v>
      </c>
      <c r="K2402" s="1436"/>
      <c r="L2402" s="1436" t="s">
        <v>15909</v>
      </c>
      <c r="M2402" s="1436"/>
      <c r="N2402" s="1436"/>
      <c r="O2402" s="331"/>
      <c r="P2402" s="1413" t="s">
        <v>15950</v>
      </c>
      <c r="Q2402" s="1209" t="s">
        <v>15724</v>
      </c>
      <c r="R2402" s="1414" t="s">
        <v>15954</v>
      </c>
    </row>
    <row r="2403" spans="1:18" x14ac:dyDescent="0.25">
      <c r="A2403" s="1161">
        <v>95548</v>
      </c>
      <c r="B2403" s="566">
        <v>3441</v>
      </c>
      <c r="C2403" s="566">
        <v>100</v>
      </c>
      <c r="D2403" s="570">
        <v>44091</v>
      </c>
      <c r="E2403" s="573">
        <v>10</v>
      </c>
      <c r="F2403" s="570">
        <v>44089</v>
      </c>
      <c r="G2403" s="1162">
        <v>44103</v>
      </c>
      <c r="H2403" s="572">
        <v>44113</v>
      </c>
      <c r="I2403" s="573" t="s">
        <v>511</v>
      </c>
      <c r="J2403" s="821" t="s">
        <v>511</v>
      </c>
      <c r="K2403" s="1436"/>
      <c r="L2403" s="1436" t="s">
        <v>15892</v>
      </c>
      <c r="M2403" s="1436"/>
      <c r="N2403" s="1436"/>
      <c r="O2403" s="331"/>
      <c r="P2403" s="1422" t="s">
        <v>15955</v>
      </c>
      <c r="Q2403" s="1209" t="s">
        <v>15659</v>
      </c>
      <c r="R2403" s="1414" t="s">
        <v>15954</v>
      </c>
    </row>
    <row r="2404" spans="1:18" x14ac:dyDescent="0.25">
      <c r="A2404" s="1161" t="s">
        <v>15956</v>
      </c>
      <c r="B2404" s="566"/>
      <c r="C2404" s="566">
        <v>50</v>
      </c>
      <c r="D2404" s="570"/>
      <c r="E2404" s="573"/>
      <c r="F2404" s="570"/>
      <c r="G2404" s="1162"/>
      <c r="H2404" s="572"/>
      <c r="I2404" s="573" t="s">
        <v>511</v>
      </c>
      <c r="J2404" s="821" t="s">
        <v>511</v>
      </c>
      <c r="K2404" s="1436"/>
      <c r="L2404" s="1436"/>
      <c r="M2404" s="1436"/>
      <c r="N2404" s="1436"/>
      <c r="O2404" s="331"/>
      <c r="P2404" s="1442" t="s">
        <v>15957</v>
      </c>
      <c r="Q2404" s="1423" t="s">
        <v>15724</v>
      </c>
      <c r="R2404" s="1423" t="s">
        <v>15482</v>
      </c>
    </row>
    <row r="2405" spans="1:18" x14ac:dyDescent="0.25">
      <c r="A2405" s="1161" t="s">
        <v>15958</v>
      </c>
      <c r="B2405" s="566"/>
      <c r="C2405" s="566">
        <v>30</v>
      </c>
      <c r="D2405" s="570"/>
      <c r="E2405" s="573"/>
      <c r="F2405" s="570"/>
      <c r="G2405" s="1162"/>
      <c r="H2405" s="572"/>
      <c r="I2405" s="573" t="s">
        <v>511</v>
      </c>
      <c r="J2405" s="821" t="s">
        <v>511</v>
      </c>
      <c r="K2405" s="1436"/>
      <c r="L2405" s="1436"/>
      <c r="M2405" s="1436"/>
      <c r="N2405" s="1436"/>
      <c r="O2405" s="331"/>
      <c r="P2405" s="1442" t="s">
        <v>15959</v>
      </c>
      <c r="Q2405" s="1423" t="s">
        <v>15724</v>
      </c>
      <c r="R2405" s="1423" t="s">
        <v>15482</v>
      </c>
    </row>
    <row r="2406" spans="1:18" x14ac:dyDescent="0.25">
      <c r="A2406" s="1161" t="s">
        <v>15960</v>
      </c>
      <c r="B2406" s="566"/>
      <c r="C2406" s="566">
        <v>15</v>
      </c>
      <c r="D2406" s="570"/>
      <c r="E2406" s="573"/>
      <c r="F2406" s="570"/>
      <c r="G2406" s="1162"/>
      <c r="H2406" s="572"/>
      <c r="I2406" s="573" t="s">
        <v>511</v>
      </c>
      <c r="J2406" s="821" t="s">
        <v>511</v>
      </c>
      <c r="K2406" s="1436"/>
      <c r="L2406" s="1436"/>
      <c r="M2406" s="1436"/>
      <c r="N2406" s="1436"/>
      <c r="O2406" s="331"/>
      <c r="P2406" s="1442" t="s">
        <v>9225</v>
      </c>
      <c r="Q2406" s="1423" t="s">
        <v>15724</v>
      </c>
      <c r="R2406" s="1423" t="s">
        <v>15482</v>
      </c>
    </row>
    <row r="2407" spans="1:18" x14ac:dyDescent="0.25">
      <c r="A2407" s="1161">
        <v>96807</v>
      </c>
      <c r="B2407" s="566">
        <v>8385</v>
      </c>
      <c r="C2407" s="1428">
        <v>150</v>
      </c>
      <c r="D2407" s="570">
        <v>44112</v>
      </c>
      <c r="E2407" s="573">
        <v>10</v>
      </c>
      <c r="F2407" s="570">
        <v>44098</v>
      </c>
      <c r="G2407" s="1179">
        <v>44112</v>
      </c>
      <c r="H2407" s="1412"/>
      <c r="I2407" s="573" t="s">
        <v>511</v>
      </c>
      <c r="J2407" s="821" t="s">
        <v>511</v>
      </c>
      <c r="K2407" s="1436"/>
      <c r="L2407" s="1436" t="s">
        <v>15909</v>
      </c>
      <c r="M2407" s="1436"/>
      <c r="N2407" s="1436"/>
      <c r="O2407" s="331"/>
      <c r="P2407" s="1413" t="s">
        <v>12998</v>
      </c>
      <c r="Q2407" s="1423" t="s">
        <v>15724</v>
      </c>
      <c r="R2407" s="1414" t="s">
        <v>15482</v>
      </c>
    </row>
    <row r="2408" spans="1:18" x14ac:dyDescent="0.25">
      <c r="A2408" s="1161" t="s">
        <v>15961</v>
      </c>
      <c r="B2408" s="566"/>
      <c r="C2408" s="566">
        <v>5</v>
      </c>
      <c r="D2408" s="570"/>
      <c r="E2408" s="573"/>
      <c r="F2408" s="570"/>
      <c r="G2408" s="1162"/>
      <c r="H2408" s="572"/>
      <c r="I2408" s="573" t="s">
        <v>511</v>
      </c>
      <c r="J2408" s="821" t="s">
        <v>511</v>
      </c>
      <c r="K2408" s="1436"/>
      <c r="L2408" s="1436"/>
      <c r="M2408" s="1436"/>
      <c r="N2408" s="1436"/>
      <c r="O2408" s="331"/>
      <c r="P2408" s="1442"/>
      <c r="Q2408" s="1423" t="s">
        <v>15659</v>
      </c>
      <c r="R2408" s="1423" t="s">
        <v>14697</v>
      </c>
    </row>
    <row r="2409" spans="1:18" x14ac:dyDescent="0.25">
      <c r="A2409" s="1415">
        <v>96863</v>
      </c>
      <c r="B2409" s="528">
        <v>6964.85</v>
      </c>
      <c r="C2409" s="528">
        <v>19</v>
      </c>
      <c r="D2409" s="528"/>
      <c r="E2409" s="528">
        <v>3</v>
      </c>
      <c r="F2409" s="530">
        <v>44106</v>
      </c>
      <c r="G2409" s="1416">
        <v>44111</v>
      </c>
      <c r="H2409" s="530"/>
      <c r="I2409" s="531" t="s">
        <v>511</v>
      </c>
      <c r="J2409" s="824" t="s">
        <v>511</v>
      </c>
      <c r="K2409" s="1443"/>
      <c r="L2409" s="1443" t="s">
        <v>15909</v>
      </c>
      <c r="M2409" s="1443"/>
      <c r="N2409" s="1443"/>
      <c r="O2409" s="1444"/>
      <c r="P2409" s="1445" t="s">
        <v>9095</v>
      </c>
      <c r="Q2409" s="1446" t="s">
        <v>15724</v>
      </c>
      <c r="R2409" s="1421" t="s">
        <v>15962</v>
      </c>
    </row>
    <row r="2410" spans="1:18" x14ac:dyDescent="0.25">
      <c r="A2410" s="1447">
        <v>97133</v>
      </c>
      <c r="B2410" s="748">
        <v>9449</v>
      </c>
      <c r="C2410" s="748">
        <v>300</v>
      </c>
      <c r="D2410" s="750">
        <v>44109</v>
      </c>
      <c r="E2410" s="751">
        <v>5</v>
      </c>
      <c r="F2410" s="750">
        <v>44104</v>
      </c>
      <c r="G2410" s="1448">
        <v>44111</v>
      </c>
      <c r="H2410" s="1449">
        <v>44105</v>
      </c>
      <c r="I2410" s="751" t="s">
        <v>511</v>
      </c>
      <c r="J2410" s="1450" t="s">
        <v>511</v>
      </c>
      <c r="K2410" s="1451"/>
      <c r="L2410" s="1451" t="s">
        <v>15892</v>
      </c>
      <c r="M2410" s="1451"/>
      <c r="N2410" s="1451"/>
      <c r="O2410" s="1452"/>
      <c r="P2410" s="1453" t="s">
        <v>15963</v>
      </c>
      <c r="Q2410" s="1454" t="s">
        <v>15659</v>
      </c>
      <c r="R2410" s="1455" t="s">
        <v>15964</v>
      </c>
    </row>
    <row r="2411" spans="1:18" x14ac:dyDescent="0.25">
      <c r="A2411" s="1447">
        <v>97126</v>
      </c>
      <c r="B2411" s="748">
        <v>6286.2</v>
      </c>
      <c r="C2411" s="748">
        <v>30</v>
      </c>
      <c r="D2411" s="750">
        <v>44104</v>
      </c>
      <c r="E2411" s="751">
        <v>5</v>
      </c>
      <c r="F2411" s="750">
        <v>44102</v>
      </c>
      <c r="G2411" s="1448">
        <v>44111</v>
      </c>
      <c r="H2411" s="1449"/>
      <c r="I2411" s="751" t="s">
        <v>511</v>
      </c>
      <c r="J2411" s="1456" t="s">
        <v>511</v>
      </c>
      <c r="K2411" s="1451"/>
      <c r="L2411" s="1451" t="s">
        <v>15892</v>
      </c>
      <c r="M2411" s="1451"/>
      <c r="N2411" s="1451"/>
      <c r="O2411" s="1452"/>
      <c r="P2411" s="1453" t="s">
        <v>15963</v>
      </c>
      <c r="Q2411" s="1457" t="s">
        <v>15724</v>
      </c>
      <c r="R2411" s="1455" t="s">
        <v>15965</v>
      </c>
    </row>
    <row r="2412" spans="1:18" x14ac:dyDescent="0.25">
      <c r="A2412" s="1161">
        <v>97061</v>
      </c>
      <c r="B2412" s="566">
        <v>3304.3</v>
      </c>
      <c r="C2412" s="566">
        <v>200</v>
      </c>
      <c r="D2412" s="570">
        <v>44116</v>
      </c>
      <c r="E2412" s="573">
        <v>10</v>
      </c>
      <c r="F2412" s="570">
        <v>44097</v>
      </c>
      <c r="G2412" s="1179">
        <v>44111</v>
      </c>
      <c r="H2412" s="1412">
        <v>44109</v>
      </c>
      <c r="I2412" s="573" t="s">
        <v>511</v>
      </c>
      <c r="J2412" s="821" t="s">
        <v>511</v>
      </c>
      <c r="K2412" s="1436"/>
      <c r="L2412" s="1436" t="s">
        <v>15892</v>
      </c>
      <c r="M2412" s="1436"/>
      <c r="N2412" s="1436"/>
      <c r="O2412" s="331"/>
      <c r="P2412" s="1413" t="s">
        <v>15966</v>
      </c>
      <c r="Q2412" s="1423" t="s">
        <v>15724</v>
      </c>
      <c r="R2412" s="1414" t="s">
        <v>15965</v>
      </c>
    </row>
    <row r="2413" spans="1:18" x14ac:dyDescent="0.25">
      <c r="A2413" s="1458">
        <v>95933</v>
      </c>
      <c r="B2413" s="1300">
        <v>2112.5</v>
      </c>
      <c r="C2413" s="1300">
        <v>10</v>
      </c>
      <c r="D2413" s="1301">
        <v>44103</v>
      </c>
      <c r="E2413" s="1302">
        <v>10</v>
      </c>
      <c r="F2413" s="570">
        <v>44095</v>
      </c>
      <c r="G2413" s="1179">
        <v>44109</v>
      </c>
      <c r="H2413" s="572">
        <v>44110</v>
      </c>
      <c r="I2413" s="573" t="s">
        <v>511</v>
      </c>
      <c r="J2413" s="821" t="s">
        <v>511</v>
      </c>
      <c r="K2413" s="1436"/>
      <c r="L2413" s="1436" t="s">
        <v>15892</v>
      </c>
      <c r="M2413" s="1436"/>
      <c r="N2413" s="1436"/>
      <c r="O2413" s="331"/>
      <c r="P2413" s="1413" t="s">
        <v>15967</v>
      </c>
      <c r="Q2413" s="1459" t="s">
        <v>15724</v>
      </c>
      <c r="R2413" s="1414" t="s">
        <v>14703</v>
      </c>
    </row>
    <row r="2414" spans="1:18" x14ac:dyDescent="0.25">
      <c r="A2414" s="1161">
        <v>96782</v>
      </c>
      <c r="B2414" s="566">
        <v>2347.6</v>
      </c>
      <c r="C2414" s="566">
        <v>35</v>
      </c>
      <c r="D2414" s="570">
        <v>44084</v>
      </c>
      <c r="E2414" s="573">
        <v>5</v>
      </c>
      <c r="F2414" s="570">
        <v>44089</v>
      </c>
      <c r="G2414" s="1162">
        <v>44096</v>
      </c>
      <c r="H2414" s="572"/>
      <c r="I2414" s="573" t="s">
        <v>511</v>
      </c>
      <c r="J2414" s="821" t="s">
        <v>511</v>
      </c>
      <c r="K2414" s="1436"/>
      <c r="L2414" s="1436" t="s">
        <v>15892</v>
      </c>
      <c r="M2414" s="1436"/>
      <c r="N2414" s="1436"/>
      <c r="O2414" s="331"/>
      <c r="P2414" s="1413" t="s">
        <v>15968</v>
      </c>
      <c r="Q2414" s="1459" t="s">
        <v>15724</v>
      </c>
      <c r="R2414" s="1414" t="s">
        <v>14703</v>
      </c>
    </row>
    <row r="2415" spans="1:18" x14ac:dyDescent="0.25">
      <c r="A2415" s="1161">
        <v>96321</v>
      </c>
      <c r="B2415" s="566">
        <v>9250</v>
      </c>
      <c r="C2415" s="566">
        <v>1000</v>
      </c>
      <c r="D2415" s="570">
        <v>44098</v>
      </c>
      <c r="E2415" s="573">
        <v>15</v>
      </c>
      <c r="F2415" s="570">
        <v>44089</v>
      </c>
      <c r="G2415" s="1162">
        <v>44110</v>
      </c>
      <c r="H2415" s="572">
        <v>44104</v>
      </c>
      <c r="I2415" s="573" t="s">
        <v>511</v>
      </c>
      <c r="J2415" s="821" t="s">
        <v>511</v>
      </c>
      <c r="K2415" s="1436"/>
      <c r="L2415" s="1436" t="s">
        <v>19</v>
      </c>
      <c r="M2415" s="1436"/>
      <c r="N2415" s="1436"/>
      <c r="O2415" s="331"/>
      <c r="P2415" s="1460" t="s">
        <v>13149</v>
      </c>
      <c r="Q2415" s="1209" t="s">
        <v>15724</v>
      </c>
      <c r="R2415" s="1414" t="s">
        <v>14703</v>
      </c>
    </row>
    <row r="2416" spans="1:18" x14ac:dyDescent="0.25">
      <c r="A2416" s="1161" t="s">
        <v>15960</v>
      </c>
      <c r="B2416" s="566"/>
      <c r="C2416" s="566">
        <v>50</v>
      </c>
      <c r="D2416" s="570"/>
      <c r="E2416" s="573"/>
      <c r="F2416" s="570"/>
      <c r="G2416" s="1162"/>
      <c r="H2416" s="572"/>
      <c r="I2416" s="573" t="s">
        <v>511</v>
      </c>
      <c r="J2416" s="821" t="s">
        <v>511</v>
      </c>
      <c r="K2416" s="1436"/>
      <c r="L2416" s="1436"/>
      <c r="M2416" s="1436"/>
      <c r="N2416" s="1436"/>
      <c r="O2416" s="331"/>
      <c r="P2416" s="1442" t="s">
        <v>9225</v>
      </c>
      <c r="Q2416" s="1423" t="s">
        <v>15724</v>
      </c>
      <c r="R2416" s="1423" t="s">
        <v>14707</v>
      </c>
    </row>
    <row r="2417" spans="1:18" x14ac:dyDescent="0.25">
      <c r="A2417" s="1161" t="s">
        <v>15969</v>
      </c>
      <c r="B2417" s="566"/>
      <c r="C2417" s="566">
        <v>50</v>
      </c>
      <c r="D2417" s="570"/>
      <c r="E2417" s="573"/>
      <c r="F2417" s="570"/>
      <c r="G2417" s="1162"/>
      <c r="H2417" s="572"/>
      <c r="I2417" s="573" t="s">
        <v>511</v>
      </c>
      <c r="J2417" s="821" t="s">
        <v>511</v>
      </c>
      <c r="K2417" s="1436"/>
      <c r="L2417" s="1436"/>
      <c r="M2417" s="1436"/>
      <c r="N2417" s="1436"/>
      <c r="O2417" s="331"/>
      <c r="P2417" s="1442" t="s">
        <v>15970</v>
      </c>
      <c r="Q2417" s="1423" t="s">
        <v>15724</v>
      </c>
      <c r="R2417" s="1423" t="s">
        <v>14707</v>
      </c>
    </row>
    <row r="2418" spans="1:18" x14ac:dyDescent="0.25">
      <c r="A2418" s="1415">
        <v>97071</v>
      </c>
      <c r="B2418" s="528">
        <v>2843.68</v>
      </c>
      <c r="C2418" s="528">
        <v>30</v>
      </c>
      <c r="D2418" s="530">
        <v>44109</v>
      </c>
      <c r="E2418" s="531">
        <v>5</v>
      </c>
      <c r="F2418" s="530">
        <v>44103</v>
      </c>
      <c r="G2418" s="1367">
        <v>44110</v>
      </c>
      <c r="H2418" s="1461">
        <v>44109</v>
      </c>
      <c r="I2418" s="531" t="s">
        <v>511</v>
      </c>
      <c r="J2418" s="1462" t="s">
        <v>511</v>
      </c>
      <c r="K2418" s="1463"/>
      <c r="L2418" s="1463" t="s">
        <v>15892</v>
      </c>
      <c r="M2418" s="1463"/>
      <c r="N2418" s="1463"/>
      <c r="O2418" s="1418"/>
      <c r="P2418" s="1419" t="s">
        <v>15971</v>
      </c>
      <c r="Q2418" s="1420" t="s">
        <v>15724</v>
      </c>
      <c r="R2418" s="1423" t="s">
        <v>14707</v>
      </c>
    </row>
    <row r="2419" spans="1:18" x14ac:dyDescent="0.25">
      <c r="A2419" s="1458">
        <v>96316</v>
      </c>
      <c r="B2419" s="1464">
        <v>2205</v>
      </c>
      <c r="C2419" s="1464">
        <v>100</v>
      </c>
      <c r="D2419" s="570">
        <v>44111</v>
      </c>
      <c r="E2419" s="573">
        <v>15</v>
      </c>
      <c r="F2419" s="570">
        <v>44091</v>
      </c>
      <c r="G2419" s="1162">
        <v>44112</v>
      </c>
      <c r="H2419" s="572">
        <v>44109</v>
      </c>
      <c r="I2419" s="573" t="s">
        <v>511</v>
      </c>
      <c r="J2419" s="821" t="s">
        <v>511</v>
      </c>
      <c r="K2419" s="1436"/>
      <c r="L2419" s="1436" t="s">
        <v>15892</v>
      </c>
      <c r="M2419" s="1436"/>
      <c r="N2419" s="1436"/>
      <c r="O2419" s="331"/>
      <c r="P2419" s="1413" t="s">
        <v>15966</v>
      </c>
      <c r="Q2419" s="1209" t="s">
        <v>15659</v>
      </c>
      <c r="R2419" s="1423" t="s">
        <v>14707</v>
      </c>
    </row>
    <row r="2420" spans="1:18" x14ac:dyDescent="0.25">
      <c r="A2420" s="1161">
        <v>96906</v>
      </c>
      <c r="B2420" s="566">
        <v>1486.8</v>
      </c>
      <c r="C2420" s="566">
        <v>5</v>
      </c>
      <c r="D2420" s="570">
        <v>44103</v>
      </c>
      <c r="E2420" s="573">
        <v>5</v>
      </c>
      <c r="F2420" s="570">
        <v>44102</v>
      </c>
      <c r="G2420" s="1179">
        <v>44109</v>
      </c>
      <c r="H2420" s="1412">
        <v>44106</v>
      </c>
      <c r="I2420" s="573" t="s">
        <v>511</v>
      </c>
      <c r="J2420" s="821" t="s">
        <v>511</v>
      </c>
      <c r="K2420" s="1436"/>
      <c r="L2420" s="1436" t="s">
        <v>15892</v>
      </c>
      <c r="M2420" s="1436"/>
      <c r="N2420" s="1436"/>
      <c r="O2420" s="331"/>
      <c r="P2420" s="1413" t="s">
        <v>15966</v>
      </c>
      <c r="Q2420" s="1423" t="s">
        <v>15724</v>
      </c>
      <c r="R2420" s="1423" t="s">
        <v>14707</v>
      </c>
    </row>
    <row r="2421" spans="1:18" x14ac:dyDescent="0.25">
      <c r="A2421" s="1458">
        <v>96060</v>
      </c>
      <c r="B2421" s="1300">
        <v>1200</v>
      </c>
      <c r="C2421" s="1300">
        <v>10</v>
      </c>
      <c r="D2421" s="1301">
        <v>44104</v>
      </c>
      <c r="E2421" s="1302">
        <v>10</v>
      </c>
      <c r="F2421" s="570" t="s">
        <v>15972</v>
      </c>
      <c r="G2421" s="1179">
        <v>44109</v>
      </c>
      <c r="H2421" s="572">
        <v>44104</v>
      </c>
      <c r="I2421" s="573" t="s">
        <v>511</v>
      </c>
      <c r="J2421" s="821" t="s">
        <v>511</v>
      </c>
      <c r="K2421" s="1436"/>
      <c r="L2421" s="1436" t="s">
        <v>15892</v>
      </c>
      <c r="M2421" s="1436"/>
      <c r="N2421" s="1436"/>
      <c r="O2421" s="331"/>
      <c r="P2421" s="1413" t="s">
        <v>15973</v>
      </c>
      <c r="Q2421" s="1209" t="s">
        <v>15659</v>
      </c>
      <c r="R2421" s="1423" t="s">
        <v>14707</v>
      </c>
    </row>
    <row r="2422" spans="1:18" x14ac:dyDescent="0.25">
      <c r="A2422" s="1161">
        <v>96777</v>
      </c>
      <c r="B2422" s="566">
        <v>4515</v>
      </c>
      <c r="C2422" s="566">
        <v>29</v>
      </c>
      <c r="D2422" s="570">
        <v>44105</v>
      </c>
      <c r="E2422" s="573">
        <v>5</v>
      </c>
      <c r="F2422" s="570">
        <v>44099</v>
      </c>
      <c r="G2422" s="1162">
        <v>44106</v>
      </c>
      <c r="H2422" s="1412"/>
      <c r="I2422" s="573" t="s">
        <v>511</v>
      </c>
      <c r="J2422" s="821" t="s">
        <v>511</v>
      </c>
      <c r="K2422" s="1436"/>
      <c r="L2422" s="1436" t="s">
        <v>15892</v>
      </c>
      <c r="M2422" s="1436"/>
      <c r="N2422" s="1436"/>
      <c r="O2422" s="331"/>
      <c r="P2422" s="1413" t="s">
        <v>15966</v>
      </c>
      <c r="Q2422" s="1209" t="s">
        <v>15659</v>
      </c>
      <c r="R2422" s="1423" t="s">
        <v>14707</v>
      </c>
    </row>
    <row r="2423" spans="1:18" x14ac:dyDescent="0.25">
      <c r="A2423" s="1161">
        <v>96883</v>
      </c>
      <c r="B2423" s="566">
        <v>5073.5</v>
      </c>
      <c r="C2423" s="566">
        <v>50</v>
      </c>
      <c r="D2423" s="570">
        <v>44106</v>
      </c>
      <c r="E2423" s="573">
        <v>5</v>
      </c>
      <c r="F2423" s="570">
        <v>44102</v>
      </c>
      <c r="G2423" s="1179">
        <v>44109</v>
      </c>
      <c r="H2423" s="1412">
        <v>44105</v>
      </c>
      <c r="I2423" s="573" t="s">
        <v>511</v>
      </c>
      <c r="J2423" s="821" t="s">
        <v>511</v>
      </c>
      <c r="K2423" s="1436"/>
      <c r="L2423" s="1436" t="s">
        <v>19</v>
      </c>
      <c r="M2423" s="1436"/>
      <c r="N2423" s="1436"/>
      <c r="O2423" s="331"/>
      <c r="P2423" s="1413" t="s">
        <v>12699</v>
      </c>
      <c r="Q2423" s="1423" t="s">
        <v>15724</v>
      </c>
      <c r="R2423" s="1414" t="s">
        <v>15974</v>
      </c>
    </row>
    <row r="2424" spans="1:18" x14ac:dyDescent="0.25">
      <c r="A2424" s="1161">
        <v>96116</v>
      </c>
      <c r="B2424" s="566">
        <v>16370</v>
      </c>
      <c r="C2424" s="566">
        <v>1000</v>
      </c>
      <c r="D2424" s="570">
        <v>44098</v>
      </c>
      <c r="E2424" s="573">
        <v>15</v>
      </c>
      <c r="F2424" s="570">
        <v>44088</v>
      </c>
      <c r="G2424" s="1162">
        <v>44109</v>
      </c>
      <c r="H2424" s="572">
        <v>44104</v>
      </c>
      <c r="I2424" s="573" t="s">
        <v>511</v>
      </c>
      <c r="J2424" s="821" t="s">
        <v>511</v>
      </c>
      <c r="K2424" s="1436"/>
      <c r="L2424" s="1436" t="s">
        <v>15892</v>
      </c>
      <c r="M2424" s="1436"/>
      <c r="N2424" s="1436"/>
      <c r="O2424" s="331"/>
      <c r="P2424" s="1422" t="s">
        <v>15975</v>
      </c>
      <c r="Q2424" s="1459" t="s">
        <v>15724</v>
      </c>
      <c r="R2424" s="1414" t="s">
        <v>15974</v>
      </c>
    </row>
    <row r="2425" spans="1:18" x14ac:dyDescent="0.25">
      <c r="A2425" s="1458" t="s">
        <v>15961</v>
      </c>
      <c r="B2425" s="1300"/>
      <c r="C2425" s="566">
        <v>5</v>
      </c>
      <c r="D2425" s="570"/>
      <c r="E2425" s="573"/>
      <c r="F2425" s="570"/>
      <c r="G2425" s="1162"/>
      <c r="H2425" s="572"/>
      <c r="I2425" s="573" t="s">
        <v>511</v>
      </c>
      <c r="J2425" s="821" t="s">
        <v>511</v>
      </c>
      <c r="K2425" s="1436"/>
      <c r="L2425" s="1436"/>
      <c r="M2425" s="1436"/>
      <c r="N2425" s="1436"/>
      <c r="O2425" s="331"/>
      <c r="P2425" s="1442" t="s">
        <v>15976</v>
      </c>
      <c r="Q2425" s="1423" t="s">
        <v>15724</v>
      </c>
      <c r="R2425" s="1423" t="s">
        <v>15977</v>
      </c>
    </row>
    <row r="2426" spans="1:18" x14ac:dyDescent="0.25">
      <c r="A2426" s="1161">
        <v>97119</v>
      </c>
      <c r="B2426" s="566">
        <v>3291.45</v>
      </c>
      <c r="C2426" s="566">
        <v>15</v>
      </c>
      <c r="D2426" s="570">
        <v>44105</v>
      </c>
      <c r="E2426" s="573">
        <v>3</v>
      </c>
      <c r="F2426" s="570">
        <v>44102</v>
      </c>
      <c r="G2426" s="1179">
        <v>44105</v>
      </c>
      <c r="H2426" s="1412"/>
      <c r="I2426" s="573" t="s">
        <v>511</v>
      </c>
      <c r="J2426" s="821" t="s">
        <v>511</v>
      </c>
      <c r="K2426" s="1436"/>
      <c r="L2426" s="1436" t="s">
        <v>15892</v>
      </c>
      <c r="M2426" s="1436"/>
      <c r="N2426" s="1436"/>
      <c r="O2426" s="331"/>
      <c r="P2426" s="1413" t="s">
        <v>15973</v>
      </c>
      <c r="Q2426" s="1209" t="s">
        <v>15659</v>
      </c>
      <c r="R2426" s="1423" t="s">
        <v>15977</v>
      </c>
    </row>
    <row r="2427" spans="1:18" x14ac:dyDescent="0.25">
      <c r="A2427" s="1161">
        <v>96328</v>
      </c>
      <c r="B2427" s="566">
        <v>3912.5</v>
      </c>
      <c r="C2427" s="566">
        <v>125</v>
      </c>
      <c r="D2427" s="570">
        <v>44089</v>
      </c>
      <c r="E2427" s="573">
        <v>10</v>
      </c>
      <c r="F2427" s="570">
        <v>44092</v>
      </c>
      <c r="G2427" s="1162">
        <v>44106</v>
      </c>
      <c r="H2427" s="572">
        <v>44104</v>
      </c>
      <c r="I2427" s="573" t="s">
        <v>511</v>
      </c>
      <c r="J2427" s="821" t="s">
        <v>511</v>
      </c>
      <c r="K2427" s="1436"/>
      <c r="L2427" s="1436" t="s">
        <v>15892</v>
      </c>
      <c r="M2427" s="1436"/>
      <c r="N2427" s="1436"/>
      <c r="O2427" s="331"/>
      <c r="P2427" s="1422" t="s">
        <v>15955</v>
      </c>
      <c r="Q2427" s="1209" t="s">
        <v>15659</v>
      </c>
      <c r="R2427" s="1423" t="s">
        <v>15977</v>
      </c>
    </row>
    <row r="2428" spans="1:18" x14ac:dyDescent="0.25">
      <c r="A2428" s="1447">
        <v>96898</v>
      </c>
      <c r="B2428" s="748">
        <v>1671.75</v>
      </c>
      <c r="C2428" s="748">
        <v>250</v>
      </c>
      <c r="D2428" s="750">
        <v>44117</v>
      </c>
      <c r="E2428" s="751">
        <v>10</v>
      </c>
      <c r="F2428" s="750">
        <v>44103</v>
      </c>
      <c r="G2428" s="1465">
        <v>44117</v>
      </c>
      <c r="H2428" s="1449">
        <v>44104</v>
      </c>
      <c r="I2428" s="751" t="s">
        <v>511</v>
      </c>
      <c r="J2428" s="1456" t="s">
        <v>511</v>
      </c>
      <c r="K2428" s="1451"/>
      <c r="L2428" s="1451" t="s">
        <v>15909</v>
      </c>
      <c r="M2428" s="1451"/>
      <c r="N2428" s="1451"/>
      <c r="O2428" s="1452"/>
      <c r="P2428" s="1453" t="s">
        <v>15973</v>
      </c>
      <c r="Q2428" s="1454" t="s">
        <v>15724</v>
      </c>
      <c r="R2428" s="1423" t="s">
        <v>15977</v>
      </c>
    </row>
    <row r="2429" spans="1:18" x14ac:dyDescent="0.25">
      <c r="A2429" s="1161" t="s">
        <v>15960</v>
      </c>
      <c r="B2429" s="566"/>
      <c r="C2429" s="566">
        <v>20</v>
      </c>
      <c r="D2429" s="570"/>
      <c r="E2429" s="573"/>
      <c r="F2429" s="570"/>
      <c r="G2429" s="1162"/>
      <c r="H2429" s="572"/>
      <c r="I2429" s="573" t="s">
        <v>511</v>
      </c>
      <c r="J2429" s="821" t="s">
        <v>511</v>
      </c>
      <c r="K2429" s="1436"/>
      <c r="L2429" s="1436"/>
      <c r="M2429" s="1436"/>
      <c r="N2429" s="1436"/>
      <c r="O2429" s="331"/>
      <c r="P2429" s="1442"/>
      <c r="Q2429" s="1423" t="s">
        <v>15724</v>
      </c>
      <c r="R2429" s="1423" t="s">
        <v>14717</v>
      </c>
    </row>
    <row r="2430" spans="1:18" x14ac:dyDescent="0.25">
      <c r="A2430" s="1161" t="s">
        <v>15969</v>
      </c>
      <c r="B2430" s="566"/>
      <c r="C2430" s="566">
        <v>30</v>
      </c>
      <c r="D2430" s="570"/>
      <c r="E2430" s="573"/>
      <c r="F2430" s="570"/>
      <c r="G2430" s="1162"/>
      <c r="H2430" s="572"/>
      <c r="I2430" s="573" t="s">
        <v>511</v>
      </c>
      <c r="J2430" s="821" t="s">
        <v>511</v>
      </c>
      <c r="K2430" s="1436"/>
      <c r="L2430" s="1436"/>
      <c r="M2430" s="1436"/>
      <c r="N2430" s="1436"/>
      <c r="O2430" s="331"/>
      <c r="P2430" s="1442"/>
      <c r="Q2430" s="1423" t="s">
        <v>15724</v>
      </c>
      <c r="R2430" s="1423" t="s">
        <v>14717</v>
      </c>
    </row>
    <row r="2431" spans="1:18" x14ac:dyDescent="0.25">
      <c r="A2431" s="1447">
        <v>96898</v>
      </c>
      <c r="B2431" s="748"/>
      <c r="C2431" s="748">
        <v>50</v>
      </c>
      <c r="D2431" s="750">
        <v>44117</v>
      </c>
      <c r="E2431" s="751">
        <v>10</v>
      </c>
      <c r="F2431" s="750">
        <v>44103</v>
      </c>
      <c r="G2431" s="1465">
        <v>44117</v>
      </c>
      <c r="H2431" s="1449">
        <v>44104</v>
      </c>
      <c r="I2431" s="751" t="s">
        <v>511</v>
      </c>
      <c r="J2431" s="1456" t="s">
        <v>511</v>
      </c>
      <c r="K2431" s="1451"/>
      <c r="L2431" s="1451"/>
      <c r="M2431" s="1451"/>
      <c r="N2431" s="1451"/>
      <c r="O2431" s="1452"/>
      <c r="P2431" s="1453"/>
      <c r="Q2431" s="1454" t="s">
        <v>15724</v>
      </c>
      <c r="R2431" s="1423" t="s">
        <v>14717</v>
      </c>
    </row>
    <row r="2432" spans="1:18" x14ac:dyDescent="0.25">
      <c r="A2432" s="1447">
        <v>96896</v>
      </c>
      <c r="B2432" s="748"/>
      <c r="C2432" s="748">
        <v>50</v>
      </c>
      <c r="D2432" s="750">
        <v>44117</v>
      </c>
      <c r="E2432" s="751">
        <v>10</v>
      </c>
      <c r="F2432" s="750">
        <v>44103</v>
      </c>
      <c r="G2432" s="1465">
        <v>44117</v>
      </c>
      <c r="H2432" s="1449">
        <v>44104</v>
      </c>
      <c r="I2432" s="751" t="s">
        <v>511</v>
      </c>
      <c r="J2432" s="1456" t="s">
        <v>511</v>
      </c>
      <c r="K2432" s="1451"/>
      <c r="L2432" s="1451"/>
      <c r="M2432" s="1451"/>
      <c r="N2432" s="1451"/>
      <c r="O2432" s="1452"/>
      <c r="P2432" s="1453"/>
      <c r="Q2432" s="1454" t="s">
        <v>15724</v>
      </c>
      <c r="R2432" s="1423" t="s">
        <v>14717</v>
      </c>
    </row>
    <row r="2433" spans="1:18" x14ac:dyDescent="0.25">
      <c r="A2433" s="1161" t="s">
        <v>15960</v>
      </c>
      <c r="B2433" s="566"/>
      <c r="C2433" s="566">
        <v>20</v>
      </c>
      <c r="D2433" s="570"/>
      <c r="E2433" s="573"/>
      <c r="F2433" s="570"/>
      <c r="G2433" s="1162"/>
      <c r="H2433" s="572"/>
      <c r="I2433" s="573" t="s">
        <v>511</v>
      </c>
      <c r="J2433" s="821" t="s">
        <v>511</v>
      </c>
      <c r="K2433" s="1436"/>
      <c r="L2433" s="1436"/>
      <c r="M2433" s="1436"/>
      <c r="N2433" s="1436"/>
      <c r="O2433" s="331"/>
      <c r="P2433" s="1442"/>
      <c r="Q2433" s="1423" t="s">
        <v>15724</v>
      </c>
      <c r="R2433" s="1459" t="s">
        <v>15978</v>
      </c>
    </row>
    <row r="2434" spans="1:18" x14ac:dyDescent="0.25">
      <c r="A2434" s="1161" t="s">
        <v>15958</v>
      </c>
      <c r="B2434" s="566"/>
      <c r="C2434" s="566">
        <v>30</v>
      </c>
      <c r="D2434" s="570"/>
      <c r="E2434" s="573"/>
      <c r="F2434" s="570"/>
      <c r="G2434" s="1162"/>
      <c r="H2434" s="572"/>
      <c r="I2434" s="573" t="s">
        <v>511</v>
      </c>
      <c r="J2434" s="821" t="s">
        <v>511</v>
      </c>
      <c r="K2434" s="1436"/>
      <c r="L2434" s="1436"/>
      <c r="M2434" s="1436"/>
      <c r="N2434" s="1436"/>
      <c r="O2434" s="331"/>
      <c r="P2434" s="1442"/>
      <c r="Q2434" s="1423" t="s">
        <v>15724</v>
      </c>
      <c r="R2434" s="1459" t="s">
        <v>15978</v>
      </c>
    </row>
    <row r="2435" spans="1:18" x14ac:dyDescent="0.25">
      <c r="A2435" s="1161" t="s">
        <v>15979</v>
      </c>
      <c r="B2435" s="566"/>
      <c r="C2435" s="566">
        <v>60</v>
      </c>
      <c r="D2435" s="570"/>
      <c r="E2435" s="573"/>
      <c r="F2435" s="570"/>
      <c r="G2435" s="1162"/>
      <c r="H2435" s="572">
        <v>44103</v>
      </c>
      <c r="I2435" s="573" t="s">
        <v>511</v>
      </c>
      <c r="J2435" s="821" t="s">
        <v>511</v>
      </c>
      <c r="K2435" s="1436"/>
      <c r="L2435" s="1436"/>
      <c r="M2435" s="1436"/>
      <c r="N2435" s="1436"/>
      <c r="O2435" s="331"/>
      <c r="P2435" s="1442"/>
      <c r="Q2435" s="1423" t="s">
        <v>15724</v>
      </c>
      <c r="R2435" s="1423" t="s">
        <v>15978</v>
      </c>
    </row>
    <row r="2436" spans="1:18" x14ac:dyDescent="0.25">
      <c r="A2436" s="1458">
        <v>96354</v>
      </c>
      <c r="B2436" s="1464"/>
      <c r="C2436" s="1464">
        <v>80</v>
      </c>
      <c r="D2436" s="570">
        <v>44105</v>
      </c>
      <c r="E2436" s="573">
        <v>10</v>
      </c>
      <c r="F2436" s="570">
        <v>44090</v>
      </c>
      <c r="G2436" s="1162">
        <v>44104</v>
      </c>
      <c r="H2436" s="572"/>
      <c r="I2436" s="573" t="s">
        <v>511</v>
      </c>
      <c r="J2436" s="821" t="s">
        <v>511</v>
      </c>
      <c r="K2436" s="1436"/>
      <c r="L2436" s="1436"/>
      <c r="M2436" s="1436"/>
      <c r="N2436" s="1436"/>
      <c r="O2436" s="331"/>
      <c r="P2436" s="1413"/>
      <c r="Q2436" s="1459" t="s">
        <v>15724</v>
      </c>
      <c r="R2436" s="1423" t="s">
        <v>15978</v>
      </c>
    </row>
    <row r="2437" spans="1:18" x14ac:dyDescent="0.25">
      <c r="A2437" s="1458">
        <v>97028</v>
      </c>
      <c r="B2437" s="1300"/>
      <c r="C2437" s="1300">
        <v>8</v>
      </c>
      <c r="D2437" s="1301">
        <v>44099</v>
      </c>
      <c r="E2437" s="1466">
        <v>5</v>
      </c>
      <c r="F2437" s="570">
        <v>44098</v>
      </c>
      <c r="G2437" s="1179">
        <v>44105</v>
      </c>
      <c r="H2437" s="572"/>
      <c r="I2437" s="573" t="s">
        <v>511</v>
      </c>
      <c r="J2437" s="821" t="s">
        <v>511</v>
      </c>
      <c r="K2437" s="1436"/>
      <c r="L2437" s="1436"/>
      <c r="M2437" s="1436"/>
      <c r="N2437" s="1436"/>
      <c r="O2437" s="331"/>
      <c r="P2437" s="1413"/>
      <c r="Q2437" s="1209" t="s">
        <v>15659</v>
      </c>
      <c r="R2437" s="1423" t="s">
        <v>15978</v>
      </c>
    </row>
    <row r="2438" spans="1:18" x14ac:dyDescent="0.25">
      <c r="A2438" s="1458">
        <v>96682</v>
      </c>
      <c r="B2438" s="1300"/>
      <c r="C2438" s="1300">
        <v>10</v>
      </c>
      <c r="D2438" s="1301">
        <v>44109</v>
      </c>
      <c r="E2438" s="1302">
        <v>10</v>
      </c>
      <c r="F2438" s="570">
        <v>44092</v>
      </c>
      <c r="G2438" s="1179">
        <v>44106</v>
      </c>
      <c r="H2438" s="572">
        <v>44104</v>
      </c>
      <c r="I2438" s="573" t="s">
        <v>511</v>
      </c>
      <c r="J2438" s="821" t="s">
        <v>511</v>
      </c>
      <c r="K2438" s="1436"/>
      <c r="L2438" s="1436"/>
      <c r="M2438" s="1436"/>
      <c r="N2438" s="1436"/>
      <c r="O2438" s="331"/>
      <c r="P2438" s="1413"/>
      <c r="Q2438" s="1209" t="s">
        <v>15724</v>
      </c>
      <c r="R2438" s="1423" t="s">
        <v>15978</v>
      </c>
    </row>
    <row r="2439" spans="1:18" x14ac:dyDescent="0.25">
      <c r="A2439" s="1458" t="s">
        <v>15980</v>
      </c>
      <c r="B2439" s="1464"/>
      <c r="C2439" s="1464">
        <v>1</v>
      </c>
      <c r="D2439" s="570"/>
      <c r="E2439" s="573"/>
      <c r="F2439" s="570"/>
      <c r="G2439" s="1162"/>
      <c r="H2439" s="570"/>
      <c r="I2439" s="573"/>
      <c r="J2439" s="821"/>
      <c r="K2439" s="1436"/>
      <c r="L2439" s="1436"/>
      <c r="M2439" s="1436"/>
      <c r="N2439" s="1436"/>
      <c r="O2439" s="331"/>
      <c r="P2439" s="331"/>
      <c r="Q2439" s="1459"/>
      <c r="R2439" s="1414" t="s">
        <v>14725</v>
      </c>
    </row>
    <row r="2440" spans="1:18" x14ac:dyDescent="0.25">
      <c r="A2440" s="1458" t="s">
        <v>15980</v>
      </c>
      <c r="B2440" s="1464"/>
      <c r="C2440" s="1464">
        <v>1</v>
      </c>
      <c r="D2440" s="570"/>
      <c r="E2440" s="573"/>
      <c r="F2440" s="570"/>
      <c r="G2440" s="1162"/>
      <c r="H2440" s="570"/>
      <c r="I2440" s="573"/>
      <c r="J2440" s="821"/>
      <c r="K2440" s="1436"/>
      <c r="L2440" s="1436"/>
      <c r="M2440" s="1436"/>
      <c r="N2440" s="1436"/>
      <c r="O2440" s="331"/>
      <c r="P2440" s="331"/>
      <c r="Q2440" s="1459"/>
      <c r="R2440" s="1414" t="s">
        <v>14725</v>
      </c>
    </row>
    <row r="2441" spans="1:18" x14ac:dyDescent="0.25">
      <c r="A2441" s="1458">
        <v>96661</v>
      </c>
      <c r="B2441" s="1464"/>
      <c r="C2441" s="1464">
        <v>100</v>
      </c>
      <c r="D2441" s="570">
        <v>44104</v>
      </c>
      <c r="E2441" s="573">
        <v>10</v>
      </c>
      <c r="F2441" s="570">
        <v>44090</v>
      </c>
      <c r="G2441" s="1162">
        <v>44104</v>
      </c>
      <c r="H2441" s="572"/>
      <c r="I2441" s="573" t="s">
        <v>511</v>
      </c>
      <c r="J2441" s="821" t="s">
        <v>511</v>
      </c>
      <c r="K2441" s="1436"/>
      <c r="L2441" s="1436"/>
      <c r="M2441" s="1436"/>
      <c r="N2441" s="1436"/>
      <c r="O2441" s="331"/>
      <c r="P2441" s="1422"/>
      <c r="Q2441" s="1209" t="s">
        <v>15659</v>
      </c>
      <c r="R2441" s="1414" t="s">
        <v>14725</v>
      </c>
    </row>
    <row r="2442" spans="1:18" x14ac:dyDescent="0.25">
      <c r="A2442" s="1161">
        <v>96744</v>
      </c>
      <c r="B2442" s="566"/>
      <c r="C2442" s="566">
        <v>880</v>
      </c>
      <c r="D2442" s="570">
        <v>44085</v>
      </c>
      <c r="E2442" s="573">
        <v>5</v>
      </c>
      <c r="F2442" s="570">
        <v>44095</v>
      </c>
      <c r="G2442" s="1162">
        <v>44102</v>
      </c>
      <c r="H2442" s="572"/>
      <c r="I2442" s="573" t="s">
        <v>511</v>
      </c>
      <c r="J2442" s="821" t="s">
        <v>511</v>
      </c>
      <c r="K2442" s="1436"/>
      <c r="L2442" s="1436" t="s">
        <v>19</v>
      </c>
      <c r="M2442" s="1436"/>
      <c r="N2442" s="1436"/>
      <c r="O2442" s="331"/>
      <c r="P2442" s="331"/>
      <c r="Q2442" s="1209" t="s">
        <v>15724</v>
      </c>
      <c r="R2442" s="1414" t="s">
        <v>14725</v>
      </c>
    </row>
    <row r="2443" spans="1:18" x14ac:dyDescent="0.25">
      <c r="A2443" s="1161">
        <v>96743</v>
      </c>
      <c r="B2443" s="566"/>
      <c r="C2443" s="566">
        <v>2640</v>
      </c>
      <c r="D2443" s="570">
        <v>44090</v>
      </c>
      <c r="E2443" s="573">
        <v>5</v>
      </c>
      <c r="F2443" s="570">
        <v>44095</v>
      </c>
      <c r="G2443" s="1162">
        <v>44102</v>
      </c>
      <c r="H2443" s="572"/>
      <c r="I2443" s="573" t="s">
        <v>511</v>
      </c>
      <c r="J2443" s="821" t="s">
        <v>511</v>
      </c>
      <c r="K2443" s="1436"/>
      <c r="L2443" s="1436" t="s">
        <v>19</v>
      </c>
      <c r="M2443" s="1436"/>
      <c r="N2443" s="1436"/>
      <c r="O2443" s="331"/>
      <c r="P2443" s="1422"/>
      <c r="Q2443" s="1209" t="s">
        <v>15724</v>
      </c>
      <c r="R2443" s="1414" t="s">
        <v>14725</v>
      </c>
    </row>
    <row r="2444" spans="1:18" x14ac:dyDescent="0.25">
      <c r="A2444" s="1161" t="s">
        <v>15958</v>
      </c>
      <c r="B2444" s="566"/>
      <c r="C2444" s="566">
        <v>20</v>
      </c>
      <c r="D2444" s="570"/>
      <c r="E2444" s="573"/>
      <c r="F2444" s="570"/>
      <c r="G2444" s="1162"/>
      <c r="H2444" s="572"/>
      <c r="I2444" s="573" t="s">
        <v>511</v>
      </c>
      <c r="J2444" s="821" t="s">
        <v>511</v>
      </c>
      <c r="K2444" s="1436"/>
      <c r="L2444" s="1436"/>
      <c r="M2444" s="1436"/>
      <c r="N2444" s="1436"/>
      <c r="O2444" s="331"/>
      <c r="P2444" s="1442"/>
      <c r="Q2444" s="1423" t="s">
        <v>15724</v>
      </c>
      <c r="R2444" s="1423" t="s">
        <v>15981</v>
      </c>
    </row>
    <row r="2445" spans="1:18" x14ac:dyDescent="0.25">
      <c r="A2445" s="1161" t="s">
        <v>15960</v>
      </c>
      <c r="B2445" s="566"/>
      <c r="C2445" s="566">
        <v>20</v>
      </c>
      <c r="D2445" s="570"/>
      <c r="E2445" s="573"/>
      <c r="F2445" s="570"/>
      <c r="G2445" s="1162"/>
      <c r="H2445" s="572"/>
      <c r="I2445" s="573" t="s">
        <v>511</v>
      </c>
      <c r="J2445" s="821" t="s">
        <v>511</v>
      </c>
      <c r="K2445" s="1436"/>
      <c r="L2445" s="1436"/>
      <c r="M2445" s="1436"/>
      <c r="N2445" s="1436"/>
      <c r="O2445" s="331"/>
      <c r="P2445" s="1442"/>
      <c r="Q2445" s="1423" t="s">
        <v>15724</v>
      </c>
      <c r="R2445" s="1423" t="s">
        <v>15981</v>
      </c>
    </row>
    <row r="2446" spans="1:18" x14ac:dyDescent="0.25">
      <c r="A2446" s="1161" t="s">
        <v>15969</v>
      </c>
      <c r="B2446" s="566"/>
      <c r="C2446" s="566">
        <v>20</v>
      </c>
      <c r="D2446" s="570"/>
      <c r="E2446" s="573"/>
      <c r="F2446" s="570"/>
      <c r="G2446" s="1162"/>
      <c r="H2446" s="572"/>
      <c r="I2446" s="573" t="s">
        <v>511</v>
      </c>
      <c r="J2446" s="821" t="s">
        <v>511</v>
      </c>
      <c r="K2446" s="1436"/>
      <c r="L2446" s="1436"/>
      <c r="M2446" s="1436"/>
      <c r="N2446" s="1436"/>
      <c r="O2446" s="331"/>
      <c r="P2446" s="1442"/>
      <c r="Q2446" s="1423" t="s">
        <v>15724</v>
      </c>
      <c r="R2446" s="1423" t="s">
        <v>15981</v>
      </c>
    </row>
    <row r="2447" spans="1:18" x14ac:dyDescent="0.25">
      <c r="A2447" s="1458" t="s">
        <v>15982</v>
      </c>
      <c r="B2447" s="1300"/>
      <c r="C2447" s="566">
        <v>3</v>
      </c>
      <c r="D2447" s="570"/>
      <c r="E2447" s="573"/>
      <c r="F2447" s="570"/>
      <c r="G2447" s="1162"/>
      <c r="H2447" s="572"/>
      <c r="I2447" s="573" t="s">
        <v>511</v>
      </c>
      <c r="J2447" s="821" t="s">
        <v>511</v>
      </c>
      <c r="K2447" s="1436"/>
      <c r="L2447" s="1436"/>
      <c r="M2447" s="1436"/>
      <c r="N2447" s="1436"/>
      <c r="O2447" s="331"/>
      <c r="P2447" s="1442"/>
      <c r="Q2447" s="1423" t="s">
        <v>15724</v>
      </c>
      <c r="R2447" s="1459" t="s">
        <v>14737</v>
      </c>
    </row>
    <row r="2448" spans="1:18" x14ac:dyDescent="0.25">
      <c r="A2448" s="1161">
        <v>96693</v>
      </c>
      <c r="B2448" s="566"/>
      <c r="C2448" s="1428" t="s">
        <v>3405</v>
      </c>
      <c r="D2448" s="570">
        <v>44102</v>
      </c>
      <c r="E2448" s="573">
        <v>5</v>
      </c>
      <c r="F2448" s="570">
        <v>44095</v>
      </c>
      <c r="G2448" s="1162">
        <v>44099</v>
      </c>
      <c r="H2448" s="572"/>
      <c r="I2448" s="573" t="s">
        <v>511</v>
      </c>
      <c r="J2448" s="821" t="s">
        <v>511</v>
      </c>
      <c r="K2448" s="1436"/>
      <c r="L2448" s="1436"/>
      <c r="M2448" s="1436"/>
      <c r="N2448" s="1436"/>
      <c r="O2448" s="331"/>
      <c r="P2448" s="1413"/>
      <c r="Q2448" s="1209"/>
      <c r="R2448" s="1459" t="s">
        <v>14737</v>
      </c>
    </row>
    <row r="2449" spans="1:18" x14ac:dyDescent="0.25">
      <c r="A2449" s="1161">
        <v>96637</v>
      </c>
      <c r="B2449" s="566"/>
      <c r="C2449" s="566">
        <v>50</v>
      </c>
      <c r="D2449" s="570">
        <v>44092</v>
      </c>
      <c r="E2449" s="573">
        <v>5</v>
      </c>
      <c r="F2449" s="570">
        <v>44092</v>
      </c>
      <c r="G2449" s="1162">
        <v>44099</v>
      </c>
      <c r="H2449" s="572"/>
      <c r="I2449" s="573" t="s">
        <v>511</v>
      </c>
      <c r="J2449" s="821" t="s">
        <v>511</v>
      </c>
      <c r="K2449" s="1436"/>
      <c r="L2449" s="1436"/>
      <c r="M2449" s="1436"/>
      <c r="N2449" s="1436"/>
      <c r="O2449" s="331"/>
      <c r="P2449" s="331"/>
      <c r="Q2449" s="1459" t="s">
        <v>15724</v>
      </c>
      <c r="R2449" s="1459" t="s">
        <v>14737</v>
      </c>
    </row>
    <row r="2450" spans="1:18" x14ac:dyDescent="0.25">
      <c r="A2450" s="1161">
        <v>95308</v>
      </c>
      <c r="B2450" s="566"/>
      <c r="C2450" s="566">
        <v>80</v>
      </c>
      <c r="D2450" s="570">
        <v>44034</v>
      </c>
      <c r="E2450" s="573">
        <v>5</v>
      </c>
      <c r="F2450" s="570">
        <v>44082</v>
      </c>
      <c r="G2450" s="1162">
        <v>44091</v>
      </c>
      <c r="H2450" s="572">
        <v>44098</v>
      </c>
      <c r="I2450" s="573" t="s">
        <v>511</v>
      </c>
      <c r="J2450" s="821" t="s">
        <v>511</v>
      </c>
      <c r="K2450" s="1436"/>
      <c r="L2450" s="1436"/>
      <c r="M2450" s="1436"/>
      <c r="N2450" s="1436"/>
      <c r="O2450" s="331"/>
      <c r="P2450" s="1413"/>
      <c r="Q2450" s="1209" t="s">
        <v>15659</v>
      </c>
      <c r="R2450" s="1459" t="s">
        <v>14737</v>
      </c>
    </row>
    <row r="2451" spans="1:18" x14ac:dyDescent="0.25">
      <c r="A2451" s="1458" t="s">
        <v>15982</v>
      </c>
      <c r="B2451" s="1300"/>
      <c r="C2451" s="566">
        <v>5</v>
      </c>
      <c r="D2451" s="570"/>
      <c r="E2451" s="573"/>
      <c r="F2451" s="570"/>
      <c r="G2451" s="1162"/>
      <c r="H2451" s="572"/>
      <c r="I2451" s="573" t="s">
        <v>511</v>
      </c>
      <c r="J2451" s="821" t="s">
        <v>511</v>
      </c>
      <c r="K2451" s="1436"/>
      <c r="L2451" s="1436"/>
      <c r="M2451" s="1436"/>
      <c r="N2451" s="1436"/>
      <c r="O2451" s="331"/>
      <c r="P2451" s="1442"/>
      <c r="Q2451" s="1423" t="s">
        <v>15724</v>
      </c>
      <c r="R2451" s="1459" t="s">
        <v>14738</v>
      </c>
    </row>
    <row r="2452" spans="1:18" x14ac:dyDescent="0.25">
      <c r="A2452" s="1161" t="s">
        <v>15958</v>
      </c>
      <c r="B2452" s="566"/>
      <c r="C2452" s="566">
        <v>30</v>
      </c>
      <c r="D2452" s="570"/>
      <c r="E2452" s="573"/>
      <c r="F2452" s="570"/>
      <c r="G2452" s="1162"/>
      <c r="H2452" s="572"/>
      <c r="I2452" s="573" t="s">
        <v>511</v>
      </c>
      <c r="J2452" s="821" t="s">
        <v>511</v>
      </c>
      <c r="K2452" s="1436"/>
      <c r="L2452" s="1436"/>
      <c r="M2452" s="1436"/>
      <c r="N2452" s="1436"/>
      <c r="O2452" s="331"/>
      <c r="P2452" s="1442"/>
      <c r="Q2452" s="1423" t="s">
        <v>15724</v>
      </c>
      <c r="R2452" s="1459" t="s">
        <v>14738</v>
      </c>
    </row>
    <row r="2453" spans="1:18" x14ac:dyDescent="0.25">
      <c r="A2453" s="1458">
        <v>96373</v>
      </c>
      <c r="B2453" s="1300"/>
      <c r="C2453" s="566">
        <v>100</v>
      </c>
      <c r="D2453" s="570">
        <v>44091</v>
      </c>
      <c r="E2453" s="573">
        <v>15</v>
      </c>
      <c r="F2453" s="570">
        <v>44084</v>
      </c>
      <c r="G2453" s="1162">
        <v>44105</v>
      </c>
      <c r="H2453" s="572">
        <v>44102</v>
      </c>
      <c r="I2453" s="573" t="s">
        <v>511</v>
      </c>
      <c r="J2453" s="821" t="s">
        <v>511</v>
      </c>
      <c r="K2453" s="1436"/>
      <c r="L2453" s="1436"/>
      <c r="M2453" s="1436"/>
      <c r="N2453" s="1436"/>
      <c r="O2453" s="331"/>
      <c r="P2453" s="1422"/>
      <c r="Q2453" s="1209" t="s">
        <v>15724</v>
      </c>
      <c r="R2453" s="1459" t="s">
        <v>14738</v>
      </c>
    </row>
    <row r="2454" spans="1:18" x14ac:dyDescent="0.25">
      <c r="A2454" s="1458">
        <v>96721</v>
      </c>
      <c r="B2454" s="1300"/>
      <c r="C2454" s="1467" t="s">
        <v>15601</v>
      </c>
      <c r="D2454" s="1301">
        <v>44095</v>
      </c>
      <c r="E2454" s="1302">
        <v>5</v>
      </c>
      <c r="F2454" s="570">
        <v>44095</v>
      </c>
      <c r="G2454" s="1179">
        <v>44102</v>
      </c>
      <c r="H2454" s="572">
        <v>44098</v>
      </c>
      <c r="I2454" s="573" t="s">
        <v>511</v>
      </c>
      <c r="J2454" s="821" t="s">
        <v>511</v>
      </c>
      <c r="K2454" s="1436"/>
      <c r="L2454" s="1436"/>
      <c r="M2454" s="1436"/>
      <c r="N2454" s="1436"/>
      <c r="O2454" s="331"/>
      <c r="P2454" s="1413"/>
      <c r="Q2454" s="1209" t="s">
        <v>15724</v>
      </c>
      <c r="R2454" s="1459" t="s">
        <v>14738</v>
      </c>
    </row>
    <row r="2455" spans="1:18" x14ac:dyDescent="0.25">
      <c r="A2455" s="1458">
        <v>96867</v>
      </c>
      <c r="B2455" s="1300"/>
      <c r="C2455" s="1300">
        <v>108</v>
      </c>
      <c r="D2455" s="1301">
        <v>44096</v>
      </c>
      <c r="E2455" s="1302">
        <v>10</v>
      </c>
      <c r="F2455" s="570">
        <v>44088</v>
      </c>
      <c r="G2455" s="1179">
        <v>44102</v>
      </c>
      <c r="H2455" s="1412"/>
      <c r="I2455" s="573" t="s">
        <v>511</v>
      </c>
      <c r="J2455" s="821" t="s">
        <v>511</v>
      </c>
      <c r="K2455" s="1436"/>
      <c r="L2455" s="1436"/>
      <c r="M2455" s="1436"/>
      <c r="N2455" s="1436"/>
      <c r="O2455" s="331"/>
      <c r="P2455" s="1422"/>
      <c r="Q2455" s="1459" t="s">
        <v>15724</v>
      </c>
      <c r="R2455" s="1468" t="s">
        <v>15983</v>
      </c>
    </row>
    <row r="2456" spans="1:18" x14ac:dyDescent="0.25">
      <c r="A2456" s="1161">
        <v>95300</v>
      </c>
      <c r="B2456" s="566"/>
      <c r="C2456" s="1428" t="s">
        <v>3769</v>
      </c>
      <c r="D2456" s="570">
        <v>44076</v>
      </c>
      <c r="E2456" s="573">
        <v>5</v>
      </c>
      <c r="F2456" s="570">
        <v>44093</v>
      </c>
      <c r="G2456" s="1162">
        <v>44099</v>
      </c>
      <c r="H2456" s="572">
        <v>44097</v>
      </c>
      <c r="I2456" s="573" t="s">
        <v>511</v>
      </c>
      <c r="J2456" s="821" t="s">
        <v>511</v>
      </c>
      <c r="K2456" s="1436"/>
      <c r="L2456" s="1436" t="s">
        <v>19</v>
      </c>
      <c r="M2456" s="1436"/>
      <c r="N2456" s="1436"/>
      <c r="O2456" s="331"/>
      <c r="P2456" s="331"/>
      <c r="Q2456" s="1209" t="s">
        <v>15724</v>
      </c>
      <c r="R2456" s="1414" t="s">
        <v>15983</v>
      </c>
    </row>
    <row r="2457" spans="1:18" x14ac:dyDescent="0.25">
      <c r="A2457" s="1161" t="s">
        <v>15960</v>
      </c>
      <c r="B2457" s="566"/>
      <c r="C2457" s="566">
        <v>40</v>
      </c>
      <c r="D2457" s="570"/>
      <c r="E2457" s="573"/>
      <c r="F2457" s="570"/>
      <c r="G2457" s="1162"/>
      <c r="H2457" s="572"/>
      <c r="I2457" s="573" t="s">
        <v>511</v>
      </c>
      <c r="J2457" s="821" t="s">
        <v>511</v>
      </c>
      <c r="K2457" s="1436"/>
      <c r="L2457" s="1436"/>
      <c r="M2457" s="1436"/>
      <c r="N2457" s="1436"/>
      <c r="O2457" s="331"/>
      <c r="P2457" s="1442"/>
      <c r="Q2457" s="1423" t="s">
        <v>15724</v>
      </c>
      <c r="R2457" s="1459" t="s">
        <v>15984</v>
      </c>
    </row>
    <row r="2458" spans="1:18" x14ac:dyDescent="0.25">
      <c r="A2458" s="1161" t="s">
        <v>15912</v>
      </c>
      <c r="B2458" s="566"/>
      <c r="C2458" s="566">
        <v>20</v>
      </c>
      <c r="D2458" s="570"/>
      <c r="E2458" s="573"/>
      <c r="F2458" s="570"/>
      <c r="G2458" s="1162"/>
      <c r="H2458" s="572"/>
      <c r="I2458" s="573" t="s">
        <v>511</v>
      </c>
      <c r="J2458" s="821" t="s">
        <v>511</v>
      </c>
      <c r="K2458" s="1436"/>
      <c r="L2458" s="1436"/>
      <c r="M2458" s="1436"/>
      <c r="N2458" s="1436"/>
      <c r="O2458" s="331"/>
      <c r="P2458" s="1442"/>
      <c r="Q2458" s="1423" t="s">
        <v>15724</v>
      </c>
      <c r="R2458" s="1427" t="s">
        <v>14743</v>
      </c>
    </row>
    <row r="2459" spans="1:18" x14ac:dyDescent="0.25">
      <c r="A2459" s="1161">
        <v>96557</v>
      </c>
      <c r="B2459" s="566"/>
      <c r="C2459" s="566">
        <v>2</v>
      </c>
      <c r="D2459" s="570">
        <v>44082</v>
      </c>
      <c r="E2459" s="573">
        <v>2</v>
      </c>
      <c r="F2459" s="570">
        <v>44095</v>
      </c>
      <c r="G2459" s="1162">
        <v>44097</v>
      </c>
      <c r="H2459" s="572"/>
      <c r="I2459" s="573" t="s">
        <v>511</v>
      </c>
      <c r="J2459" s="821" t="s">
        <v>511</v>
      </c>
      <c r="K2459" s="1436"/>
      <c r="L2459" s="1436"/>
      <c r="M2459" s="1436"/>
      <c r="N2459" s="1436"/>
      <c r="O2459" s="331"/>
      <c r="P2459" s="1413"/>
      <c r="Q2459" s="1459" t="s">
        <v>15724</v>
      </c>
      <c r="R2459" s="1414" t="s">
        <v>15985</v>
      </c>
    </row>
    <row r="2460" spans="1:18" x14ac:dyDescent="0.25">
      <c r="A2460" s="1161">
        <v>96863</v>
      </c>
      <c r="B2460" s="566"/>
      <c r="C2460" s="1428" t="s">
        <v>3252</v>
      </c>
      <c r="D2460" s="570">
        <v>44096</v>
      </c>
      <c r="E2460" s="573">
        <v>3</v>
      </c>
      <c r="F2460" s="570">
        <v>44092</v>
      </c>
      <c r="G2460" s="1162">
        <v>44097</v>
      </c>
      <c r="H2460" s="572"/>
      <c r="I2460" s="573" t="s">
        <v>511</v>
      </c>
      <c r="J2460" s="821" t="s">
        <v>511</v>
      </c>
      <c r="K2460" s="1436"/>
      <c r="L2460" s="1436"/>
      <c r="M2460" s="1436"/>
      <c r="N2460" s="1436"/>
      <c r="O2460" s="331"/>
      <c r="P2460" s="1413"/>
      <c r="Q2460" s="1209" t="s">
        <v>15724</v>
      </c>
      <c r="R2460" s="1414" t="s">
        <v>14747</v>
      </c>
    </row>
    <row r="2461" spans="1:18" x14ac:dyDescent="0.25">
      <c r="A2461" s="1161">
        <v>96959</v>
      </c>
      <c r="B2461" s="566"/>
      <c r="C2461" s="566">
        <v>10</v>
      </c>
      <c r="D2461" s="570">
        <v>44096</v>
      </c>
      <c r="E2461" s="573">
        <v>3</v>
      </c>
      <c r="F2461" s="570">
        <v>44092</v>
      </c>
      <c r="G2461" s="1469">
        <v>44097</v>
      </c>
      <c r="H2461" s="1412"/>
      <c r="I2461" s="573" t="s">
        <v>511</v>
      </c>
      <c r="J2461" s="821" t="s">
        <v>511</v>
      </c>
      <c r="K2461" s="1436"/>
      <c r="L2461" s="1436"/>
      <c r="M2461" s="1436"/>
      <c r="N2461" s="1436"/>
      <c r="O2461" s="331"/>
      <c r="P2461" s="1413"/>
      <c r="Q2461" s="1209" t="s">
        <v>15659</v>
      </c>
      <c r="R2461" s="1414" t="s">
        <v>14747</v>
      </c>
    </row>
    <row r="2462" spans="1:18" x14ac:dyDescent="0.25">
      <c r="A2462" s="1161">
        <v>96827</v>
      </c>
      <c r="B2462" s="566"/>
      <c r="C2462" s="566">
        <v>30</v>
      </c>
      <c r="D2462" s="570">
        <v>44098</v>
      </c>
      <c r="E2462" s="573">
        <v>3</v>
      </c>
      <c r="F2462" s="570">
        <v>44091</v>
      </c>
      <c r="G2462" s="1179">
        <v>44096</v>
      </c>
      <c r="H2462" s="572"/>
      <c r="I2462" s="573" t="s">
        <v>511</v>
      </c>
      <c r="J2462" s="821" t="s">
        <v>511</v>
      </c>
      <c r="K2462" s="1436"/>
      <c r="L2462" s="1436"/>
      <c r="M2462" s="1436"/>
      <c r="N2462" s="1436"/>
      <c r="O2462" s="331"/>
      <c r="P2462" s="1413"/>
      <c r="Q2462" s="1209" t="s">
        <v>15724</v>
      </c>
      <c r="R2462" s="1414" t="s">
        <v>14747</v>
      </c>
    </row>
    <row r="2463" spans="1:18" x14ac:dyDescent="0.25">
      <c r="A2463" s="1458">
        <v>94979</v>
      </c>
      <c r="B2463" s="1300"/>
      <c r="C2463" s="1300">
        <v>2</v>
      </c>
      <c r="D2463" s="1301"/>
      <c r="E2463" s="1302">
        <v>5</v>
      </c>
      <c r="F2463" s="570">
        <v>44089</v>
      </c>
      <c r="G2463" s="1179">
        <v>44096</v>
      </c>
      <c r="H2463" s="572"/>
      <c r="I2463" s="573" t="s">
        <v>511</v>
      </c>
      <c r="J2463" s="821" t="s">
        <v>511</v>
      </c>
      <c r="K2463" s="1436"/>
      <c r="L2463" s="1436"/>
      <c r="M2463" s="1436"/>
      <c r="N2463" s="1436"/>
      <c r="O2463" s="331"/>
      <c r="P2463" s="1413"/>
      <c r="Q2463" s="1459" t="s">
        <v>15724</v>
      </c>
      <c r="R2463" s="1414" t="s">
        <v>14747</v>
      </c>
    </row>
    <row r="2464" spans="1:18" x14ac:dyDescent="0.25">
      <c r="A2464" s="1161">
        <v>97015</v>
      </c>
      <c r="B2464" s="566"/>
      <c r="C2464" s="566">
        <v>28</v>
      </c>
      <c r="D2464" s="570">
        <v>44098</v>
      </c>
      <c r="E2464" s="573">
        <v>3</v>
      </c>
      <c r="F2464" s="570">
        <v>44092</v>
      </c>
      <c r="G2464" s="1179">
        <v>44097</v>
      </c>
      <c r="H2464" s="1412"/>
      <c r="I2464" s="573" t="s">
        <v>511</v>
      </c>
      <c r="J2464" s="821" t="s">
        <v>511</v>
      </c>
      <c r="K2464" s="1436"/>
      <c r="L2464" s="1436"/>
      <c r="M2464" s="1436"/>
      <c r="N2464" s="1436"/>
      <c r="O2464" s="331"/>
      <c r="P2464" s="1413"/>
      <c r="Q2464" s="1209" t="s">
        <v>15659</v>
      </c>
      <c r="R2464" s="1414" t="s">
        <v>14755</v>
      </c>
    </row>
    <row r="2465" spans="1:18" x14ac:dyDescent="0.25">
      <c r="A2465" s="1161">
        <v>97030</v>
      </c>
      <c r="B2465" s="566"/>
      <c r="C2465" s="566">
        <v>10</v>
      </c>
      <c r="D2465" s="570">
        <v>44095</v>
      </c>
      <c r="E2465" s="573">
        <v>3</v>
      </c>
      <c r="F2465" s="570">
        <v>44091</v>
      </c>
      <c r="G2465" s="1162">
        <v>44096</v>
      </c>
      <c r="H2465" s="572"/>
      <c r="I2465" s="573" t="s">
        <v>511</v>
      </c>
      <c r="J2465" s="821" t="s">
        <v>511</v>
      </c>
      <c r="K2465" s="1436"/>
      <c r="L2465" s="1436"/>
      <c r="M2465" s="1436"/>
      <c r="N2465" s="1436"/>
      <c r="O2465" s="331"/>
      <c r="P2465" s="1413"/>
      <c r="Q2465" s="1209" t="s">
        <v>15659</v>
      </c>
      <c r="R2465" s="1414" t="s">
        <v>15986</v>
      </c>
    </row>
    <row r="2466" spans="1:18" x14ac:dyDescent="0.25">
      <c r="A2466" s="1161" t="s">
        <v>15958</v>
      </c>
      <c r="B2466" s="566"/>
      <c r="C2466" s="566">
        <v>60</v>
      </c>
      <c r="D2466" s="570"/>
      <c r="E2466" s="573"/>
      <c r="F2466" s="570"/>
      <c r="G2466" s="1162"/>
      <c r="H2466" s="572"/>
      <c r="I2466" s="573" t="s">
        <v>511</v>
      </c>
      <c r="J2466" s="821" t="s">
        <v>511</v>
      </c>
      <c r="K2466" s="1436"/>
      <c r="L2466" s="1436"/>
      <c r="M2466" s="1436"/>
      <c r="N2466" s="1436"/>
      <c r="O2466" s="331"/>
      <c r="P2466" s="1470"/>
      <c r="Q2466" s="1423" t="s">
        <v>15724</v>
      </c>
      <c r="R2466" s="1423" t="s">
        <v>15987</v>
      </c>
    </row>
    <row r="2467" spans="1:18" x14ac:dyDescent="0.25">
      <c r="A2467" s="1161" t="s">
        <v>15960</v>
      </c>
      <c r="B2467" s="566"/>
      <c r="C2467" s="566">
        <v>30</v>
      </c>
      <c r="D2467" s="570"/>
      <c r="E2467" s="573"/>
      <c r="F2467" s="570"/>
      <c r="G2467" s="1162"/>
      <c r="H2467" s="572"/>
      <c r="I2467" s="573" t="s">
        <v>511</v>
      </c>
      <c r="J2467" s="821" t="s">
        <v>511</v>
      </c>
      <c r="K2467" s="1436"/>
      <c r="L2467" s="1436"/>
      <c r="M2467" s="1436"/>
      <c r="N2467" s="1436"/>
      <c r="O2467" s="331"/>
      <c r="P2467" s="1470"/>
      <c r="Q2467" s="1423" t="s">
        <v>15724</v>
      </c>
      <c r="R2467" s="1423" t="s">
        <v>15988</v>
      </c>
    </row>
    <row r="2468" spans="1:18" x14ac:dyDescent="0.25">
      <c r="A2468" s="1161">
        <v>96414</v>
      </c>
      <c r="B2468" s="566"/>
      <c r="C2468" s="566">
        <v>75</v>
      </c>
      <c r="D2468" s="570">
        <v>44076</v>
      </c>
      <c r="E2468" s="573">
        <v>10</v>
      </c>
      <c r="F2468" s="570">
        <v>44091</v>
      </c>
      <c r="G2468" s="1162">
        <v>44105</v>
      </c>
      <c r="H2468" s="572"/>
      <c r="I2468" s="573" t="s">
        <v>511</v>
      </c>
      <c r="J2468" s="821" t="s">
        <v>511</v>
      </c>
      <c r="K2468" s="1436"/>
      <c r="L2468" s="1436"/>
      <c r="M2468" s="1436"/>
      <c r="N2468" s="1436"/>
      <c r="O2468" s="331"/>
      <c r="P2468" s="331"/>
      <c r="Q2468" s="1209" t="s">
        <v>15659</v>
      </c>
      <c r="R2468" s="1414" t="s">
        <v>15989</v>
      </c>
    </row>
    <row r="2469" spans="1:18" x14ac:dyDescent="0.25">
      <c r="A2469" s="1161">
        <v>95390</v>
      </c>
      <c r="B2469" s="566"/>
      <c r="C2469" s="566">
        <v>15</v>
      </c>
      <c r="D2469" s="570">
        <v>44064</v>
      </c>
      <c r="E2469" s="573">
        <v>15</v>
      </c>
      <c r="F2469" s="570">
        <v>44068</v>
      </c>
      <c r="G2469" s="1162"/>
      <c r="H2469" s="572">
        <v>44095</v>
      </c>
      <c r="I2469" s="573" t="s">
        <v>511</v>
      </c>
      <c r="J2469" s="821" t="s">
        <v>511</v>
      </c>
      <c r="K2469" s="1436"/>
      <c r="L2469" s="1436"/>
      <c r="M2469" s="1436"/>
      <c r="N2469" s="1436"/>
      <c r="O2469" s="331"/>
      <c r="P2469" s="331"/>
      <c r="Q2469" s="1209" t="s">
        <v>15724</v>
      </c>
      <c r="R2469" s="1414" t="s">
        <v>15989</v>
      </c>
    </row>
    <row r="2470" spans="1:18" x14ac:dyDescent="0.25">
      <c r="A2470" s="1458">
        <v>94445</v>
      </c>
      <c r="B2470" s="1464"/>
      <c r="C2470" s="1464">
        <v>250</v>
      </c>
      <c r="D2470" s="570">
        <v>44105</v>
      </c>
      <c r="E2470" s="573">
        <v>10</v>
      </c>
      <c r="F2470" s="570">
        <v>44089</v>
      </c>
      <c r="G2470" s="1162">
        <v>44103</v>
      </c>
      <c r="H2470" s="572">
        <v>44098</v>
      </c>
      <c r="I2470" s="573" t="s">
        <v>511</v>
      </c>
      <c r="J2470" s="821" t="s">
        <v>511</v>
      </c>
      <c r="K2470" s="1436"/>
      <c r="L2470" s="1436"/>
      <c r="M2470" s="1436"/>
      <c r="N2470" s="1436"/>
      <c r="O2470" s="331"/>
      <c r="P2470" s="1413"/>
      <c r="Q2470" s="1209" t="s">
        <v>15659</v>
      </c>
      <c r="R2470" s="1414" t="s">
        <v>15989</v>
      </c>
    </row>
    <row r="2471" spans="1:18" x14ac:dyDescent="0.25">
      <c r="A2471" s="1161">
        <v>96624</v>
      </c>
      <c r="B2471" s="566"/>
      <c r="C2471" s="566">
        <v>20</v>
      </c>
      <c r="D2471" s="570">
        <v>44092</v>
      </c>
      <c r="E2471" s="573">
        <v>3</v>
      </c>
      <c r="F2471" s="570">
        <v>44090</v>
      </c>
      <c r="G2471" s="1162">
        <v>44096</v>
      </c>
      <c r="H2471" s="1412">
        <v>44095</v>
      </c>
      <c r="I2471" s="573" t="s">
        <v>511</v>
      </c>
      <c r="J2471" s="821" t="s">
        <v>511</v>
      </c>
      <c r="K2471" s="1436"/>
      <c r="L2471" s="1436"/>
      <c r="M2471" s="1436"/>
      <c r="N2471" s="1436"/>
      <c r="O2471" s="331"/>
      <c r="P2471" s="1422"/>
      <c r="Q2471" s="1459" t="s">
        <v>15724</v>
      </c>
      <c r="R2471" s="1414" t="s">
        <v>15989</v>
      </c>
    </row>
    <row r="2472" spans="1:18" x14ac:dyDescent="0.25">
      <c r="A2472" s="1161">
        <v>95462</v>
      </c>
      <c r="B2472" s="566"/>
      <c r="C2472" s="566">
        <v>30</v>
      </c>
      <c r="D2472" s="570">
        <v>44060</v>
      </c>
      <c r="E2472" s="573">
        <v>10</v>
      </c>
      <c r="F2472" s="570">
        <v>44084</v>
      </c>
      <c r="G2472" s="1162">
        <v>44098</v>
      </c>
      <c r="H2472" s="572">
        <v>44096</v>
      </c>
      <c r="I2472" s="573" t="s">
        <v>511</v>
      </c>
      <c r="J2472" s="821" t="s">
        <v>511</v>
      </c>
      <c r="K2472" s="1436"/>
      <c r="L2472" s="1436"/>
      <c r="M2472" s="1436"/>
      <c r="N2472" s="1436"/>
      <c r="O2472" s="331"/>
      <c r="P2472" s="331"/>
      <c r="Q2472" s="1209" t="s">
        <v>15724</v>
      </c>
      <c r="R2472" s="1471" t="s">
        <v>15990</v>
      </c>
    </row>
    <row r="2473" spans="1:18" x14ac:dyDescent="0.25">
      <c r="A2473" s="1161">
        <v>93997</v>
      </c>
      <c r="B2473" s="566"/>
      <c r="C2473" s="566">
        <v>1</v>
      </c>
      <c r="D2473" s="570">
        <v>44091</v>
      </c>
      <c r="E2473" s="573">
        <v>5</v>
      </c>
      <c r="F2473" s="570">
        <v>44085</v>
      </c>
      <c r="G2473" s="1179">
        <v>44092</v>
      </c>
      <c r="H2473" s="1412"/>
      <c r="I2473" s="573" t="s">
        <v>511</v>
      </c>
      <c r="J2473" s="821" t="s">
        <v>511</v>
      </c>
      <c r="K2473" s="1436"/>
      <c r="L2473" s="1436"/>
      <c r="M2473" s="1436"/>
      <c r="N2473" s="1436"/>
      <c r="O2473" s="331"/>
      <c r="P2473" s="1442"/>
      <c r="Q2473" s="1459" t="s">
        <v>15659</v>
      </c>
      <c r="R2473" s="1471" t="s">
        <v>15990</v>
      </c>
    </row>
    <row r="2474" spans="1:18" x14ac:dyDescent="0.25">
      <c r="A2474" s="1161">
        <v>96643</v>
      </c>
      <c r="B2474" s="566"/>
      <c r="C2474" s="566">
        <v>6</v>
      </c>
      <c r="D2474" s="570">
        <v>44090</v>
      </c>
      <c r="E2474" s="573">
        <v>5</v>
      </c>
      <c r="F2474" s="570">
        <v>44085</v>
      </c>
      <c r="G2474" s="1162">
        <v>44092</v>
      </c>
      <c r="H2474" s="572">
        <v>44090</v>
      </c>
      <c r="I2474" s="573" t="s">
        <v>511</v>
      </c>
      <c r="J2474" s="821" t="s">
        <v>511</v>
      </c>
      <c r="K2474" s="1436"/>
      <c r="L2474" s="1436"/>
      <c r="M2474" s="1436"/>
      <c r="N2474" s="1436"/>
      <c r="O2474" s="331"/>
      <c r="P2474" s="1422"/>
      <c r="Q2474" s="1209" t="s">
        <v>15724</v>
      </c>
      <c r="R2474" s="1471" t="s">
        <v>15990</v>
      </c>
    </row>
    <row r="2475" spans="1:18" x14ac:dyDescent="0.25">
      <c r="A2475" s="1472" t="s">
        <v>15991</v>
      </c>
      <c r="B2475" s="1223"/>
      <c r="C2475" s="1223"/>
      <c r="D2475" s="1473"/>
      <c r="E2475" s="1474"/>
      <c r="F2475" s="1473"/>
      <c r="G2475" s="1162"/>
      <c r="H2475" s="1473"/>
      <c r="I2475" s="1474"/>
      <c r="J2475" s="868"/>
      <c r="K2475" s="68"/>
      <c r="L2475" s="68"/>
      <c r="M2475" s="68"/>
      <c r="N2475" s="68"/>
      <c r="Q2475" s="1475" t="s">
        <v>15980</v>
      </c>
      <c r="R2475" s="1459" t="s">
        <v>15501</v>
      </c>
    </row>
    <row r="2476" spans="1:18" x14ac:dyDescent="0.25">
      <c r="A2476" s="1472" t="s">
        <v>15992</v>
      </c>
      <c r="B2476" s="1223"/>
      <c r="C2476" s="1223"/>
      <c r="D2476" s="1473"/>
      <c r="E2476" s="1474"/>
      <c r="F2476" s="1473"/>
      <c r="G2476" s="1162"/>
      <c r="H2476" s="1473"/>
      <c r="I2476" s="1474"/>
      <c r="J2476" s="868"/>
      <c r="K2476" s="68"/>
      <c r="L2476" s="68"/>
      <c r="M2476" s="68"/>
      <c r="N2476" s="68"/>
      <c r="Q2476" s="1475" t="s">
        <v>15980</v>
      </c>
      <c r="R2476" s="1459" t="s">
        <v>15501</v>
      </c>
    </row>
    <row r="2477" spans="1:18" x14ac:dyDescent="0.25">
      <c r="A2477" s="1472" t="s">
        <v>15993</v>
      </c>
      <c r="B2477" s="1223"/>
      <c r="C2477" s="1223"/>
      <c r="D2477" s="1473"/>
      <c r="E2477" s="1474"/>
      <c r="F2477" s="1473"/>
      <c r="G2477" s="1162"/>
      <c r="H2477" s="1473"/>
      <c r="I2477" s="1474"/>
      <c r="J2477" s="868"/>
      <c r="K2477" s="68"/>
      <c r="L2477" s="68"/>
      <c r="M2477" s="68"/>
      <c r="N2477" s="68"/>
      <c r="Q2477" s="1475" t="s">
        <v>15980</v>
      </c>
      <c r="R2477" s="1459" t="s">
        <v>15501</v>
      </c>
    </row>
    <row r="2478" spans="1:18" x14ac:dyDescent="0.25">
      <c r="A2478" s="1472" t="s">
        <v>15994</v>
      </c>
      <c r="B2478" s="1223"/>
      <c r="C2478" s="1223"/>
      <c r="D2478" s="1473"/>
      <c r="E2478" s="1474"/>
      <c r="F2478" s="1473"/>
      <c r="G2478" s="1162"/>
      <c r="H2478" s="1473"/>
      <c r="I2478" s="1474"/>
      <c r="J2478" s="868"/>
      <c r="K2478" s="68"/>
      <c r="L2478" s="68"/>
      <c r="M2478" s="68"/>
      <c r="N2478" s="68"/>
      <c r="Q2478" s="1475" t="s">
        <v>15980</v>
      </c>
      <c r="R2478" s="1459" t="s">
        <v>15501</v>
      </c>
    </row>
    <row r="2479" spans="1:18" x14ac:dyDescent="0.25">
      <c r="A2479" s="1472" t="s">
        <v>15995</v>
      </c>
      <c r="B2479" s="1223"/>
      <c r="C2479" s="1223"/>
      <c r="D2479" s="1473"/>
      <c r="E2479" s="1474"/>
      <c r="F2479" s="1473"/>
      <c r="G2479" s="1162"/>
      <c r="H2479" s="1473"/>
      <c r="I2479" s="1474"/>
      <c r="J2479" s="868"/>
      <c r="K2479" s="68"/>
      <c r="L2479" s="68"/>
      <c r="M2479" s="68"/>
      <c r="N2479" s="68"/>
      <c r="Q2479" s="1475" t="s">
        <v>15980</v>
      </c>
      <c r="R2479" s="1459" t="s">
        <v>15501</v>
      </c>
    </row>
    <row r="2480" spans="1:18" x14ac:dyDescent="0.25">
      <c r="A2480" s="1161" t="s">
        <v>15912</v>
      </c>
      <c r="B2480" s="566"/>
      <c r="C2480" s="566">
        <v>50</v>
      </c>
      <c r="D2480" s="570"/>
      <c r="E2480" s="573"/>
      <c r="F2480" s="570"/>
      <c r="G2480" s="1162"/>
      <c r="H2480" s="572"/>
      <c r="I2480" s="573" t="s">
        <v>511</v>
      </c>
      <c r="J2480" s="821" t="s">
        <v>511</v>
      </c>
      <c r="K2480" s="1436"/>
      <c r="L2480" s="1436"/>
      <c r="M2480" s="1436"/>
      <c r="N2480" s="1436"/>
      <c r="O2480" s="331"/>
      <c r="P2480" s="1442"/>
      <c r="Q2480" s="1423" t="s">
        <v>15724</v>
      </c>
      <c r="R2480" s="1459" t="s">
        <v>14764</v>
      </c>
    </row>
    <row r="2481" spans="1:18" x14ac:dyDescent="0.25">
      <c r="A2481" s="1161">
        <v>96292</v>
      </c>
      <c r="B2481" s="566"/>
      <c r="C2481" s="566">
        <v>20</v>
      </c>
      <c r="D2481" s="570">
        <v>44090</v>
      </c>
      <c r="E2481" s="573">
        <v>10</v>
      </c>
      <c r="F2481" s="570">
        <v>44090</v>
      </c>
      <c r="G2481" s="1162">
        <v>44104</v>
      </c>
      <c r="H2481" s="572">
        <v>44096</v>
      </c>
      <c r="I2481" s="573" t="s">
        <v>511</v>
      </c>
      <c r="J2481" s="821" t="s">
        <v>511</v>
      </c>
      <c r="K2481" s="1436"/>
      <c r="L2481" s="1436"/>
      <c r="M2481" s="1436"/>
      <c r="N2481" s="1436"/>
      <c r="O2481" s="331"/>
      <c r="P2481" s="1442"/>
      <c r="Q2481" s="1209" t="s">
        <v>15724</v>
      </c>
      <c r="R2481" s="1476" t="s">
        <v>14764</v>
      </c>
    </row>
    <row r="2482" spans="1:18" x14ac:dyDescent="0.25">
      <c r="A2482" s="1458">
        <v>95957</v>
      </c>
      <c r="B2482" s="1300"/>
      <c r="C2482" s="1300">
        <v>200</v>
      </c>
      <c r="D2482" s="1301">
        <v>44095</v>
      </c>
      <c r="E2482" s="1302">
        <v>5</v>
      </c>
      <c r="F2482" s="570">
        <v>44088</v>
      </c>
      <c r="G2482" s="1179">
        <v>44095</v>
      </c>
      <c r="H2482" s="1412"/>
      <c r="I2482" s="573" t="s">
        <v>511</v>
      </c>
      <c r="J2482" s="821" t="s">
        <v>511</v>
      </c>
      <c r="K2482" s="1436"/>
      <c r="L2482" s="1436"/>
      <c r="M2482" s="1436"/>
      <c r="N2482" s="1436"/>
      <c r="O2482" s="331"/>
      <c r="P2482" s="1413"/>
      <c r="Q2482" s="1209" t="s">
        <v>15659</v>
      </c>
      <c r="R2482" s="1414" t="s">
        <v>14764</v>
      </c>
    </row>
    <row r="2483" spans="1:18" x14ac:dyDescent="0.25">
      <c r="A2483" s="1161" t="s">
        <v>15914</v>
      </c>
      <c r="B2483" s="566"/>
      <c r="C2483" s="566">
        <v>16</v>
      </c>
      <c r="D2483" s="570"/>
      <c r="E2483" s="573"/>
      <c r="F2483" s="570"/>
      <c r="G2483" s="1162"/>
      <c r="H2483" s="572"/>
      <c r="I2483" s="573" t="s">
        <v>511</v>
      </c>
      <c r="J2483" s="821" t="s">
        <v>511</v>
      </c>
      <c r="K2483" s="1436"/>
      <c r="L2483" s="1436"/>
      <c r="M2483" s="1436"/>
      <c r="N2483" s="1436"/>
      <c r="O2483" s="331"/>
      <c r="P2483" s="1442"/>
      <c r="Q2483" s="1423" t="s">
        <v>15724</v>
      </c>
      <c r="R2483" s="1423" t="s">
        <v>14769</v>
      </c>
    </row>
    <row r="2484" spans="1:18" x14ac:dyDescent="0.25">
      <c r="A2484" s="1161" t="s">
        <v>15996</v>
      </c>
      <c r="B2484" s="566"/>
      <c r="C2484" s="566">
        <v>40</v>
      </c>
      <c r="D2484" s="570"/>
      <c r="E2484" s="573"/>
      <c r="F2484" s="570"/>
      <c r="G2484" s="1162"/>
      <c r="H2484" s="572"/>
      <c r="I2484" s="573" t="s">
        <v>511</v>
      </c>
      <c r="J2484" s="821" t="s">
        <v>511</v>
      </c>
      <c r="K2484" s="1436"/>
      <c r="L2484" s="1436"/>
      <c r="M2484" s="1436"/>
      <c r="N2484" s="1436"/>
      <c r="O2484" s="331"/>
      <c r="P2484" s="1442"/>
      <c r="Q2484" s="1423" t="s">
        <v>15659</v>
      </c>
      <c r="R2484" s="1423" t="s">
        <v>14769</v>
      </c>
    </row>
    <row r="2485" spans="1:18" x14ac:dyDescent="0.25">
      <c r="A2485" s="1161" t="s">
        <v>15997</v>
      </c>
      <c r="B2485" s="566"/>
      <c r="C2485" s="566">
        <v>50</v>
      </c>
      <c r="D2485" s="570"/>
      <c r="E2485" s="573"/>
      <c r="F2485" s="570"/>
      <c r="G2485" s="1162"/>
      <c r="H2485" s="572"/>
      <c r="I2485" s="573" t="s">
        <v>511</v>
      </c>
      <c r="J2485" s="821" t="s">
        <v>511</v>
      </c>
      <c r="K2485" s="1436"/>
      <c r="L2485" s="1436"/>
      <c r="M2485" s="1436"/>
      <c r="N2485" s="1436"/>
      <c r="O2485" s="331"/>
      <c r="P2485" s="1442"/>
      <c r="Q2485" s="1423" t="s">
        <v>15659</v>
      </c>
      <c r="R2485" s="1423" t="s">
        <v>14769</v>
      </c>
    </row>
    <row r="2486" spans="1:18" x14ac:dyDescent="0.25">
      <c r="A2486" s="1161">
        <v>96433</v>
      </c>
      <c r="B2486" s="566"/>
      <c r="C2486" s="566">
        <v>6</v>
      </c>
      <c r="D2486" s="570">
        <v>44090</v>
      </c>
      <c r="E2486" s="573">
        <v>5</v>
      </c>
      <c r="F2486" s="570">
        <v>44085</v>
      </c>
      <c r="G2486" s="1162">
        <v>44092</v>
      </c>
      <c r="H2486" s="572">
        <v>44090</v>
      </c>
      <c r="I2486" s="573" t="s">
        <v>511</v>
      </c>
      <c r="J2486" s="821" t="s">
        <v>511</v>
      </c>
      <c r="K2486" s="1436"/>
      <c r="L2486" s="1436"/>
      <c r="M2486" s="1436"/>
      <c r="N2486" s="1436"/>
      <c r="O2486" s="331"/>
      <c r="P2486" s="1422"/>
      <c r="Q2486" s="1209" t="s">
        <v>15724</v>
      </c>
      <c r="R2486" s="1423" t="s">
        <v>14769</v>
      </c>
    </row>
    <row r="2487" spans="1:18" x14ac:dyDescent="0.25">
      <c r="A2487" s="1161">
        <v>96606</v>
      </c>
      <c r="B2487" s="566"/>
      <c r="C2487" s="566">
        <v>15</v>
      </c>
      <c r="D2487" s="570">
        <v>44090</v>
      </c>
      <c r="E2487" s="573">
        <v>5</v>
      </c>
      <c r="F2487" s="570">
        <v>44084</v>
      </c>
      <c r="G2487" s="1162">
        <v>44091</v>
      </c>
      <c r="H2487" s="1412"/>
      <c r="I2487" s="573" t="s">
        <v>511</v>
      </c>
      <c r="J2487" s="821" t="s">
        <v>511</v>
      </c>
      <c r="K2487" s="1436"/>
      <c r="L2487" s="1436"/>
      <c r="M2487" s="1436"/>
      <c r="N2487" s="1436"/>
      <c r="O2487" s="331"/>
      <c r="P2487" s="331"/>
      <c r="Q2487" s="1209" t="s">
        <v>15724</v>
      </c>
      <c r="R2487" s="1423" t="s">
        <v>14769</v>
      </c>
    </row>
    <row r="2488" spans="1:18" x14ac:dyDescent="0.25">
      <c r="A2488" s="1161">
        <v>96605</v>
      </c>
      <c r="B2488" s="566"/>
      <c r="C2488" s="566">
        <v>14</v>
      </c>
      <c r="D2488" s="570">
        <v>44090</v>
      </c>
      <c r="E2488" s="573">
        <v>5</v>
      </c>
      <c r="F2488" s="570">
        <v>44083</v>
      </c>
      <c r="G2488" s="1162">
        <v>44090</v>
      </c>
      <c r="H2488" s="572"/>
      <c r="I2488" s="573" t="s">
        <v>511</v>
      </c>
      <c r="J2488" s="821" t="s">
        <v>511</v>
      </c>
      <c r="K2488" s="1436"/>
      <c r="L2488" s="1436"/>
      <c r="M2488" s="1436"/>
      <c r="N2488" s="1436"/>
      <c r="O2488" s="331"/>
      <c r="P2488" s="331"/>
      <c r="Q2488" s="1209" t="s">
        <v>15724</v>
      </c>
      <c r="R2488" s="1423" t="s">
        <v>14769</v>
      </c>
    </row>
    <row r="2489" spans="1:18" x14ac:dyDescent="0.25">
      <c r="A2489" s="1161" t="s">
        <v>15998</v>
      </c>
      <c r="B2489" s="566"/>
      <c r="C2489" s="566">
        <v>54</v>
      </c>
      <c r="D2489" s="570">
        <v>44102</v>
      </c>
      <c r="E2489" s="573">
        <v>10</v>
      </c>
      <c r="F2489" s="570" t="s">
        <v>13655</v>
      </c>
      <c r="G2489" s="1162"/>
      <c r="H2489" s="572">
        <v>44091</v>
      </c>
      <c r="I2489" s="573" t="s">
        <v>511</v>
      </c>
      <c r="J2489" s="821" t="s">
        <v>511</v>
      </c>
      <c r="K2489" s="1436"/>
      <c r="L2489" s="1436"/>
      <c r="M2489" s="1436"/>
      <c r="N2489" s="1436"/>
      <c r="O2489" s="331"/>
      <c r="P2489" s="1413"/>
      <c r="Q2489" s="1209" t="s">
        <v>15659</v>
      </c>
      <c r="R2489" s="1423" t="s">
        <v>14769</v>
      </c>
    </row>
    <row r="2490" spans="1:18" x14ac:dyDescent="0.25">
      <c r="A2490" s="1161">
        <v>96510</v>
      </c>
      <c r="B2490" s="566"/>
      <c r="C2490" s="566">
        <v>5</v>
      </c>
      <c r="D2490" s="570">
        <v>44091</v>
      </c>
      <c r="E2490" s="573">
        <v>2</v>
      </c>
      <c r="F2490" s="570">
        <v>44088</v>
      </c>
      <c r="G2490" s="1179">
        <v>44090</v>
      </c>
      <c r="H2490" s="572"/>
      <c r="I2490" s="573" t="s">
        <v>511</v>
      </c>
      <c r="J2490" s="821" t="s">
        <v>511</v>
      </c>
      <c r="K2490" s="1436"/>
      <c r="L2490" s="1436"/>
      <c r="M2490" s="1436"/>
      <c r="N2490" s="1436"/>
      <c r="O2490" s="331"/>
      <c r="P2490" s="1413"/>
      <c r="Q2490" s="1209" t="s">
        <v>15724</v>
      </c>
      <c r="R2490" s="1423" t="s">
        <v>14769</v>
      </c>
    </row>
    <row r="2491" spans="1:18" x14ac:dyDescent="0.25">
      <c r="A2491" s="1458">
        <v>96755</v>
      </c>
      <c r="B2491" s="1300"/>
      <c r="C2491" s="1300">
        <v>4</v>
      </c>
      <c r="D2491" s="1301">
        <v>44091</v>
      </c>
      <c r="E2491" s="1302">
        <v>3</v>
      </c>
      <c r="F2491" s="570">
        <v>44084</v>
      </c>
      <c r="G2491" s="1179">
        <v>44089</v>
      </c>
      <c r="H2491" s="572"/>
      <c r="I2491" s="573" t="s">
        <v>511</v>
      </c>
      <c r="J2491" s="821" t="s">
        <v>511</v>
      </c>
      <c r="K2491" s="1436"/>
      <c r="L2491" s="1436"/>
      <c r="M2491" s="1436"/>
      <c r="N2491" s="1436"/>
      <c r="O2491" s="331"/>
      <c r="P2491" s="1422"/>
      <c r="Q2491" s="1209" t="s">
        <v>15724</v>
      </c>
      <c r="R2491" s="1459" t="s">
        <v>15999</v>
      </c>
    </row>
    <row r="2492" spans="1:18" x14ac:dyDescent="0.25">
      <c r="A2492" s="1161" t="s">
        <v>15912</v>
      </c>
      <c r="B2492" s="566"/>
      <c r="C2492" s="566">
        <v>50</v>
      </c>
      <c r="D2492" s="570"/>
      <c r="E2492" s="573"/>
      <c r="F2492" s="570"/>
      <c r="G2492" s="1162"/>
      <c r="H2492" s="572"/>
      <c r="I2492" s="573" t="s">
        <v>511</v>
      </c>
      <c r="J2492" s="821" t="s">
        <v>511</v>
      </c>
      <c r="K2492" s="1436"/>
      <c r="L2492" s="1436"/>
      <c r="M2492" s="1436"/>
      <c r="N2492" s="1436"/>
      <c r="O2492" s="331"/>
      <c r="P2492" s="1442"/>
      <c r="Q2492" s="1423" t="s">
        <v>15724</v>
      </c>
      <c r="R2492" s="1423" t="s">
        <v>14772</v>
      </c>
    </row>
    <row r="2493" spans="1:18" x14ac:dyDescent="0.25">
      <c r="A2493" s="1161">
        <v>95918</v>
      </c>
      <c r="B2493" s="566"/>
      <c r="C2493" s="566">
        <v>5</v>
      </c>
      <c r="D2493" s="570">
        <v>44062</v>
      </c>
      <c r="E2493" s="573">
        <v>5</v>
      </c>
      <c r="F2493" s="570">
        <v>44082</v>
      </c>
      <c r="G2493" s="1162">
        <v>44089</v>
      </c>
      <c r="H2493" s="572"/>
      <c r="I2493" s="573" t="s">
        <v>511</v>
      </c>
      <c r="J2493" s="821" t="s">
        <v>511</v>
      </c>
      <c r="K2493" s="1436"/>
      <c r="L2493" s="1436"/>
      <c r="M2493" s="1436"/>
      <c r="N2493" s="1436"/>
      <c r="O2493" s="331"/>
      <c r="P2493" s="331"/>
      <c r="Q2493" s="1209" t="s">
        <v>15659</v>
      </c>
      <c r="R2493" s="1414" t="s">
        <v>16000</v>
      </c>
    </row>
    <row r="2494" spans="1:18" x14ac:dyDescent="0.25">
      <c r="A2494" s="1161">
        <v>95823</v>
      </c>
      <c r="B2494" s="566"/>
      <c r="C2494" s="566">
        <v>65</v>
      </c>
      <c r="D2494" s="570">
        <v>44092</v>
      </c>
      <c r="E2494" s="573">
        <v>10</v>
      </c>
      <c r="F2494" s="570">
        <v>44077</v>
      </c>
      <c r="G2494" s="1162">
        <v>44091</v>
      </c>
      <c r="H2494" s="1412"/>
      <c r="I2494" s="573" t="s">
        <v>511</v>
      </c>
      <c r="J2494" s="821" t="s">
        <v>511</v>
      </c>
      <c r="K2494" s="1436"/>
      <c r="L2494" s="1436"/>
      <c r="M2494" s="1436"/>
      <c r="N2494" s="1436"/>
      <c r="O2494" s="331"/>
      <c r="P2494" s="1442"/>
      <c r="Q2494" s="1423" t="s">
        <v>15724</v>
      </c>
      <c r="R2494" s="1414" t="s">
        <v>16000</v>
      </c>
    </row>
    <row r="2495" spans="1:18" x14ac:dyDescent="0.25">
      <c r="A2495" s="1161">
        <v>96630</v>
      </c>
      <c r="B2495" s="566"/>
      <c r="C2495" s="566">
        <v>8</v>
      </c>
      <c r="D2495" s="570">
        <v>44085</v>
      </c>
      <c r="E2495" s="573">
        <v>3</v>
      </c>
      <c r="F2495" s="570">
        <v>44083</v>
      </c>
      <c r="G2495" s="1162">
        <v>44088</v>
      </c>
      <c r="H2495" s="572"/>
      <c r="I2495" s="573" t="s">
        <v>511</v>
      </c>
      <c r="J2495" s="821" t="s">
        <v>511</v>
      </c>
      <c r="K2495" s="1436"/>
      <c r="L2495" s="1436"/>
      <c r="M2495" s="1436"/>
      <c r="N2495" s="1436"/>
      <c r="O2495" s="331"/>
      <c r="P2495" s="331"/>
      <c r="Q2495" s="1209" t="s">
        <v>15724</v>
      </c>
      <c r="R2495" s="1414" t="s">
        <v>16000</v>
      </c>
    </row>
    <row r="2496" spans="1:18" x14ac:dyDescent="0.25">
      <c r="A2496" s="1161" t="s">
        <v>16001</v>
      </c>
      <c r="B2496" s="566"/>
      <c r="C2496" s="566">
        <v>50</v>
      </c>
      <c r="D2496" s="570">
        <v>44088</v>
      </c>
      <c r="E2496" s="573">
        <v>10</v>
      </c>
      <c r="F2496" s="570">
        <v>44077</v>
      </c>
      <c r="G2496" s="1162">
        <v>44091</v>
      </c>
      <c r="H2496" s="572"/>
      <c r="I2496" s="573" t="s">
        <v>511</v>
      </c>
      <c r="J2496" s="821" t="s">
        <v>511</v>
      </c>
      <c r="K2496" s="1436"/>
      <c r="L2496" s="1436"/>
      <c r="M2496" s="1436"/>
      <c r="N2496" s="1436"/>
      <c r="O2496" s="331"/>
      <c r="P2496" s="1442"/>
      <c r="Q2496" s="1209" t="s">
        <v>15659</v>
      </c>
      <c r="R2496" s="1414" t="s">
        <v>16000</v>
      </c>
    </row>
    <row r="2497" spans="1:18" x14ac:dyDescent="0.25">
      <c r="A2497" s="1161" t="s">
        <v>16002</v>
      </c>
      <c r="B2497" s="566"/>
      <c r="C2497" s="566">
        <v>50</v>
      </c>
      <c r="D2497" s="570">
        <v>44088</v>
      </c>
      <c r="E2497" s="573">
        <v>10</v>
      </c>
      <c r="F2497" s="570">
        <v>44077</v>
      </c>
      <c r="G2497" s="1162">
        <v>44091</v>
      </c>
      <c r="H2497" s="572"/>
      <c r="I2497" s="573" t="s">
        <v>511</v>
      </c>
      <c r="J2497" s="821" t="s">
        <v>511</v>
      </c>
      <c r="K2497" s="1436"/>
      <c r="L2497" s="1436"/>
      <c r="M2497" s="1436"/>
      <c r="N2497" s="1436"/>
      <c r="O2497" s="331"/>
      <c r="P2497" s="1442"/>
      <c r="Q2497" s="1209" t="s">
        <v>15659</v>
      </c>
      <c r="R2497" s="1414" t="s">
        <v>16000</v>
      </c>
    </row>
    <row r="2498" spans="1:18" x14ac:dyDescent="0.25">
      <c r="A2498" s="1161" t="s">
        <v>15958</v>
      </c>
      <c r="B2498" s="566"/>
      <c r="C2498" s="566">
        <v>70</v>
      </c>
      <c r="D2498" s="570"/>
      <c r="E2498" s="573"/>
      <c r="F2498" s="570"/>
      <c r="G2498" s="1162"/>
      <c r="H2498" s="572"/>
      <c r="I2498" s="573" t="s">
        <v>511</v>
      </c>
      <c r="J2498" s="821" t="s">
        <v>511</v>
      </c>
      <c r="K2498" s="1436"/>
      <c r="L2498" s="1436"/>
      <c r="M2498" s="1436"/>
      <c r="N2498" s="1436"/>
      <c r="O2498" s="331"/>
      <c r="P2498" s="1442"/>
      <c r="Q2498" s="1423" t="s">
        <v>15724</v>
      </c>
      <c r="R2498" s="1477" t="s">
        <v>16000</v>
      </c>
    </row>
    <row r="2499" spans="1:18" x14ac:dyDescent="0.25">
      <c r="A2499" s="1161" t="s">
        <v>16003</v>
      </c>
      <c r="B2499" s="566"/>
      <c r="C2499" s="566">
        <v>50</v>
      </c>
      <c r="D2499" s="570"/>
      <c r="E2499" s="573"/>
      <c r="F2499" s="570"/>
      <c r="G2499" s="1162"/>
      <c r="H2499" s="572"/>
      <c r="I2499" s="573" t="s">
        <v>511</v>
      </c>
      <c r="J2499" s="821" t="s">
        <v>511</v>
      </c>
      <c r="K2499" s="1436"/>
      <c r="L2499" s="1436"/>
      <c r="M2499" s="1436"/>
      <c r="N2499" s="1436"/>
      <c r="O2499" s="331"/>
      <c r="P2499" s="1442"/>
      <c r="Q2499" s="1209" t="s">
        <v>15659</v>
      </c>
      <c r="R2499" s="1423" t="s">
        <v>15513</v>
      </c>
    </row>
    <row r="2500" spans="1:18" x14ac:dyDescent="0.25">
      <c r="A2500" s="1478" t="s">
        <v>15958</v>
      </c>
      <c r="B2500" s="503"/>
      <c r="C2500" s="503">
        <v>30</v>
      </c>
      <c r="D2500" s="506"/>
      <c r="E2500" s="507"/>
      <c r="F2500" s="506"/>
      <c r="G2500" s="1162"/>
      <c r="H2500" s="1479"/>
      <c r="I2500" s="507" t="s">
        <v>511</v>
      </c>
      <c r="J2500" s="1480" t="s">
        <v>511</v>
      </c>
      <c r="K2500" s="20"/>
      <c r="L2500" s="20"/>
      <c r="M2500" s="20"/>
      <c r="N2500" s="20"/>
      <c r="O2500" s="265"/>
      <c r="P2500" s="1481"/>
      <c r="Q2500" s="1477" t="s">
        <v>15724</v>
      </c>
      <c r="R2500" s="1477" t="s">
        <v>14785</v>
      </c>
    </row>
    <row r="2501" spans="1:18" x14ac:dyDescent="0.25">
      <c r="A2501" s="1478">
        <v>96063</v>
      </c>
      <c r="B2501" s="503"/>
      <c r="C2501" s="503">
        <v>20</v>
      </c>
      <c r="D2501" s="506">
        <v>44098</v>
      </c>
      <c r="E2501" s="507">
        <v>15</v>
      </c>
      <c r="F2501" s="506">
        <v>44077</v>
      </c>
      <c r="G2501" s="1162">
        <v>44099</v>
      </c>
      <c r="H2501" s="1479">
        <v>44085</v>
      </c>
      <c r="I2501" s="507" t="s">
        <v>511</v>
      </c>
      <c r="J2501" s="1480" t="s">
        <v>511</v>
      </c>
      <c r="K2501" s="20"/>
      <c r="L2501" s="20"/>
      <c r="M2501" s="20"/>
      <c r="N2501" s="20"/>
      <c r="O2501" s="265"/>
      <c r="P2501" s="265"/>
      <c r="Q2501" s="1482" t="s">
        <v>15659</v>
      </c>
      <c r="R2501" s="1477" t="s">
        <v>14785</v>
      </c>
    </row>
    <row r="2502" spans="1:18" x14ac:dyDescent="0.25">
      <c r="A2502" s="1478">
        <v>96393</v>
      </c>
      <c r="B2502" s="503"/>
      <c r="C2502" s="503">
        <v>200</v>
      </c>
      <c r="D2502" s="506">
        <v>44083</v>
      </c>
      <c r="E2502" s="507">
        <v>5</v>
      </c>
      <c r="F2502" s="506">
        <v>44076</v>
      </c>
      <c r="G2502" s="1162">
        <v>44083</v>
      </c>
      <c r="H2502" s="1479"/>
      <c r="I2502" s="507" t="s">
        <v>511</v>
      </c>
      <c r="J2502" s="1480" t="s">
        <v>511</v>
      </c>
      <c r="K2502" s="20"/>
      <c r="L2502" s="20"/>
      <c r="M2502" s="20"/>
      <c r="N2502" s="20"/>
      <c r="O2502" s="265"/>
      <c r="P2502" s="265"/>
      <c r="Q2502" s="1482" t="s">
        <v>15724</v>
      </c>
      <c r="R2502" s="1477" t="s">
        <v>14785</v>
      </c>
    </row>
    <row r="2503" spans="1:18" x14ac:dyDescent="0.25">
      <c r="A2503" s="1161">
        <v>96441</v>
      </c>
      <c r="B2503" s="566"/>
      <c r="C2503" s="566">
        <v>150</v>
      </c>
      <c r="D2503" s="570">
        <v>44091</v>
      </c>
      <c r="E2503" s="573">
        <v>20</v>
      </c>
      <c r="F2503" s="570">
        <v>44071</v>
      </c>
      <c r="G2503" s="1162">
        <v>44099</v>
      </c>
      <c r="H2503" s="572"/>
      <c r="I2503" s="573" t="s">
        <v>511</v>
      </c>
      <c r="J2503" s="821" t="s">
        <v>511</v>
      </c>
      <c r="K2503" s="1436"/>
      <c r="L2503" s="1436"/>
      <c r="M2503" s="1436"/>
      <c r="N2503" s="1436"/>
      <c r="O2503" s="331"/>
      <c r="P2503" s="331"/>
      <c r="Q2503" s="1209" t="s">
        <v>15724</v>
      </c>
      <c r="R2503" s="1414" t="s">
        <v>14790</v>
      </c>
    </row>
    <row r="2504" spans="1:18" x14ac:dyDescent="0.25">
      <c r="A2504" s="1161" t="s">
        <v>16004</v>
      </c>
      <c r="B2504" s="566"/>
      <c r="C2504" s="566">
        <v>50</v>
      </c>
      <c r="D2504" s="570"/>
      <c r="E2504" s="573"/>
      <c r="F2504" s="570"/>
      <c r="G2504" s="1162"/>
      <c r="H2504" s="572"/>
      <c r="I2504" s="573" t="s">
        <v>511</v>
      </c>
      <c r="J2504" s="821" t="s">
        <v>511</v>
      </c>
      <c r="K2504" s="1436"/>
      <c r="L2504" s="1436"/>
      <c r="M2504" s="1436"/>
      <c r="N2504" s="1436"/>
      <c r="O2504" s="331"/>
      <c r="P2504" s="1483"/>
      <c r="Q2504" s="1423" t="s">
        <v>15724</v>
      </c>
      <c r="R2504" s="1484" t="s">
        <v>16005</v>
      </c>
    </row>
    <row r="2505" spans="1:18" x14ac:dyDescent="0.25">
      <c r="A2505" s="1478" t="s">
        <v>16006</v>
      </c>
      <c r="B2505" s="503"/>
      <c r="C2505" s="503">
        <v>5</v>
      </c>
      <c r="D2505" s="506"/>
      <c r="E2505" s="507"/>
      <c r="F2505" s="506"/>
      <c r="G2505" s="1162"/>
      <c r="H2505" s="1479">
        <v>44078</v>
      </c>
      <c r="I2505" s="507" t="s">
        <v>511</v>
      </c>
      <c r="J2505" s="1480" t="s">
        <v>511</v>
      </c>
      <c r="K2505" s="20"/>
      <c r="L2505" s="20"/>
      <c r="M2505" s="20"/>
      <c r="N2505" s="20"/>
      <c r="O2505" s="265"/>
      <c r="P2505" s="265"/>
      <c r="Q2505" s="1482" t="s">
        <v>15724</v>
      </c>
      <c r="R2505" s="1484" t="s">
        <v>16005</v>
      </c>
    </row>
    <row r="2506" spans="1:18" x14ac:dyDescent="0.25">
      <c r="A2506" s="1478">
        <v>96280</v>
      </c>
      <c r="B2506" s="503"/>
      <c r="C2506" s="503">
        <v>90</v>
      </c>
      <c r="D2506" s="506">
        <v>44076</v>
      </c>
      <c r="E2506" s="507">
        <v>3</v>
      </c>
      <c r="F2506" s="506">
        <v>44076</v>
      </c>
      <c r="G2506" s="1162">
        <v>44082</v>
      </c>
      <c r="H2506" s="1479"/>
      <c r="I2506" s="507" t="s">
        <v>511</v>
      </c>
      <c r="J2506" s="1480" t="s">
        <v>511</v>
      </c>
      <c r="K2506" s="20"/>
      <c r="L2506" s="20"/>
      <c r="M2506" s="20"/>
      <c r="N2506" s="20"/>
      <c r="O2506" s="265"/>
      <c r="P2506" s="265"/>
      <c r="Q2506" s="1482" t="s">
        <v>15724</v>
      </c>
      <c r="R2506" s="1484" t="s">
        <v>16005</v>
      </c>
    </row>
    <row r="2507" spans="1:18" x14ac:dyDescent="0.25">
      <c r="A2507" s="1478">
        <v>96049</v>
      </c>
      <c r="B2507" s="503"/>
      <c r="C2507" s="503">
        <v>50</v>
      </c>
      <c r="D2507" s="506">
        <v>44064</v>
      </c>
      <c r="E2507" s="507">
        <v>10</v>
      </c>
      <c r="F2507" s="506">
        <v>44068</v>
      </c>
      <c r="G2507" s="1162">
        <v>44082</v>
      </c>
      <c r="H2507" s="1479"/>
      <c r="I2507" s="507" t="s">
        <v>511</v>
      </c>
      <c r="J2507" s="1480" t="s">
        <v>511</v>
      </c>
      <c r="K2507" s="20"/>
      <c r="L2507" s="20"/>
      <c r="M2507" s="20"/>
      <c r="N2507" s="20"/>
      <c r="O2507" s="265"/>
      <c r="P2507" s="265"/>
      <c r="Q2507" s="1482" t="s">
        <v>15724</v>
      </c>
      <c r="R2507" s="1484" t="s">
        <v>16005</v>
      </c>
    </row>
    <row r="2508" spans="1:18" x14ac:dyDescent="0.25">
      <c r="A2508" s="1478">
        <v>95836</v>
      </c>
      <c r="B2508" s="503"/>
      <c r="C2508" s="503">
        <v>12</v>
      </c>
      <c r="D2508" s="506">
        <v>44074</v>
      </c>
      <c r="E2508" s="507">
        <v>10</v>
      </c>
      <c r="F2508" s="506">
        <v>44063</v>
      </c>
      <c r="G2508" s="1162">
        <v>44078</v>
      </c>
      <c r="H2508" s="1479">
        <v>44078</v>
      </c>
      <c r="I2508" s="507" t="s">
        <v>511</v>
      </c>
      <c r="J2508" s="1480" t="s">
        <v>511</v>
      </c>
      <c r="K2508" s="20"/>
      <c r="L2508" s="20"/>
      <c r="M2508" s="20"/>
      <c r="N2508" s="20"/>
      <c r="O2508" s="265"/>
      <c r="P2508" s="265"/>
      <c r="Q2508" s="1482" t="s">
        <v>15724</v>
      </c>
      <c r="R2508" s="1484" t="s">
        <v>16005</v>
      </c>
    </row>
    <row r="2509" spans="1:18" x14ac:dyDescent="0.25">
      <c r="A2509" s="1161" t="s">
        <v>16004</v>
      </c>
      <c r="B2509" s="566"/>
      <c r="C2509" s="566">
        <v>25</v>
      </c>
      <c r="D2509" s="570"/>
      <c r="E2509" s="573"/>
      <c r="F2509" s="570"/>
      <c r="G2509" s="1162"/>
      <c r="H2509" s="572"/>
      <c r="I2509" s="573" t="s">
        <v>511</v>
      </c>
      <c r="J2509" s="821" t="s">
        <v>511</v>
      </c>
      <c r="K2509" s="1436"/>
      <c r="L2509" s="1436"/>
      <c r="M2509" s="1436"/>
      <c r="N2509" s="1436"/>
      <c r="O2509" s="331"/>
      <c r="P2509" s="1483"/>
      <c r="Q2509" s="1423" t="s">
        <v>15724</v>
      </c>
      <c r="R2509" s="1414" t="s">
        <v>15517</v>
      </c>
    </row>
    <row r="2510" spans="1:18" x14ac:dyDescent="0.25">
      <c r="A2510" s="1161">
        <v>96568</v>
      </c>
      <c r="B2510" s="566"/>
      <c r="C2510" s="566">
        <v>10</v>
      </c>
      <c r="D2510" s="570">
        <v>44076</v>
      </c>
      <c r="E2510" s="573">
        <v>5</v>
      </c>
      <c r="F2510" s="570">
        <v>44074</v>
      </c>
      <c r="G2510" s="1162">
        <v>44081</v>
      </c>
      <c r="H2510" s="572">
        <v>44078</v>
      </c>
      <c r="I2510" s="573" t="s">
        <v>511</v>
      </c>
      <c r="J2510" s="821" t="s">
        <v>511</v>
      </c>
      <c r="K2510" s="1436"/>
      <c r="L2510" s="1436"/>
      <c r="M2510" s="1436"/>
      <c r="N2510" s="1436"/>
      <c r="O2510" s="331"/>
      <c r="P2510" s="331"/>
      <c r="Q2510" s="1209" t="s">
        <v>15724</v>
      </c>
      <c r="R2510" s="1414" t="s">
        <v>15517</v>
      </c>
    </row>
    <row r="2511" spans="1:18" x14ac:dyDescent="0.25">
      <c r="A2511" s="1161">
        <v>96356</v>
      </c>
      <c r="B2511" s="566"/>
      <c r="C2511" s="566">
        <v>17</v>
      </c>
      <c r="D2511" s="570">
        <v>44075</v>
      </c>
      <c r="E2511" s="573">
        <v>5</v>
      </c>
      <c r="F2511" s="570">
        <v>44074</v>
      </c>
      <c r="G2511" s="1162">
        <v>44081</v>
      </c>
      <c r="H2511" s="572">
        <v>44078</v>
      </c>
      <c r="I2511" s="573" t="s">
        <v>511</v>
      </c>
      <c r="J2511" s="821" t="s">
        <v>511</v>
      </c>
      <c r="K2511" s="1436"/>
      <c r="L2511" s="1436"/>
      <c r="M2511" s="1436"/>
      <c r="N2511" s="1436"/>
      <c r="O2511" s="331"/>
      <c r="P2511" s="331"/>
      <c r="Q2511" s="1209" t="s">
        <v>15724</v>
      </c>
      <c r="R2511" s="1414" t="s">
        <v>15517</v>
      </c>
    </row>
    <row r="2512" spans="1:18" x14ac:dyDescent="0.25">
      <c r="A2512" s="1161">
        <v>94715</v>
      </c>
      <c r="B2512" s="566"/>
      <c r="C2512" s="566">
        <v>84</v>
      </c>
      <c r="D2512" s="570">
        <v>44014</v>
      </c>
      <c r="E2512" s="573">
        <v>3</v>
      </c>
      <c r="F2512" s="570">
        <v>44074</v>
      </c>
      <c r="G2512" s="1162"/>
      <c r="H2512" s="572">
        <v>44078</v>
      </c>
      <c r="I2512" s="573" t="s">
        <v>511</v>
      </c>
      <c r="J2512" s="821" t="s">
        <v>511</v>
      </c>
      <c r="K2512" s="1436"/>
      <c r="L2512" s="1436"/>
      <c r="M2512" s="1436"/>
      <c r="N2512" s="1436"/>
      <c r="O2512" s="331"/>
      <c r="P2512" s="331"/>
      <c r="Q2512" s="1209" t="s">
        <v>15659</v>
      </c>
      <c r="R2512" s="1414" t="s">
        <v>15517</v>
      </c>
    </row>
    <row r="2513" spans="1:18" x14ac:dyDescent="0.25">
      <c r="A2513" s="1472">
        <v>94714</v>
      </c>
      <c r="B2513" s="1223"/>
      <c r="C2513" s="1223">
        <v>54</v>
      </c>
      <c r="D2513" s="1473">
        <v>44018</v>
      </c>
      <c r="E2513" s="1474">
        <v>20</v>
      </c>
      <c r="F2513" s="1473" t="s">
        <v>13655</v>
      </c>
      <c r="G2513" s="1162">
        <v>44067</v>
      </c>
      <c r="H2513" s="1485"/>
      <c r="I2513" s="1474" t="s">
        <v>511</v>
      </c>
      <c r="J2513" s="868" t="s">
        <v>511</v>
      </c>
      <c r="K2513" s="1486"/>
      <c r="L2513" s="1486"/>
      <c r="M2513" s="1486"/>
      <c r="N2513" s="1486"/>
      <c r="O2513" s="1487"/>
      <c r="P2513" s="1487" t="s">
        <v>16007</v>
      </c>
      <c r="Q2513" s="1488" t="s">
        <v>15659</v>
      </c>
      <c r="R2513" s="1489" t="s">
        <v>16008</v>
      </c>
    </row>
    <row r="2514" spans="1:18" x14ac:dyDescent="0.25">
      <c r="A2514" s="1161" t="s">
        <v>16004</v>
      </c>
      <c r="B2514" s="566"/>
      <c r="C2514" s="566">
        <v>25</v>
      </c>
      <c r="D2514" s="570"/>
      <c r="E2514" s="573"/>
      <c r="F2514" s="570"/>
      <c r="G2514" s="1162"/>
      <c r="H2514" s="572"/>
      <c r="I2514" s="573" t="s">
        <v>511</v>
      </c>
      <c r="J2514" s="821" t="s">
        <v>511</v>
      </c>
      <c r="K2514" s="1436"/>
      <c r="L2514" s="1436"/>
      <c r="M2514" s="1436"/>
      <c r="N2514" s="1436"/>
      <c r="O2514" s="331"/>
      <c r="P2514" s="1483"/>
      <c r="Q2514" s="1423" t="s">
        <v>15724</v>
      </c>
      <c r="R2514" s="1459" t="s">
        <v>15521</v>
      </c>
    </row>
    <row r="2515" spans="1:18" x14ac:dyDescent="0.25">
      <c r="A2515" s="1161">
        <v>96235</v>
      </c>
      <c r="B2515" s="566"/>
      <c r="C2515" s="566">
        <v>3</v>
      </c>
      <c r="D2515" s="570">
        <v>44068</v>
      </c>
      <c r="E2515" s="573">
        <v>5</v>
      </c>
      <c r="F2515" s="570">
        <v>44067</v>
      </c>
      <c r="G2515" s="1162">
        <v>44074</v>
      </c>
      <c r="H2515" s="572"/>
      <c r="I2515" s="573" t="s">
        <v>511</v>
      </c>
      <c r="J2515" s="821" t="s">
        <v>511</v>
      </c>
      <c r="K2515" s="1436"/>
      <c r="L2515" s="1436"/>
      <c r="M2515" s="1436"/>
      <c r="N2515" s="1436"/>
      <c r="O2515" s="331"/>
      <c r="P2515" s="1483"/>
      <c r="Q2515" s="1209" t="s">
        <v>15724</v>
      </c>
      <c r="R2515" s="1414" t="s">
        <v>14802</v>
      </c>
    </row>
    <row r="2516" spans="1:18" x14ac:dyDescent="0.25">
      <c r="A2516" s="1161">
        <v>95703</v>
      </c>
      <c r="B2516" s="566"/>
      <c r="C2516" s="566">
        <v>4</v>
      </c>
      <c r="D2516" s="570">
        <v>44075</v>
      </c>
      <c r="E2516" s="573">
        <v>10</v>
      </c>
      <c r="F2516" s="570">
        <v>44062</v>
      </c>
      <c r="G2516" s="1162">
        <v>44076</v>
      </c>
      <c r="H2516" s="572"/>
      <c r="I2516" s="573" t="s">
        <v>511</v>
      </c>
      <c r="J2516" s="821" t="s">
        <v>511</v>
      </c>
      <c r="K2516" s="1436"/>
      <c r="L2516" s="1436"/>
      <c r="M2516" s="1436"/>
      <c r="N2516" s="1436"/>
      <c r="O2516" s="331"/>
      <c r="P2516" s="1483"/>
      <c r="Q2516" s="1423" t="s">
        <v>15724</v>
      </c>
      <c r="R2516" s="1414" t="s">
        <v>14802</v>
      </c>
    </row>
    <row r="2517" spans="1:18" x14ac:dyDescent="0.25">
      <c r="A2517" s="1161">
        <v>95688</v>
      </c>
      <c r="B2517" s="566"/>
      <c r="C2517" s="566">
        <v>4</v>
      </c>
      <c r="D2517" s="570">
        <v>44064</v>
      </c>
      <c r="E2517" s="573">
        <v>3</v>
      </c>
      <c r="F2517" s="570">
        <v>44064</v>
      </c>
      <c r="G2517" s="1162">
        <v>44069</v>
      </c>
      <c r="H2517" s="572"/>
      <c r="I2517" s="573" t="s">
        <v>511</v>
      </c>
      <c r="J2517" s="821" t="s">
        <v>511</v>
      </c>
      <c r="K2517" s="1436"/>
      <c r="L2517" s="1436"/>
      <c r="M2517" s="1436"/>
      <c r="N2517" s="1436"/>
      <c r="O2517" s="331"/>
      <c r="Q2517" s="1209" t="s">
        <v>15724</v>
      </c>
      <c r="R2517" s="1414" t="s">
        <v>14802</v>
      </c>
    </row>
    <row r="2518" spans="1:18" x14ac:dyDescent="0.25">
      <c r="A2518" s="1472">
        <v>95680</v>
      </c>
      <c r="B2518" s="1223"/>
      <c r="C2518" s="1223">
        <v>30</v>
      </c>
      <c r="D2518" s="1473">
        <v>44036</v>
      </c>
      <c r="E2518" s="1474">
        <v>10</v>
      </c>
      <c r="F2518" s="1473">
        <v>44050</v>
      </c>
      <c r="G2518" s="1162">
        <v>44064</v>
      </c>
      <c r="H2518" s="1485">
        <v>44068</v>
      </c>
      <c r="I2518" s="1474" t="s">
        <v>511</v>
      </c>
      <c r="J2518" s="868" t="s">
        <v>511</v>
      </c>
      <c r="K2518" s="68"/>
      <c r="L2518" s="68"/>
      <c r="M2518" s="68"/>
      <c r="N2518" s="68"/>
      <c r="P2518" s="32"/>
      <c r="Q2518" s="1209" t="s">
        <v>15724</v>
      </c>
      <c r="R2518" s="1414" t="s">
        <v>14802</v>
      </c>
    </row>
    <row r="2519" spans="1:18" x14ac:dyDescent="0.25">
      <c r="A2519" s="1472">
        <v>95351</v>
      </c>
      <c r="B2519" s="1223"/>
      <c r="C2519" s="1223">
        <v>5</v>
      </c>
      <c r="D2519" s="1473">
        <v>44055</v>
      </c>
      <c r="E2519" s="1474">
        <v>3</v>
      </c>
      <c r="F2519" s="1473">
        <v>44070</v>
      </c>
      <c r="G2519" s="1162">
        <v>44075</v>
      </c>
      <c r="H2519" s="572"/>
      <c r="I2519" s="1474" t="s">
        <v>511</v>
      </c>
      <c r="J2519" s="868" t="s">
        <v>511</v>
      </c>
      <c r="K2519" s="1486"/>
      <c r="L2519" s="1486"/>
      <c r="M2519" s="1486"/>
      <c r="N2519" s="1486"/>
      <c r="O2519" s="1487"/>
      <c r="P2519" s="1487"/>
      <c r="Q2519" s="1488" t="s">
        <v>15724</v>
      </c>
      <c r="R2519" s="1489" t="s">
        <v>16009</v>
      </c>
    </row>
    <row r="2520" spans="1:18" x14ac:dyDescent="0.25">
      <c r="A2520" s="1161">
        <v>95580</v>
      </c>
      <c r="B2520" s="566"/>
      <c r="C2520" s="566">
        <v>60</v>
      </c>
      <c r="D2520" s="570">
        <v>44049</v>
      </c>
      <c r="E2520" s="573">
        <v>5</v>
      </c>
      <c r="F2520" s="570">
        <v>44063</v>
      </c>
      <c r="G2520" s="1162">
        <v>44071</v>
      </c>
      <c r="H2520" s="572"/>
      <c r="I2520" s="573" t="s">
        <v>511</v>
      </c>
      <c r="J2520" s="821" t="s">
        <v>511</v>
      </c>
      <c r="K2520" s="1436"/>
      <c r="L2520" s="1436"/>
      <c r="M2520" s="1436"/>
      <c r="N2520" s="1436"/>
      <c r="O2520" s="331"/>
      <c r="P2520" s="331"/>
      <c r="Q2520" s="1209" t="s">
        <v>15659</v>
      </c>
      <c r="R2520" s="1489" t="s">
        <v>16009</v>
      </c>
    </row>
    <row r="2521" spans="1:18" x14ac:dyDescent="0.25">
      <c r="A2521" s="1161">
        <v>95768</v>
      </c>
      <c r="B2521" s="566"/>
      <c r="C2521" s="566">
        <v>50</v>
      </c>
      <c r="D2521" s="570">
        <v>44043</v>
      </c>
      <c r="E2521" s="573">
        <v>5</v>
      </c>
      <c r="F2521" s="570">
        <v>44064</v>
      </c>
      <c r="G2521" s="1162">
        <v>44071</v>
      </c>
      <c r="H2521" s="572"/>
      <c r="I2521" s="573" t="s">
        <v>511</v>
      </c>
      <c r="J2521" s="821" t="s">
        <v>511</v>
      </c>
      <c r="K2521" s="1436"/>
      <c r="L2521" s="1436"/>
      <c r="M2521" s="1436"/>
      <c r="N2521" s="1436"/>
      <c r="O2521" s="331"/>
      <c r="P2521" s="331"/>
      <c r="Q2521" s="1209" t="s">
        <v>15659</v>
      </c>
      <c r="R2521" s="1489" t="s">
        <v>16009</v>
      </c>
    </row>
    <row r="2522" spans="1:18" x14ac:dyDescent="0.25">
      <c r="A2522" s="1161">
        <v>95294</v>
      </c>
      <c r="B2522" s="566"/>
      <c r="C2522" s="566">
        <v>501</v>
      </c>
      <c r="D2522" s="570">
        <v>44034</v>
      </c>
      <c r="E2522" s="573">
        <v>10</v>
      </c>
      <c r="F2522" s="570">
        <v>44060</v>
      </c>
      <c r="G2522" s="1162">
        <v>44074</v>
      </c>
      <c r="H2522" s="572"/>
      <c r="I2522" s="573" t="s">
        <v>511</v>
      </c>
      <c r="J2522" s="821" t="s">
        <v>511</v>
      </c>
      <c r="K2522" s="1436"/>
      <c r="L2522" s="1436"/>
      <c r="M2522" s="1436"/>
      <c r="N2522" s="1436"/>
      <c r="O2522" s="331"/>
      <c r="P2522" s="32"/>
      <c r="Q2522" s="1209" t="s">
        <v>15724</v>
      </c>
      <c r="R2522" s="1489" t="s">
        <v>15530</v>
      </c>
    </row>
    <row r="2523" spans="1:18" x14ac:dyDescent="0.25">
      <c r="A2523" s="1472">
        <v>94987</v>
      </c>
      <c r="B2523" s="1223"/>
      <c r="C2523" s="1223">
        <v>3</v>
      </c>
      <c r="D2523" s="1473">
        <v>44036</v>
      </c>
      <c r="E2523" s="1474">
        <v>10</v>
      </c>
      <c r="F2523" s="1473">
        <v>44057</v>
      </c>
      <c r="G2523" s="1162">
        <v>44071</v>
      </c>
      <c r="H2523" s="1485"/>
      <c r="I2523" s="1474" t="s">
        <v>511</v>
      </c>
      <c r="J2523" s="868" t="s">
        <v>511</v>
      </c>
      <c r="K2523" s="68"/>
      <c r="L2523" s="68"/>
      <c r="M2523" s="68"/>
      <c r="N2523" s="68"/>
      <c r="P2523" s="331"/>
      <c r="Q2523" s="1488" t="s">
        <v>15724</v>
      </c>
      <c r="R2523" s="1489" t="s">
        <v>15530</v>
      </c>
    </row>
    <row r="2524" spans="1:18" x14ac:dyDescent="0.25">
      <c r="A2524" s="1458">
        <v>96284</v>
      </c>
      <c r="B2524" s="1464"/>
      <c r="C2524" s="1464">
        <v>100</v>
      </c>
      <c r="D2524" s="570">
        <v>44071</v>
      </c>
      <c r="E2524" s="1490">
        <v>5</v>
      </c>
      <c r="F2524" s="570">
        <v>44063</v>
      </c>
      <c r="G2524" s="1491">
        <v>44070</v>
      </c>
      <c r="H2524" s="572"/>
      <c r="I2524" s="573" t="s">
        <v>511</v>
      </c>
      <c r="J2524" s="821" t="s">
        <v>511</v>
      </c>
      <c r="K2524" s="1436"/>
      <c r="L2524" s="1436"/>
      <c r="M2524" s="1436"/>
      <c r="N2524" s="1436"/>
      <c r="O2524" s="331"/>
      <c r="P2524" s="1422"/>
      <c r="Q2524" s="1209" t="s">
        <v>15659</v>
      </c>
      <c r="R2524" s="1489" t="s">
        <v>15530</v>
      </c>
    </row>
    <row r="2525" spans="1:18" x14ac:dyDescent="0.25">
      <c r="A2525" s="1161">
        <v>96364</v>
      </c>
      <c r="B2525" s="566"/>
      <c r="C2525" s="566">
        <v>8</v>
      </c>
      <c r="D2525" s="570">
        <v>44067</v>
      </c>
      <c r="E2525" s="573">
        <v>2</v>
      </c>
      <c r="F2525" s="570">
        <v>44069</v>
      </c>
      <c r="G2525" s="1162">
        <v>44071</v>
      </c>
      <c r="H2525" s="572"/>
      <c r="I2525" s="573" t="s">
        <v>511</v>
      </c>
      <c r="J2525" s="821" t="s">
        <v>511</v>
      </c>
      <c r="K2525" s="1436"/>
      <c r="L2525" s="1436"/>
      <c r="M2525" s="1436"/>
      <c r="N2525" s="1436"/>
      <c r="O2525" s="331"/>
      <c r="Q2525" s="1209" t="s">
        <v>15724</v>
      </c>
      <c r="R2525" s="1489" t="s">
        <v>15530</v>
      </c>
    </row>
    <row r="2526" spans="1:18" x14ac:dyDescent="0.25">
      <c r="A2526" s="1472">
        <v>94489</v>
      </c>
      <c r="B2526" s="1223"/>
      <c r="C2526" s="1223">
        <v>3</v>
      </c>
      <c r="D2526" s="1473">
        <v>44035</v>
      </c>
      <c r="E2526" s="1474">
        <v>5</v>
      </c>
      <c r="F2526" s="1473">
        <v>44064</v>
      </c>
      <c r="G2526" s="1162">
        <v>44071</v>
      </c>
      <c r="H2526" s="564"/>
      <c r="I2526" s="1474" t="s">
        <v>511</v>
      </c>
      <c r="J2526" s="868" t="s">
        <v>511</v>
      </c>
      <c r="K2526" s="68"/>
      <c r="L2526" s="68"/>
      <c r="M2526" s="68"/>
      <c r="N2526" s="68"/>
      <c r="P2526" s="32"/>
      <c r="Q2526" s="1209" t="s">
        <v>15724</v>
      </c>
      <c r="R2526" s="1489" t="s">
        <v>15530</v>
      </c>
    </row>
    <row r="2527" spans="1:18" x14ac:dyDescent="0.25">
      <c r="A2527" s="1472">
        <v>95761</v>
      </c>
      <c r="B2527" s="1223"/>
      <c r="C2527" s="1223">
        <v>30</v>
      </c>
      <c r="D2527" s="1473">
        <v>44070</v>
      </c>
      <c r="E2527" s="1474">
        <v>10</v>
      </c>
      <c r="F2527" s="1473">
        <v>44055</v>
      </c>
      <c r="G2527" s="1162">
        <v>44069</v>
      </c>
      <c r="H2527" s="1485"/>
      <c r="I2527" s="1474" t="s">
        <v>511</v>
      </c>
      <c r="J2527" s="868" t="s">
        <v>511</v>
      </c>
      <c r="K2527" s="68"/>
      <c r="L2527" s="68"/>
      <c r="M2527" s="68"/>
      <c r="N2527" s="68"/>
      <c r="Q2527" s="1475" t="s">
        <v>15659</v>
      </c>
      <c r="R2527" s="1489" t="s">
        <v>14814</v>
      </c>
    </row>
    <row r="2528" spans="1:18" x14ac:dyDescent="0.25">
      <c r="A2528" s="1472">
        <v>95210</v>
      </c>
      <c r="B2528" s="1223"/>
      <c r="C2528" s="1223">
        <v>5</v>
      </c>
      <c r="D2528" s="1473">
        <v>44070</v>
      </c>
      <c r="E2528" s="1474">
        <v>10</v>
      </c>
      <c r="F2528" s="1473"/>
      <c r="G2528" s="1162">
        <v>44069</v>
      </c>
      <c r="H2528" s="1485"/>
      <c r="I2528" s="1474" t="s">
        <v>511</v>
      </c>
      <c r="J2528" s="868" t="s">
        <v>511</v>
      </c>
      <c r="K2528" s="68"/>
      <c r="L2528" s="68"/>
      <c r="M2528" s="68"/>
      <c r="N2528" s="68"/>
      <c r="Q2528" s="1475" t="s">
        <v>15724</v>
      </c>
      <c r="R2528" s="1489" t="s">
        <v>14814</v>
      </c>
    </row>
    <row r="2529" spans="1:18" x14ac:dyDescent="0.25">
      <c r="A2529" s="1161">
        <v>95294</v>
      </c>
      <c r="B2529" s="566"/>
      <c r="C2529" s="566">
        <v>499</v>
      </c>
      <c r="D2529" s="570">
        <v>44034</v>
      </c>
      <c r="E2529" s="573">
        <v>10</v>
      </c>
      <c r="F2529" s="570">
        <v>44060</v>
      </c>
      <c r="G2529" s="1162">
        <v>44074</v>
      </c>
      <c r="H2529" s="572"/>
      <c r="I2529" s="573" t="s">
        <v>511</v>
      </c>
      <c r="J2529" s="821" t="s">
        <v>511</v>
      </c>
      <c r="K2529" s="1436"/>
      <c r="L2529" s="1436"/>
      <c r="M2529" s="1436"/>
      <c r="N2529" s="1436"/>
      <c r="O2529" s="331"/>
      <c r="P2529" s="32"/>
      <c r="Q2529" s="1209" t="s">
        <v>15724</v>
      </c>
      <c r="R2529" s="1489" t="s">
        <v>16010</v>
      </c>
    </row>
    <row r="2530" spans="1:18" x14ac:dyDescent="0.25">
      <c r="A2530" s="1161">
        <v>94254</v>
      </c>
      <c r="B2530" s="566"/>
      <c r="C2530" s="566">
        <v>13</v>
      </c>
      <c r="D2530" s="570">
        <v>44005</v>
      </c>
      <c r="E2530" s="573">
        <v>5</v>
      </c>
      <c r="F2530" s="1473">
        <v>44054</v>
      </c>
      <c r="G2530" s="1162">
        <v>44061</v>
      </c>
      <c r="H2530" s="572">
        <v>44067</v>
      </c>
      <c r="I2530" s="573" t="s">
        <v>511</v>
      </c>
      <c r="J2530" s="821" t="s">
        <v>511</v>
      </c>
      <c r="K2530" s="1436"/>
      <c r="L2530" s="1436"/>
      <c r="M2530" s="1436"/>
      <c r="N2530" s="1436"/>
      <c r="O2530" s="331"/>
      <c r="P2530" s="331"/>
      <c r="Q2530" s="1426" t="s">
        <v>15724</v>
      </c>
      <c r="R2530" s="1492" t="s">
        <v>16011</v>
      </c>
    </row>
    <row r="2531" spans="1:18" x14ac:dyDescent="0.25">
      <c r="A2531" s="1472" t="s">
        <v>16012</v>
      </c>
      <c r="B2531" s="1223"/>
      <c r="C2531" s="1223">
        <v>50</v>
      </c>
      <c r="D2531" s="1473"/>
      <c r="E2531" s="1474"/>
      <c r="F2531" s="1473"/>
      <c r="G2531" s="1162">
        <v>44057</v>
      </c>
      <c r="H2531" s="1485"/>
      <c r="I2531" s="1474" t="s">
        <v>511</v>
      </c>
      <c r="J2531" s="868" t="s">
        <v>511</v>
      </c>
      <c r="K2531" s="68"/>
      <c r="L2531" s="68"/>
      <c r="M2531" s="68"/>
      <c r="N2531" s="68"/>
      <c r="Q2531" s="1493" t="s">
        <v>15724</v>
      </c>
      <c r="R2531" s="1489" t="s">
        <v>14820</v>
      </c>
    </row>
    <row r="2532" spans="1:18" x14ac:dyDescent="0.25">
      <c r="A2532" s="1472">
        <v>92637</v>
      </c>
      <c r="B2532" s="1223"/>
      <c r="C2532" s="1223">
        <v>50</v>
      </c>
      <c r="D2532" s="1473">
        <v>43993</v>
      </c>
      <c r="E2532" s="1474">
        <v>5</v>
      </c>
      <c r="F2532" s="1473"/>
      <c r="G2532" s="1162">
        <v>44062</v>
      </c>
      <c r="H2532" s="1485"/>
      <c r="I2532" s="1474" t="s">
        <v>511</v>
      </c>
      <c r="J2532" s="868">
        <v>0</v>
      </c>
      <c r="K2532" s="1494">
        <v>37</v>
      </c>
      <c r="L2532" s="1494">
        <v>21</v>
      </c>
      <c r="M2532" s="868"/>
      <c r="N2532" s="868"/>
      <c r="O2532" s="869"/>
      <c r="P2532" s="869" t="s">
        <v>13426</v>
      </c>
      <c r="Q2532" s="1495" t="s">
        <v>15724</v>
      </c>
      <c r="R2532" s="934" t="s">
        <v>14826</v>
      </c>
    </row>
    <row r="2533" spans="1:18" x14ac:dyDescent="0.25">
      <c r="A2533" s="1472">
        <v>94714</v>
      </c>
      <c r="B2533" s="1223"/>
      <c r="C2533" s="1223">
        <v>96</v>
      </c>
      <c r="D2533" s="1473">
        <v>44018</v>
      </c>
      <c r="E2533" s="1474">
        <v>20</v>
      </c>
      <c r="F2533" s="1473" t="s">
        <v>13655</v>
      </c>
      <c r="G2533" s="1162">
        <v>44067</v>
      </c>
      <c r="H2533" s="1485"/>
      <c r="I2533" s="1474" t="s">
        <v>511</v>
      </c>
      <c r="J2533" s="868" t="s">
        <v>511</v>
      </c>
      <c r="K2533" s="1486"/>
      <c r="L2533" s="1486"/>
      <c r="M2533" s="1486"/>
      <c r="N2533" s="1486"/>
      <c r="O2533" s="1487"/>
      <c r="P2533" s="1487"/>
      <c r="Q2533" s="1488" t="s">
        <v>15659</v>
      </c>
      <c r="R2533" s="1489" t="s">
        <v>16013</v>
      </c>
    </row>
    <row r="2534" spans="1:18" x14ac:dyDescent="0.25">
      <c r="A2534" s="1472">
        <v>94860</v>
      </c>
      <c r="B2534" s="1223"/>
      <c r="C2534" s="1223">
        <v>50</v>
      </c>
      <c r="D2534" s="1473">
        <v>44029</v>
      </c>
      <c r="E2534" s="1474">
        <v>5</v>
      </c>
      <c r="F2534" s="1473">
        <v>44055</v>
      </c>
      <c r="G2534" s="1162">
        <v>44063</v>
      </c>
      <c r="H2534" s="1485">
        <v>44064</v>
      </c>
      <c r="I2534" s="1474" t="s">
        <v>511</v>
      </c>
      <c r="J2534" s="868" t="s">
        <v>511</v>
      </c>
      <c r="K2534" s="68"/>
      <c r="L2534" s="68"/>
      <c r="M2534" s="68"/>
      <c r="N2534" s="68"/>
      <c r="Q2534" s="1475" t="s">
        <v>15724</v>
      </c>
      <c r="R2534" s="1489" t="s">
        <v>16014</v>
      </c>
    </row>
    <row r="2535" spans="1:18" x14ac:dyDescent="0.25">
      <c r="A2535" s="1472">
        <v>94689</v>
      </c>
      <c r="B2535" s="1223"/>
      <c r="C2535" s="1223">
        <v>70</v>
      </c>
      <c r="D2535" s="1473">
        <v>44057</v>
      </c>
      <c r="E2535" s="1474">
        <v>3</v>
      </c>
      <c r="F2535" s="1473">
        <v>44060</v>
      </c>
      <c r="G2535" s="1162">
        <v>44063</v>
      </c>
      <c r="H2535" s="1485">
        <v>44064</v>
      </c>
      <c r="I2535" s="1474" t="s">
        <v>511</v>
      </c>
      <c r="J2535" s="868" t="s">
        <v>511</v>
      </c>
      <c r="K2535" s="68"/>
      <c r="L2535" s="68"/>
      <c r="M2535" s="68"/>
      <c r="N2535" s="68"/>
      <c r="Q2535" s="1475" t="s">
        <v>15724</v>
      </c>
      <c r="R2535" s="1489" t="s">
        <v>16015</v>
      </c>
    </row>
    <row r="2536" spans="1:18" x14ac:dyDescent="0.25">
      <c r="A2536" s="1472">
        <v>94860</v>
      </c>
      <c r="B2536" s="1223"/>
      <c r="C2536" s="1223">
        <v>10</v>
      </c>
      <c r="D2536" s="1473">
        <v>44029</v>
      </c>
      <c r="E2536" s="1474">
        <v>5</v>
      </c>
      <c r="F2536" s="1473">
        <v>44055</v>
      </c>
      <c r="G2536" s="1162">
        <v>44063</v>
      </c>
      <c r="H2536" s="1485">
        <v>44064</v>
      </c>
      <c r="I2536" s="1474" t="s">
        <v>511</v>
      </c>
      <c r="J2536" s="868" t="s">
        <v>511</v>
      </c>
      <c r="K2536" s="68"/>
      <c r="L2536" s="68"/>
      <c r="M2536" s="68"/>
      <c r="N2536" s="68"/>
      <c r="Q2536" s="1475" t="s">
        <v>15724</v>
      </c>
      <c r="R2536" s="1489" t="s">
        <v>15534</v>
      </c>
    </row>
    <row r="2537" spans="1:18" x14ac:dyDescent="0.25">
      <c r="A2537" s="1472">
        <v>95286</v>
      </c>
      <c r="B2537" s="1223"/>
      <c r="C2537" s="1223">
        <v>1836</v>
      </c>
      <c r="D2537" s="1473">
        <v>44021</v>
      </c>
      <c r="E2537" s="1474">
        <v>5</v>
      </c>
      <c r="F2537" s="1473">
        <v>44049</v>
      </c>
      <c r="G2537" s="1162">
        <v>44063</v>
      </c>
      <c r="H2537" s="1485"/>
      <c r="I2537" s="1474" t="s">
        <v>511</v>
      </c>
      <c r="J2537" s="868" t="s">
        <v>511</v>
      </c>
      <c r="K2537" s="68"/>
      <c r="L2537" s="68"/>
      <c r="M2537" s="68"/>
      <c r="N2537" s="68"/>
      <c r="Q2537" s="1475" t="s">
        <v>15724</v>
      </c>
      <c r="R2537" s="1489" t="s">
        <v>15534</v>
      </c>
    </row>
    <row r="2538" spans="1:18" x14ac:dyDescent="0.25">
      <c r="A2538" s="1472">
        <v>95287</v>
      </c>
      <c r="B2538" s="1223"/>
      <c r="C2538" s="1223">
        <v>612</v>
      </c>
      <c r="D2538" s="1473">
        <v>44021</v>
      </c>
      <c r="E2538" s="1474">
        <v>5</v>
      </c>
      <c r="F2538" s="1473">
        <v>44049</v>
      </c>
      <c r="G2538" s="1162">
        <v>44063</v>
      </c>
      <c r="H2538" s="1485"/>
      <c r="I2538" s="1474" t="s">
        <v>511</v>
      </c>
      <c r="J2538" s="868" t="s">
        <v>511</v>
      </c>
      <c r="K2538" s="68"/>
      <c r="L2538" s="68"/>
      <c r="M2538" s="68"/>
      <c r="N2538" s="68"/>
      <c r="Q2538" s="1475" t="s">
        <v>15724</v>
      </c>
      <c r="R2538" s="1489" t="s">
        <v>15534</v>
      </c>
    </row>
    <row r="2539" spans="1:18" x14ac:dyDescent="0.25">
      <c r="A2539" s="1472">
        <v>95820</v>
      </c>
      <c r="B2539" s="1223"/>
      <c r="C2539" s="1223">
        <v>30</v>
      </c>
      <c r="D2539" s="1473">
        <v>44054</v>
      </c>
      <c r="E2539" s="1474">
        <v>5</v>
      </c>
      <c r="F2539" s="1473">
        <v>44055</v>
      </c>
      <c r="G2539" s="1162">
        <v>44062</v>
      </c>
      <c r="H2539" s="1485"/>
      <c r="I2539" s="1474" t="s">
        <v>511</v>
      </c>
      <c r="J2539" s="868" t="s">
        <v>511</v>
      </c>
      <c r="K2539" s="68"/>
      <c r="L2539" s="68"/>
      <c r="M2539" s="68"/>
      <c r="N2539" s="68"/>
      <c r="Q2539" s="1475" t="s">
        <v>15724</v>
      </c>
      <c r="R2539" s="1489" t="s">
        <v>15534</v>
      </c>
    </row>
    <row r="2540" spans="1:18" x14ac:dyDescent="0.25">
      <c r="A2540" s="1496">
        <v>96172</v>
      </c>
      <c r="B2540" s="1497"/>
      <c r="C2540" s="1223">
        <v>10</v>
      </c>
      <c r="D2540" s="1498">
        <v>44061</v>
      </c>
      <c r="E2540" s="1474">
        <v>3</v>
      </c>
      <c r="F2540" s="1473">
        <v>44060</v>
      </c>
      <c r="G2540" s="1491">
        <v>44063</v>
      </c>
      <c r="H2540" s="1485"/>
      <c r="I2540" s="1474" t="s">
        <v>511</v>
      </c>
      <c r="J2540" s="868" t="s">
        <v>511</v>
      </c>
      <c r="K2540" s="68"/>
      <c r="L2540" s="68"/>
      <c r="M2540" s="68"/>
      <c r="N2540" s="68"/>
      <c r="P2540" s="32"/>
      <c r="Q2540" s="1488" t="s">
        <v>15659</v>
      </c>
      <c r="R2540" s="1489" t="s">
        <v>15534</v>
      </c>
    </row>
    <row r="2541" spans="1:18" x14ac:dyDescent="0.25">
      <c r="A2541" s="1161">
        <v>95983</v>
      </c>
      <c r="B2541" s="566"/>
      <c r="C2541" s="566">
        <v>10</v>
      </c>
      <c r="D2541" s="570">
        <v>44046</v>
      </c>
      <c r="E2541" s="573">
        <v>5</v>
      </c>
      <c r="F2541" s="570">
        <v>44054</v>
      </c>
      <c r="G2541" s="1162">
        <v>44061</v>
      </c>
      <c r="H2541" s="570"/>
      <c r="I2541" s="573" t="s">
        <v>511</v>
      </c>
      <c r="J2541" s="821" t="s">
        <v>511</v>
      </c>
      <c r="K2541" s="1436"/>
      <c r="L2541" s="1436"/>
      <c r="M2541" s="1436"/>
      <c r="N2541" s="1436"/>
      <c r="O2541" s="331"/>
      <c r="Q2541" s="1475" t="s">
        <v>15724</v>
      </c>
      <c r="R2541" s="1489" t="s">
        <v>14839</v>
      </c>
    </row>
    <row r="2542" spans="1:18" x14ac:dyDescent="0.25">
      <c r="A2542" s="1161">
        <v>94441</v>
      </c>
      <c r="B2542" s="566"/>
      <c r="C2542" s="566">
        <v>50</v>
      </c>
      <c r="D2542" s="570">
        <v>44028</v>
      </c>
      <c r="E2542" s="573">
        <v>10</v>
      </c>
      <c r="F2542" s="570">
        <v>44047</v>
      </c>
      <c r="G2542" s="1162">
        <v>44061</v>
      </c>
      <c r="H2542" s="570"/>
      <c r="I2542" s="573" t="s">
        <v>511</v>
      </c>
      <c r="J2542" s="821" t="s">
        <v>511</v>
      </c>
      <c r="K2542" s="1436"/>
      <c r="L2542" s="1436"/>
      <c r="M2542" s="1436"/>
      <c r="N2542" s="1436"/>
      <c r="O2542" s="331"/>
      <c r="Q2542" s="1475" t="s">
        <v>15724</v>
      </c>
      <c r="R2542" s="1489" t="s">
        <v>14839</v>
      </c>
    </row>
    <row r="2543" spans="1:18" x14ac:dyDescent="0.25">
      <c r="A2543" s="1472">
        <v>95943</v>
      </c>
      <c r="B2543" s="1223"/>
      <c r="C2543" s="1223">
        <v>48</v>
      </c>
      <c r="D2543" s="1473">
        <v>44060</v>
      </c>
      <c r="E2543" s="1474">
        <v>5</v>
      </c>
      <c r="F2543" s="1473">
        <v>44054</v>
      </c>
      <c r="G2543" s="1162">
        <v>44061</v>
      </c>
      <c r="H2543" s="1473"/>
      <c r="I2543" s="1474" t="s">
        <v>511</v>
      </c>
      <c r="J2543" s="868" t="s">
        <v>511</v>
      </c>
      <c r="K2543" s="1486"/>
      <c r="L2543" s="1486"/>
      <c r="M2543" s="1486"/>
      <c r="N2543" s="1486"/>
      <c r="O2543" s="1487"/>
      <c r="P2543" s="1499"/>
      <c r="Q2543" s="1475" t="s">
        <v>15724</v>
      </c>
      <c r="R2543" s="1489" t="s">
        <v>14839</v>
      </c>
    </row>
    <row r="2544" spans="1:18" x14ac:dyDescent="0.25">
      <c r="A2544" s="1161">
        <v>95303</v>
      </c>
      <c r="B2544" s="566"/>
      <c r="C2544" s="566">
        <v>12</v>
      </c>
      <c r="D2544" s="570">
        <v>44048</v>
      </c>
      <c r="E2544" s="573">
        <v>10</v>
      </c>
      <c r="F2544" s="570">
        <v>44047</v>
      </c>
      <c r="G2544" s="1162">
        <v>44061</v>
      </c>
      <c r="H2544" s="570"/>
      <c r="I2544" s="573" t="s">
        <v>511</v>
      </c>
      <c r="J2544" s="821" t="s">
        <v>511</v>
      </c>
      <c r="K2544" s="1500"/>
      <c r="L2544" s="1500"/>
      <c r="M2544" s="1500"/>
      <c r="N2544" s="1500"/>
      <c r="O2544" s="1499"/>
      <c r="P2544" s="1499"/>
      <c r="Q2544" s="1426" t="s">
        <v>15724</v>
      </c>
      <c r="R2544" s="1489" t="s">
        <v>14839</v>
      </c>
    </row>
    <row r="2545" spans="1:18" x14ac:dyDescent="0.25">
      <c r="A2545" s="1472">
        <v>95322</v>
      </c>
      <c r="B2545" s="1223"/>
      <c r="C2545" s="566">
        <v>4</v>
      </c>
      <c r="D2545" s="1473">
        <v>44033</v>
      </c>
      <c r="E2545" s="1474">
        <v>5</v>
      </c>
      <c r="F2545" s="1473">
        <v>44053</v>
      </c>
      <c r="G2545" s="1162">
        <v>44060</v>
      </c>
      <c r="H2545" s="1473"/>
      <c r="I2545" s="1474" t="s">
        <v>511</v>
      </c>
      <c r="J2545" s="868" t="s">
        <v>511</v>
      </c>
      <c r="K2545" s="68"/>
      <c r="L2545" s="68"/>
      <c r="M2545" s="68"/>
      <c r="N2545" s="68"/>
      <c r="Q2545" s="1475" t="s">
        <v>15724</v>
      </c>
      <c r="R2545" s="1489" t="s">
        <v>15535</v>
      </c>
    </row>
    <row r="2546" spans="1:18" x14ac:dyDescent="0.25">
      <c r="A2546" s="1472">
        <v>95072</v>
      </c>
      <c r="B2546" s="1223"/>
      <c r="C2546" s="1223">
        <v>1</v>
      </c>
      <c r="D2546" s="1473">
        <v>44054</v>
      </c>
      <c r="E2546" s="1474">
        <v>7</v>
      </c>
      <c r="F2546" s="1473">
        <v>44050</v>
      </c>
      <c r="G2546" s="1162">
        <v>44061</v>
      </c>
      <c r="H2546" s="1473"/>
      <c r="I2546" s="1474" t="s">
        <v>511</v>
      </c>
      <c r="J2546" s="868" t="s">
        <v>511</v>
      </c>
      <c r="K2546" s="68"/>
      <c r="L2546" s="68"/>
      <c r="M2546" s="68"/>
      <c r="N2546" s="68"/>
      <c r="P2546" s="30" t="s">
        <v>16016</v>
      </c>
      <c r="Q2546" s="1475" t="s">
        <v>15724</v>
      </c>
      <c r="R2546" s="1489" t="s">
        <v>15535</v>
      </c>
    </row>
    <row r="2547" spans="1:18" x14ac:dyDescent="0.25">
      <c r="A2547" s="1472">
        <v>93689</v>
      </c>
      <c r="B2547" s="1223"/>
      <c r="C2547" s="1223">
        <v>100</v>
      </c>
      <c r="D2547" s="1473">
        <v>44006</v>
      </c>
      <c r="E2547" s="1474">
        <v>20</v>
      </c>
      <c r="F2547" s="1473">
        <v>44043</v>
      </c>
      <c r="G2547" s="1162">
        <v>44060</v>
      </c>
      <c r="H2547" s="1473"/>
      <c r="I2547" s="1474" t="s">
        <v>511</v>
      </c>
      <c r="J2547" s="868" t="s">
        <v>511</v>
      </c>
      <c r="K2547" s="68"/>
      <c r="L2547" s="68"/>
      <c r="M2547" s="68"/>
      <c r="N2547" s="68"/>
      <c r="Q2547" s="1475" t="s">
        <v>15659</v>
      </c>
      <c r="R2547" s="1489" t="s">
        <v>15535</v>
      </c>
    </row>
    <row r="2548" spans="1:18" x14ac:dyDescent="0.25">
      <c r="A2548" s="1472">
        <v>95932</v>
      </c>
      <c r="B2548" s="1223"/>
      <c r="C2548" s="1223">
        <v>3</v>
      </c>
      <c r="D2548" s="1473">
        <v>44060</v>
      </c>
      <c r="E2548" s="1474">
        <v>5</v>
      </c>
      <c r="F2548" s="1473">
        <v>44053</v>
      </c>
      <c r="G2548" s="1162">
        <v>44060</v>
      </c>
      <c r="H2548" s="1473"/>
      <c r="I2548" s="1474" t="s">
        <v>511</v>
      </c>
      <c r="J2548" s="868" t="s">
        <v>511</v>
      </c>
      <c r="K2548" s="68"/>
      <c r="L2548" s="68"/>
      <c r="M2548" s="68"/>
      <c r="N2548" s="68"/>
      <c r="Q2548" s="1475" t="s">
        <v>15724</v>
      </c>
      <c r="R2548" s="1489" t="s">
        <v>14840</v>
      </c>
    </row>
    <row r="2549" spans="1:18" x14ac:dyDescent="0.25">
      <c r="A2549" s="1472">
        <v>94741</v>
      </c>
      <c r="B2549" s="1223"/>
      <c r="C2549" s="1223">
        <v>70</v>
      </c>
      <c r="D2549" s="1473">
        <v>44000</v>
      </c>
      <c r="E2549" s="1474">
        <v>5</v>
      </c>
      <c r="F2549" s="1473">
        <v>44050</v>
      </c>
      <c r="G2549" s="1162">
        <v>44057</v>
      </c>
      <c r="H2549" s="1473"/>
      <c r="I2549" s="1474" t="s">
        <v>511</v>
      </c>
      <c r="J2549" s="868" t="s">
        <v>511</v>
      </c>
      <c r="K2549" s="68"/>
      <c r="L2549" s="68"/>
      <c r="M2549" s="68"/>
      <c r="N2549" s="68"/>
      <c r="Q2549" s="1475" t="s">
        <v>15659</v>
      </c>
      <c r="R2549" s="1489" t="s">
        <v>14847</v>
      </c>
    </row>
    <row r="2550" spans="1:18" x14ac:dyDescent="0.25">
      <c r="A2550" s="1472">
        <v>95726</v>
      </c>
      <c r="B2550" s="1223"/>
      <c r="C2550" s="1223">
        <v>30</v>
      </c>
      <c r="D2550" s="1473">
        <v>44055</v>
      </c>
      <c r="E2550" s="1474">
        <v>3</v>
      </c>
      <c r="F2550" s="1473">
        <v>44054</v>
      </c>
      <c r="G2550" s="1162">
        <v>44057</v>
      </c>
      <c r="H2550" s="1473"/>
      <c r="I2550" s="1474" t="s">
        <v>511</v>
      </c>
      <c r="J2550" s="868" t="s">
        <v>511</v>
      </c>
      <c r="K2550" s="68"/>
      <c r="L2550" s="68"/>
      <c r="M2550" s="68"/>
      <c r="N2550" s="68"/>
      <c r="Q2550" s="1475" t="s">
        <v>15659</v>
      </c>
      <c r="R2550" s="1489" t="s">
        <v>16017</v>
      </c>
    </row>
    <row r="2551" spans="1:18" x14ac:dyDescent="0.25">
      <c r="A2551" s="1472">
        <v>95181</v>
      </c>
      <c r="B2551" s="1223"/>
      <c r="C2551" s="1223">
        <v>12</v>
      </c>
      <c r="D2551" s="1473">
        <v>44022</v>
      </c>
      <c r="E2551" s="1474">
        <v>10</v>
      </c>
      <c r="F2551" s="1473">
        <v>44046</v>
      </c>
      <c r="G2551" s="1162">
        <v>44057</v>
      </c>
      <c r="H2551" s="1473"/>
      <c r="I2551" s="1474" t="s">
        <v>511</v>
      </c>
      <c r="J2551" s="868" t="s">
        <v>511</v>
      </c>
      <c r="K2551" s="68"/>
      <c r="L2551" s="68"/>
      <c r="M2551" s="68"/>
      <c r="N2551" s="68"/>
      <c r="Q2551" s="1475" t="s">
        <v>15724</v>
      </c>
      <c r="R2551" s="1489" t="s">
        <v>16017</v>
      </c>
    </row>
    <row r="2552" spans="1:18" x14ac:dyDescent="0.25">
      <c r="A2552" s="1472">
        <v>92718</v>
      </c>
      <c r="B2552" s="1223"/>
      <c r="C2552" s="1223">
        <v>20</v>
      </c>
      <c r="D2552" s="1473">
        <v>44028</v>
      </c>
      <c r="E2552" s="1474">
        <v>5</v>
      </c>
      <c r="F2552" s="1473">
        <v>44049</v>
      </c>
      <c r="G2552" s="1162">
        <v>44056</v>
      </c>
      <c r="H2552" s="1473"/>
      <c r="I2552" s="1474" t="s">
        <v>511</v>
      </c>
      <c r="J2552" s="868" t="s">
        <v>511</v>
      </c>
      <c r="K2552" s="68"/>
      <c r="L2552" s="68"/>
      <c r="M2552" s="68"/>
      <c r="N2552" s="68"/>
      <c r="Q2552" s="1493" t="s">
        <v>15724</v>
      </c>
      <c r="R2552" s="1489" t="s">
        <v>15543</v>
      </c>
    </row>
    <row r="2553" spans="1:18" x14ac:dyDescent="0.25">
      <c r="A2553" s="1161">
        <v>95825</v>
      </c>
      <c r="B2553" s="566"/>
      <c r="C2553" s="566">
        <v>50</v>
      </c>
      <c r="D2553" s="570">
        <v>44053</v>
      </c>
      <c r="E2553" s="573">
        <v>3</v>
      </c>
      <c r="F2553" s="570">
        <v>44054</v>
      </c>
      <c r="G2553" s="1162">
        <v>44057</v>
      </c>
      <c r="H2553" s="570"/>
      <c r="I2553" s="573" t="s">
        <v>511</v>
      </c>
      <c r="J2553" s="821" t="s">
        <v>511</v>
      </c>
      <c r="K2553" s="1436"/>
      <c r="L2553" s="1436"/>
      <c r="M2553" s="1436"/>
      <c r="N2553" s="1436"/>
      <c r="O2553" s="331"/>
      <c r="P2553" s="331"/>
      <c r="Q2553" s="1459" t="s">
        <v>15659</v>
      </c>
      <c r="R2553" s="1427" t="s">
        <v>15543</v>
      </c>
    </row>
    <row r="2554" spans="1:18" x14ac:dyDescent="0.25">
      <c r="A2554" s="1472">
        <v>95308</v>
      </c>
      <c r="B2554" s="1223"/>
      <c r="C2554" s="1223">
        <v>20</v>
      </c>
      <c r="D2554" s="1473">
        <v>44034</v>
      </c>
      <c r="E2554" s="1474">
        <v>5</v>
      </c>
      <c r="F2554" s="1473">
        <v>44047</v>
      </c>
      <c r="G2554" s="1162">
        <v>44054</v>
      </c>
      <c r="H2554" s="1473"/>
      <c r="I2554" s="1474" t="s">
        <v>511</v>
      </c>
      <c r="J2554" s="868" t="s">
        <v>511</v>
      </c>
      <c r="K2554" s="1486"/>
      <c r="L2554" s="1486"/>
      <c r="M2554" s="1486"/>
      <c r="N2554" s="1486"/>
      <c r="O2554" s="1487"/>
      <c r="P2554" s="1487"/>
      <c r="Q2554" s="1493" t="s">
        <v>15659</v>
      </c>
      <c r="R2554" s="1489" t="s">
        <v>14849</v>
      </c>
    </row>
    <row r="2555" spans="1:18" x14ac:dyDescent="0.25">
      <c r="A2555" s="1472">
        <v>95723</v>
      </c>
      <c r="B2555" s="1223"/>
      <c r="C2555" s="1223">
        <v>30</v>
      </c>
      <c r="D2555" s="1473">
        <v>44040</v>
      </c>
      <c r="E2555" s="1474">
        <v>5</v>
      </c>
      <c r="F2555" s="1473">
        <v>44049</v>
      </c>
      <c r="G2555" s="1162">
        <v>44056</v>
      </c>
      <c r="H2555" s="1473"/>
      <c r="I2555" s="1474" t="s">
        <v>511</v>
      </c>
      <c r="J2555" s="868" t="s">
        <v>511</v>
      </c>
      <c r="K2555" s="68"/>
      <c r="L2555" s="68"/>
      <c r="M2555" s="68"/>
      <c r="N2555" s="68"/>
      <c r="Q2555" s="1493" t="s">
        <v>15724</v>
      </c>
      <c r="R2555" s="1489" t="s">
        <v>14849</v>
      </c>
    </row>
    <row r="2556" spans="1:18" x14ac:dyDescent="0.25">
      <c r="A2556" s="1472">
        <v>95286</v>
      </c>
      <c r="B2556" s="1223"/>
      <c r="C2556" s="1223">
        <v>1500</v>
      </c>
      <c r="D2556" s="1473">
        <v>44021</v>
      </c>
      <c r="E2556" s="1474">
        <v>5</v>
      </c>
      <c r="F2556" s="1473">
        <v>44049</v>
      </c>
      <c r="G2556" s="1162">
        <v>44056</v>
      </c>
      <c r="H2556" s="1473"/>
      <c r="I2556" s="1474" t="s">
        <v>511</v>
      </c>
      <c r="J2556" s="868" t="s">
        <v>511</v>
      </c>
      <c r="K2556" s="1486"/>
      <c r="L2556" s="1486"/>
      <c r="M2556" s="1486"/>
      <c r="N2556" s="1486"/>
      <c r="O2556" s="1487"/>
      <c r="P2556" s="1487"/>
      <c r="Q2556" s="1493" t="s">
        <v>15724</v>
      </c>
      <c r="R2556" s="1489" t="s">
        <v>14849</v>
      </c>
    </row>
    <row r="2557" spans="1:18" x14ac:dyDescent="0.25">
      <c r="A2557" s="1472">
        <v>95287</v>
      </c>
      <c r="B2557" s="1223"/>
      <c r="C2557" s="1223">
        <v>500</v>
      </c>
      <c r="D2557" s="1473">
        <v>44021</v>
      </c>
      <c r="E2557" s="1474">
        <v>5</v>
      </c>
      <c r="F2557" s="1473">
        <v>44049</v>
      </c>
      <c r="G2557" s="1162">
        <v>44056</v>
      </c>
      <c r="H2557" s="1473"/>
      <c r="I2557" s="1474" t="s">
        <v>511</v>
      </c>
      <c r="J2557" s="868" t="s">
        <v>511</v>
      </c>
      <c r="K2557" s="1486"/>
      <c r="L2557" s="1486"/>
      <c r="M2557" s="1486"/>
      <c r="N2557" s="1486"/>
      <c r="O2557" s="1487"/>
      <c r="P2557" s="1487"/>
      <c r="Q2557" s="1493" t="s">
        <v>15724</v>
      </c>
      <c r="R2557" s="1489" t="s">
        <v>14849</v>
      </c>
    </row>
  </sheetData>
  <mergeCells count="1">
    <mergeCell ref="A27:J2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4AFE93008DEA42A308C294555A233D" ma:contentTypeVersion="15" ma:contentTypeDescription="Create a new document." ma:contentTypeScope="" ma:versionID="61330974d3cca6f722a2322bca5a60dc">
  <xsd:schema xmlns:xsd="http://www.w3.org/2001/XMLSchema" xmlns:xs="http://www.w3.org/2001/XMLSchema" xmlns:p="http://schemas.microsoft.com/office/2006/metadata/properties" xmlns:ns3="2e276bc8-6619-445f-9074-dc51d87f8004" xmlns:ns4="fd24b3ed-c7b2-4ed8-a4d9-20e6a511f7a2" targetNamespace="http://schemas.microsoft.com/office/2006/metadata/properties" ma:root="true" ma:fieldsID="9d3d2df66ab1d08bc7e0e684924d7c17" ns3:_="" ns4:_="">
    <xsd:import namespace="2e276bc8-6619-445f-9074-dc51d87f8004"/>
    <xsd:import namespace="fd24b3ed-c7b2-4ed8-a4d9-20e6a511f7a2"/>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_activity" minOccurs="0"/>
                <xsd:element ref="ns3:MediaServiceObjectDetectorVersions" minOccurs="0"/>
                <xsd:element ref="ns4:SharedWithUsers" minOccurs="0"/>
                <xsd:element ref="ns4:SharedWithDetails" minOccurs="0"/>
                <xsd:element ref="ns4:SharingHintHash"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276bc8-6619-445f-9074-dc51d87f80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24b3ed-c7b2-4ed8-a4d9-20e6a511f7a2"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SharingHintHash" ma:index="2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2e276bc8-6619-445f-9074-dc51d87f800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86D0A1-3321-44F6-B649-6795EB370E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276bc8-6619-445f-9074-dc51d87f8004"/>
    <ds:schemaRef ds:uri="fd24b3ed-c7b2-4ed8-a4d9-20e6a511f7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909695-895A-4DF5-B8BD-D0C1A2C307D4}">
  <ds:schemaRefs>
    <ds:schemaRef ds:uri="http://schemas.microsoft.com/office/2006/metadata/properties"/>
    <ds:schemaRef ds:uri="http://schemas.microsoft.com/office/infopath/2007/PartnerControls"/>
    <ds:schemaRef ds:uri="2e276bc8-6619-445f-9074-dc51d87f8004"/>
  </ds:schemaRefs>
</ds:datastoreItem>
</file>

<file path=customXml/itemProps3.xml><?xml version="1.0" encoding="utf-8"?>
<ds:datastoreItem xmlns:ds="http://schemas.openxmlformats.org/officeDocument/2006/customXml" ds:itemID="{E2A17D9F-0576-4152-8A23-A27EB6D8E5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PROG PRI</vt:lpstr>
      <vt:lpstr>UNREL</vt:lpstr>
      <vt:lpstr>SCHD</vt:lpstr>
      <vt:lpstr>NC LOG</vt:lpstr>
      <vt:lpstr>SHIPPED (AA)</vt:lpstr>
      <vt:lpstr>HISTORY 7.15.21 - 10.6.2023</vt:lpstr>
      <vt:lpstr>MS Hist</vt:lpstr>
      <vt:lpstr>SCHD!Print_Area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alta</dc:creator>
  <cp:keywords/>
  <dc:description/>
  <cp:lastModifiedBy>Thomas Vu</cp:lastModifiedBy>
  <cp:revision/>
  <dcterms:created xsi:type="dcterms:W3CDTF">2023-09-18T22:59:41Z</dcterms:created>
  <dcterms:modified xsi:type="dcterms:W3CDTF">2026-04-20T05:37:07Z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0x010100CF4AFE93008DEA42A308C294555A233D</vt:lpwstr>
  </property>
</Properties>
</file>